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8" l="1"/>
  <c r="G3" i="8" s="1"/>
  <c r="T21" i="7" l="1"/>
  <c r="U21" i="7" s="1"/>
  <c r="R21" i="7"/>
  <c r="S21" i="7" s="1"/>
  <c r="P21" i="7"/>
  <c r="Q21" i="7" s="1"/>
  <c r="I21" i="7"/>
  <c r="H21" i="7"/>
  <c r="T20" i="7"/>
  <c r="U20" i="7" s="1"/>
  <c r="R20" i="7"/>
  <c r="S20" i="7" s="1"/>
  <c r="P20" i="7"/>
  <c r="Q20" i="7" s="1"/>
  <c r="H20" i="7"/>
  <c r="I20" i="7" s="1"/>
  <c r="T19" i="7"/>
  <c r="U19" i="7" s="1"/>
  <c r="R19" i="7"/>
  <c r="S19" i="7" s="1"/>
  <c r="P19" i="7"/>
  <c r="Q19" i="7" s="1"/>
  <c r="H19" i="7"/>
  <c r="I19" i="7" s="1"/>
  <c r="T18" i="7"/>
  <c r="U18" i="7" s="1"/>
  <c r="S18" i="7"/>
  <c r="R18" i="7"/>
  <c r="P18" i="7"/>
  <c r="Q18" i="7" s="1"/>
  <c r="I18" i="7"/>
  <c r="H18" i="7"/>
  <c r="T17" i="7"/>
  <c r="U17" i="7" s="1"/>
  <c r="R17" i="7"/>
  <c r="S17" i="7" s="1"/>
  <c r="P17" i="7"/>
  <c r="Q17" i="7" s="1"/>
  <c r="H17" i="7"/>
  <c r="I17" i="7" s="1"/>
  <c r="T16" i="7"/>
  <c r="U16" i="7" s="1"/>
  <c r="S16" i="7"/>
  <c r="R16" i="7"/>
  <c r="P16" i="7"/>
  <c r="Q16" i="7" s="1"/>
  <c r="H16" i="7"/>
  <c r="I16" i="7" s="1"/>
  <c r="T15" i="7"/>
  <c r="U15" i="7" s="1"/>
  <c r="R15" i="7"/>
  <c r="S15" i="7" s="1"/>
  <c r="P15" i="7"/>
  <c r="Q15" i="7" s="1"/>
  <c r="H15" i="7"/>
  <c r="I15" i="7" s="1"/>
  <c r="T14" i="7"/>
  <c r="U14" i="7" s="1"/>
  <c r="R14" i="7"/>
  <c r="S14" i="7" s="1"/>
  <c r="P14" i="7"/>
  <c r="Q14" i="7" s="1"/>
  <c r="I14" i="7"/>
  <c r="H14" i="7"/>
  <c r="T13" i="7"/>
  <c r="U13" i="7" s="1"/>
  <c r="R13" i="7"/>
  <c r="S13" i="7" s="1"/>
  <c r="P13" i="7"/>
  <c r="Q13" i="7" s="1"/>
  <c r="H13" i="7"/>
  <c r="I13" i="7" s="1"/>
  <c r="T12" i="7"/>
  <c r="U12" i="7" s="1"/>
  <c r="R12" i="7"/>
  <c r="S12" i="7" s="1"/>
  <c r="P12" i="7"/>
  <c r="Q12" i="7" s="1"/>
  <c r="H12" i="7"/>
  <c r="I12" i="7" s="1"/>
  <c r="S20" i="12"/>
  <c r="T20" i="12" s="1"/>
  <c r="O20" i="12"/>
  <c r="P20" i="12" s="1"/>
  <c r="K20" i="12"/>
  <c r="L20" i="12" s="1"/>
  <c r="G20" i="12"/>
  <c r="H20" i="12" s="1"/>
  <c r="S19" i="12"/>
  <c r="T19" i="12" s="1"/>
  <c r="O19" i="12"/>
  <c r="P19" i="12" s="1"/>
  <c r="K19" i="12"/>
  <c r="L19" i="12" s="1"/>
  <c r="G19" i="12"/>
  <c r="H19" i="12" s="1"/>
  <c r="S18" i="12"/>
  <c r="T18" i="12" s="1"/>
  <c r="P18" i="12"/>
  <c r="O18" i="12"/>
  <c r="K18" i="12"/>
  <c r="L18" i="12" s="1"/>
  <c r="G18" i="12"/>
  <c r="H18" i="12" s="1"/>
  <c r="S17" i="12"/>
  <c r="T17" i="12" s="1"/>
  <c r="P17" i="12"/>
  <c r="O17" i="12"/>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P13" i="12"/>
  <c r="O13" i="12"/>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A65" i="2"/>
  <c r="I65" i="2" s="1"/>
  <c r="J65" i="2" s="1"/>
  <c r="K65" i="2" s="1"/>
  <c r="A64" i="2"/>
  <c r="I64" i="2" s="1"/>
  <c r="J64" i="2" s="1"/>
  <c r="K64" i="2" s="1"/>
  <c r="A63" i="2"/>
  <c r="Q63" i="2" s="1"/>
  <c r="R63" i="2" s="1"/>
  <c r="S63" i="2" s="1"/>
  <c r="M64" i="2" l="1"/>
  <c r="N64" i="2" s="1"/>
  <c r="O64" i="2" s="1"/>
  <c r="E64" i="2"/>
  <c r="F64" i="2" s="1"/>
  <c r="G64" i="2" s="1"/>
  <c r="M63" i="2"/>
  <c r="N63" i="2" s="1"/>
  <c r="O63" i="2" s="1"/>
  <c r="Q64" i="2"/>
  <c r="R64" i="2" s="1"/>
  <c r="S64" i="2" s="1"/>
  <c r="E65" i="2"/>
  <c r="F65" i="2" s="1"/>
  <c r="G65" i="2" s="1"/>
  <c r="I63" i="2"/>
  <c r="J63" i="2" s="1"/>
  <c r="K63" i="2" s="1"/>
  <c r="Q65" i="2"/>
  <c r="R65" i="2" s="1"/>
  <c r="S65" i="2" s="1"/>
  <c r="E63" i="2"/>
  <c r="F63" i="2" s="1"/>
  <c r="G63" i="2" s="1"/>
  <c r="M65" i="2"/>
  <c r="N65" i="2" s="1"/>
  <c r="O65" i="2" s="1"/>
  <c r="T9" i="7" l="1"/>
  <c r="U9" i="7" s="1"/>
  <c r="R9" i="7"/>
  <c r="S9" i="7" s="1"/>
  <c r="P9" i="7"/>
  <c r="Q9" i="7" s="1"/>
  <c r="H9" i="7"/>
  <c r="I9" i="7" s="1"/>
  <c r="T8" i="7"/>
  <c r="U8" i="7" s="1"/>
  <c r="R8" i="7"/>
  <c r="S8" i="7" s="1"/>
  <c r="P8" i="7"/>
  <c r="Q8" i="7" s="1"/>
  <c r="H8" i="7"/>
  <c r="I8" i="7" s="1"/>
  <c r="D40" i="1" l="1"/>
  <c r="C40" i="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9" i="12"/>
  <c r="T9" i="12" s="1"/>
  <c r="O9" i="12"/>
  <c r="P9" i="12" s="1"/>
  <c r="K9" i="12"/>
  <c r="L9" i="12" s="1"/>
  <c r="G9" i="12"/>
  <c r="H9" i="12" s="1"/>
  <c r="S8" i="12"/>
  <c r="T8" i="12" s="1"/>
  <c r="O8" i="12"/>
  <c r="P8" i="12" s="1"/>
  <c r="K8" i="12"/>
  <c r="L8" i="12" s="1"/>
  <c r="G8" i="12"/>
  <c r="H8" i="12" s="1"/>
  <c r="T57" i="7"/>
  <c r="U57" i="7" s="1"/>
  <c r="R57" i="7"/>
  <c r="S57" i="7" s="1"/>
  <c r="P57" i="7"/>
  <c r="Q57" i="7" s="1"/>
  <c r="H57" i="7"/>
  <c r="I57" i="7" s="1"/>
  <c r="T56" i="7"/>
  <c r="U56" i="7" s="1"/>
  <c r="R56" i="7"/>
  <c r="S56" i="7" s="1"/>
  <c r="P56" i="7"/>
  <c r="Q56" i="7" s="1"/>
  <c r="H56" i="7"/>
  <c r="I56" i="7" s="1"/>
  <c r="T55" i="7"/>
  <c r="U55" i="7" s="1"/>
  <c r="R55" i="7"/>
  <c r="S55" i="7" s="1"/>
  <c r="P55" i="7"/>
  <c r="Q55" i="7" s="1"/>
  <c r="H55" i="7"/>
  <c r="I55" i="7" s="1"/>
  <c r="T54" i="7"/>
  <c r="U54" i="7" s="1"/>
  <c r="R54" i="7"/>
  <c r="S54" i="7" s="1"/>
  <c r="P54" i="7"/>
  <c r="Q54" i="7" s="1"/>
  <c r="H54" i="7"/>
  <c r="I54" i="7" s="1"/>
  <c r="T53" i="7"/>
  <c r="U53" i="7" s="1"/>
  <c r="R53" i="7"/>
  <c r="S53" i="7" s="1"/>
  <c r="P53" i="7"/>
  <c r="Q53" i="7" s="1"/>
  <c r="H53" i="7"/>
  <c r="I53" i="7" s="1"/>
  <c r="T52" i="7"/>
  <c r="U52" i="7" s="1"/>
  <c r="R52" i="7"/>
  <c r="S52" i="7" s="1"/>
  <c r="P52" i="7"/>
  <c r="Q52" i="7" s="1"/>
  <c r="H52" i="7"/>
  <c r="I52" i="7"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S74" i="12"/>
  <c r="T74" i="12" s="1"/>
  <c r="O74" i="12"/>
  <c r="P74" i="12" s="1"/>
  <c r="K74" i="12"/>
  <c r="L74" i="12" s="1"/>
  <c r="G74" i="12"/>
  <c r="H74" i="12" s="1"/>
  <c r="S60" i="12"/>
  <c r="T60" i="12" s="1"/>
  <c r="O60" i="12"/>
  <c r="P60" i="12" s="1"/>
  <c r="K60" i="12"/>
  <c r="L60" i="12" s="1"/>
  <c r="G60" i="12"/>
  <c r="H60" i="12" s="1"/>
  <c r="S59" i="12"/>
  <c r="T59" i="12" s="1"/>
  <c r="O59" i="12"/>
  <c r="P59" i="12" s="1"/>
  <c r="K59" i="12"/>
  <c r="L59" i="12" s="1"/>
  <c r="G59" i="12"/>
  <c r="H59" i="12"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A62" i="2"/>
  <c r="Q62" i="2" s="1"/>
  <c r="R62" i="2" s="1"/>
  <c r="S62" i="2" s="1"/>
  <c r="A3" i="2"/>
  <c r="Q3" i="2" s="1"/>
  <c r="J94" i="12"/>
  <c r="D24" i="1" s="1"/>
  <c r="R94" i="12"/>
  <c r="O93" i="7"/>
  <c r="D37" i="1" s="1"/>
  <c r="M93" i="7"/>
  <c r="D25" i="1" s="1"/>
  <c r="P81" i="2"/>
  <c r="C19" i="1" s="1"/>
  <c r="I94" i="12"/>
  <c r="C24" i="1" s="1"/>
  <c r="Q94" i="12"/>
  <c r="L93" i="7"/>
  <c r="J93" i="7"/>
  <c r="C25" i="1" s="1"/>
  <c r="D52" i="1"/>
  <c r="D51" i="1"/>
  <c r="D50" i="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47" i="7"/>
  <c r="I47"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c r="P72" i="7"/>
  <c r="Q72" i="7" s="1"/>
  <c r="R72" i="7"/>
  <c r="S72" i="7" s="1"/>
  <c r="T72" i="7"/>
  <c r="U72" i="7" s="1"/>
  <c r="P73" i="7"/>
  <c r="Q73" i="7" s="1"/>
  <c r="R73" i="7"/>
  <c r="S73" i="7" s="1"/>
  <c r="T73" i="7"/>
  <c r="U73" i="7" s="1"/>
  <c r="P74" i="7"/>
  <c r="Q74" i="7" s="1"/>
  <c r="R74" i="7"/>
  <c r="S74" i="7" s="1"/>
  <c r="T74" i="7"/>
  <c r="U74" i="7" s="1"/>
  <c r="P75" i="7"/>
  <c r="Q75" i="7" s="1"/>
  <c r="R75" i="7"/>
  <c r="S75" i="7" s="1"/>
  <c r="T75" i="7"/>
  <c r="U75" i="7" s="1"/>
  <c r="P76" i="7"/>
  <c r="Q76" i="7" s="1"/>
  <c r="R76" i="7"/>
  <c r="S76" i="7" s="1"/>
  <c r="T76" i="7"/>
  <c r="U76" i="7" s="1"/>
  <c r="P77" i="7"/>
  <c r="Q77" i="7" s="1"/>
  <c r="R77" i="7"/>
  <c r="S77" i="7" s="1"/>
  <c r="T77" i="7"/>
  <c r="U77" i="7" s="1"/>
  <c r="P78" i="7"/>
  <c r="Q78" i="7" s="1"/>
  <c r="R78" i="7"/>
  <c r="S78" i="7" s="1"/>
  <c r="T78" i="7"/>
  <c r="U78" i="7" s="1"/>
  <c r="P79" i="7"/>
  <c r="Q79" i="7" s="1"/>
  <c r="R79" i="7"/>
  <c r="S79" i="7" s="1"/>
  <c r="T79" i="7"/>
  <c r="U79" i="7" s="1"/>
  <c r="P80" i="7"/>
  <c r="Q80" i="7" s="1"/>
  <c r="R80" i="7"/>
  <c r="S80" i="7" s="1"/>
  <c r="T80" i="7"/>
  <c r="U80" i="7" s="1"/>
  <c r="P81" i="7"/>
  <c r="Q81" i="7" s="1"/>
  <c r="R81" i="7"/>
  <c r="S81" i="7" s="1"/>
  <c r="T81" i="7"/>
  <c r="U81" i="7" s="1"/>
  <c r="S89" i="12"/>
  <c r="T89" i="12" s="1"/>
  <c r="O89" i="12"/>
  <c r="P89" i="12"/>
  <c r="K89" i="12"/>
  <c r="L89" i="12" s="1"/>
  <c r="G89" i="12"/>
  <c r="H89" i="12" s="1"/>
  <c r="S80" i="12"/>
  <c r="T80" i="12" s="1"/>
  <c r="S81" i="12"/>
  <c r="T81" i="12" s="1"/>
  <c r="S82" i="12"/>
  <c r="T82" i="12" s="1"/>
  <c r="S83" i="12"/>
  <c r="T83" i="12" s="1"/>
  <c r="S84" i="12"/>
  <c r="T84" i="12" s="1"/>
  <c r="O80" i="12"/>
  <c r="P80" i="12" s="1"/>
  <c r="O81" i="12"/>
  <c r="P81" i="12" s="1"/>
  <c r="O82" i="12"/>
  <c r="P82" i="12" s="1"/>
  <c r="O83" i="12"/>
  <c r="P83" i="12" s="1"/>
  <c r="O84" i="12"/>
  <c r="P84" i="12" s="1"/>
  <c r="K80" i="12"/>
  <c r="L80" i="12" s="1"/>
  <c r="K81" i="12"/>
  <c r="L81" i="12" s="1"/>
  <c r="K82" i="12"/>
  <c r="L82" i="12" s="1"/>
  <c r="K83" i="12"/>
  <c r="L83" i="12"/>
  <c r="K84" i="12"/>
  <c r="L84" i="12"/>
  <c r="G80" i="12"/>
  <c r="H80" i="12" s="1"/>
  <c r="G81" i="12"/>
  <c r="H81" i="12" s="1"/>
  <c r="G82" i="12"/>
  <c r="H82" i="12" s="1"/>
  <c r="G83" i="12"/>
  <c r="H83" i="12" s="1"/>
  <c r="G84" i="12"/>
  <c r="H84" i="12" s="1"/>
  <c r="E13" i="3"/>
  <c r="H2" i="7"/>
  <c r="I2" i="7" s="1"/>
  <c r="H3" i="7"/>
  <c r="I3" i="7" s="1"/>
  <c r="H4" i="7"/>
  <c r="I4" i="7" s="1"/>
  <c r="H5" i="7"/>
  <c r="I5" i="7" s="1"/>
  <c r="H6" i="7"/>
  <c r="I6" i="7" s="1"/>
  <c r="H7" i="7"/>
  <c r="H10" i="7"/>
  <c r="H11" i="7"/>
  <c r="F4" i="9"/>
  <c r="G4" i="9"/>
  <c r="T3" i="7"/>
  <c r="U3" i="7" s="1"/>
  <c r="T4" i="7"/>
  <c r="T5" i="7"/>
  <c r="T6" i="7"/>
  <c r="T7" i="7"/>
  <c r="U7" i="7" s="1"/>
  <c r="T10" i="7"/>
  <c r="T11" i="7"/>
  <c r="T22" i="7"/>
  <c r="T23" i="7"/>
  <c r="U23" i="7" s="1"/>
  <c r="T24" i="7"/>
  <c r="T25" i="7"/>
  <c r="T26" i="7"/>
  <c r="T27" i="7"/>
  <c r="U27" i="7" s="1"/>
  <c r="T28" i="7"/>
  <c r="T29" i="7"/>
  <c r="T30" i="7"/>
  <c r="U30" i="7" s="1"/>
  <c r="T31" i="7"/>
  <c r="U31" i="7" s="1"/>
  <c r="T32" i="7"/>
  <c r="U32" i="7" s="1"/>
  <c r="T33" i="7"/>
  <c r="U33" i="7" s="1"/>
  <c r="T34" i="7"/>
  <c r="U34" i="7" s="1"/>
  <c r="T47" i="7"/>
  <c r="U47" i="7" s="1"/>
  <c r="T58" i="7"/>
  <c r="U58" i="7" s="1"/>
  <c r="T59" i="7"/>
  <c r="U59" i="7" s="1"/>
  <c r="T60" i="7"/>
  <c r="U60" i="7" s="1"/>
  <c r="T61" i="7"/>
  <c r="U61" i="7" s="1"/>
  <c r="T62" i="7"/>
  <c r="U62" i="7" s="1"/>
  <c r="T63" i="7"/>
  <c r="U63" i="7" s="1"/>
  <c r="T64" i="7"/>
  <c r="U64" i="7" s="1"/>
  <c r="T65" i="7"/>
  <c r="U65" i="7" s="1"/>
  <c r="T66" i="7"/>
  <c r="U66" i="7" s="1"/>
  <c r="T67" i="7"/>
  <c r="U67" i="7" s="1"/>
  <c r="T68" i="7"/>
  <c r="U68" i="7" s="1"/>
  <c r="T69" i="7"/>
  <c r="T70" i="7"/>
  <c r="T71" i="7"/>
  <c r="T82" i="7"/>
  <c r="T83" i="7"/>
  <c r="T84" i="7"/>
  <c r="T85" i="7"/>
  <c r="T86" i="7"/>
  <c r="T87" i="7"/>
  <c r="T88" i="7"/>
  <c r="T89" i="7"/>
  <c r="T90" i="7"/>
  <c r="T91" i="7"/>
  <c r="T92" i="7"/>
  <c r="R3" i="7"/>
  <c r="R4" i="7"/>
  <c r="S4" i="7" s="1"/>
  <c r="R5" i="7"/>
  <c r="R6" i="7"/>
  <c r="R7" i="7"/>
  <c r="R10" i="7"/>
  <c r="S10" i="7" s="1"/>
  <c r="R11" i="7"/>
  <c r="R22" i="7"/>
  <c r="R23" i="7"/>
  <c r="R24" i="7"/>
  <c r="S24" i="7" s="1"/>
  <c r="R25" i="7"/>
  <c r="R26" i="7"/>
  <c r="R27" i="7"/>
  <c r="R28" i="7"/>
  <c r="S28" i="7" s="1"/>
  <c r="R29" i="7"/>
  <c r="R30" i="7"/>
  <c r="S30" i="7" s="1"/>
  <c r="R31" i="7"/>
  <c r="S31" i="7" s="1"/>
  <c r="R32" i="7"/>
  <c r="S32" i="7" s="1"/>
  <c r="R33" i="7"/>
  <c r="S33" i="7" s="1"/>
  <c r="R34" i="7"/>
  <c r="S34" i="7" s="1"/>
  <c r="R47" i="7"/>
  <c r="S47" i="7" s="1"/>
  <c r="R58" i="7"/>
  <c r="S58" i="7" s="1"/>
  <c r="R59" i="7"/>
  <c r="S59" i="7" s="1"/>
  <c r="R60" i="7"/>
  <c r="S60" i="7" s="1"/>
  <c r="R61" i="7"/>
  <c r="S61" i="7" s="1"/>
  <c r="R62" i="7"/>
  <c r="S62" i="7" s="1"/>
  <c r="R63" i="7"/>
  <c r="S63" i="7" s="1"/>
  <c r="R64" i="7"/>
  <c r="S64" i="7" s="1"/>
  <c r="R65" i="7"/>
  <c r="S65" i="7" s="1"/>
  <c r="R66" i="7"/>
  <c r="S66" i="7" s="1"/>
  <c r="R67" i="7"/>
  <c r="S67" i="7" s="1"/>
  <c r="R68" i="7"/>
  <c r="S68" i="7" s="1"/>
  <c r="R69" i="7"/>
  <c r="R70" i="7"/>
  <c r="R71" i="7"/>
  <c r="R82" i="7"/>
  <c r="R83" i="7"/>
  <c r="R84" i="7"/>
  <c r="R85" i="7"/>
  <c r="R86" i="7"/>
  <c r="R87" i="7"/>
  <c r="R88" i="7"/>
  <c r="R89" i="7"/>
  <c r="R90" i="7"/>
  <c r="R91" i="7"/>
  <c r="R92" i="7"/>
  <c r="P3" i="7"/>
  <c r="P4" i="7"/>
  <c r="P5" i="7"/>
  <c r="Q5" i="7" s="1"/>
  <c r="P6" i="7"/>
  <c r="Q6" i="7" s="1"/>
  <c r="P7" i="7"/>
  <c r="P10" i="7"/>
  <c r="P11" i="7"/>
  <c r="Q11" i="7" s="1"/>
  <c r="P22" i="7"/>
  <c r="Q22" i="7" s="1"/>
  <c r="P23" i="7"/>
  <c r="P24" i="7"/>
  <c r="P25" i="7"/>
  <c r="Q25" i="7" s="1"/>
  <c r="P26" i="7"/>
  <c r="Q26" i="7" s="1"/>
  <c r="P27" i="7"/>
  <c r="P28" i="7"/>
  <c r="P29" i="7"/>
  <c r="Q29" i="7" s="1"/>
  <c r="P30" i="7"/>
  <c r="Q30" i="7" s="1"/>
  <c r="P31" i="7"/>
  <c r="P32" i="7"/>
  <c r="Q32" i="7" s="1"/>
  <c r="P33" i="7"/>
  <c r="Q33" i="7" s="1"/>
  <c r="P34" i="7"/>
  <c r="Q34" i="7" s="1"/>
  <c r="P47" i="7"/>
  <c r="Q47" i="7" s="1"/>
  <c r="P58" i="7"/>
  <c r="Q58" i="7" s="1"/>
  <c r="P59" i="7"/>
  <c r="Q59" i="7" s="1"/>
  <c r="P60" i="7"/>
  <c r="Q60" i="7" s="1"/>
  <c r="P61" i="7"/>
  <c r="Q61" i="7" s="1"/>
  <c r="P62" i="7"/>
  <c r="Q62" i="7" s="1"/>
  <c r="P63" i="7"/>
  <c r="Q63" i="7" s="1"/>
  <c r="P64" i="7"/>
  <c r="Q64" i="7" s="1"/>
  <c r="P65" i="7"/>
  <c r="Q65" i="7" s="1"/>
  <c r="P66" i="7"/>
  <c r="Q66" i="7" s="1"/>
  <c r="P67" i="7"/>
  <c r="Q67" i="7" s="1"/>
  <c r="P68" i="7"/>
  <c r="Q68" i="7" s="1"/>
  <c r="P69" i="7"/>
  <c r="P70" i="7"/>
  <c r="Q70" i="7" s="1"/>
  <c r="P71" i="7"/>
  <c r="Q71" i="7" s="1"/>
  <c r="P82" i="7"/>
  <c r="P83" i="7"/>
  <c r="P84" i="7"/>
  <c r="Q84" i="7" s="1"/>
  <c r="P85" i="7"/>
  <c r="Q85" i="7" s="1"/>
  <c r="P86" i="7"/>
  <c r="P87" i="7"/>
  <c r="P88" i="7"/>
  <c r="Q88" i="7" s="1"/>
  <c r="P89" i="7"/>
  <c r="Q89" i="7" s="1"/>
  <c r="P90" i="7"/>
  <c r="P91" i="7"/>
  <c r="P92" i="7"/>
  <c r="Q92" i="7" s="1"/>
  <c r="F93" i="7"/>
  <c r="G93" i="7"/>
  <c r="Q31" i="7"/>
  <c r="H92" i="7"/>
  <c r="I92" i="7" s="1"/>
  <c r="I7" i="7"/>
  <c r="I10" i="7"/>
  <c r="I11" i="7"/>
  <c r="S3" i="12"/>
  <c r="T3" i="12" s="1"/>
  <c r="S4" i="12"/>
  <c r="T4" i="12" s="1"/>
  <c r="S5" i="12"/>
  <c r="T5" i="12" s="1"/>
  <c r="S6" i="12"/>
  <c r="T6" i="12" s="1"/>
  <c r="S7" i="12"/>
  <c r="T7"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5" i="12"/>
  <c r="T75" i="12" s="1"/>
  <c r="S76" i="12"/>
  <c r="T76" i="12" s="1"/>
  <c r="S77" i="12"/>
  <c r="T77" i="12" s="1"/>
  <c r="S78" i="12"/>
  <c r="T78" i="12" s="1"/>
  <c r="S79" i="12"/>
  <c r="T79" i="12" s="1"/>
  <c r="S85" i="12"/>
  <c r="T85" i="12" s="1"/>
  <c r="S86" i="12"/>
  <c r="T86" i="12" s="1"/>
  <c r="S87" i="12"/>
  <c r="T87" i="12" s="1"/>
  <c r="S88" i="12"/>
  <c r="T88" i="12" s="1"/>
  <c r="S90" i="12"/>
  <c r="T90" i="12" s="1"/>
  <c r="O3" i="12"/>
  <c r="P3" i="12" s="1"/>
  <c r="O4" i="12"/>
  <c r="P4" i="12" s="1"/>
  <c r="O5" i="12"/>
  <c r="P5" i="12" s="1"/>
  <c r="O6" i="12"/>
  <c r="P6" i="12" s="1"/>
  <c r="O7" i="12"/>
  <c r="P7"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5" i="12"/>
  <c r="P75" i="12" s="1"/>
  <c r="O76" i="12"/>
  <c r="P76" i="12" s="1"/>
  <c r="O77" i="12"/>
  <c r="P77" i="12" s="1"/>
  <c r="O78" i="12"/>
  <c r="P78" i="12" s="1"/>
  <c r="O79" i="12"/>
  <c r="P79" i="12" s="1"/>
  <c r="O85" i="12"/>
  <c r="P85" i="12" s="1"/>
  <c r="O86" i="12"/>
  <c r="P86" i="12" s="1"/>
  <c r="O87" i="12"/>
  <c r="P87" i="12" s="1"/>
  <c r="O88" i="12"/>
  <c r="P88" i="12" s="1"/>
  <c r="O90" i="12"/>
  <c r="P90" i="12" s="1"/>
  <c r="K44" i="12"/>
  <c r="L44" i="12" s="1"/>
  <c r="K45" i="12"/>
  <c r="L45" i="12" s="1"/>
  <c r="K46" i="12"/>
  <c r="L46" i="12" s="1"/>
  <c r="K47" i="12"/>
  <c r="L47" i="12" s="1"/>
  <c r="K48" i="12"/>
  <c r="L48" i="12" s="1"/>
  <c r="K49" i="12"/>
  <c r="L49" i="12" s="1"/>
  <c r="K50" i="12"/>
  <c r="L5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5" i="12"/>
  <c r="L75" i="12" s="1"/>
  <c r="K76" i="12"/>
  <c r="L76" i="12" s="1"/>
  <c r="K77" i="12"/>
  <c r="L77" i="12" s="1"/>
  <c r="K78" i="12"/>
  <c r="L78" i="12" s="1"/>
  <c r="K79" i="12"/>
  <c r="L79" i="12" s="1"/>
  <c r="K85" i="12"/>
  <c r="L85" i="12" s="1"/>
  <c r="K86" i="12"/>
  <c r="L86" i="12" s="1"/>
  <c r="K87" i="12"/>
  <c r="L87" i="12" s="1"/>
  <c r="K88" i="12"/>
  <c r="L88" i="12" s="1"/>
  <c r="K90" i="12"/>
  <c r="L90" i="12" s="1"/>
  <c r="G44" i="12"/>
  <c r="H44" i="12" s="1"/>
  <c r="G45" i="12"/>
  <c r="H45" i="12" s="1"/>
  <c r="G46" i="12"/>
  <c r="H46" i="12" s="1"/>
  <c r="G47" i="12"/>
  <c r="H47" i="12" s="1"/>
  <c r="G48" i="12"/>
  <c r="H48" i="12" s="1"/>
  <c r="G49" i="12"/>
  <c r="H49" i="12" s="1"/>
  <c r="G50" i="12"/>
  <c r="H5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5" i="12"/>
  <c r="H75" i="12" s="1"/>
  <c r="G76" i="12"/>
  <c r="H76" i="12" s="1"/>
  <c r="G77" i="12"/>
  <c r="H77" i="12" s="1"/>
  <c r="G78" i="12"/>
  <c r="H78" i="12" s="1"/>
  <c r="G79" i="12"/>
  <c r="H79" i="12" s="1"/>
  <c r="G85" i="12"/>
  <c r="H85" i="12" s="1"/>
  <c r="G86" i="12"/>
  <c r="H86" i="12" s="1"/>
  <c r="G87" i="12"/>
  <c r="H87" i="12" s="1"/>
  <c r="G88" i="12"/>
  <c r="H88" i="12" s="1"/>
  <c r="G90" i="12"/>
  <c r="H90" i="12" s="1"/>
  <c r="A4" i="2"/>
  <c r="A5" i="2"/>
  <c r="I5" i="2" s="1"/>
  <c r="J5" i="2" s="1"/>
  <c r="K5" i="2" s="1"/>
  <c r="A6" i="2"/>
  <c r="A7" i="2"/>
  <c r="E7" i="2" s="1"/>
  <c r="F7" i="2" s="1"/>
  <c r="G7" i="2" s="1"/>
  <c r="A8" i="2"/>
  <c r="M8" i="2" s="1"/>
  <c r="A9" i="2"/>
  <c r="E9" i="2" s="1"/>
  <c r="F9" i="2" s="1"/>
  <c r="G9" i="2" s="1"/>
  <c r="A10" i="2"/>
  <c r="A11" i="2"/>
  <c r="E11" i="2" s="1"/>
  <c r="F11" i="2" s="1"/>
  <c r="G11" i="2" s="1"/>
  <c r="A12" i="2"/>
  <c r="A13" i="2"/>
  <c r="I13" i="2" s="1"/>
  <c r="J13" i="2" s="1"/>
  <c r="K13" i="2" s="1"/>
  <c r="A14" i="2"/>
  <c r="A15" i="2"/>
  <c r="E15" i="2" s="1"/>
  <c r="F15" i="2" s="1"/>
  <c r="G15" i="2" s="1"/>
  <c r="A16" i="2"/>
  <c r="M16" i="2" s="1"/>
  <c r="N16" i="2" s="1"/>
  <c r="O16" i="2" s="1"/>
  <c r="A17" i="2"/>
  <c r="E17" i="2" s="1"/>
  <c r="F17" i="2" s="1"/>
  <c r="G17" i="2" s="1"/>
  <c r="A18" i="2"/>
  <c r="A19" i="2"/>
  <c r="E19" i="2" s="1"/>
  <c r="F19" i="2" s="1"/>
  <c r="G19" i="2" s="1"/>
  <c r="A20" i="2"/>
  <c r="A21" i="2"/>
  <c r="I21" i="2" s="1"/>
  <c r="J21" i="2" s="1"/>
  <c r="K21" i="2" s="1"/>
  <c r="A22" i="2"/>
  <c r="A23" i="2"/>
  <c r="E23" i="2" s="1"/>
  <c r="A24" i="2"/>
  <c r="M24" i="2" s="1"/>
  <c r="N24" i="2" s="1"/>
  <c r="O24" i="2" s="1"/>
  <c r="A25" i="2"/>
  <c r="E25" i="2" s="1"/>
  <c r="F25" i="2" s="1"/>
  <c r="G25" i="2" s="1"/>
  <c r="A26" i="2"/>
  <c r="A27" i="2"/>
  <c r="E27" i="2" s="1"/>
  <c r="F27" i="2" s="1"/>
  <c r="G27" i="2" s="1"/>
  <c r="A28" i="2"/>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J52" i="2" s="1"/>
  <c r="K52" i="2" s="1"/>
  <c r="A53" i="2"/>
  <c r="E53" i="2" s="1"/>
  <c r="F53" i="2" s="1"/>
  <c r="G53" i="2" s="1"/>
  <c r="A54" i="2"/>
  <c r="E54" i="2" s="1"/>
  <c r="F54" i="2" s="1"/>
  <c r="G54" i="2" s="1"/>
  <c r="A55" i="2"/>
  <c r="E55" i="2" s="1"/>
  <c r="F55" i="2" s="1"/>
  <c r="G55" i="2" s="1"/>
  <c r="A56" i="2"/>
  <c r="M56" i="2" s="1"/>
  <c r="N56" i="2" s="1"/>
  <c r="O56" i="2" s="1"/>
  <c r="A57" i="2"/>
  <c r="E57" i="2" s="1"/>
  <c r="F57" i="2" s="1"/>
  <c r="G57" i="2" s="1"/>
  <c r="A58" i="2"/>
  <c r="Q58" i="2" s="1"/>
  <c r="R58" i="2" s="1"/>
  <c r="A59" i="2"/>
  <c r="E59" i="2" s="1"/>
  <c r="F59" i="2" s="1"/>
  <c r="G59" i="2" s="1"/>
  <c r="A60" i="2"/>
  <c r="E60" i="2" s="1"/>
  <c r="F60" i="2" s="1"/>
  <c r="G60" i="2" s="1"/>
  <c r="A61" i="2"/>
  <c r="E61" i="2" s="1"/>
  <c r="F61" i="2" s="1"/>
  <c r="G61" i="2" s="1"/>
  <c r="I17" i="2"/>
  <c r="I25" i="2"/>
  <c r="I9" i="2"/>
  <c r="E29" i="2"/>
  <c r="E21" i="2"/>
  <c r="E13" i="2"/>
  <c r="E5" i="2"/>
  <c r="M3" i="2"/>
  <c r="E3" i="2"/>
  <c r="E56" i="2"/>
  <c r="Q54" i="2"/>
  <c r="Q50" i="2"/>
  <c r="R50" i="2" s="1"/>
  <c r="S50" i="2" s="1"/>
  <c r="M50" i="2"/>
  <c r="N50" i="2" s="1"/>
  <c r="O50" i="2" s="1"/>
  <c r="E50" i="2"/>
  <c r="F50" i="2" s="1"/>
  <c r="G50"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N22" i="2" s="1"/>
  <c r="O22" i="2" s="1"/>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s="1"/>
  <c r="K46" i="2" s="1"/>
  <c r="I42" i="2"/>
  <c r="J42" i="2" s="1"/>
  <c r="K42" i="2" s="1"/>
  <c r="I38" i="2"/>
  <c r="J38" i="2" s="1"/>
  <c r="K38" i="2" s="1"/>
  <c r="I34" i="2"/>
  <c r="J34" i="2" s="1"/>
  <c r="K34" i="2" s="1"/>
  <c r="M60" i="2"/>
  <c r="M52" i="2"/>
  <c r="M44" i="2"/>
  <c r="N44" i="2" s="1"/>
  <c r="O44" i="2" s="1"/>
  <c r="M36" i="2"/>
  <c r="N36" i="2" s="1"/>
  <c r="O36" i="2" s="1"/>
  <c r="M28" i="2"/>
  <c r="M20" i="2"/>
  <c r="M12" i="2"/>
  <c r="M4" i="2"/>
  <c r="N4" i="2" s="1"/>
  <c r="O4" i="2" s="1"/>
  <c r="M61" i="2"/>
  <c r="Q57" i="2"/>
  <c r="M55" i="2"/>
  <c r="Q53" i="2"/>
  <c r="M53" i="2"/>
  <c r="N53" i="2" s="1"/>
  <c r="O53"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N29" i="2" s="1"/>
  <c r="O29" i="2" s="1"/>
  <c r="Q27" i="2"/>
  <c r="R27" i="2" s="1"/>
  <c r="S27" i="2" s="1"/>
  <c r="M27" i="2"/>
  <c r="Q25" i="2"/>
  <c r="M25" i="2"/>
  <c r="N25" i="2" s="1"/>
  <c r="O25" i="2" s="1"/>
  <c r="Q23" i="2"/>
  <c r="R23" i="2" s="1"/>
  <c r="S23" i="2" s="1"/>
  <c r="M23" i="2"/>
  <c r="Q21" i="2"/>
  <c r="M21" i="2"/>
  <c r="N21" i="2" s="1"/>
  <c r="O21" i="2" s="1"/>
  <c r="Q19" i="2"/>
  <c r="R19" i="2" s="1"/>
  <c r="S19" i="2" s="1"/>
  <c r="M19" i="2"/>
  <c r="Q17" i="2"/>
  <c r="M17" i="2"/>
  <c r="N17" i="2" s="1"/>
  <c r="O17" i="2" s="1"/>
  <c r="Q15" i="2"/>
  <c r="R15" i="2" s="1"/>
  <c r="S15" i="2" s="1"/>
  <c r="M15" i="2"/>
  <c r="Q13" i="2"/>
  <c r="M13" i="2"/>
  <c r="N13" i="2" s="1"/>
  <c r="O13" i="2" s="1"/>
  <c r="Q11" i="2"/>
  <c r="R11" i="2" s="1"/>
  <c r="S11" i="2" s="1"/>
  <c r="M11" i="2"/>
  <c r="N11" i="2" s="1"/>
  <c r="O11" i="2" s="1"/>
  <c r="Q9" i="2"/>
  <c r="M9" i="2"/>
  <c r="N9" i="2" s="1"/>
  <c r="O9" i="2" s="1"/>
  <c r="Q7" i="2"/>
  <c r="M7" i="2"/>
  <c r="Q5" i="2"/>
  <c r="M5" i="2"/>
  <c r="N5" i="2" s="1"/>
  <c r="O5" i="2" s="1"/>
  <c r="I61" i="2"/>
  <c r="I59" i="2"/>
  <c r="I57" i="2"/>
  <c r="J57" i="2" s="1"/>
  <c r="K57" i="2" s="1"/>
  <c r="I55" i="2"/>
  <c r="J55" i="2" s="1"/>
  <c r="K55" i="2" s="1"/>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J27" i="2" s="1"/>
  <c r="K27" i="2" s="1"/>
  <c r="I23" i="2"/>
  <c r="J23" i="2" s="1"/>
  <c r="K23" i="2" s="1"/>
  <c r="I19" i="2"/>
  <c r="I15" i="2"/>
  <c r="I11" i="2"/>
  <c r="J11" i="2" s="1"/>
  <c r="K11" i="2" s="1"/>
  <c r="I7" i="2"/>
  <c r="J7" i="2" s="1"/>
  <c r="K7"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F5" i="9"/>
  <c r="G5" i="9"/>
  <c r="F56" i="2"/>
  <c r="G56" i="2" s="1"/>
  <c r="G2" i="12"/>
  <c r="H2" i="12" s="1"/>
  <c r="G3" i="12"/>
  <c r="H3" i="12" s="1"/>
  <c r="G4" i="12"/>
  <c r="H4" i="12" s="1"/>
  <c r="G5" i="12"/>
  <c r="H5" i="12" s="1"/>
  <c r="G6" i="12"/>
  <c r="H6" i="12" s="1"/>
  <c r="G7" i="12"/>
  <c r="H7" i="12" s="1"/>
  <c r="G31" i="12"/>
  <c r="H31" i="12" s="1"/>
  <c r="G32" i="12"/>
  <c r="H32" i="12" s="1"/>
  <c r="G33" i="12"/>
  <c r="H33" i="12" s="1"/>
  <c r="G34" i="12"/>
  <c r="H34" i="12" s="1"/>
  <c r="G35" i="12"/>
  <c r="H35" i="12" s="1"/>
  <c r="G36" i="12"/>
  <c r="H36" i="12" s="1"/>
  <c r="U10" i="7"/>
  <c r="Q10" i="7"/>
  <c r="K42" i="12"/>
  <c r="L42" i="12" s="1"/>
  <c r="K40" i="12"/>
  <c r="L40" i="12" s="1"/>
  <c r="K39" i="12"/>
  <c r="L39" i="12" s="1"/>
  <c r="K38" i="12"/>
  <c r="L38" i="12"/>
  <c r="K36" i="12"/>
  <c r="L36" i="12" s="1"/>
  <c r="K35" i="12"/>
  <c r="L35" i="12" s="1"/>
  <c r="K34" i="12"/>
  <c r="L34" i="12" s="1"/>
  <c r="K33" i="12"/>
  <c r="L33" i="12" s="1"/>
  <c r="K32" i="12"/>
  <c r="L32" i="12" s="1"/>
  <c r="K31" i="12"/>
  <c r="L31" i="12" s="1"/>
  <c r="K7" i="12"/>
  <c r="L7" i="12" s="1"/>
  <c r="K6" i="12"/>
  <c r="L6" i="12" s="1"/>
  <c r="K5" i="12"/>
  <c r="L5" i="12" s="1"/>
  <c r="K4" i="12"/>
  <c r="L4"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N55" i="2"/>
  <c r="O55" i="2" s="1"/>
  <c r="J58" i="2"/>
  <c r="K58"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2" i="2"/>
  <c r="O52" i="2" s="1"/>
  <c r="N30" i="2"/>
  <c r="O30" i="2" s="1"/>
  <c r="N28" i="2"/>
  <c r="O28" i="2" s="1"/>
  <c r="N27" i="2"/>
  <c r="O27" i="2" s="1"/>
  <c r="N26" i="2"/>
  <c r="O26" i="2" s="1"/>
  <c r="N23" i="2"/>
  <c r="O23" i="2" s="1"/>
  <c r="N20" i="2"/>
  <c r="O20" i="2" s="1"/>
  <c r="N19" i="2"/>
  <c r="O19" i="2" s="1"/>
  <c r="N18" i="2"/>
  <c r="O18" i="2" s="1"/>
  <c r="N15" i="2"/>
  <c r="O15" i="2" s="1"/>
  <c r="N14" i="2"/>
  <c r="O14" i="2" s="1"/>
  <c r="N12" i="2"/>
  <c r="O12" i="2" s="1"/>
  <c r="N10" i="2"/>
  <c r="O10" i="2" s="1"/>
  <c r="N7" i="2"/>
  <c r="O7" i="2" s="1"/>
  <c r="N6" i="2"/>
  <c r="O6" i="2" s="1"/>
  <c r="N3" i="2"/>
  <c r="O3" i="2" s="1"/>
  <c r="U92" i="7"/>
  <c r="U91" i="7"/>
  <c r="U90" i="7"/>
  <c r="U89" i="7"/>
  <c r="U88" i="7"/>
  <c r="U87" i="7"/>
  <c r="U86" i="7"/>
  <c r="U85" i="7"/>
  <c r="U84" i="7"/>
  <c r="U83" i="7"/>
  <c r="U82" i="7"/>
  <c r="U71" i="7"/>
  <c r="U70" i="7"/>
  <c r="U69" i="7"/>
  <c r="U29" i="7"/>
  <c r="U28" i="7"/>
  <c r="U26" i="7"/>
  <c r="U25" i="7"/>
  <c r="U24" i="7"/>
  <c r="U22" i="7"/>
  <c r="U11" i="7"/>
  <c r="U6" i="7"/>
  <c r="U5" i="7"/>
  <c r="U4" i="7"/>
  <c r="T2" i="7"/>
  <c r="U2" i="7" s="1"/>
  <c r="S92" i="7"/>
  <c r="S91" i="7"/>
  <c r="S90" i="7"/>
  <c r="S89" i="7"/>
  <c r="S88" i="7"/>
  <c r="S87" i="7"/>
  <c r="S86" i="7"/>
  <c r="S85" i="7"/>
  <c r="S84" i="7"/>
  <c r="S83" i="7"/>
  <c r="S82" i="7"/>
  <c r="S71" i="7"/>
  <c r="S70" i="7"/>
  <c r="S69" i="7"/>
  <c r="S29" i="7"/>
  <c r="S27" i="7"/>
  <c r="S26" i="7"/>
  <c r="S25" i="7"/>
  <c r="S23" i="7"/>
  <c r="S22" i="7"/>
  <c r="S11" i="7"/>
  <c r="S7" i="7"/>
  <c r="S6" i="7"/>
  <c r="S5" i="7"/>
  <c r="S3" i="7"/>
  <c r="R2" i="7"/>
  <c r="S2" i="7" s="1"/>
  <c r="S2" i="12"/>
  <c r="S94" i="12" s="1"/>
  <c r="T94" i="12" s="1"/>
  <c r="O2" i="12"/>
  <c r="P2" i="12" s="1"/>
  <c r="O94" i="12"/>
  <c r="K2" i="12"/>
  <c r="K94" i="12" s="1"/>
  <c r="L94" i="12" s="1"/>
  <c r="F2" i="8"/>
  <c r="G2" i="8" s="1"/>
  <c r="F30" i="2"/>
  <c r="G30" i="2" s="1"/>
  <c r="F29" i="2"/>
  <c r="G29" i="2" s="1"/>
  <c r="F28" i="2"/>
  <c r="G28" i="2" s="1"/>
  <c r="F26" i="2"/>
  <c r="G26" i="2" s="1"/>
  <c r="F24" i="2"/>
  <c r="G24" i="2" s="1"/>
  <c r="F22" i="2"/>
  <c r="G22" i="2" s="1"/>
  <c r="F21" i="2"/>
  <c r="G21" i="2" s="1"/>
  <c r="F20" i="2"/>
  <c r="G20" i="2" s="1"/>
  <c r="F18" i="2"/>
  <c r="G18" i="2" s="1"/>
  <c r="F16" i="2"/>
  <c r="G16" i="2" s="1"/>
  <c r="F14" i="2"/>
  <c r="G14" i="2" s="1"/>
  <c r="F13" i="2"/>
  <c r="G13" i="2" s="1"/>
  <c r="F12" i="2"/>
  <c r="G12" i="2" s="1"/>
  <c r="F10" i="2"/>
  <c r="G10" i="2" s="1"/>
  <c r="F8" i="2"/>
  <c r="G8" i="2" s="1"/>
  <c r="F6" i="2"/>
  <c r="G6" i="2" s="1"/>
  <c r="F5" i="2"/>
  <c r="G5" i="2" s="1"/>
  <c r="F4" i="2"/>
  <c r="G4" i="2" s="1"/>
  <c r="F3" i="2"/>
  <c r="J61" i="2"/>
  <c r="K61" i="2" s="1"/>
  <c r="J59" i="2"/>
  <c r="K59" i="2" s="1"/>
  <c r="J54" i="2"/>
  <c r="K54" i="2" s="1"/>
  <c r="J30" i="2"/>
  <c r="K30" i="2" s="1"/>
  <c r="J28" i="2"/>
  <c r="K28" i="2" s="1"/>
  <c r="J26" i="2"/>
  <c r="K26" i="2" s="1"/>
  <c r="J25" i="2"/>
  <c r="K25" i="2" s="1"/>
  <c r="J24" i="2"/>
  <c r="K24" i="2" s="1"/>
  <c r="J22" i="2"/>
  <c r="K22" i="2" s="1"/>
  <c r="J20" i="2"/>
  <c r="K20" i="2" s="1"/>
  <c r="J19" i="2"/>
  <c r="K19" i="2" s="1"/>
  <c r="J18" i="2"/>
  <c r="K18" i="2" s="1"/>
  <c r="J17" i="2"/>
  <c r="K17" i="2" s="1"/>
  <c r="J16" i="2"/>
  <c r="K16" i="2" s="1"/>
  <c r="J15" i="2"/>
  <c r="K15" i="2" s="1"/>
  <c r="J14" i="2"/>
  <c r="K14" i="2" s="1"/>
  <c r="J12" i="2"/>
  <c r="K12" i="2" s="1"/>
  <c r="J10" i="2"/>
  <c r="K10" i="2" s="1"/>
  <c r="J9" i="2"/>
  <c r="K9" i="2" s="1"/>
  <c r="J8" i="2"/>
  <c r="K8" i="2" s="1"/>
  <c r="J6" i="2"/>
  <c r="K6" i="2" s="1"/>
  <c r="J4" i="2"/>
  <c r="K4" i="2" s="1"/>
  <c r="J3" i="2"/>
  <c r="K3" i="2" s="1"/>
  <c r="S58" i="2"/>
  <c r="R57" i="2"/>
  <c r="S57" i="2" s="1"/>
  <c r="R54" i="2"/>
  <c r="S54" i="2" s="1"/>
  <c r="R53" i="2"/>
  <c r="S53" i="2" s="1"/>
  <c r="R30" i="2"/>
  <c r="S30" i="2" s="1"/>
  <c r="R29" i="2"/>
  <c r="S29" i="2" s="1"/>
  <c r="R28" i="2"/>
  <c r="S28" i="2" s="1"/>
  <c r="R26" i="2"/>
  <c r="S26" i="2" s="1"/>
  <c r="R25" i="2"/>
  <c r="S25" i="2" s="1"/>
  <c r="R24" i="2"/>
  <c r="S24" i="2" s="1"/>
  <c r="R22" i="2"/>
  <c r="S22" i="2" s="1"/>
  <c r="R21" i="2"/>
  <c r="S21" i="2" s="1"/>
  <c r="R20" i="2"/>
  <c r="S20" i="2" s="1"/>
  <c r="R18" i="2"/>
  <c r="S18" i="2" s="1"/>
  <c r="R17" i="2"/>
  <c r="S17" i="2" s="1"/>
  <c r="R16" i="2"/>
  <c r="S16" i="2" s="1"/>
  <c r="R14" i="2"/>
  <c r="S14" i="2" s="1"/>
  <c r="R13" i="2"/>
  <c r="S13" i="2" s="1"/>
  <c r="R12" i="2"/>
  <c r="S12" i="2" s="1"/>
  <c r="R10" i="2"/>
  <c r="S10" i="2" s="1"/>
  <c r="R9" i="2"/>
  <c r="S9" i="2" s="1"/>
  <c r="R7" i="2"/>
  <c r="S7" i="2" s="1"/>
  <c r="R6" i="2"/>
  <c r="S6" i="2" s="1"/>
  <c r="R5" i="2"/>
  <c r="S5" i="2" s="1"/>
  <c r="R4" i="2"/>
  <c r="S4" i="2" s="1"/>
  <c r="D81" i="2"/>
  <c r="C17" i="1" s="1"/>
  <c r="P2" i="7"/>
  <c r="Q2" i="7" s="1"/>
  <c r="Q3" i="7"/>
  <c r="Q4" i="7"/>
  <c r="Q7" i="7"/>
  <c r="Q23" i="7"/>
  <c r="Q24" i="7"/>
  <c r="Q27" i="7"/>
  <c r="Q28" i="7"/>
  <c r="Q69" i="7"/>
  <c r="E5" i="3"/>
  <c r="F5" i="3" s="1"/>
  <c r="E6" i="3"/>
  <c r="F6" i="3" s="1"/>
  <c r="E7" i="3"/>
  <c r="F7" i="3" s="1"/>
  <c r="E8" i="3"/>
  <c r="F8" i="3" s="1"/>
  <c r="E9" i="3"/>
  <c r="F9" i="3" s="1"/>
  <c r="E10" i="3"/>
  <c r="F10" i="3"/>
  <c r="E11" i="3"/>
  <c r="F11" i="3"/>
  <c r="E12" i="3"/>
  <c r="F12" i="3"/>
  <c r="F13" i="3"/>
  <c r="E14" i="3"/>
  <c r="F14" i="3"/>
  <c r="E15" i="3"/>
  <c r="F15" i="3"/>
  <c r="N93" i="7"/>
  <c r="U93" i="7"/>
  <c r="K93" i="7"/>
  <c r="U94" i="12"/>
  <c r="N94" i="12"/>
  <c r="M94" i="12"/>
  <c r="F94" i="12"/>
  <c r="E94" i="12"/>
  <c r="L81" i="2"/>
  <c r="D19" i="9"/>
  <c r="C31" i="1"/>
  <c r="G19" i="9"/>
  <c r="Q82" i="7"/>
  <c r="Q83" i="7"/>
  <c r="Q86" i="7"/>
  <c r="Q87" i="7"/>
  <c r="Q90" i="7"/>
  <c r="Q91" i="7"/>
  <c r="R8" i="2"/>
  <c r="S8" i="2" s="1"/>
  <c r="H22" i="11"/>
  <c r="E26" i="11"/>
  <c r="G22" i="11"/>
  <c r="F22" i="11"/>
  <c r="E22" i="11"/>
  <c r="C22" i="11"/>
  <c r="B22" i="11"/>
  <c r="H11" i="11"/>
  <c r="E25" i="11" s="1"/>
  <c r="D41" i="1" s="1"/>
  <c r="G11" i="11"/>
  <c r="D25" i="11" s="1"/>
  <c r="F11" i="11"/>
  <c r="E11" i="11"/>
  <c r="D11" i="11"/>
  <c r="C11" i="11"/>
  <c r="D32" i="1" s="1"/>
  <c r="B11" i="11"/>
  <c r="C32" i="1" s="1"/>
  <c r="M45" i="9"/>
  <c r="D39" i="1"/>
  <c r="L45" i="9"/>
  <c r="E45" i="9"/>
  <c r="D22" i="1"/>
  <c r="D45" i="9"/>
  <c r="M19" i="9"/>
  <c r="D38" i="1"/>
  <c r="L19" i="9"/>
  <c r="E19" i="9"/>
  <c r="D31" i="1"/>
  <c r="E8" i="8"/>
  <c r="D23" i="1" s="1"/>
  <c r="D8" i="8"/>
  <c r="C23" i="1" s="1"/>
  <c r="D49" i="1" s="1"/>
  <c r="D18" i="3"/>
  <c r="D14" i="1" s="1"/>
  <c r="C18" i="3"/>
  <c r="C14" i="1" s="1"/>
  <c r="E16" i="3"/>
  <c r="F16" i="3"/>
  <c r="E4" i="3"/>
  <c r="E27" i="1"/>
  <c r="C18" i="1"/>
  <c r="C39" i="1"/>
  <c r="E39" i="1"/>
  <c r="O45" i="9"/>
  <c r="C38" i="1"/>
  <c r="E38" i="1"/>
  <c r="O19" i="9"/>
  <c r="C22" i="1"/>
  <c r="E22" i="1" s="1"/>
  <c r="G45" i="9"/>
  <c r="D26" i="11"/>
  <c r="E40" i="1"/>
  <c r="E31" i="1"/>
  <c r="F26" i="11"/>
  <c r="C37" i="1" l="1"/>
  <c r="E37" i="1" s="1"/>
  <c r="M59" i="2"/>
  <c r="N59" i="2" s="1"/>
  <c r="O59" i="2" s="1"/>
  <c r="E48" i="2"/>
  <c r="F48" i="2" s="1"/>
  <c r="G48" i="2" s="1"/>
  <c r="Q52" i="2"/>
  <c r="R52" i="2" s="1"/>
  <c r="S52" i="2" s="1"/>
  <c r="I56" i="2"/>
  <c r="J56" i="2" s="1"/>
  <c r="K56" i="2" s="1"/>
  <c r="M57" i="2"/>
  <c r="N57" i="2" s="1"/>
  <c r="O57" i="2" s="1"/>
  <c r="Q61" i="2"/>
  <c r="R61" i="2" s="1"/>
  <c r="S61" i="2" s="1"/>
  <c r="I32" i="2"/>
  <c r="J32" i="2" s="1"/>
  <c r="K32" i="2" s="1"/>
  <c r="R93" i="7"/>
  <c r="S93" i="7" s="1"/>
  <c r="F8" i="8"/>
  <c r="G8" i="8" s="1"/>
  <c r="Q56" i="2"/>
  <c r="R56" i="2" s="1"/>
  <c r="S56" i="2" s="1"/>
  <c r="E52" i="2"/>
  <c r="F52" i="2" s="1"/>
  <c r="G52" i="2" s="1"/>
  <c r="Q60" i="2"/>
  <c r="R60" i="2" s="1"/>
  <c r="S60" i="2" s="1"/>
  <c r="I40" i="2"/>
  <c r="J40" i="2" s="1"/>
  <c r="K40" i="2" s="1"/>
  <c r="T2" i="12"/>
  <c r="P94" i="12"/>
  <c r="G94" i="12"/>
  <c r="H94" i="12" s="1"/>
  <c r="P93" i="7"/>
  <c r="Q93" i="7" s="1"/>
  <c r="E18" i="3"/>
  <c r="F18" i="3" s="1"/>
  <c r="I48" i="2"/>
  <c r="J48" i="2" s="1"/>
  <c r="K48" i="2" s="1"/>
  <c r="I60" i="2"/>
  <c r="J60" i="2" s="1"/>
  <c r="K60" i="2" s="1"/>
  <c r="Q51" i="2"/>
  <c r="R51" i="2" s="1"/>
  <c r="S51" i="2" s="1"/>
  <c r="Q55" i="2"/>
  <c r="R55" i="2" s="1"/>
  <c r="S55" i="2" s="1"/>
  <c r="Q59" i="2"/>
  <c r="R59" i="2" s="1"/>
  <c r="S59" i="2" s="1"/>
  <c r="F23" i="2"/>
  <c r="G23" i="2" s="1"/>
  <c r="G3" i="2"/>
  <c r="M58" i="2"/>
  <c r="N58" i="2" s="1"/>
  <c r="O58" i="2" s="1"/>
  <c r="M54" i="2"/>
  <c r="N54" i="2" s="1"/>
  <c r="O54" i="2" s="1"/>
  <c r="E58" i="2"/>
  <c r="F58" i="2" s="1"/>
  <c r="G58" i="2" s="1"/>
  <c r="E14" i="1"/>
  <c r="N8" i="2"/>
  <c r="O8" i="2" s="1"/>
  <c r="M62" i="2"/>
  <c r="N62" i="2" s="1"/>
  <c r="O62" i="2" s="1"/>
  <c r="C41" i="1"/>
  <c r="E41" i="1" s="1"/>
  <c r="F25" i="11"/>
  <c r="E32" i="1"/>
  <c r="D26" i="1"/>
  <c r="C26" i="1"/>
  <c r="E25" i="1"/>
  <c r="D48" i="1"/>
  <c r="H93" i="7"/>
  <c r="I93" i="7" s="1"/>
  <c r="E23" i="1"/>
  <c r="E24" i="1"/>
  <c r="L2" i="12"/>
  <c r="F4" i="3"/>
  <c r="R3" i="2"/>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S3" i="2"/>
  <c r="S81" i="2" s="1"/>
  <c r="R81" i="2"/>
  <c r="D43" i="1" l="1"/>
  <c r="D53" i="1" s="1"/>
  <c r="C53" i="1"/>
  <c r="E53" i="1" l="1"/>
  <c r="E54" i="1" s="1"/>
  <c r="E43" i="1"/>
  <c r="E44" i="1" s="1"/>
  <c r="D59" i="1"/>
  <c r="F53" i="1" l="1"/>
  <c r="F43" i="1"/>
</calcChain>
</file>

<file path=xl/sharedStrings.xml><?xml version="1.0" encoding="utf-8"?>
<sst xmlns="http://schemas.openxmlformats.org/spreadsheetml/2006/main" count="1402" uniqueCount="507">
  <si>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</si>
  <si>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</si>
  <si>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</si>
  <si>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</si>
  <si>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</si>
  <si>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</si>
  <si>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</si>
  <si>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</si>
  <si>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</si>
  <si>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</si>
  <si>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</si>
  <si>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</si>
  <si>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</si>
  <si>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</si>
  <si>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</si>
  <si>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</si>
  <si>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</si>
  <si>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</si>
  <si>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</si>
  <si>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</si>
  <si>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</si>
  <si>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</si>
  <si>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</si>
  <si>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</si>
  <si>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</si>
  <si>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</si>
  <si>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</si>
  <si>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</si>
  <si>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</si>
  <si>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</si>
  <si>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</si>
  <si>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</si>
  <si>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</si>
  <si>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</si>
  <si>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</si>
  <si>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</si>
  <si>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</si>
  <si>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</si>
  <si>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</si>
  <si>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</si>
  <si>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</si>
  <si>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</si>
  <si>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</si>
  <si>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</si>
  <si>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</si>
  <si>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</si>
  <si>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</si>
  <si>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</si>
  <si>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</si>
  <si>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</si>
  <si>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</si>
  <si>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</si>
  <si>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</si>
  <si>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</si>
  <si>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</si>
  <si>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</si>
  <si>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</si>
  <si>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</si>
  <si>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</si>
  <si>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</si>
  <si>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</si>
  <si>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</si>
  <si>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</si>
  <si>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</si>
  <si>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</si>
  <si>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</si>
  <si>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</si>
  <si>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</si>
  <si>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</si>
  <si>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</si>
  <si>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</si>
  <si>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</si>
  <si>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</si>
  <si>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</si>
  <si>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</si>
  <si>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</si>
  <si>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</si>
  <si>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</si>
  <si>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</si>
  <si>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</si>
  <si>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</si>
  <si>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</si>
  <si>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</si>
  <si>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</si>
  <si>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</si>
  <si>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</si>
  <si>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</si>
  <si>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</si>
  <si>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</si>
  <si>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</si>
  <si>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</si>
  <si>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</si>
  <si>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</si>
  <si>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</si>
  <si>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</si>
  <si>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</si>
  <si>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</si>
  <si>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</si>
  <si>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</si>
  <si>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</si>
  <si>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</si>
  <si>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</si>
  <si>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</si>
  <si>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</si>
  <si>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</si>
  <si>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</si>
  <si>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</si>
  <si>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</si>
  <si>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</si>
  <si>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</si>
  <si>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</si>
  <si>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</si>
  <si>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</si>
  <si>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</si>
  <si>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</si>
  <si>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</si>
  <si>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</si>
  <si>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</si>
  <si>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</si>
  <si>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</si>
  <si>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</si>
  <si>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</si>
  <si>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</si>
  <si>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</si>
  <si>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</si>
  <si>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</si>
  <si>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</si>
  <si>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</si>
  <si>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</si>
  <si>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</si>
  <si>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</si>
  <si>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</si>
  <si>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</si>
  <si>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</si>
  <si>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</si>
  <si>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</si>
  <si>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</si>
  <si>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</si>
  <si>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</si>
  <si>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</si>
  <si>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</si>
  <si>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</si>
  <si>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</si>
  <si>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</si>
  <si>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</si>
  <si>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</si>
  <si>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</si>
  <si>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</si>
  <si>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</si>
  <si>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</si>
  <si>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</si>
  <si>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</si>
  <si>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</si>
  <si>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</si>
  <si>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</si>
  <si>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</si>
  <si>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</si>
  <si>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</si>
  <si>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</si>
  <si>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</si>
  <si>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</si>
  <si>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</si>
  <si>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</si>
  <si>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</si>
  <si>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</si>
  <si>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</si>
  <si>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</si>
  <si>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</si>
  <si>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</si>
  <si>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</si>
  <si>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</si>
  <si>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</si>
  <si>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</si>
  <si>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</si>
  <si>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</si>
  <si>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</si>
  <si>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</si>
  <si>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</si>
  <si>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</si>
  <si>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</si>
  <si>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</si>
  <si>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</si>
  <si>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</si>
  <si>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</si>
  <si>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</si>
  <si>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</si>
  <si>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</si>
  <si>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</si>
  <si>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</si>
  <si>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</si>
  <si>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</si>
  <si>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</si>
  <si>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</si>
  <si>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</si>
  <si>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</si>
  <si>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</si>
  <si>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</si>
  <si>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</si>
  <si>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</si>
  <si>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</si>
  <si>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</si>
  <si>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</si>
  <si>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</si>
  <si>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</si>
  <si>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</si>
  <si>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</si>
  <si>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</si>
  <si>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</si>
  <si>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</si>
  <si>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</si>
  <si>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</si>
  <si>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</si>
  <si>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</si>
  <si>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</si>
  <si>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</si>
  <si>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</si>
  <si>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</si>
  <si>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</si>
  <si>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</si>
  <si>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</si>
  <si>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</si>
  <si>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</si>
  <si>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</si>
  <si>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</si>
  <si>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</si>
  <si>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</si>
  <si>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</si>
  <si>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</si>
  <si>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</si>
  <si>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</si>
  <si>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</si>
  <si>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</si>
  <si>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</si>
  <si>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</si>
  <si>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</si>
  <si>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</si>
  <si>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</si>
  <si>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</si>
  <si>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</si>
  <si>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</si>
  <si>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</si>
  <si>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</si>
  <si>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</si>
  <si>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</si>
  <si>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</si>
  <si>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</si>
  <si>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</si>
  <si>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</si>
  <si>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</si>
  <si>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</si>
  <si>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</si>
  <si>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</si>
  <si>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</si>
  <si>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</si>
  <si>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</si>
  <si>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</si>
  <si>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</si>
  <si>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</si>
  <si>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</si>
  <si>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</si>
  <si>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</si>
  <si>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</si>
  <si>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</si>
  <si>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</si>
  <si>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</si>
  <si>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</si>
  <si>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</si>
  <si>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</si>
  <si>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</si>
  <si>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</si>
  <si>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</si>
  <si>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</si>
  <si>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</si>
  <si>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</si>
  <si>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</si>
  <si>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</si>
  <si>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</si>
  <si>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</si>
  <si>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</si>
  <si>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</si>
  <si>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</si>
  <si>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</si>
  <si>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</si>
  <si>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</si>
  <si>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</si>
  <si>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</si>
  <si>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</si>
  <si>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</si>
  <si>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</si>
  <si>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</si>
  <si>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</si>
  <si>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</si>
  <si>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</si>
  <si>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nyc1</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</si>
  <si>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</si>
  <si>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</si>
  <si>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</si>
  <si>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</si>
  <si>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</si>
  <si>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</si>
  <si>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</si>
  <si>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</si>
  <si>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</si>
  <si>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</si>
  <si>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</si>
  <si>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</si>
  <si>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</si>
  <si>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</si>
  <si>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</si>
  <si>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</si>
  <si>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</si>
  <si>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</si>
  <si>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</si>
  <si>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</si>
  <si>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</si>
  <si>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</si>
  <si>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</si>
  <si>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</si>
  <si>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</si>
  <si>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</si>
  <si>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</si>
  <si>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</si>
  <si>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</si>
  <si>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</si>
  <si>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</si>
  <si>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</si>
  <si>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</si>
  <si>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</si>
  <si>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</si>
  <si>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</si>
  <si>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</si>
  <si>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</si>
  <si>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</si>
  <si>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</si>
  <si>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</si>
  <si>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</si>
  <si>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</si>
  <si>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</si>
  <si>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</si>
  <si>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</si>
  <si>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</si>
  <si>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</si>
  <si>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</si>
  <si>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</si>
  <si>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</si>
  <si>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</si>
  <si>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</si>
  <si>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</si>
  <si>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</si>
  <si>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</si>
  <si>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</si>
  <si>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</si>
  <si>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</si>
  <si>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</si>
  <si>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</si>
  <si>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</si>
  <si>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</si>
  <si>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</si>
  <si>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</si>
  <si>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</si>
  <si>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</si>
  <si>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</si>
  <si>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</si>
  <si>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</si>
  <si>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</si>
  <si>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</si>
  <si>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</si>
  <si>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</si>
  <si>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</si>
  <si>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</si>
  <si>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</si>
  <si>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</si>
  <si>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</si>
  <si>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</si>
  <si>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</si>
  <si>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</si>
  <si>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</si>
  <si>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</si>
  <si>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</si>
  <si>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</si>
  <si>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</si>
  <si>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</si>
  <si>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</si>
  <si>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</si>
  <si>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</si>
  <si>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</si>
  <si>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</si>
  <si>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</si>
  <si>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</si>
  <si>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</si>
  <si>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</si>
  <si>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</si>
  <si>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</si>
  <si>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</si>
  <si>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</si>
  <si>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</si>
  <si>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</si>
  <si>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</si>
  <si>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</si>
  <si>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</si>
  <si>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</si>
  <si>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</si>
  <si>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</si>
  <si>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</si>
  <si>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</si>
  <si>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</si>
  <si>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</si>
  <si>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</si>
  <si>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</si>
  <si>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</si>
  <si>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</si>
  <si>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</si>
  <si>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</si>
  <si>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</si>
  <si>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</si>
  <si>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</si>
  <si>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</si>
  <si>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</si>
  <si>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</si>
  <si>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0263494</t>
  </si>
  <si>
    <t>8611229F8</t>
  </si>
  <si>
    <t>STATE STREET BANK + TRUST CO</t>
  </si>
  <si>
    <t>CHF</t>
  </si>
  <si>
    <t>SWISS FRANC</t>
  </si>
  <si>
    <t>EUR</t>
  </si>
  <si>
    <t>EURO CURRENCY</t>
  </si>
  <si>
    <t>GBP</t>
  </si>
  <si>
    <t>POUND STERLING</t>
  </si>
  <si>
    <t>JPY</t>
  </si>
  <si>
    <t>JAPANESE YEN</t>
  </si>
  <si>
    <t>USD</t>
  </si>
  <si>
    <t>US DOLLAR</t>
  </si>
  <si>
    <t>TELEPERFORMANCE</t>
  </si>
  <si>
    <t>035128206</t>
  </si>
  <si>
    <t>ANGLOGOLD ASHANTI SPON ADR</t>
  </si>
  <si>
    <t>026349902</t>
  </si>
  <si>
    <t>DASSAULT SYSTEMES SE</t>
  </si>
  <si>
    <t>DEUTSCHE BANK AG REGISTERED</t>
  </si>
  <si>
    <t>MAKITA CORP</t>
  </si>
  <si>
    <t>NIDEC CORP</t>
  </si>
  <si>
    <t>OMRON CORP</t>
  </si>
  <si>
    <t>ORIX CORP</t>
  </si>
  <si>
    <t>TDK CORP</t>
  </si>
  <si>
    <t>NOKIA CORP SPON ADR</t>
  </si>
  <si>
    <t>SAP SE SPONSORED ADR</t>
  </si>
  <si>
    <t>BALOISE HOLDING AG   REG</t>
  </si>
  <si>
    <t>CREDIT SUISSE GROUP AG REG</t>
  </si>
  <si>
    <t>LONZA GROUP AG REG</t>
  </si>
  <si>
    <t>B0744B906</t>
  </si>
  <si>
    <t>BUNZL PLC</t>
  </si>
  <si>
    <t>B1JB4K905</t>
  </si>
  <si>
    <t>SYMRISE AG</t>
  </si>
  <si>
    <t>AUD</t>
  </si>
  <si>
    <t>B28YTC906</t>
  </si>
  <si>
    <t>TENCENT HOLDINGS LTD UNS ADR</t>
  </si>
  <si>
    <t>B4R2R5908</t>
  </si>
  <si>
    <t>JULIUS BAER GROUP LTD</t>
  </si>
  <si>
    <t>48137C108</t>
  </si>
  <si>
    <t>JULIUS BAER GROUP LTD UN ADR</t>
  </si>
  <si>
    <t>001317205</t>
  </si>
  <si>
    <t>AIA GROUP LTD SP ADR</t>
  </si>
  <si>
    <t>ASML HOLDING NV NY REG SHS</t>
  </si>
  <si>
    <t>UBS GROUP AG REG</t>
  </si>
  <si>
    <t>RELX PLC   SPON ADR</t>
  </si>
  <si>
    <t>FERRARI NV</t>
  </si>
  <si>
    <t>YUM CHINA HOLDINGS INC</t>
  </si>
  <si>
    <t>BJ2KSG907</t>
  </si>
  <si>
    <t>AKZO NOBEL N.V.</t>
  </si>
  <si>
    <t>AERCAP HOLDINGS NV</t>
  </si>
  <si>
    <t>ALIBABA GROUP HOLDING SP ADR</t>
  </si>
  <si>
    <t>AMERICA MOVIL SAB DE CV</t>
  </si>
  <si>
    <t>BANCO SANTANDER CHILE ADR</t>
  </si>
  <si>
    <t>BANK MANDIRI TBK UNSPON ADR</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</si>
  <si>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</si>
  <si>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</si>
  <si>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</si>
  <si>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</si>
  <si>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</si>
  <si>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</si>
  <si>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</si>
  <si>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</si>
  <si>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</si>
  <si>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</si>
  <si>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</si>
  <si>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</si>
  <si>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</si>
  <si>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LVMH MOET HENNESSY UNSP ADR</t>
  </si>
  <si>
    <t>NATIONAL GRID PLC SP ADR</t>
  </si>
  <si>
    <t>NESTLE SA SPONS ADR</t>
  </si>
  <si>
    <t>NOVO NORDISK A/S SPONS ADR</t>
  </si>
  <si>
    <t>OPEN TEXT CORP</t>
  </si>
  <si>
    <t>PEARSON PLC SPONSORED ADR</t>
  </si>
  <si>
    <t>QUIMICA Y MINERA CHIL SP ADR</t>
  </si>
  <si>
    <t>RAKUTEN GROUP INC</t>
  </si>
  <si>
    <t>SHOPIFY INC   CLASS A</t>
  </si>
  <si>
    <t>SK TELECOM CO LTD SPON ADR</t>
  </si>
  <si>
    <t>B1Q3J3907</t>
  </si>
  <si>
    <t>SKF AB B SHARES</t>
  </si>
  <si>
    <t>SMITH + NEPHEW PLC  SPON ADR</t>
  </si>
  <si>
    <t>B1WY23900</t>
  </si>
  <si>
    <t>SMITHS GROUP PLC</t>
  </si>
  <si>
    <t>SONY GROUP CORP   SP ADR</t>
  </si>
  <si>
    <t>STMICROELECTRONICS NV NY SHS</t>
  </si>
  <si>
    <t>TAIWAN SEMICONDUCTOR SP ADR</t>
  </si>
  <si>
    <t>UNIQURE NV</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</si>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</sst>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289</v>
      </c>
      <c r="B971" s="362"/>
      <c r="C971" s="362"/>
      <c r="D971" s="362"/>
      <c r="E971" s="362"/>
      <c r="F971" s="362"/>
      <c r="G971" s="362"/>
    </row>
    <row r="973" spans="1:7">
      <c r="A973" s="100" t="s">
        <v>290</v>
      </c>
    </row>
    <row r="975" spans="1:7">
      <c r="A975" s="363" t="s">
        <v>280</v>
      </c>
      <c r="B975" s="364"/>
      <c r="C975" s="364"/>
      <c r="D975" s="364"/>
    </row>
    <row r="976" spans="1:7">
      <c r="A976" s="365" t="s">
        <v>281</v>
      </c>
      <c r="B976" s="364"/>
      <c r="C976" s="364"/>
      <c r="D976" s="364"/>
    </row>
    <row r="977" spans="1:4">
      <c r="A977" s="365" t="s">
        <v>282</v>
      </c>
      <c r="B977" s="364"/>
      <c r="C977" s="364"/>
      <c r="D977" s="364"/>
    </row>
    <row r="978" spans="1:4">
      <c r="A978" s="365" t="s">
        <v>283</v>
      </c>
      <c r="B978" s="364"/>
      <c r="C978" s="364"/>
      <c r="D978" s="364"/>
    </row>
    <row r="979" spans="1:4">
      <c r="A979" s="365" t="s">
        <v>284</v>
      </c>
      <c r="B979" s="364"/>
      <c r="C979" s="364"/>
      <c r="D979" s="364"/>
    </row>
    <row r="980" spans="1:4">
      <c r="A980" s="366" t="s">
        <v>285</v>
      </c>
      <c r="B980" s="364"/>
      <c r="C980" s="364"/>
      <c r="D980" s="364"/>
    </row>
    <row r="981" spans="1:4">
      <c r="A981" s="366" t="s">
        <v>287</v>
      </c>
      <c r="B981" s="364"/>
      <c r="C981" s="364"/>
      <c r="D981" s="364"/>
    </row>
    <row r="982" spans="1:4">
      <c r="A982" s="366"/>
      <c r="B982" s="364"/>
      <c r="C982" s="364"/>
      <c r="D982" s="364"/>
    </row>
    <row r="983" spans="1:4">
      <c r="A983" s="100"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276</v>
      </c>
      <c r="D1" s="222"/>
      <c r="E1" s="222"/>
      <c r="F1" s="222"/>
      <c r="G1" s="222"/>
      <c r="H1" s="222"/>
    </row>
    <row r="2" spans="1:8" ht="19.5" customHeight="1">
      <c r="A2" s="221" t="s">
        <v>199</v>
      </c>
      <c r="B2" s="222"/>
      <c r="C2" s="222" t="s">
        <v>275</v>
      </c>
      <c r="D2" s="222"/>
      <c r="E2" s="222"/>
      <c r="F2" s="222"/>
      <c r="G2" s="223" t="s">
        <v>26</v>
      </c>
      <c r="H2" s="224" t="s">
        <v>278</v>
      </c>
    </row>
    <row r="3" spans="1:8" ht="19.5" customHeight="1">
      <c r="A3" s="225" t="s">
        <v>107</v>
      </c>
      <c r="B3" s="226"/>
      <c r="C3" s="227">
        <v>45077</v>
      </c>
      <c r="D3" s="222"/>
      <c r="E3" s="222"/>
      <c r="F3" s="222"/>
      <c r="G3" s="223" t="s">
        <v>27</v>
      </c>
      <c r="H3" s="224" t="s">
        <v>277</v>
      </c>
    </row>
    <row r="4" spans="1:8" ht="19.5" customHeight="1">
      <c r="A4" s="231" t="s">
        <v>200</v>
      </c>
      <c r="B4" s="228"/>
      <c r="C4" s="228" t="s">
        <v>260</v>
      </c>
      <c r="D4" s="228"/>
      <c r="E4" s="222"/>
      <c r="F4" s="222"/>
      <c r="G4" s="223" t="s">
        <v>28</v>
      </c>
      <c r="H4" s="224" t="s">
        <v>279</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600044.61</v>
      </c>
      <c r="D14" s="212">
        <f>Cash!D18</f>
        <v>600223.84999999986</v>
      </c>
      <c r="E14" s="213">
        <f>C14-D14</f>
        <v>-179.23999999987427</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724792</v>
      </c>
      <c r="D17" s="216">
        <f>Share_Cost_Mkt!E81</f>
        <v>724792</v>
      </c>
      <c r="E17" s="213">
        <f>C17-D17</f>
        <v>0</v>
      </c>
      <c r="F17" s="35"/>
      <c r="G17" s="36" t="s">
        <v>51</v>
      </c>
      <c r="H17" s="37"/>
    </row>
    <row r="18" spans="1:8" ht="15.75">
      <c r="A18" s="44"/>
      <c r="B18" s="46" t="s">
        <v>39</v>
      </c>
      <c r="C18" s="213">
        <f>Share_Cost_Mkt!H81</f>
        <v>19550004.16</v>
      </c>
      <c r="D18" s="213">
        <f>Share_Cost_Mkt!I81</f>
        <v>19789828.819999993</v>
      </c>
      <c r="E18" s="213">
        <f>C18-D18</f>
        <v>-239824.6599999927</v>
      </c>
      <c r="F18" s="35"/>
      <c r="G18" s="36" t="s">
        <v>51</v>
      </c>
      <c r="H18" s="37"/>
    </row>
    <row r="19" spans="1:8" ht="79.900000000000006" customHeight="1">
      <c r="A19" s="44"/>
      <c r="B19" s="46" t="s">
        <v>40</v>
      </c>
      <c r="C19" s="213">
        <f>Share_Cost_Mkt!P81</f>
        <v>23644449.679999992</v>
      </c>
      <c r="D19" s="213">
        <f>Share_Cost_Mkt!Q81</f>
        <v>23673115.609999999</v>
      </c>
      <c r="E19" s="213">
        <f>C19-D19</f>
        <v>-28665.930000007153</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2349.8200000000002</v>
      </c>
      <c r="D23" s="213">
        <f>SUM(INT_BNI_IM)</f>
        <v>0</v>
      </c>
      <c r="E23" s="213">
        <f t="shared" si="0"/>
        <v>2349.8200000000002</v>
      </c>
      <c r="F23" s="35"/>
      <c r="G23" s="36" t="s">
        <v>3</v>
      </c>
      <c r="H23" s="37"/>
    </row>
    <row r="24" spans="1:8" ht="27.75" customHeight="1">
      <c r="A24" s="44"/>
      <c r="B24" s="44" t="s">
        <v>227</v>
      </c>
      <c r="C24" s="213">
        <f>SUM(Dividends!I94)</f>
        <v>62591.98</v>
      </c>
      <c r="D24" s="213">
        <f>SUM(Dividends!J94)</f>
        <v>0</v>
      </c>
      <c r="E24" s="213">
        <f t="shared" si="0"/>
        <v>62591.98</v>
      </c>
      <c r="F24" s="35"/>
      <c r="G24" s="36" t="s">
        <v>1</v>
      </c>
      <c r="H24" s="37"/>
    </row>
    <row r="25" spans="1:8" ht="15.75">
      <c r="A25" s="44"/>
      <c r="B25" s="44" t="s">
        <v>242</v>
      </c>
      <c r="C25" s="213">
        <f>Tax_Reclaims!J93</f>
        <v>90897.979999999981</v>
      </c>
      <c r="D25" s="213">
        <f>SUM(Tax_Reclaims!M93)</f>
        <v>0</v>
      </c>
      <c r="E25" s="213">
        <f t="shared" si="0"/>
        <v>90897.979999999981</v>
      </c>
      <c r="F25" s="35"/>
      <c r="G25" s="36" t="s">
        <v>2</v>
      </c>
      <c r="H25" s="37"/>
    </row>
    <row r="26" spans="1:8" ht="23.25" customHeight="1">
      <c r="A26" s="44"/>
      <c r="B26" s="46" t="s">
        <v>49</v>
      </c>
      <c r="C26" s="213">
        <f>SUM('Pending_FX '!B11,'Pending_FX '!B22)</f>
        <v>59524.78</v>
      </c>
      <c r="D26" s="213">
        <f>SUM('Pending_FX '!C11,'Pending_FX '!C22)</f>
        <v>0</v>
      </c>
      <c r="E26" s="213">
        <f t="shared" si="0"/>
        <v>59524.78</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'!B11,'Pending_FX '!B22)</f>
        <v>59524.78</v>
      </c>
      <c r="D32" s="213">
        <f>SUM('Pending_FX '!C11,'Pending_FX '!C22)</f>
        <v>0</v>
      </c>
      <c r="E32" s="213">
        <f t="shared" ref="E32:E41" si="1">C32-D32</f>
        <v>59524.78</v>
      </c>
      <c r="F32" s="35"/>
      <c r="G32" s="36" t="s">
        <v>45</v>
      </c>
      <c r="H32" s="37"/>
    </row>
    <row r="33" spans="1:8" ht="15.75">
      <c r="A33" s="295"/>
      <c r="B33" s="218" t="s">
        <v>224</v>
      </c>
      <c r="C33" s="217">
        <v>25029.3</v>
      </c>
      <c r="D33" s="217"/>
      <c r="E33" s="213">
        <f>C33-D33</f>
        <v>25029.3</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SUM(Dividends!Q94,Tax_Reclaims!L93)</f>
        <v>-3190.7800000000007</v>
      </c>
      <c r="D37" s="217">
        <f>SUM(Dividends!R94,Tax_Reclaims!O93)</f>
        <v>0</v>
      </c>
      <c r="E37" s="213">
        <f t="shared" si="1"/>
        <v>-3190.7800000000007</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'!D26</f>
        <v>0</v>
      </c>
      <c r="D40" s="213">
        <f>'Pending_FX '!E26</f>
        <v>0</v>
      </c>
      <c r="E40" s="213">
        <f t="shared" si="1"/>
        <v>0</v>
      </c>
      <c r="F40" s="35"/>
      <c r="G40" s="36" t="s">
        <v>45</v>
      </c>
      <c r="H40" s="45"/>
    </row>
    <row r="41" spans="1:8" ht="19.5" customHeight="1">
      <c r="A41" s="44"/>
      <c r="B41" s="218" t="s">
        <v>219</v>
      </c>
      <c r="C41" s="213">
        <f>'Pending_FX '!D25</f>
        <v>-140.76</v>
      </c>
      <c r="D41" s="213">
        <f>'Pending_FX '!E25</f>
        <v>0</v>
      </c>
      <c r="E41" s="213">
        <f t="shared" si="1"/>
        <v>-140.76</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SUM(C14+C19+C22+C23+C24+C25+C26+C27+C28)-SUM(C31:C35)+SUM(C37:C41)</f>
        <v>24371973.229999997</v>
      </c>
      <c r="D43" s="213">
        <f>SUM(D14+D19+D22+D23+D24+D25+D26+D27+D28)-SUM(D31:D35)+SUM(D37:D41)</f>
        <v>24273339.460000001</v>
      </c>
      <c r="E43" s="216">
        <f>C43-D43</f>
        <v>98633.769999995828</v>
      </c>
      <c r="F43" s="303">
        <f>(E43/$D43)*10000</f>
        <v>40.634610726939435</v>
      </c>
      <c r="G43" s="36" t="s">
        <v>247</v>
      </c>
      <c r="H43" s="45"/>
    </row>
    <row r="44" spans="1:8" ht="20.25" customHeight="1">
      <c r="A44" s="44"/>
      <c r="B44" s="304" t="s">
        <v>50</v>
      </c>
      <c r="C44" s="44"/>
      <c r="D44" s="44"/>
      <c r="E44" s="302">
        <f>IF(ISERROR(E43/C43),0,E43/C43)</f>
        <v>4.0470161799860075E-3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280</v>
      </c>
      <c r="C47" s="368"/>
      <c r="D47" s="369"/>
      <c r="E47" s="213"/>
      <c r="F47" s="370"/>
      <c r="G47" s="36"/>
      <c r="H47" s="45"/>
    </row>
    <row r="48" spans="1:8" ht="20.25" customHeight="1">
      <c r="A48" s="28"/>
      <c r="B48" s="371" t="s">
        <v>281</v>
      </c>
      <c r="C48" s="368"/>
      <c r="D48" s="216">
        <f>C25</f>
        <v>90897.979999999981</v>
      </c>
      <c r="E48" s="213"/>
      <c r="F48" s="370"/>
      <c r="G48" s="36"/>
      <c r="H48" s="45"/>
    </row>
    <row r="49" spans="1:8" ht="20.25" customHeight="1">
      <c r="A49" s="28"/>
      <c r="B49" s="371" t="s">
        <v>292</v>
      </c>
      <c r="C49" s="368"/>
      <c r="D49" s="216">
        <f>C23+C24+C27+C28</f>
        <v>64941.8</v>
      </c>
      <c r="E49" s="213"/>
      <c r="F49" s="370"/>
      <c r="G49" s="36"/>
      <c r="H49" s="45"/>
    </row>
    <row r="50" spans="1:8" ht="20.25" customHeight="1">
      <c r="A50" s="28"/>
      <c r="B50" s="371" t="s">
        <v>282</v>
      </c>
      <c r="C50" s="368"/>
      <c r="D50" s="216">
        <f>C33</f>
        <v>25029.3</v>
      </c>
      <c r="E50" s="213"/>
      <c r="F50" s="370"/>
      <c r="G50" s="36"/>
      <c r="H50" s="45"/>
    </row>
    <row r="51" spans="1:8" ht="20.25" customHeight="1">
      <c r="A51" s="28"/>
      <c r="B51" s="371" t="s">
        <v>283</v>
      </c>
      <c r="C51" s="368"/>
      <c r="D51" s="216">
        <f>C34</f>
        <v>0</v>
      </c>
      <c r="E51" s="213"/>
      <c r="F51" s="370"/>
      <c r="G51" s="36"/>
      <c r="H51" s="45"/>
    </row>
    <row r="52" spans="1:8" ht="20.25" customHeight="1">
      <c r="A52" s="28"/>
      <c r="B52" s="371" t="s">
        <v>284</v>
      </c>
      <c r="C52" s="368"/>
      <c r="D52" s="216">
        <f>C35</f>
        <v>0</v>
      </c>
      <c r="E52" s="213"/>
      <c r="F52" s="370"/>
      <c r="G52" s="36"/>
      <c r="H52" s="45"/>
    </row>
    <row r="53" spans="1:8" ht="20.25" customHeight="1">
      <c r="A53" s="28"/>
      <c r="B53" s="372" t="s">
        <v>285</v>
      </c>
      <c r="C53" s="369">
        <f>C43</f>
        <v>24371973.229999997</v>
      </c>
      <c r="D53" s="216">
        <f>D43+D48+D49-D50-D51-D52</f>
        <v>24404149.940000001</v>
      </c>
      <c r="E53" s="213">
        <f>C53-D53</f>
        <v>-32176.710000004619</v>
      </c>
      <c r="F53" s="373">
        <f>(E53/$D53)*10000</f>
        <v>-13.184933742463565</v>
      </c>
      <c r="G53" s="36" t="s">
        <v>286</v>
      </c>
      <c r="H53" s="45"/>
    </row>
    <row r="54" spans="1:8">
      <c r="A54" s="50"/>
      <c r="B54" s="367" t="s">
        <v>287</v>
      </c>
      <c r="C54" s="368"/>
      <c r="D54" s="368"/>
      <c r="E54" s="302">
        <f>IF(ISERROR(E53/C53),0,E53/C53)</f>
        <v>-1.3202340941519499E-3</v>
      </c>
      <c r="F54" s="370"/>
      <c r="G54" s="36"/>
      <c r="H54" s="45"/>
    </row>
    <row r="55" spans="1:8" ht="16.5" thickBot="1">
      <c r="B55" s="355"/>
      <c r="C55" s="356"/>
      <c r="D55" s="356"/>
      <c r="E55" s="357"/>
      <c r="F55" s="358"/>
      <c r="G55" s="359"/>
      <c r="H55" s="360"/>
    </row>
    <row r="56" spans="1:8" ht="15.75">
      <c r="B56" s="361" t="s">
        <v>288</v>
      </c>
    </row>
    <row r="57" spans="1:8" ht="15.75">
      <c r="A57" s="44"/>
      <c r="B57" s="296" t="s">
        <v>238</v>
      </c>
      <c r="C57" s="316">
        <v>24372113.989999998</v>
      </c>
      <c r="D57" s="316">
        <v>24372113.989999998</v>
      </c>
      <c r="E57" s="213">
        <f t="shared" ref="E57" si="2">C57-D57</f>
        <v>0</v>
      </c>
      <c r="F57" s="303">
        <f>(E57/$D57)*10000</f>
        <v>0</v>
      </c>
      <c r="G57" s="36" t="s">
        <v>236</v>
      </c>
      <c r="H57" s="45"/>
    </row>
    <row r="58" spans="1:8">
      <c r="A58" s="50"/>
      <c r="B58" s="300"/>
      <c r="C58" s="301"/>
      <c r="D58" s="300"/>
      <c r="E58" s="300"/>
      <c r="F58" s="300"/>
      <c r="G58" s="300"/>
      <c r="H58" s="300"/>
    </row>
    <row r="59" spans="1:8" ht="16.5" thickBot="1">
      <c r="B59" s="305" t="s">
        <v>241</v>
      </c>
      <c r="C59" s="306">
        <f>C57-C43</f>
        <v>140.76000000163913</v>
      </c>
      <c r="D59" s="306">
        <f>D57-D43</f>
        <v>98774.529999997467</v>
      </c>
      <c r="E59" s="300"/>
      <c r="F59" s="300"/>
      <c r="G59" s="300"/>
      <c r="H59" s="300"/>
    </row>
    <row r="60" spans="1:8">
      <c r="C60" s="154"/>
      <c r="D60" s="211"/>
    </row>
    <row r="62" spans="1:8">
      <c r="C62" s="211"/>
    </row>
    <row r="63" spans="1:8">
      <c r="C63" s="211"/>
    </row>
    <row r="64" spans="1:8">
      <c r="C64"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294</v>
      </c>
      <c r="D3">
        <v>1440</v>
      </c>
      <c r="E3" s="239">
        <f>VLOOKUP(A3,Sheet1!$C$2:$E$84,3,FALSE)</f>
        <v>1440</v>
      </c>
      <c r="F3" s="240">
        <f t="shared" ref="F3:F61" si="0">D3-E3</f>
        <v>0</v>
      </c>
      <c r="G3" s="254">
        <f>ROUND(F3/D3,10)</f>
        <v>0</v>
      </c>
      <c r="H3">
        <v>283606.93</v>
      </c>
      <c r="I3" s="242">
        <f>VLOOKUP(A3,Sheet1!$C$2:$F$84,4,FALSE)</f>
        <v>285533.76</v>
      </c>
      <c r="J3" s="240">
        <f t="shared" ref="J3:J61" si="1">H3-I3</f>
        <v>-1926.8300000000163</v>
      </c>
      <c r="K3" s="254">
        <f>ROUND(J3/H3,10)</f>
        <v>-6.7940159000000003E-3</v>
      </c>
      <c r="L3" s="346">
        <v>161.51420400000001</v>
      </c>
      <c r="M3" s="239">
        <f>VLOOKUP(A3,Sheet1!$C$2:$G$84,5,FALSE)</f>
        <v>161.93</v>
      </c>
      <c r="N3" s="240">
        <f t="shared" ref="N3:N61" si="2">L3-M3</f>
        <v>-0.41579600000000028</v>
      </c>
      <c r="O3" s="254">
        <f t="shared" ref="O3:O61" si="3">ROUND(N3/L3,10)</f>
        <v>-2.5743618000000001E-3</v>
      </c>
      <c r="P3">
        <v>232580.45</v>
      </c>
      <c r="Q3" s="239">
        <f>VLOOKUP(A3,Sheet1!$C$2:$H$84,6,FALSE)</f>
        <v>233176.57</v>
      </c>
      <c r="R3" s="240">
        <f>P3-Q3</f>
        <v>-596.11999999999534</v>
      </c>
      <c r="S3" s="254">
        <f>ROUND(R3/P3,10)</f>
        <v>-2.5630700999999998E-3</v>
      </c>
      <c r="T3" s="9"/>
      <c r="U3" s="334">
        <v>4031976</v>
      </c>
    </row>
    <row r="4" spans="1:21" s="51" customFormat="1">
      <c r="A4" s="292" t="str">
        <f>VLOOKUP(U4,Sheet1!$C$2:$C$84,1,FALSE)</f>
        <v>B1HHKD3</v>
      </c>
      <c r="B4" s="334" t="s">
        <v>296</v>
      </c>
      <c r="C4" s="334" t="s">
        <v>468</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1" si="5">ROUND(J4/H4,10)</f>
        <v>-6.2227741400000001E-2</v>
      </c>
      <c r="L4" s="346">
        <v>57.08</v>
      </c>
      <c r="M4" s="239">
        <f>VLOOKUP(A4,Sheet1!$C$2:$G$84,5,FALSE)</f>
        <v>57.08</v>
      </c>
      <c r="N4" s="240">
        <f t="shared" si="2"/>
        <v>0</v>
      </c>
      <c r="O4" s="254">
        <f t="shared" si="3"/>
        <v>0</v>
      </c>
      <c r="P4">
        <v>281803.96000000002</v>
      </c>
      <c r="Q4" s="239">
        <f>VLOOKUP(A4,Sheet1!$C$2:$H$84,6,FALSE)</f>
        <v>281803.96000000002</v>
      </c>
      <c r="R4" s="240">
        <f t="shared" ref="R4:R55" si="6">P4-Q4</f>
        <v>0</v>
      </c>
      <c r="S4" s="254">
        <f t="shared" ref="S4:S61" si="7">ROUND(R4/P4,10)</f>
        <v>0</v>
      </c>
      <c r="T4" s="9"/>
      <c r="U4" s="334" t="s">
        <v>297</v>
      </c>
    </row>
    <row r="5" spans="1:21" s="51" customFormat="1">
      <c r="A5" s="292" t="str">
        <f>VLOOKUP(U5,Sheet1!$C$2:$C$84,1,FALSE)</f>
        <v>B6331J3</v>
      </c>
      <c r="B5" s="334" t="s">
        <v>459</v>
      </c>
      <c r="C5" s="334" t="s">
        <v>460</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38.58</v>
      </c>
      <c r="M5" s="239">
        <f>VLOOKUP(A5,Sheet1!$C$2:$G$84,5,FALSE)</f>
        <v>38.58</v>
      </c>
      <c r="N5" s="240">
        <f t="shared" si="2"/>
        <v>0</v>
      </c>
      <c r="O5" s="254">
        <f t="shared" si="3"/>
        <v>0</v>
      </c>
      <c r="P5">
        <v>621446.64</v>
      </c>
      <c r="Q5" s="239">
        <f>VLOOKUP(A5,Sheet1!$C$2:$H$84,6,FALSE)</f>
        <v>621446.64</v>
      </c>
      <c r="R5" s="240">
        <f t="shared" si="6"/>
        <v>0</v>
      </c>
      <c r="S5" s="254">
        <f t="shared" si="7"/>
        <v>0</v>
      </c>
      <c r="T5" s="9"/>
      <c r="U5" s="334" t="s">
        <v>300</v>
      </c>
    </row>
    <row r="6" spans="1:21" s="51" customFormat="1">
      <c r="A6" s="292" t="str">
        <f>VLOOKUP(U6,Sheet1!$C$2:$C$84,1,FALSE)</f>
        <v>BJ2KSG2</v>
      </c>
      <c r="B6" s="334" t="s">
        <v>466</v>
      </c>
      <c r="C6" s="334" t="s">
        <v>467</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75.096108999999998</v>
      </c>
      <c r="M6" s="239">
        <f>VLOOKUP(A6,Sheet1!$C$2:$G$84,5,FALSE)</f>
        <v>75.290000000000006</v>
      </c>
      <c r="N6" s="240">
        <f t="shared" si="2"/>
        <v>-0.19389100000000781</v>
      </c>
      <c r="O6" s="254">
        <f t="shared" si="3"/>
        <v>-2.5819047000000001E-3</v>
      </c>
      <c r="P6">
        <v>254125.23</v>
      </c>
      <c r="Q6" s="239">
        <f>VLOOKUP(A6,Sheet1!$C$2:$H$84,6,FALSE)</f>
        <v>254776.57</v>
      </c>
      <c r="R6" s="240">
        <f t="shared" si="6"/>
        <v>-651.33999999999651</v>
      </c>
      <c r="S6" s="254">
        <f t="shared" si="7"/>
        <v>-2.563067E-3</v>
      </c>
      <c r="T6" s="9"/>
      <c r="U6" s="334" t="s">
        <v>302</v>
      </c>
    </row>
    <row r="7" spans="1:21" s="51" customFormat="1">
      <c r="A7" s="292" t="str">
        <f>VLOOKUP(U7,Sheet1!$C$2:$C$84,1,FALSE)</f>
        <v>BP41ZD1</v>
      </c>
      <c r="B7" s="334" t="s">
        <v>304</v>
      </c>
      <c r="C7" s="334" t="s">
        <v>469</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79.55</v>
      </c>
      <c r="M7" s="239">
        <f>VLOOKUP(A7,Sheet1!$C$2:$G$84,5,FALSE)</f>
        <v>79.55</v>
      </c>
      <c r="N7" s="240">
        <f t="shared" si="2"/>
        <v>0</v>
      </c>
      <c r="O7" s="254">
        <f t="shared" si="3"/>
        <v>0</v>
      </c>
      <c r="P7">
        <v>171907.55</v>
      </c>
      <c r="Q7" s="239">
        <f>VLOOKUP(A7,Sheet1!$C$2:$H$84,6,FALSE)</f>
        <v>171907.55</v>
      </c>
      <c r="R7" s="240">
        <f t="shared" si="6"/>
        <v>0</v>
      </c>
      <c r="S7" s="254">
        <f t="shared" si="7"/>
        <v>0</v>
      </c>
      <c r="T7" s="9"/>
      <c r="U7" s="334" t="s">
        <v>305</v>
      </c>
    </row>
    <row r="8" spans="1:21" s="51" customFormat="1">
      <c r="A8" s="292" t="str">
        <f>VLOOKUP(U8,Sheet1!$C$2:$C$84,1,FALSE)</f>
        <v>BNHN4P5</v>
      </c>
      <c r="B8" s="334" t="s">
        <v>307</v>
      </c>
      <c r="C8" s="334" t="s">
        <v>470</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21.26</v>
      </c>
      <c r="M8" s="239">
        <f>VLOOKUP(A8,Sheet1!$C$2:$G$84,5,FALSE)</f>
        <v>21.26</v>
      </c>
      <c r="N8" s="240">
        <f t="shared" si="2"/>
        <v>0</v>
      </c>
      <c r="O8" s="254">
        <f t="shared" si="3"/>
        <v>0</v>
      </c>
      <c r="P8">
        <v>527864.54</v>
      </c>
      <c r="Q8" s="239">
        <f>VLOOKUP(A8,Sheet1!$C$2:$H$84,6,FALSE)</f>
        <v>527864.54</v>
      </c>
      <c r="R8" s="240">
        <f t="shared" si="6"/>
        <v>0</v>
      </c>
      <c r="S8" s="254">
        <f t="shared" si="7"/>
        <v>0</v>
      </c>
      <c r="T8" s="9"/>
      <c r="U8" s="334" t="s">
        <v>308</v>
      </c>
    </row>
    <row r="9" spans="1:21" s="51" customFormat="1">
      <c r="A9" s="292">
        <f>VLOOKUP(U9,Sheet1!$C$2:$C$84,1,FALSE)</f>
        <v>2257495</v>
      </c>
      <c r="B9" s="334" t="s">
        <v>433</v>
      </c>
      <c r="C9" s="334" t="s">
        <v>434</v>
      </c>
      <c r="D9">
        <v>10487</v>
      </c>
      <c r="E9" s="239">
        <f>VLOOKUP(A9,Sheet1!$C$2:$E$84,3,FALSE)</f>
        <v>10487</v>
      </c>
      <c r="F9" s="240">
        <f t="shared" si="0"/>
        <v>0</v>
      </c>
      <c r="G9" s="254">
        <f t="shared" si="4"/>
        <v>0</v>
      </c>
      <c r="H9">
        <v>245596.1</v>
      </c>
      <c r="I9" s="242">
        <f>VLOOKUP(A9,Sheet1!$C$2:$F$84,4,FALSE)</f>
        <v>245596.1</v>
      </c>
      <c r="J9" s="240">
        <f t="shared" si="1"/>
        <v>0</v>
      </c>
      <c r="K9" s="254">
        <f t="shared" si="5"/>
        <v>0</v>
      </c>
      <c r="L9" s="346">
        <v>24.2</v>
      </c>
      <c r="M9" s="239">
        <f>VLOOKUP(A9,Sheet1!$C$2:$G$84,5,FALSE)</f>
        <v>24.2</v>
      </c>
      <c r="N9" s="240">
        <f t="shared" si="2"/>
        <v>0</v>
      </c>
      <c r="O9" s="254">
        <f t="shared" si="3"/>
        <v>0</v>
      </c>
      <c r="P9">
        <v>253785.4</v>
      </c>
      <c r="Q9" s="239">
        <f>VLOOKUP(A9,Sheet1!$C$2:$H$84,6,FALSE)</f>
        <v>253785.4</v>
      </c>
      <c r="R9" s="240">
        <f t="shared" si="6"/>
        <v>0</v>
      </c>
      <c r="S9" s="254">
        <f t="shared" si="7"/>
        <v>0</v>
      </c>
      <c r="T9" s="9"/>
      <c r="U9" s="334">
        <v>2257495</v>
      </c>
    </row>
    <row r="10" spans="1:21" s="51" customFormat="1">
      <c r="A10" s="292" t="str">
        <f>VLOOKUP(U10,Sheet1!$C$2:$C$84,1,FALSE)</f>
        <v>B908F01</v>
      </c>
      <c r="B10" s="334" t="s">
        <v>311</v>
      </c>
      <c r="C10" s="334" t="s">
        <v>461</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722.93</v>
      </c>
      <c r="M10" s="239">
        <f>VLOOKUP(A10,Sheet1!$C$2:$G$84,5,FALSE)</f>
        <v>722.93</v>
      </c>
      <c r="N10" s="240">
        <f t="shared" si="2"/>
        <v>0</v>
      </c>
      <c r="O10" s="254">
        <f t="shared" si="3"/>
        <v>0</v>
      </c>
      <c r="P10">
        <v>825586.06</v>
      </c>
      <c r="Q10" s="239">
        <f>VLOOKUP(A10,Sheet1!$C$2:$H$84,6,FALSE)</f>
        <v>825586.06</v>
      </c>
      <c r="R10" s="240">
        <f t="shared" si="6"/>
        <v>0</v>
      </c>
      <c r="S10" s="254">
        <f t="shared" si="7"/>
        <v>0</v>
      </c>
      <c r="T10" s="9"/>
      <c r="U10" s="334" t="s">
        <v>312</v>
      </c>
    </row>
    <row r="11" spans="1:21" s="51" customFormat="1">
      <c r="A11" s="292" t="str">
        <f>VLOOKUP(U11,Sheet1!$C$2:$C$84,1,FALSE)</f>
        <v>0263494</v>
      </c>
      <c r="B11" s="334" t="s">
        <v>435</v>
      </c>
      <c r="C11" s="334" t="s">
        <v>314</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11.504111</v>
      </c>
      <c r="M11" s="239">
        <f>VLOOKUP(A11,Sheet1!$C$2:$G$84,5,FALSE)</f>
        <v>11.54</v>
      </c>
      <c r="N11" s="240">
        <f t="shared" si="2"/>
        <v>-3.5888999999999172E-2</v>
      </c>
      <c r="O11" s="254">
        <f t="shared" si="3"/>
        <v>-3.1196674000000001E-3</v>
      </c>
      <c r="P11">
        <v>676085.11</v>
      </c>
      <c r="Q11" s="239">
        <f>VLOOKUP(A11,Sheet1!$C$2:$H$84,6,FALSE)</f>
        <v>678390.57</v>
      </c>
      <c r="R11" s="240">
        <f t="shared" si="6"/>
        <v>-2305.4599999999627</v>
      </c>
      <c r="S11" s="254">
        <f t="shared" si="7"/>
        <v>-3.4100145E-3</v>
      </c>
      <c r="T11" s="9"/>
      <c r="U11" s="334" t="s">
        <v>419</v>
      </c>
    </row>
    <row r="12" spans="1:21" s="51" customFormat="1">
      <c r="A12" s="292">
        <f>VLOOKUP(U12,Sheet1!$C$2:$C$84,1,FALSE)</f>
        <v>7124594</v>
      </c>
      <c r="B12" s="334">
        <v>712459908</v>
      </c>
      <c r="C12" s="334" t="s">
        <v>445</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153.038342</v>
      </c>
      <c r="M12" s="239">
        <f>VLOOKUP(A12,Sheet1!$C$2:$G$84,5,FALSE)</f>
        <v>153.65</v>
      </c>
      <c r="N12" s="240">
        <f t="shared" si="2"/>
        <v>-0.61165800000000559</v>
      </c>
      <c r="O12" s="254">
        <f t="shared" si="3"/>
        <v>-3.9967631E-3</v>
      </c>
      <c r="P12">
        <v>333317.51</v>
      </c>
      <c r="Q12" s="239">
        <f>VLOOKUP(A12,Sheet1!$C$2:$H$84,6,FALSE)</f>
        <v>334653.71000000002</v>
      </c>
      <c r="R12" s="240">
        <f t="shared" si="6"/>
        <v>-1336.2000000000116</v>
      </c>
      <c r="S12" s="254">
        <f t="shared" si="7"/>
        <v>-4.0087902999999996E-3</v>
      </c>
      <c r="T12" s="9"/>
      <c r="U12" s="334">
        <v>7124594</v>
      </c>
    </row>
    <row r="13" spans="1:21" s="51" customFormat="1">
      <c r="A13" s="292">
        <f>VLOOKUP(U13,Sheet1!$C$2:$C$84,1,FALSE)</f>
        <v>2136646</v>
      </c>
      <c r="B13" s="334" t="s">
        <v>318</v>
      </c>
      <c r="C13" s="334" t="s">
        <v>471</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17.37</v>
      </c>
      <c r="M13" s="239">
        <f>VLOOKUP(A13,Sheet1!$C$2:$G$84,5,FALSE)</f>
        <v>17.37</v>
      </c>
      <c r="N13" s="240">
        <f t="shared" si="2"/>
        <v>0</v>
      </c>
      <c r="O13" s="254">
        <f t="shared" si="3"/>
        <v>0</v>
      </c>
      <c r="P13">
        <v>163208.51999999999</v>
      </c>
      <c r="Q13" s="239">
        <f>VLOOKUP(A13,Sheet1!$C$2:$H$84,6,FALSE)</f>
        <v>163208.51999999999</v>
      </c>
      <c r="R13" s="240">
        <f t="shared" si="6"/>
        <v>0</v>
      </c>
      <c r="S13" s="254">
        <f t="shared" si="7"/>
        <v>0</v>
      </c>
      <c r="T13" s="9"/>
      <c r="U13" s="334">
        <v>2136646</v>
      </c>
    </row>
    <row r="14" spans="1:21" s="51" customFormat="1">
      <c r="A14" s="292" t="str">
        <f>VLOOKUP(U14,Sheet1!$C$2:$C$84,1,FALSE)</f>
        <v>B3VCFN3</v>
      </c>
      <c r="B14" s="334" t="s">
        <v>370</v>
      </c>
      <c r="C14" s="334" t="s">
        <v>472</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13.505000000000001</v>
      </c>
      <c r="M14" s="239">
        <f>VLOOKUP(A14,Sheet1!$C$2:$G$84,5,FALSE)</f>
        <v>13.5</v>
      </c>
      <c r="N14" s="240">
        <f t="shared" si="2"/>
        <v>5.0000000000007816E-3</v>
      </c>
      <c r="O14" s="254">
        <f t="shared" si="3"/>
        <v>3.7023319999999999E-4</v>
      </c>
      <c r="P14">
        <v>523440.3</v>
      </c>
      <c r="Q14" s="239">
        <f>VLOOKUP(A14,Sheet1!$C$2:$H$84,6,FALSE)</f>
        <v>523440.29</v>
      </c>
      <c r="R14" s="240">
        <f t="shared" si="6"/>
        <v>1.0000000009313226E-2</v>
      </c>
      <c r="S14" s="254">
        <f t="shared" si="7"/>
        <v>1.9099999999999999E-8</v>
      </c>
      <c r="T14" s="9"/>
      <c r="U14" s="351" t="s">
        <v>371</v>
      </c>
    </row>
    <row r="15" spans="1:21" s="51" customFormat="1">
      <c r="A15" s="292" t="str">
        <f>VLOOKUP(U15,Sheet1!$C$2:$C$84,1,FALSE)</f>
        <v>B0744B3</v>
      </c>
      <c r="B15" s="334" t="s">
        <v>448</v>
      </c>
      <c r="C15" s="334" t="s">
        <v>449</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38.966737000000002</v>
      </c>
      <c r="M15" s="239">
        <f>VLOOKUP(A15,Sheet1!$C$2:$G$84,5,FALSE)</f>
        <v>39.1</v>
      </c>
      <c r="N15" s="240">
        <f t="shared" si="2"/>
        <v>-0.13326299999999947</v>
      </c>
      <c r="O15" s="254">
        <f t="shared" si="3"/>
        <v>-3.4199168000000001E-3</v>
      </c>
      <c r="P15">
        <v>548573.72</v>
      </c>
      <c r="Q15" s="239">
        <f>VLOOKUP(A15,Sheet1!$C$2:$H$84,6,FALSE)</f>
        <v>550444.37</v>
      </c>
      <c r="R15" s="240">
        <f t="shared" si="6"/>
        <v>-1870.6500000000233</v>
      </c>
      <c r="S15" s="254">
        <f t="shared" si="7"/>
        <v>-3.4100248000000001E-3</v>
      </c>
      <c r="T15" s="9"/>
      <c r="U15" s="334" t="s">
        <v>320</v>
      </c>
    </row>
    <row r="16" spans="1:21" s="51" customFormat="1">
      <c r="A16" s="292">
        <f>VLOOKUP(U16,Sheet1!$C$2:$C$84,1,FALSE)</f>
        <v>2125097</v>
      </c>
      <c r="B16" s="334">
        <v>124765108</v>
      </c>
      <c r="C16" s="334" t="s">
        <v>473</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20.48</v>
      </c>
      <c r="M16" s="239">
        <f>VLOOKUP(A16,Sheet1!$C$2:$G$84,5,FALSE)</f>
        <v>20.48</v>
      </c>
      <c r="N16" s="240">
        <f t="shared" si="2"/>
        <v>0</v>
      </c>
      <c r="O16" s="254">
        <f t="shared" si="3"/>
        <v>0</v>
      </c>
      <c r="P16">
        <v>419225.59999999998</v>
      </c>
      <c r="Q16" s="239">
        <f>VLOOKUP(A16,Sheet1!$C$2:$H$84,6,FALSE)</f>
        <v>419225.59999999998</v>
      </c>
      <c r="R16" s="240">
        <f t="shared" si="6"/>
        <v>0</v>
      </c>
      <c r="S16" s="254">
        <f t="shared" si="7"/>
        <v>0</v>
      </c>
      <c r="T16" s="9"/>
      <c r="U16" s="334">
        <v>2125097</v>
      </c>
    </row>
    <row r="17" spans="1:21" s="51" customFormat="1">
      <c r="A17" s="292" t="str">
        <f>VLOOKUP(U17,Sheet1!$C$2:$C$84,1,FALSE)</f>
        <v>BJ2L553</v>
      </c>
      <c r="B17" s="334" t="s">
        <v>323</v>
      </c>
      <c r="C17" s="334" t="s">
        <v>474</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103.39</v>
      </c>
      <c r="M17" s="239">
        <f>VLOOKUP(A17,Sheet1!$C$2:$G$84,5,FALSE)</f>
        <v>103.39</v>
      </c>
      <c r="N17" s="240">
        <f t="shared" si="2"/>
        <v>0</v>
      </c>
      <c r="O17" s="254">
        <f t="shared" si="3"/>
        <v>0</v>
      </c>
      <c r="P17">
        <v>346976.84</v>
      </c>
      <c r="Q17" s="239">
        <f>VLOOKUP(A17,Sheet1!$C$2:$H$84,6,FALSE)</f>
        <v>346976.84</v>
      </c>
      <c r="R17" s="240">
        <f t="shared" si="6"/>
        <v>0</v>
      </c>
      <c r="S17" s="254">
        <f t="shared" si="7"/>
        <v>0</v>
      </c>
      <c r="T17" s="9"/>
      <c r="U17" s="334" t="s">
        <v>324</v>
      </c>
    </row>
    <row r="18" spans="1:21" s="51" customFormat="1">
      <c r="A18" s="292">
        <f>VLOOKUP(U18,Sheet1!$C$2:$C$84,1,FALSE)</f>
        <v>6185495</v>
      </c>
      <c r="B18" s="334">
        <v>618549901</v>
      </c>
      <c r="C18" s="334" t="s">
        <v>475</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198.28026399999999</v>
      </c>
      <c r="M18" s="239">
        <f>VLOOKUP(A18,Sheet1!$C$2:$G$84,5,FALSE)</f>
        <v>199.15</v>
      </c>
      <c r="N18" s="240">
        <f t="shared" si="2"/>
        <v>-0.86973600000001738</v>
      </c>
      <c r="O18" s="254">
        <f t="shared" si="3"/>
        <v>-4.3863972000000003E-3</v>
      </c>
      <c r="P18">
        <v>313084.53999999998</v>
      </c>
      <c r="Q18" s="239">
        <f>VLOOKUP(A18,Sheet1!$C$2:$H$84,6,FALSE)</f>
        <v>314455.52</v>
      </c>
      <c r="R18" s="240">
        <f t="shared" si="6"/>
        <v>-1370.9800000000396</v>
      </c>
      <c r="S18" s="254">
        <f t="shared" si="7"/>
        <v>-4.3789451E-3</v>
      </c>
      <c r="T18" s="9"/>
      <c r="U18" s="334">
        <v>6185495</v>
      </c>
    </row>
    <row r="19" spans="1:21" s="51" customFormat="1">
      <c r="A19" s="292" t="str">
        <f>VLOOKUP(U19,Sheet1!$C$2:$C$84,1,FALSE)</f>
        <v>BM8H5Y5</v>
      </c>
      <c r="B19" s="334" t="s">
        <v>476</v>
      </c>
      <c r="C19" s="334" t="s">
        <v>477</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43.827385999999997</v>
      </c>
      <c r="M19" s="239">
        <f>VLOOKUP(A19,Sheet1!$C$2:$G$84,5,FALSE)</f>
        <v>43.94</v>
      </c>
      <c r="N19" s="240">
        <f t="shared" si="2"/>
        <v>-0.11261400000000066</v>
      </c>
      <c r="O19" s="254">
        <f t="shared" si="3"/>
        <v>-2.5694893E-3</v>
      </c>
      <c r="P19">
        <v>728411.15</v>
      </c>
      <c r="Q19" s="239">
        <f>VLOOKUP(A19,Sheet1!$C$2:$H$84,6,FALSE)</f>
        <v>730278.11</v>
      </c>
      <c r="R19" s="240">
        <f t="shared" si="6"/>
        <v>-1866.9599999999627</v>
      </c>
      <c r="S19" s="254">
        <f t="shared" si="7"/>
        <v>-2.563058E-3</v>
      </c>
      <c r="T19" s="9"/>
      <c r="U19" s="334" t="s">
        <v>328</v>
      </c>
    </row>
    <row r="20" spans="1:21" s="51" customFormat="1">
      <c r="A20" s="292" t="str">
        <f>VLOOKUP(U20,Sheet1!$C$2:$C$84,1,FALSE)</f>
        <v>BZ1GMK5</v>
      </c>
      <c r="B20" s="334" t="s">
        <v>330</v>
      </c>
      <c r="C20" s="334" t="s">
        <v>464</v>
      </c>
      <c r="D20">
        <v>2546</v>
      </c>
      <c r="E20" s="239">
        <f>VLOOKUP(A20,Sheet1!$C$2:$E$84,3,FALSE)</f>
        <v>2546</v>
      </c>
      <c r="F20" s="240">
        <f t="shared" si="0"/>
        <v>0</v>
      </c>
      <c r="G20" s="254">
        <f t="shared" si="4"/>
        <v>0</v>
      </c>
      <c r="H20">
        <v>190634.95</v>
      </c>
      <c r="I20" s="242">
        <f>VLOOKUP(A20,Sheet1!$C$2:$F$84,4,FALSE)</f>
        <v>202402.26</v>
      </c>
      <c r="J20" s="240">
        <f t="shared" si="1"/>
        <v>-11767.309999999998</v>
      </c>
      <c r="K20" s="254">
        <f t="shared" si="5"/>
        <v>-6.1726928899999998E-2</v>
      </c>
      <c r="L20" s="346">
        <v>286.67</v>
      </c>
      <c r="M20" s="239">
        <f>VLOOKUP(A20,Sheet1!$C$2:$G$84,5,FALSE)</f>
        <v>286.67</v>
      </c>
      <c r="N20" s="240">
        <f t="shared" si="2"/>
        <v>0</v>
      </c>
      <c r="O20" s="254">
        <f t="shared" si="3"/>
        <v>0</v>
      </c>
      <c r="P20">
        <v>729861.82</v>
      </c>
      <c r="Q20" s="239">
        <f>VLOOKUP(A20,Sheet1!$C$2:$H$84,6,FALSE)</f>
        <v>729861.82</v>
      </c>
      <c r="R20" s="240">
        <f t="shared" si="6"/>
        <v>0</v>
      </c>
      <c r="S20" s="254">
        <f t="shared" si="7"/>
        <v>0</v>
      </c>
      <c r="T20" s="9"/>
      <c r="U20" s="334" t="s">
        <v>331</v>
      </c>
    </row>
    <row r="21" spans="1:21" s="51" customFormat="1">
      <c r="A21" s="292" t="str">
        <f>VLOOKUP(U21,Sheet1!$C$2:$C$84,1,FALSE)</f>
        <v>B8K7T65</v>
      </c>
      <c r="B21" s="334">
        <v>398438408</v>
      </c>
      <c r="C21" s="334" t="s">
        <v>478</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8.24</v>
      </c>
      <c r="M21" s="239">
        <f>VLOOKUP(A21,Sheet1!$C$2:$G$84,5,FALSE)</f>
        <v>8.24</v>
      </c>
      <c r="N21" s="240">
        <f t="shared" si="2"/>
        <v>0</v>
      </c>
      <c r="O21" s="254">
        <f t="shared" si="3"/>
        <v>0</v>
      </c>
      <c r="P21">
        <v>179046.96</v>
      </c>
      <c r="Q21" s="239">
        <f>VLOOKUP(A21,Sheet1!$C$2:$H$84,6,FALSE)</f>
        <v>179046.96</v>
      </c>
      <c r="R21" s="240">
        <f t="shared" si="6"/>
        <v>0</v>
      </c>
      <c r="S21" s="254">
        <f t="shared" si="7"/>
        <v>0</v>
      </c>
      <c r="T21" s="9"/>
      <c r="U21" s="334" t="s">
        <v>333</v>
      </c>
    </row>
    <row r="22" spans="1:21" s="51" customFormat="1">
      <c r="A22" s="292">
        <f>VLOOKUP(U22,Sheet1!$C$2:$C$84,1,FALSE)</f>
        <v>2781648</v>
      </c>
      <c r="B22" s="334" t="s">
        <v>335</v>
      </c>
      <c r="C22" s="334" t="s">
        <v>479</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64.400000000000006</v>
      </c>
      <c r="M22" s="239">
        <f>VLOOKUP(A22,Sheet1!$C$2:$G$84,5,FALSE)</f>
        <v>64.400000000000006</v>
      </c>
      <c r="N22" s="240">
        <f t="shared" si="2"/>
        <v>0</v>
      </c>
      <c r="O22" s="254">
        <f t="shared" si="3"/>
        <v>0</v>
      </c>
      <c r="P22">
        <v>474821.2</v>
      </c>
      <c r="Q22" s="239">
        <f>VLOOKUP(A22,Sheet1!$C$2:$H$84,6,FALSE)</f>
        <v>474821.2</v>
      </c>
      <c r="R22" s="240">
        <f t="shared" si="6"/>
        <v>0</v>
      </c>
      <c r="S22" s="254">
        <f t="shared" si="7"/>
        <v>0</v>
      </c>
      <c r="T22" s="9"/>
      <c r="U22" s="334">
        <v>2781648</v>
      </c>
    </row>
    <row r="23" spans="1:21" s="51" customFormat="1">
      <c r="A23" s="292">
        <f>VLOOKUP(U23,Sheet1!$C$2:$C$84,1,FALSE)</f>
        <v>2569286</v>
      </c>
      <c r="B23" s="334" t="s">
        <v>337</v>
      </c>
      <c r="C23" s="334" t="s">
        <v>480</v>
      </c>
      <c r="D23">
        <v>26800</v>
      </c>
      <c r="E23" s="239">
        <f>VLOOKUP(A23,Sheet1!$C$2:$E$84,3,FALSE)</f>
        <v>26800</v>
      </c>
      <c r="F23" s="240">
        <f t="shared" si="0"/>
        <v>0</v>
      </c>
      <c r="G23" s="254">
        <f t="shared" si="4"/>
        <v>0</v>
      </c>
      <c r="H23">
        <v>329071.76</v>
      </c>
      <c r="I23" s="242">
        <f>VLOOKUP(A23,Sheet1!$C$2:$F$84,4,FALSE)</f>
        <v>347940.93</v>
      </c>
      <c r="J23" s="240">
        <f t="shared" si="1"/>
        <v>-18869.169999999984</v>
      </c>
      <c r="K23" s="254">
        <f t="shared" si="5"/>
        <v>-5.7340593400000001E-2</v>
      </c>
      <c r="L23" s="346">
        <v>22.92</v>
      </c>
      <c r="M23" s="239">
        <f>VLOOKUP(A23,Sheet1!$C$2:$G$84,5,FALSE)</f>
        <v>22.92</v>
      </c>
      <c r="N23" s="240">
        <f t="shared" si="2"/>
        <v>0</v>
      </c>
      <c r="O23" s="254">
        <f t="shared" si="3"/>
        <v>0</v>
      </c>
      <c r="P23">
        <v>614256</v>
      </c>
      <c r="Q23" s="239">
        <f>VLOOKUP(A23,Sheet1!$C$2:$H$84,6,FALSE)</f>
        <v>614256</v>
      </c>
      <c r="R23" s="240">
        <f t="shared" si="6"/>
        <v>0</v>
      </c>
      <c r="S23" s="254">
        <f t="shared" si="7"/>
        <v>0</v>
      </c>
      <c r="T23" s="9"/>
      <c r="U23" s="334">
        <v>2569286</v>
      </c>
    </row>
    <row r="24" spans="1:21" s="51" customFormat="1">
      <c r="A24" s="292" t="str">
        <f>VLOOKUP(U24,Sheet1!$C$2:$C$84,1,FALSE)</f>
        <v>B94G471</v>
      </c>
      <c r="B24" s="334" t="s">
        <v>339</v>
      </c>
      <c r="C24" s="334" t="s">
        <v>481</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213.03</v>
      </c>
      <c r="M24" s="239">
        <f>VLOOKUP(A24,Sheet1!$C$2:$G$84,5,FALSE)</f>
        <v>213.03</v>
      </c>
      <c r="N24" s="240">
        <f t="shared" si="2"/>
        <v>0</v>
      </c>
      <c r="O24" s="254">
        <f t="shared" si="3"/>
        <v>0</v>
      </c>
      <c r="P24">
        <v>232415.73</v>
      </c>
      <c r="Q24" s="239">
        <f>VLOOKUP(A24,Sheet1!$C$2:$H$84,6,FALSE)</f>
        <v>232415.73</v>
      </c>
      <c r="R24" s="240">
        <f t="shared" si="6"/>
        <v>0</v>
      </c>
      <c r="S24" s="254">
        <f t="shared" si="7"/>
        <v>0</v>
      </c>
      <c r="T24" s="9"/>
      <c r="U24" s="334" t="s">
        <v>340</v>
      </c>
    </row>
    <row r="25" spans="1:21" s="51" customFormat="1">
      <c r="A25" s="292">
        <f>VLOOKUP(U25,Sheet1!$C$2:$C$84,1,FALSE)</f>
        <v>5889505</v>
      </c>
      <c r="B25" s="334">
        <v>588950907</v>
      </c>
      <c r="C25" s="334" t="s">
        <v>342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37.025664999999996</v>
      </c>
      <c r="M25" s="239">
        <f>VLOOKUP(A25,Sheet1!$C$2:$G$84,5,FALSE)</f>
        <v>37.119999999999997</v>
      </c>
      <c r="N25" s="240">
        <f t="shared" si="2"/>
        <v>-9.4335000000000946E-2</v>
      </c>
      <c r="O25" s="254">
        <f t="shared" si="3"/>
        <v>-2.5478273E-3</v>
      </c>
      <c r="P25">
        <v>278321.93</v>
      </c>
      <c r="Q25" s="239">
        <f>VLOOKUP(A25,Sheet1!$C$2:$H$84,6,FALSE)</f>
        <v>279035.28000000003</v>
      </c>
      <c r="R25" s="240">
        <f t="shared" si="6"/>
        <v>-713.35000000003492</v>
      </c>
      <c r="S25" s="254">
        <f t="shared" si="7"/>
        <v>-2.5630391000000001E-3</v>
      </c>
      <c r="T25" s="9"/>
      <c r="U25" s="334">
        <v>5889505</v>
      </c>
    </row>
    <row r="26" spans="1:21" s="51" customFormat="1">
      <c r="A26" s="292" t="str">
        <f>VLOOKUP(U26,Sheet1!$C$2:$C$84,1,FALSE)</f>
        <v>BF7NT10</v>
      </c>
      <c r="B26" s="334" t="s">
        <v>343</v>
      </c>
      <c r="C26" s="334" t="s">
        <v>482</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66.349999999999994</v>
      </c>
      <c r="M26" s="239">
        <f>VLOOKUP(A26,Sheet1!$C$2:$G$84,5,FALSE)</f>
        <v>66.349999999999994</v>
      </c>
      <c r="N26" s="240">
        <f t="shared" si="2"/>
        <v>0</v>
      </c>
      <c r="O26" s="254">
        <f t="shared" si="3"/>
        <v>0</v>
      </c>
      <c r="P26">
        <v>665490.5</v>
      </c>
      <c r="Q26" s="239">
        <f>VLOOKUP(A26,Sheet1!$C$2:$H$84,6,FALSE)</f>
        <v>665490.5</v>
      </c>
      <c r="R26" s="240">
        <f t="shared" si="6"/>
        <v>0</v>
      </c>
      <c r="S26" s="254">
        <f t="shared" si="7"/>
        <v>0</v>
      </c>
      <c r="T26" s="9"/>
      <c r="U26" s="334" t="s">
        <v>344</v>
      </c>
    </row>
    <row r="27" spans="1:21" s="51" customFormat="1">
      <c r="A27" s="292" t="str">
        <f>VLOOKUP(U27,Sheet1!$C$2:$C$84,1,FALSE)</f>
        <v>B3DG2Y3</v>
      </c>
      <c r="B27" s="334" t="s">
        <v>346</v>
      </c>
      <c r="C27" s="334" t="s">
        <v>483</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36</v>
      </c>
      <c r="M27" s="239">
        <f>VLOOKUP(A27,Sheet1!$C$2:$G$84,5,FALSE)</f>
        <v>36</v>
      </c>
      <c r="N27" s="240">
        <f t="shared" si="2"/>
        <v>0</v>
      </c>
      <c r="O27" s="254">
        <f t="shared" si="3"/>
        <v>0</v>
      </c>
      <c r="P27">
        <v>337068</v>
      </c>
      <c r="Q27" s="239">
        <f>VLOOKUP(A27,Sheet1!$C$2:$H$84,6,FALSE)</f>
        <v>337068</v>
      </c>
      <c r="R27" s="240">
        <f t="shared" si="6"/>
        <v>0</v>
      </c>
      <c r="S27" s="254">
        <f t="shared" si="7"/>
        <v>0</v>
      </c>
      <c r="T27" s="9"/>
      <c r="U27" s="334" t="s">
        <v>347</v>
      </c>
    </row>
    <row r="28" spans="1:21" s="51" customFormat="1">
      <c r="A28" s="292">
        <f>VLOOKUP(U28,Sheet1!$C$2:$C$84,1,FALSE)</f>
        <v>6499260</v>
      </c>
      <c r="B28" s="334">
        <v>649926003</v>
      </c>
      <c r="C28" s="334" t="s">
        <v>349</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56.729771</v>
      </c>
      <c r="M28" s="239">
        <f>VLOOKUP(A28,Sheet1!$C$2:$G$84,5,FALSE)</f>
        <v>56.88</v>
      </c>
      <c r="N28" s="240">
        <f t="shared" si="2"/>
        <v>-0.15022900000000305</v>
      </c>
      <c r="O28" s="254">
        <f t="shared" si="3"/>
        <v>-2.6481510000000001E-3</v>
      </c>
      <c r="P28">
        <v>185619.81</v>
      </c>
      <c r="Q28" s="239">
        <f>VLOOKUP(A28,Sheet1!$C$2:$H$84,6,FALSE)</f>
        <v>186119.36</v>
      </c>
      <c r="R28" s="240">
        <f t="shared" si="6"/>
        <v>-499.54999999998836</v>
      </c>
      <c r="S28" s="254">
        <f t="shared" si="7"/>
        <v>-2.6912537E-3</v>
      </c>
      <c r="T28" s="9"/>
      <c r="U28" s="334">
        <v>6499260</v>
      </c>
    </row>
    <row r="29" spans="1:21" s="51" customFormat="1">
      <c r="A29" s="292" t="str">
        <f>VLOOKUP(U29,Sheet1!$C$2:$C$84,1,FALSE)</f>
        <v>B0SWJX3</v>
      </c>
      <c r="B29" s="334" t="s">
        <v>484</v>
      </c>
      <c r="C29" s="334" t="s">
        <v>485</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105.968703</v>
      </c>
      <c r="M29" s="239">
        <f>VLOOKUP(A29,Sheet1!$C$2:$G$84,5,FALSE)</f>
        <v>106.33</v>
      </c>
      <c r="N29" s="240">
        <f t="shared" si="2"/>
        <v>-0.36129699999999332</v>
      </c>
      <c r="O29" s="254">
        <f t="shared" si="3"/>
        <v>-3.4094689E-3</v>
      </c>
      <c r="P29">
        <v>631149.59</v>
      </c>
      <c r="Q29" s="239">
        <f>VLOOKUP(A29,Sheet1!$C$2:$H$84,6,FALSE)</f>
        <v>633301.82999999996</v>
      </c>
      <c r="R29" s="240">
        <f t="shared" si="6"/>
        <v>-2152.2399999999907</v>
      </c>
      <c r="S29" s="254">
        <f t="shared" si="7"/>
        <v>-3.4100315000000002E-3</v>
      </c>
      <c r="T29" s="9"/>
      <c r="U29" s="334" t="s">
        <v>351</v>
      </c>
    </row>
    <row r="30" spans="1:21" s="51" customFormat="1">
      <c r="A30" s="292">
        <f>VLOOKUP(U30,Sheet1!$C$2:$C$84,1,FALSE)</f>
        <v>7333378</v>
      </c>
      <c r="B30" s="334">
        <v>733337901</v>
      </c>
      <c r="C30" s="334" t="s">
        <v>447</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622.87370799999997</v>
      </c>
      <c r="M30" s="239">
        <f>VLOOKUP(A30,Sheet1!$C$2:$G$84,5,FALSE)</f>
        <v>625.37</v>
      </c>
      <c r="N30" s="240">
        <f t="shared" si="2"/>
        <v>-2.4962920000000395</v>
      </c>
      <c r="O30" s="254">
        <f t="shared" si="3"/>
        <v>-4.0077016999999996E-3</v>
      </c>
      <c r="P30">
        <v>644674.29</v>
      </c>
      <c r="Q30" s="239">
        <f>VLOOKUP(A30,Sheet1!$C$2:$H$84,6,FALSE)</f>
        <v>647258.65</v>
      </c>
      <c r="R30" s="240">
        <f t="shared" si="6"/>
        <v>-2584.359999999986</v>
      </c>
      <c r="S30" s="254">
        <f t="shared" si="7"/>
        <v>-4.0087839999999996E-3</v>
      </c>
      <c r="T30" s="9"/>
      <c r="U30" s="334">
        <v>7333378</v>
      </c>
    </row>
    <row r="31" spans="1:21" s="51" customFormat="1">
      <c r="A31" s="292">
        <f>VLOOKUP(U31,Sheet1!$C$2:$C$84,1,FALSE)</f>
        <v>2165747</v>
      </c>
      <c r="B31" s="334">
        <v>502441306</v>
      </c>
      <c r="C31" s="334" t="s">
        <v>486</v>
      </c>
      <c r="D31">
        <v>650</v>
      </c>
      <c r="E31" s="239">
        <f>VLOOKUP(A31,Sheet1!$C$2:$E$84,3,FALSE)</f>
        <v>650</v>
      </c>
      <c r="F31" s="240">
        <f t="shared" si="0"/>
        <v>0</v>
      </c>
      <c r="G31" s="254">
        <f t="shared" si="4"/>
        <v>0</v>
      </c>
      <c r="H31">
        <v>124049.55</v>
      </c>
      <c r="I31" s="242">
        <f>VLOOKUP(A31,Sheet1!$C$2:$F$84,4,FALSE)</f>
        <v>124049.55</v>
      </c>
      <c r="J31" s="240">
        <f t="shared" si="1"/>
        <v>0</v>
      </c>
      <c r="K31" s="254">
        <f t="shared" si="5"/>
        <v>0</v>
      </c>
      <c r="L31" s="346">
        <v>175.09</v>
      </c>
      <c r="M31" s="239">
        <f>VLOOKUP(A31,Sheet1!$C$2:$G$84,5,FALSE)</f>
        <v>175.09</v>
      </c>
      <c r="N31" s="240">
        <f t="shared" ref="N31:N51" si="8">L31-M31</f>
        <v>0</v>
      </c>
      <c r="O31" s="254">
        <f t="shared" ref="O31:O51" si="9">ROUND(N31/L31,10)</f>
        <v>0</v>
      </c>
      <c r="P31">
        <v>113808.5</v>
      </c>
      <c r="Q31" s="239">
        <f>VLOOKUP(A31,Sheet1!$C$2:$H$84,6,FALSE)</f>
        <v>113808.5</v>
      </c>
      <c r="R31" s="240">
        <f t="shared" ref="R31:R51" si="10">P31-Q31</f>
        <v>0</v>
      </c>
      <c r="S31" s="254">
        <f t="shared" ref="S31:S51" si="11">ROUND(R31/P31,10)</f>
        <v>0</v>
      </c>
      <c r="T31" s="9"/>
      <c r="U31" s="334">
        <v>2165747</v>
      </c>
    </row>
    <row r="32" spans="1:21" s="51" customFormat="1">
      <c r="A32" s="292" t="str">
        <f>VLOOKUP(U32,Sheet1!$C$2:$C$84,1,FALSE)</f>
        <v>B28YTC2</v>
      </c>
      <c r="B32" s="334" t="s">
        <v>453</v>
      </c>
      <c r="C32" s="334" t="s">
        <v>356</v>
      </c>
      <c r="D32">
        <v>2703</v>
      </c>
      <c r="E32" s="239">
        <f>VLOOKUP(A32,Sheet1!$C$2:$E$84,3,FALSE)</f>
        <v>2703</v>
      </c>
      <c r="F32" s="240">
        <f t="shared" si="0"/>
        <v>0</v>
      </c>
      <c r="G32" s="254">
        <f t="shared" si="4"/>
        <v>0</v>
      </c>
      <c r="H32">
        <v>190912.4</v>
      </c>
      <c r="I32" s="242">
        <f>VLOOKUP(A32,Sheet1!$C$2:$F$84,4,FALSE)</f>
        <v>193237.83</v>
      </c>
      <c r="J32" s="240">
        <f t="shared" si="1"/>
        <v>-2325.429999999993</v>
      </c>
      <c r="K32" s="254">
        <f t="shared" si="5"/>
        <v>-1.2180612699999999E-2</v>
      </c>
      <c r="L32" s="346">
        <v>110.494377</v>
      </c>
      <c r="M32" s="239">
        <f>VLOOKUP(A32,Sheet1!$C$2:$G$84,5,FALSE)</f>
        <v>110.98</v>
      </c>
      <c r="N32" s="240">
        <f t="shared" si="8"/>
        <v>-0.48562300000000391</v>
      </c>
      <c r="O32" s="254">
        <f t="shared" si="9"/>
        <v>-4.3950018999999998E-3</v>
      </c>
      <c r="P32">
        <v>298666.3</v>
      </c>
      <c r="Q32" s="239">
        <f>VLOOKUP(A32,Sheet1!$C$2:$H$84,6,FALSE)</f>
        <v>299974.14</v>
      </c>
      <c r="R32" s="240">
        <f t="shared" si="10"/>
        <v>-1307.8400000000256</v>
      </c>
      <c r="S32" s="254">
        <f t="shared" si="11"/>
        <v>-4.3789338999999997E-3</v>
      </c>
      <c r="T32" s="9"/>
      <c r="U32" s="334" t="s">
        <v>355</v>
      </c>
    </row>
    <row r="33" spans="1:21" s="51" customFormat="1">
      <c r="A33" s="292">
        <f>VLOOKUP(U33,Sheet1!$C$2:$C$84,1,FALSE)</f>
        <v>6555805</v>
      </c>
      <c r="B33" s="334">
        <v>655580009</v>
      </c>
      <c r="C33" s="334" t="s">
        <v>438</v>
      </c>
      <c r="D33">
        <v>9634</v>
      </c>
      <c r="E33" s="239">
        <f>VLOOKUP(A33,Sheet1!$C$2:$E$84,3,FALSE)</f>
        <v>9634</v>
      </c>
      <c r="F33" s="240">
        <f t="shared" si="0"/>
        <v>0</v>
      </c>
      <c r="G33" s="254">
        <f t="shared" si="4"/>
        <v>0</v>
      </c>
      <c r="H33">
        <v>314366.24</v>
      </c>
      <c r="I33" s="242">
        <f>VLOOKUP(A33,Sheet1!$C$2:$F$84,4,FALSE)</f>
        <v>314789.96000000002</v>
      </c>
      <c r="J33" s="240">
        <f t="shared" si="1"/>
        <v>-423.72000000003027</v>
      </c>
      <c r="K33" s="254">
        <f t="shared" si="5"/>
        <v>-1.3478546999999999E-3</v>
      </c>
      <c r="L33" s="346">
        <v>27.055076</v>
      </c>
      <c r="M33" s="239">
        <f>VLOOKUP(A33,Sheet1!$C$2:$G$84,5,FALSE)</f>
        <v>27.13</v>
      </c>
      <c r="N33" s="240">
        <f t="shared" si="8"/>
        <v>-7.4923999999999324E-2</v>
      </c>
      <c r="O33" s="254">
        <f t="shared" si="9"/>
        <v>-2.7693140000000002E-3</v>
      </c>
      <c r="P33">
        <v>260648.61</v>
      </c>
      <c r="Q33" s="239">
        <f>VLOOKUP(A33,Sheet1!$C$2:$H$84,6,FALSE)</f>
        <v>261350.08</v>
      </c>
      <c r="R33" s="240">
        <f t="shared" si="10"/>
        <v>-701.47000000000116</v>
      </c>
      <c r="S33" s="254">
        <f t="shared" si="11"/>
        <v>-2.6912478000000002E-3</v>
      </c>
      <c r="T33" s="9"/>
      <c r="U33" s="334">
        <v>6555805</v>
      </c>
    </row>
    <row r="34" spans="1:21" s="51" customFormat="1">
      <c r="A34" s="292">
        <f>VLOOKUP(U34,Sheet1!$C$2:$C$84,1,FALSE)</f>
        <v>4741844</v>
      </c>
      <c r="B34" s="334">
        <v>474184900</v>
      </c>
      <c r="C34" s="334" t="s">
        <v>358</v>
      </c>
      <c r="D34">
        <v>3066</v>
      </c>
      <c r="E34" s="239">
        <f>VLOOKUP(A34,Sheet1!$C$2:$E$84,3,FALSE)</f>
        <v>3066</v>
      </c>
      <c r="F34" s="240">
        <f t="shared" si="0"/>
        <v>0</v>
      </c>
      <c r="G34" s="254">
        <f t="shared" si="4"/>
        <v>0</v>
      </c>
      <c r="H34">
        <v>340632.1</v>
      </c>
      <c r="I34" s="242">
        <f>VLOOKUP(A34,Sheet1!$C$2:$F$84,4,FALSE)</f>
        <v>340469.01</v>
      </c>
      <c r="J34" s="240">
        <f t="shared" si="1"/>
        <v>163.0899999999674</v>
      </c>
      <c r="K34" s="254">
        <f t="shared" si="5"/>
        <v>4.7878640000000001E-4</v>
      </c>
      <c r="L34" s="346">
        <v>173.50783300000001</v>
      </c>
      <c r="M34" s="239">
        <f>VLOOKUP(A34,Sheet1!$C$2:$G$84,5,FALSE)</f>
        <v>173.95</v>
      </c>
      <c r="N34" s="240">
        <f t="shared" si="8"/>
        <v>-0.44216699999998355</v>
      </c>
      <c r="O34" s="254">
        <f t="shared" si="9"/>
        <v>-2.5483978999999999E-3</v>
      </c>
      <c r="P34">
        <v>531975.01</v>
      </c>
      <c r="Q34" s="239">
        <f>VLOOKUP(A34,Sheet1!$C$2:$H$84,6,FALSE)</f>
        <v>533338.5</v>
      </c>
      <c r="R34" s="240">
        <f t="shared" si="10"/>
        <v>-1363.4899999999907</v>
      </c>
      <c r="S34" s="254">
        <f t="shared" si="11"/>
        <v>-2.5630714999999998E-3</v>
      </c>
      <c r="T34" s="9"/>
      <c r="U34" s="334">
        <v>4741844</v>
      </c>
    </row>
    <row r="35" spans="1:21" s="51" customFormat="1">
      <c r="A35" s="292" t="str">
        <f>VLOOKUP(U35,Sheet1!$C$2:$C$84,1,FALSE)</f>
        <v>BZ8FYV0</v>
      </c>
      <c r="B35" s="334">
        <v>636274409</v>
      </c>
      <c r="C35" s="334" t="s">
        <v>487</v>
      </c>
      <c r="D35">
        <v>3000</v>
      </c>
      <c r="E35" s="239">
        <f>VLOOKUP(A35,Sheet1!$C$2:$E$84,3,FALSE)</f>
        <v>3000</v>
      </c>
      <c r="F35" s="240">
        <f t="shared" si="0"/>
        <v>0</v>
      </c>
      <c r="G35" s="254">
        <f t="shared" si="4"/>
        <v>0</v>
      </c>
      <c r="H35">
        <v>231015</v>
      </c>
      <c r="I35" s="242">
        <f>VLOOKUP(A35,Sheet1!$C$2:$F$84,4,FALSE)</f>
        <v>231015</v>
      </c>
      <c r="J35" s="240">
        <f t="shared" si="1"/>
        <v>0</v>
      </c>
      <c r="K35" s="254">
        <f t="shared" si="5"/>
        <v>0</v>
      </c>
      <c r="L35" s="346">
        <v>69.349999999999994</v>
      </c>
      <c r="M35" s="239">
        <f>VLOOKUP(A35,Sheet1!$C$2:$G$84,5,FALSE)</f>
        <v>69.349999999999994</v>
      </c>
      <c r="N35" s="240">
        <f t="shared" si="8"/>
        <v>0</v>
      </c>
      <c r="O35" s="254">
        <f t="shared" si="9"/>
        <v>0</v>
      </c>
      <c r="P35">
        <v>208050</v>
      </c>
      <c r="Q35" s="239">
        <f>VLOOKUP(A35,Sheet1!$C$2:$H$84,6,FALSE)</f>
        <v>208050</v>
      </c>
      <c r="R35" s="240">
        <f t="shared" si="10"/>
        <v>0</v>
      </c>
      <c r="S35" s="254">
        <f t="shared" si="11"/>
        <v>0</v>
      </c>
      <c r="T35" s="9"/>
      <c r="U35" s="334" t="s">
        <v>359</v>
      </c>
    </row>
    <row r="36" spans="1:21" s="51" customFormat="1">
      <c r="A36" s="292" t="str">
        <f>VLOOKUP(U36,Sheet1!$C$2:$C$84,1,FALSE)</f>
        <v>B014JG9</v>
      </c>
      <c r="B36" s="334">
        <v>641069406</v>
      </c>
      <c r="C36" s="334" t="s">
        <v>488</v>
      </c>
      <c r="D36">
        <v>1000</v>
      </c>
      <c r="E36" s="239">
        <f>VLOOKUP(A36,Sheet1!$C$2:$E$84,3,FALSE)</f>
        <v>1000</v>
      </c>
      <c r="F36" s="240">
        <f t="shared" si="0"/>
        <v>0</v>
      </c>
      <c r="G36" s="254">
        <f t="shared" si="4"/>
        <v>0</v>
      </c>
      <c r="H36">
        <v>127688.7</v>
      </c>
      <c r="I36" s="242">
        <f>VLOOKUP(A36,Sheet1!$C$2:$F$84,4,FALSE)</f>
        <v>127688.7</v>
      </c>
      <c r="J36" s="240">
        <f t="shared" si="1"/>
        <v>0</v>
      </c>
      <c r="K36" s="254">
        <f t="shared" si="5"/>
        <v>0</v>
      </c>
      <c r="L36" s="346">
        <v>118.73</v>
      </c>
      <c r="M36" s="239">
        <f>VLOOKUP(A36,Sheet1!$C$2:$G$84,5,FALSE)</f>
        <v>118.73</v>
      </c>
      <c r="N36" s="240">
        <f t="shared" si="8"/>
        <v>0</v>
      </c>
      <c r="O36" s="254">
        <f t="shared" si="9"/>
        <v>0</v>
      </c>
      <c r="P36">
        <v>118730</v>
      </c>
      <c r="Q36" s="239">
        <f>VLOOKUP(A36,Sheet1!$C$2:$H$84,6,FALSE)</f>
        <v>118730</v>
      </c>
      <c r="R36" s="240">
        <f t="shared" si="10"/>
        <v>0</v>
      </c>
      <c r="S36" s="254">
        <f t="shared" si="11"/>
        <v>0</v>
      </c>
      <c r="T36" s="9"/>
      <c r="U36" s="334" t="s">
        <v>361</v>
      </c>
    </row>
    <row r="37" spans="1:21" s="51" customFormat="1">
      <c r="A37" s="292">
        <f>VLOOKUP(U37,Sheet1!$C$2:$C$84,1,FALSE)</f>
        <v>6640682</v>
      </c>
      <c r="B37" s="334">
        <v>664068004</v>
      </c>
      <c r="C37" s="334" t="s">
        <v>439</v>
      </c>
      <c r="D37">
        <v>3034</v>
      </c>
      <c r="E37" s="239">
        <f>VLOOKUP(A37,Sheet1!$C$2:$E$84,3,FALSE)</f>
        <v>3034</v>
      </c>
      <c r="F37" s="240">
        <f t="shared" si="0"/>
        <v>0</v>
      </c>
      <c r="G37" s="254">
        <f t="shared" si="4"/>
        <v>0</v>
      </c>
      <c r="H37">
        <v>150308.28</v>
      </c>
      <c r="I37" s="242">
        <f>VLOOKUP(A37,Sheet1!$C$2:$F$84,4,FALSE)</f>
        <v>173045.49</v>
      </c>
      <c r="J37" s="240">
        <f t="shared" si="1"/>
        <v>-22737.209999999992</v>
      </c>
      <c r="K37" s="254">
        <f t="shared" si="5"/>
        <v>-0.15127050889999999</v>
      </c>
      <c r="L37" s="346">
        <v>49.672547999999999</v>
      </c>
      <c r="M37" s="239">
        <f>VLOOKUP(A37,Sheet1!$C$2:$G$84,5,FALSE)</f>
        <v>49.81</v>
      </c>
      <c r="N37" s="240">
        <f t="shared" si="8"/>
        <v>-0.13745200000000324</v>
      </c>
      <c r="O37" s="254">
        <f t="shared" si="9"/>
        <v>-2.7671623000000002E-3</v>
      </c>
      <c r="P37">
        <v>150706.51</v>
      </c>
      <c r="Q37" s="239">
        <f>VLOOKUP(A37,Sheet1!$C$2:$H$84,6,FALSE)</f>
        <v>151112.1</v>
      </c>
      <c r="R37" s="240">
        <f t="shared" si="10"/>
        <v>-405.58999999999651</v>
      </c>
      <c r="S37" s="254">
        <f t="shared" si="11"/>
        <v>-2.6912573E-3</v>
      </c>
      <c r="T37" s="9"/>
      <c r="U37" s="334">
        <v>6640682</v>
      </c>
    </row>
    <row r="38" spans="1:21" s="51" customFormat="1">
      <c r="A38" s="292">
        <f>VLOOKUP(U38,Sheet1!$C$2:$C$84,1,FALSE)</f>
        <v>2640891</v>
      </c>
      <c r="B38" s="334">
        <v>654902204</v>
      </c>
      <c r="C38" s="334" t="s">
        <v>443</v>
      </c>
      <c r="D38">
        <v>99758</v>
      </c>
      <c r="E38" s="239">
        <f>VLOOKUP(A38,Sheet1!$C$2:$E$84,3,FALSE)</f>
        <v>99758</v>
      </c>
      <c r="F38" s="240">
        <f t="shared" si="0"/>
        <v>0</v>
      </c>
      <c r="G38" s="254">
        <f t="shared" si="4"/>
        <v>0</v>
      </c>
      <c r="H38">
        <v>455222.9</v>
      </c>
      <c r="I38" s="242">
        <f>VLOOKUP(A38,Sheet1!$C$2:$F$84,4,FALSE)</f>
        <v>466594.62</v>
      </c>
      <c r="J38" s="240">
        <f t="shared" si="1"/>
        <v>-11371.719999999972</v>
      </c>
      <c r="K38" s="254">
        <f t="shared" si="5"/>
        <v>-2.4980553499999999E-2</v>
      </c>
      <c r="L38" s="346">
        <v>4.01</v>
      </c>
      <c r="M38" s="239">
        <f>VLOOKUP(A38,Sheet1!$C$2:$G$84,5,FALSE)</f>
        <v>4.01</v>
      </c>
      <c r="N38" s="240">
        <f t="shared" si="8"/>
        <v>0</v>
      </c>
      <c r="O38" s="254">
        <f t="shared" si="9"/>
        <v>0</v>
      </c>
      <c r="P38">
        <v>400029.58</v>
      </c>
      <c r="Q38" s="239">
        <f>VLOOKUP(A38,Sheet1!$C$2:$H$84,6,FALSE)</f>
        <v>400029.58</v>
      </c>
      <c r="R38" s="240">
        <f t="shared" si="10"/>
        <v>0</v>
      </c>
      <c r="S38" s="254">
        <f t="shared" si="11"/>
        <v>0</v>
      </c>
      <c r="T38" s="9"/>
      <c r="U38" s="334">
        <v>2640891</v>
      </c>
    </row>
    <row r="39" spans="1:21" s="51" customFormat="1">
      <c r="A39" s="292">
        <f>VLOOKUP(U39,Sheet1!$C$2:$C$84,1,FALSE)</f>
        <v>2651202</v>
      </c>
      <c r="B39" s="334">
        <v>670100205</v>
      </c>
      <c r="C39" s="334" t="s">
        <v>489</v>
      </c>
      <c r="D39">
        <v>750</v>
      </c>
      <c r="E39" s="239">
        <f>VLOOKUP(A39,Sheet1!$C$2:$E$84,3,FALSE)</f>
        <v>750</v>
      </c>
      <c r="F39" s="240">
        <f t="shared" si="0"/>
        <v>0</v>
      </c>
      <c r="G39" s="254">
        <f t="shared" si="4"/>
        <v>0</v>
      </c>
      <c r="H39">
        <v>126133.43</v>
      </c>
      <c r="I39" s="242">
        <f>VLOOKUP(A39,Sheet1!$C$2:$F$84,4,FALSE)</f>
        <v>126133.43</v>
      </c>
      <c r="J39" s="240">
        <f t="shared" si="1"/>
        <v>0</v>
      </c>
      <c r="K39" s="254">
        <f t="shared" si="5"/>
        <v>0</v>
      </c>
      <c r="L39" s="346">
        <v>160.46</v>
      </c>
      <c r="M39" s="239">
        <f>VLOOKUP(A39,Sheet1!$C$2:$G$84,5,FALSE)</f>
        <v>160.46</v>
      </c>
      <c r="N39" s="240">
        <f t="shared" si="8"/>
        <v>0</v>
      </c>
      <c r="O39" s="254">
        <f t="shared" si="9"/>
        <v>0</v>
      </c>
      <c r="P39">
        <v>120345</v>
      </c>
      <c r="Q39" s="239">
        <f>VLOOKUP(A39,Sheet1!$C$2:$H$84,6,FALSE)</f>
        <v>120345</v>
      </c>
      <c r="R39" s="240">
        <f t="shared" si="10"/>
        <v>0</v>
      </c>
      <c r="S39" s="254">
        <f t="shared" si="11"/>
        <v>0</v>
      </c>
      <c r="T39" s="9"/>
      <c r="U39" s="334">
        <v>2651202</v>
      </c>
    </row>
    <row r="40" spans="1:21" s="51" customFormat="1">
      <c r="A40" s="292">
        <f>VLOOKUP(U40,Sheet1!$C$2:$C$84,1,FALSE)</f>
        <v>6659428</v>
      </c>
      <c r="B40" s="334">
        <v>665942009</v>
      </c>
      <c r="C40" s="334" t="s">
        <v>440</v>
      </c>
      <c r="D40">
        <v>3010</v>
      </c>
      <c r="E40" s="239">
        <f>VLOOKUP(A40,Sheet1!$C$2:$E$84,3,FALSE)</f>
        <v>3010</v>
      </c>
      <c r="F40" s="240">
        <f t="shared" si="0"/>
        <v>0</v>
      </c>
      <c r="G40" s="254">
        <f t="shared" si="4"/>
        <v>0</v>
      </c>
      <c r="H40">
        <v>134053.29</v>
      </c>
      <c r="I40" s="242">
        <f>VLOOKUP(A40,Sheet1!$C$2:$F$84,4,FALSE)</f>
        <v>154844.03</v>
      </c>
      <c r="J40" s="240">
        <f t="shared" si="1"/>
        <v>-20790.739999999991</v>
      </c>
      <c r="K40" s="254">
        <f t="shared" si="5"/>
        <v>-0.15509309769999999</v>
      </c>
      <c r="L40" s="346">
        <v>60.301327999999998</v>
      </c>
      <c r="M40" s="239">
        <f>VLOOKUP(A40,Sheet1!$C$2:$G$84,5,FALSE)</f>
        <v>60.46</v>
      </c>
      <c r="N40" s="240">
        <f t="shared" si="8"/>
        <v>-0.15867200000000281</v>
      </c>
      <c r="O40" s="254">
        <f t="shared" si="9"/>
        <v>-2.6313184999999998E-3</v>
      </c>
      <c r="P40">
        <v>181507</v>
      </c>
      <c r="Q40" s="239">
        <f>VLOOKUP(A40,Sheet1!$C$2:$H$84,6,FALSE)</f>
        <v>181995.48</v>
      </c>
      <c r="R40" s="240">
        <f t="shared" si="10"/>
        <v>-488.48000000001048</v>
      </c>
      <c r="S40" s="254">
        <f t="shared" si="11"/>
        <v>-2.6912461E-3</v>
      </c>
      <c r="T40" s="9"/>
      <c r="U40" s="334">
        <v>6659428</v>
      </c>
    </row>
    <row r="41" spans="1:21" s="51" customFormat="1">
      <c r="A41" s="292">
        <f>VLOOKUP(U41,Sheet1!$C$2:$C$84,1,FALSE)</f>
        <v>2655657</v>
      </c>
      <c r="B41" s="334">
        <v>683715106</v>
      </c>
      <c r="C41" s="334" t="s">
        <v>490</v>
      </c>
      <c r="D41">
        <v>9899</v>
      </c>
      <c r="E41" s="239">
        <f>VLOOKUP(A41,Sheet1!$C$2:$E$84,3,FALSE)</f>
        <v>9899</v>
      </c>
      <c r="F41" s="240">
        <f t="shared" si="0"/>
        <v>0</v>
      </c>
      <c r="G41" s="254">
        <f t="shared" si="4"/>
        <v>0</v>
      </c>
      <c r="H41">
        <v>330600.46999999997</v>
      </c>
      <c r="I41" s="242">
        <f>VLOOKUP(A41,Sheet1!$C$2:$F$84,4,FALSE)</f>
        <v>329816.03999999998</v>
      </c>
      <c r="J41" s="240">
        <f t="shared" si="1"/>
        <v>784.42999999999302</v>
      </c>
      <c r="K41" s="254">
        <f t="shared" si="5"/>
        <v>2.3727431000000001E-3</v>
      </c>
      <c r="L41" s="346">
        <v>41.62</v>
      </c>
      <c r="M41" s="239">
        <f>VLOOKUP(A41,Sheet1!$C$2:$G$84,5,FALSE)</f>
        <v>41.62</v>
      </c>
      <c r="N41" s="240">
        <f t="shared" si="8"/>
        <v>0</v>
      </c>
      <c r="O41" s="254">
        <f t="shared" si="9"/>
        <v>0</v>
      </c>
      <c r="P41">
        <v>411996.38</v>
      </c>
      <c r="Q41" s="239">
        <f>VLOOKUP(A41,Sheet1!$C$2:$H$84,6,FALSE)</f>
        <v>411996.38</v>
      </c>
      <c r="R41" s="240">
        <f t="shared" si="10"/>
        <v>0</v>
      </c>
      <c r="S41" s="254">
        <f t="shared" si="11"/>
        <v>0</v>
      </c>
      <c r="T41" s="9"/>
      <c r="U41" s="334">
        <v>2655657</v>
      </c>
    </row>
    <row r="42" spans="1:21" s="51" customFormat="1">
      <c r="A42" s="292">
        <f>VLOOKUP(U42,Sheet1!$C$2:$C$84,1,FALSE)</f>
        <v>6661144</v>
      </c>
      <c r="B42" s="334">
        <v>666114004</v>
      </c>
      <c r="C42" s="334" t="s">
        <v>441</v>
      </c>
      <c r="D42">
        <v>14933</v>
      </c>
      <c r="E42" s="239">
        <f>VLOOKUP(A42,Sheet1!$C$2:$E$84,3,FALSE)</f>
        <v>14933</v>
      </c>
      <c r="F42" s="240">
        <f t="shared" si="0"/>
        <v>0</v>
      </c>
      <c r="G42" s="254">
        <f t="shared" si="4"/>
        <v>0</v>
      </c>
      <c r="H42">
        <v>235333.08</v>
      </c>
      <c r="I42" s="242">
        <f>VLOOKUP(A42,Sheet1!$C$2:$F$84,4,FALSE)</f>
        <v>235912.44</v>
      </c>
      <c r="J42" s="240">
        <f t="shared" si="1"/>
        <v>-579.36000000001513</v>
      </c>
      <c r="K42" s="254">
        <f t="shared" si="5"/>
        <v>-2.4618723E-3</v>
      </c>
      <c r="L42" s="346">
        <v>17.002469000000001</v>
      </c>
      <c r="M42" s="239">
        <f>VLOOKUP(A42,Sheet1!$C$2:$G$84,5,FALSE)</f>
        <v>17.05</v>
      </c>
      <c r="N42" s="240">
        <f t="shared" si="8"/>
        <v>-4.7530999999999324E-2</v>
      </c>
      <c r="O42" s="254">
        <f t="shared" si="9"/>
        <v>-2.7955352000000001E-3</v>
      </c>
      <c r="P42">
        <v>253897.87</v>
      </c>
      <c r="Q42" s="239">
        <f>VLOOKUP(A42,Sheet1!$C$2:$H$84,6,FALSE)</f>
        <v>254581.18</v>
      </c>
      <c r="R42" s="240">
        <f t="shared" si="10"/>
        <v>-683.30999999999767</v>
      </c>
      <c r="S42" s="254">
        <f t="shared" si="11"/>
        <v>-2.691279E-3</v>
      </c>
      <c r="T42" s="9"/>
      <c r="U42" s="334">
        <v>6661144</v>
      </c>
    </row>
    <row r="43" spans="1:21" s="51" customFormat="1">
      <c r="A43" s="292">
        <f>VLOOKUP(U43,Sheet1!$C$2:$C$84,1,FALSE)</f>
        <v>2704485</v>
      </c>
      <c r="B43" s="334">
        <v>705015105</v>
      </c>
      <c r="C43" s="334" t="s">
        <v>491</v>
      </c>
      <c r="D43">
        <v>26601</v>
      </c>
      <c r="E43" s="239">
        <f>VLOOKUP(A43,Sheet1!$C$2:$E$84,3,FALSE)</f>
        <v>26601</v>
      </c>
      <c r="F43" s="240">
        <f t="shared" si="0"/>
        <v>0</v>
      </c>
      <c r="G43" s="254">
        <f t="shared" si="4"/>
        <v>0</v>
      </c>
      <c r="H43">
        <v>317199.37</v>
      </c>
      <c r="I43" s="242">
        <f>VLOOKUP(A43,Sheet1!$C$2:$F$84,4,FALSE)</f>
        <v>316296.86</v>
      </c>
      <c r="J43" s="240">
        <f t="shared" si="1"/>
        <v>902.51000000000931</v>
      </c>
      <c r="K43" s="254">
        <f t="shared" si="5"/>
        <v>2.8452451999999998E-3</v>
      </c>
      <c r="L43" s="346">
        <v>9.85</v>
      </c>
      <c r="M43" s="239">
        <f>VLOOKUP(A43,Sheet1!$C$2:$G$84,5,FALSE)</f>
        <v>9.85</v>
      </c>
      <c r="N43" s="240">
        <f t="shared" si="8"/>
        <v>0</v>
      </c>
      <c r="O43" s="254">
        <f t="shared" si="9"/>
        <v>0</v>
      </c>
      <c r="P43">
        <v>262019.85</v>
      </c>
      <c r="Q43" s="239">
        <f>VLOOKUP(A43,Sheet1!$C$2:$H$84,6,FALSE)</f>
        <v>262019.85</v>
      </c>
      <c r="R43" s="240">
        <f t="shared" si="10"/>
        <v>0</v>
      </c>
      <c r="S43" s="254">
        <f t="shared" si="11"/>
        <v>0</v>
      </c>
      <c r="T43" s="9"/>
      <c r="U43" s="334">
        <v>2704485</v>
      </c>
    </row>
    <row r="44" spans="1:21" s="51" customFormat="1">
      <c r="A44" s="292">
        <f>VLOOKUP(U44,Sheet1!$C$2:$C$84,1,FALSE)</f>
        <v>2771122</v>
      </c>
      <c r="B44" s="334">
        <v>833635105</v>
      </c>
      <c r="C44" s="334" t="s">
        <v>492</v>
      </c>
      <c r="D44">
        <v>4465</v>
      </c>
      <c r="E44" s="239">
        <f>VLOOKUP(A44,Sheet1!$C$2:$E$84,3,FALSE)</f>
        <v>4465</v>
      </c>
      <c r="F44" s="240">
        <f t="shared" si="0"/>
        <v>0</v>
      </c>
      <c r="G44" s="254">
        <f t="shared" si="4"/>
        <v>0</v>
      </c>
      <c r="H44">
        <v>207880.38</v>
      </c>
      <c r="I44" s="242">
        <f>VLOOKUP(A44,Sheet1!$C$2:$F$84,4,FALSE)</f>
        <v>210766.06</v>
      </c>
      <c r="J44" s="240">
        <f t="shared" si="1"/>
        <v>-2885.679999999993</v>
      </c>
      <c r="K44" s="254">
        <f t="shared" si="5"/>
        <v>-1.38814447E-2</v>
      </c>
      <c r="L44" s="346">
        <v>64.17</v>
      </c>
      <c r="M44" s="239">
        <f>VLOOKUP(A44,Sheet1!$C$2:$G$84,5,FALSE)</f>
        <v>64.17</v>
      </c>
      <c r="N44" s="240">
        <f t="shared" si="8"/>
        <v>0</v>
      </c>
      <c r="O44" s="254">
        <f t="shared" si="9"/>
        <v>0</v>
      </c>
      <c r="P44">
        <v>286519.05</v>
      </c>
      <c r="Q44" s="239">
        <f>VLOOKUP(A44,Sheet1!$C$2:$H$84,6,FALSE)</f>
        <v>286519.05</v>
      </c>
      <c r="R44" s="240">
        <f t="shared" si="10"/>
        <v>0</v>
      </c>
      <c r="S44" s="254">
        <f t="shared" si="11"/>
        <v>0</v>
      </c>
      <c r="T44" s="9"/>
      <c r="U44" s="334">
        <v>2771122</v>
      </c>
    </row>
    <row r="45" spans="1:21" s="51" customFormat="1">
      <c r="A45" s="292">
        <f>VLOOKUP(U45,Sheet1!$C$2:$C$84,1,FALSE)</f>
        <v>6229597</v>
      </c>
      <c r="B45" s="334">
        <v>622959906</v>
      </c>
      <c r="C45" s="334" t="s">
        <v>493</v>
      </c>
      <c r="D45">
        <v>19281</v>
      </c>
      <c r="E45" s="239">
        <f>VLOOKUP(A45,Sheet1!$C$2:$E$84,3,FALSE)</f>
        <v>19281</v>
      </c>
      <c r="F45" s="240">
        <f t="shared" si="0"/>
        <v>0</v>
      </c>
      <c r="G45" s="254">
        <f t="shared" si="4"/>
        <v>0</v>
      </c>
      <c r="H45">
        <v>154095.65</v>
      </c>
      <c r="I45" s="242">
        <f>VLOOKUP(A45,Sheet1!$C$2:$F$84,4,FALSE)</f>
        <v>161677.73000000001</v>
      </c>
      <c r="J45" s="240">
        <f t="shared" si="1"/>
        <v>-7582.0800000000163</v>
      </c>
      <c r="K45" s="254">
        <f t="shared" si="5"/>
        <v>-4.9203725099999998E-2</v>
      </c>
      <c r="L45" s="346">
        <v>4.1226779999999996</v>
      </c>
      <c r="M45" s="239">
        <f>VLOOKUP(A45,Sheet1!$C$2:$G$84,5,FALSE)</f>
        <v>4.13</v>
      </c>
      <c r="N45" s="240">
        <f t="shared" si="8"/>
        <v>-7.3220000000002727E-3</v>
      </c>
      <c r="O45" s="254">
        <f t="shared" si="9"/>
        <v>-1.7760300000000001E-3</v>
      </c>
      <c r="P45">
        <v>79489.36</v>
      </c>
      <c r="Q45" s="239">
        <f>VLOOKUP(A45,Sheet1!$C$2:$H$84,6,FALSE)</f>
        <v>79703.289999999994</v>
      </c>
      <c r="R45" s="240">
        <f t="shared" si="10"/>
        <v>-213.92999999999302</v>
      </c>
      <c r="S45" s="254">
        <f t="shared" si="11"/>
        <v>-2.6913036000000001E-3</v>
      </c>
      <c r="T45" s="9"/>
      <c r="U45" s="334">
        <v>6229597</v>
      </c>
    </row>
    <row r="46" spans="1:21" s="51" customFormat="1">
      <c r="A46" s="292" t="str">
        <f>VLOOKUP(U46,Sheet1!$C$2:$C$84,1,FALSE)</f>
        <v>BYRY2M8</v>
      </c>
      <c r="B46" s="334">
        <v>759530108</v>
      </c>
      <c r="C46" s="334" t="s">
        <v>463</v>
      </c>
      <c r="D46">
        <v>12584</v>
      </c>
      <c r="E46" s="239">
        <f>VLOOKUP(A46,Sheet1!$C$2:$E$84,3,FALSE)</f>
        <v>12584</v>
      </c>
      <c r="F46" s="240">
        <f t="shared" si="0"/>
        <v>0</v>
      </c>
      <c r="G46" s="254">
        <f t="shared" si="4"/>
        <v>0</v>
      </c>
      <c r="H46">
        <v>253347.85</v>
      </c>
      <c r="I46" s="242">
        <f>VLOOKUP(A46,Sheet1!$C$2:$F$84,4,FALSE)</f>
        <v>256326.12</v>
      </c>
      <c r="J46" s="240">
        <f t="shared" si="1"/>
        <v>-2978.2699999999895</v>
      </c>
      <c r="K46" s="254">
        <f t="shared" si="5"/>
        <v>-1.1755655300000001E-2</v>
      </c>
      <c r="L46" s="346">
        <v>31.3</v>
      </c>
      <c r="M46" s="239">
        <f>VLOOKUP(A46,Sheet1!$C$2:$G$84,5,FALSE)</f>
        <v>31.3</v>
      </c>
      <c r="N46" s="240">
        <f t="shared" si="8"/>
        <v>0</v>
      </c>
      <c r="O46" s="254">
        <f t="shared" si="9"/>
        <v>0</v>
      </c>
      <c r="P46">
        <v>393879.2</v>
      </c>
      <c r="Q46" s="239">
        <f>VLOOKUP(A46,Sheet1!$C$2:$H$84,6,FALSE)</f>
        <v>393879.2</v>
      </c>
      <c r="R46" s="240">
        <f t="shared" si="10"/>
        <v>0</v>
      </c>
      <c r="S46" s="254">
        <f t="shared" si="11"/>
        <v>0</v>
      </c>
      <c r="T46" s="9"/>
      <c r="U46" s="334" t="s">
        <v>374</v>
      </c>
    </row>
    <row r="47" spans="1:21" s="51" customFormat="1">
      <c r="A47" s="292">
        <f>VLOOKUP(U47,Sheet1!$C$2:$C$84,1,FALSE)</f>
        <v>2775135</v>
      </c>
      <c r="B47" s="334">
        <v>803054204</v>
      </c>
      <c r="C47" s="334" t="s">
        <v>444</v>
      </c>
      <c r="D47">
        <v>3565</v>
      </c>
      <c r="E47" s="239">
        <f>VLOOKUP(A47,Sheet1!$C$2:$E$84,3,FALSE)</f>
        <v>3565</v>
      </c>
      <c r="F47" s="240">
        <f t="shared" si="0"/>
        <v>0</v>
      </c>
      <c r="G47" s="254">
        <f t="shared" si="4"/>
        <v>0</v>
      </c>
      <c r="H47">
        <v>382708.6</v>
      </c>
      <c r="I47" s="242">
        <f>VLOOKUP(A47,Sheet1!$C$2:$F$84,4,FALSE)</f>
        <v>396669.03</v>
      </c>
      <c r="J47" s="240">
        <f t="shared" si="1"/>
        <v>-13960.430000000051</v>
      </c>
      <c r="K47" s="254">
        <f t="shared" si="5"/>
        <v>-3.6477962599999997E-2</v>
      </c>
      <c r="L47" s="346">
        <v>130.44</v>
      </c>
      <c r="M47" s="239">
        <f>VLOOKUP(A47,Sheet1!$C$2:$G$84,5,FALSE)</f>
        <v>130.44</v>
      </c>
      <c r="N47" s="240">
        <f t="shared" si="8"/>
        <v>0</v>
      </c>
      <c r="O47" s="254">
        <f t="shared" si="9"/>
        <v>0</v>
      </c>
      <c r="P47">
        <v>465018.6</v>
      </c>
      <c r="Q47" s="239">
        <f>VLOOKUP(A47,Sheet1!$C$2:$H$84,6,FALSE)</f>
        <v>465018.6</v>
      </c>
      <c r="R47" s="240">
        <f t="shared" si="10"/>
        <v>0</v>
      </c>
      <c r="S47" s="254">
        <f t="shared" si="11"/>
        <v>0</v>
      </c>
      <c r="T47" s="9"/>
      <c r="U47" s="334">
        <v>2775135</v>
      </c>
    </row>
    <row r="48" spans="1:21" s="51" customFormat="1">
      <c r="A48" s="292" t="str">
        <f>VLOOKUP(U48,Sheet1!$C$2:$C$84,1,FALSE)</f>
        <v>BXDZ9Z0</v>
      </c>
      <c r="B48" s="334" t="s">
        <v>377</v>
      </c>
      <c r="C48" s="334" t="s">
        <v>494</v>
      </c>
      <c r="D48">
        <v>12473</v>
      </c>
      <c r="E48" s="239">
        <f>VLOOKUP(A48,Sheet1!$C$2:$E$84,3,FALSE)</f>
        <v>12473</v>
      </c>
      <c r="F48" s="240">
        <f t="shared" si="0"/>
        <v>0</v>
      </c>
      <c r="G48" s="254">
        <f t="shared" si="4"/>
        <v>0</v>
      </c>
      <c r="H48">
        <v>418486.09</v>
      </c>
      <c r="I48" s="242">
        <f>VLOOKUP(A48,Sheet1!$C$2:$F$84,4,FALSE)</f>
        <v>486095.27</v>
      </c>
      <c r="J48" s="240">
        <f t="shared" si="1"/>
        <v>-67609.179999999993</v>
      </c>
      <c r="K48" s="254">
        <f t="shared" si="5"/>
        <v>-0.16155657649999999</v>
      </c>
      <c r="L48" s="346">
        <v>57.19</v>
      </c>
      <c r="M48" s="239">
        <f>VLOOKUP(A48,Sheet1!$C$2:$G$84,5,FALSE)</f>
        <v>57.19</v>
      </c>
      <c r="N48" s="240">
        <f t="shared" si="8"/>
        <v>0</v>
      </c>
      <c r="O48" s="254">
        <f t="shared" si="9"/>
        <v>0</v>
      </c>
      <c r="P48">
        <v>713330.87</v>
      </c>
      <c r="Q48" s="239">
        <f>VLOOKUP(A48,Sheet1!$C$2:$H$84,6,FALSE)</f>
        <v>713330.87</v>
      </c>
      <c r="R48" s="240">
        <f t="shared" si="10"/>
        <v>0</v>
      </c>
      <c r="S48" s="254">
        <f t="shared" si="11"/>
        <v>0</v>
      </c>
      <c r="T48" s="9"/>
      <c r="U48" s="334" t="s">
        <v>378</v>
      </c>
    </row>
    <row r="49" spans="1:37" s="51" customFormat="1">
      <c r="A49" s="292" t="str">
        <f>VLOOKUP(U49,Sheet1!$C$2:$C$84,1,FALSE)</f>
        <v>BMCNGB3</v>
      </c>
      <c r="B49" s="334" t="s">
        <v>380</v>
      </c>
      <c r="C49" s="334" t="s">
        <v>495</v>
      </c>
      <c r="D49">
        <v>8929</v>
      </c>
      <c r="E49" s="239">
        <f>VLOOKUP(A49,Sheet1!$C$2:$E$84,3,FALSE)</f>
        <v>8929</v>
      </c>
      <c r="F49" s="240">
        <f t="shared" si="0"/>
        <v>0</v>
      </c>
      <c r="G49" s="254">
        <f t="shared" si="4"/>
        <v>0</v>
      </c>
      <c r="H49">
        <v>295320.42</v>
      </c>
      <c r="I49" s="242">
        <f>VLOOKUP(A49,Sheet1!$C$2:$F$84,4,FALSE)</f>
        <v>284073.58</v>
      </c>
      <c r="J49" s="240">
        <f t="shared" si="1"/>
        <v>11246.839999999967</v>
      </c>
      <c r="K49" s="254">
        <f t="shared" si="5"/>
        <v>3.80835162E-2</v>
      </c>
      <c r="L49" s="346">
        <v>20.9</v>
      </c>
      <c r="M49" s="239">
        <f>VLOOKUP(A49,Sheet1!$C$2:$G$84,5,FALSE)</f>
        <v>20.9</v>
      </c>
      <c r="N49" s="240">
        <f t="shared" si="8"/>
        <v>0</v>
      </c>
      <c r="O49" s="254">
        <f t="shared" si="9"/>
        <v>0</v>
      </c>
      <c r="P49">
        <v>186616.1</v>
      </c>
      <c r="Q49" s="239">
        <f>VLOOKUP(A49,Sheet1!$C$2:$H$84,6,FALSE)</f>
        <v>186616.1</v>
      </c>
      <c r="R49" s="240">
        <f t="shared" si="10"/>
        <v>0</v>
      </c>
      <c r="S49" s="254">
        <f t="shared" si="11"/>
        <v>0</v>
      </c>
      <c r="T49" s="9"/>
      <c r="U49" s="334" t="s">
        <v>381</v>
      </c>
    </row>
    <row r="50" spans="1:37" s="51" customFormat="1">
      <c r="A50" s="292" t="str">
        <f>VLOOKUP(U50,Sheet1!$C$2:$C$84,1,FALSE)</f>
        <v>B1Q3J35</v>
      </c>
      <c r="B50" s="334" t="s">
        <v>496</v>
      </c>
      <c r="C50" s="334" t="s">
        <v>497</v>
      </c>
      <c r="D50">
        <v>11407</v>
      </c>
      <c r="E50" s="239">
        <f>VLOOKUP(A50,Sheet1!$C$2:$E$84,3,FALSE)</f>
        <v>11407</v>
      </c>
      <c r="F50" s="240">
        <f t="shared" si="0"/>
        <v>0</v>
      </c>
      <c r="G50" s="254">
        <f t="shared" si="4"/>
        <v>0</v>
      </c>
      <c r="H50">
        <v>221843.02</v>
      </c>
      <c r="I50" s="242">
        <f>VLOOKUP(A50,Sheet1!$C$2:$F$84,4,FALSE)</f>
        <v>221843.02</v>
      </c>
      <c r="J50" s="240">
        <f t="shared" si="1"/>
        <v>0</v>
      </c>
      <c r="K50" s="254">
        <f t="shared" si="5"/>
        <v>0</v>
      </c>
      <c r="L50" s="346">
        <v>15.794406</v>
      </c>
      <c r="M50" s="239">
        <f>VLOOKUP(A50,Sheet1!$C$2:$G$84,5,FALSE)</f>
        <v>15.84</v>
      </c>
      <c r="N50" s="240">
        <f t="shared" si="8"/>
        <v>-4.5593999999999468E-2</v>
      </c>
      <c r="O50" s="254">
        <f t="shared" si="9"/>
        <v>-2.8867182E-3</v>
      </c>
      <c r="P50">
        <v>180166.79</v>
      </c>
      <c r="Q50" s="239">
        <f>VLOOKUP(A50,Sheet1!$C$2:$H$84,6,FALSE)</f>
        <v>180736.39</v>
      </c>
      <c r="R50" s="240">
        <f t="shared" si="10"/>
        <v>-569.60000000000582</v>
      </c>
      <c r="S50" s="254">
        <f t="shared" si="11"/>
        <v>-3.1615149000000001E-3</v>
      </c>
      <c r="T50" s="9"/>
      <c r="U50" s="334" t="s">
        <v>383</v>
      </c>
    </row>
    <row r="51" spans="1:37" s="51" customFormat="1">
      <c r="A51" s="292">
        <f>VLOOKUP(U51,Sheet1!$C$2:$C$84,1,FALSE)</f>
        <v>2615565</v>
      </c>
      <c r="B51" s="334" t="s">
        <v>386</v>
      </c>
      <c r="C51" s="334" t="s">
        <v>498</v>
      </c>
      <c r="D51">
        <v>15436</v>
      </c>
      <c r="E51" s="239">
        <f>VLOOKUP(A51,Sheet1!$C$2:$E$84,3,FALSE)</f>
        <v>15436</v>
      </c>
      <c r="F51" s="240">
        <f t="shared" si="0"/>
        <v>0</v>
      </c>
      <c r="G51" s="254">
        <f t="shared" si="4"/>
        <v>0</v>
      </c>
      <c r="H51">
        <v>516701.21</v>
      </c>
      <c r="I51" s="242">
        <f>VLOOKUP(A51,Sheet1!$C$2:$F$84,4,FALSE)</f>
        <v>521691.92</v>
      </c>
      <c r="J51" s="240">
        <f t="shared" si="1"/>
        <v>-4990.7099999999627</v>
      </c>
      <c r="K51" s="254">
        <f t="shared" si="5"/>
        <v>-9.6587928999999993E-3</v>
      </c>
      <c r="L51" s="346">
        <v>29.9</v>
      </c>
      <c r="M51" s="239">
        <f>VLOOKUP(A51,Sheet1!$C$2:$G$84,5,FALSE)</f>
        <v>29.9</v>
      </c>
      <c r="N51" s="240">
        <f t="shared" si="8"/>
        <v>0</v>
      </c>
      <c r="O51" s="254">
        <f t="shared" si="9"/>
        <v>0</v>
      </c>
      <c r="P51">
        <v>461536.4</v>
      </c>
      <c r="Q51" s="239">
        <f>VLOOKUP(A51,Sheet1!$C$2:$H$84,6,FALSE)</f>
        <v>461536.4</v>
      </c>
      <c r="R51" s="240">
        <f t="shared" si="10"/>
        <v>0</v>
      </c>
      <c r="S51" s="254">
        <f t="shared" si="11"/>
        <v>0</v>
      </c>
      <c r="T51" s="9"/>
      <c r="U51" s="334">
        <v>2615565</v>
      </c>
    </row>
    <row r="52" spans="1:37" s="51" customFormat="1">
      <c r="A52" s="292" t="str">
        <f>VLOOKUP(U52,Sheet1!$C$2:$C$84,1,FALSE)</f>
        <v>B1WY233</v>
      </c>
      <c r="B52" s="334" t="s">
        <v>499</v>
      </c>
      <c r="C52" s="334" t="s">
        <v>500</v>
      </c>
      <c r="D52">
        <v>18076</v>
      </c>
      <c r="E52" s="239">
        <f>VLOOKUP(A52,Sheet1!$C$2:$E$84,3,FALSE)</f>
        <v>18076</v>
      </c>
      <c r="F52" s="240">
        <f t="shared" si="0"/>
        <v>0</v>
      </c>
      <c r="G52" s="254">
        <f t="shared" si="4"/>
        <v>0</v>
      </c>
      <c r="H52">
        <v>359320.13</v>
      </c>
      <c r="I52" s="242">
        <f>VLOOKUP(A52,Sheet1!$C$2:$F$84,4,FALSE)</f>
        <v>358237.31</v>
      </c>
      <c r="J52" s="240">
        <f t="shared" si="1"/>
        <v>1082.820000000007</v>
      </c>
      <c r="K52" s="254">
        <f t="shared" si="5"/>
        <v>3.0135244999999998E-3</v>
      </c>
      <c r="L52" s="346">
        <v>19.904765000000001</v>
      </c>
      <c r="M52" s="239">
        <f>VLOOKUP(A52,Sheet1!$C$2:$G$84,5,FALSE)</f>
        <v>19.97</v>
      </c>
      <c r="N52" s="240">
        <f t="shared" si="2"/>
        <v>-6.5234999999997711E-2</v>
      </c>
      <c r="O52" s="254">
        <f t="shared" si="3"/>
        <v>-3.2773558999999999E-3</v>
      </c>
      <c r="P52">
        <v>359798.52</v>
      </c>
      <c r="Q52" s="239">
        <f>VLOOKUP(A52,Sheet1!$C$2:$H$84,6,FALSE)</f>
        <v>361025.44</v>
      </c>
      <c r="R52" s="240">
        <f t="shared" si="6"/>
        <v>-1226.9199999999837</v>
      </c>
      <c r="S52" s="254">
        <f t="shared" si="7"/>
        <v>-3.4100196E-3</v>
      </c>
      <c r="T52" s="9"/>
      <c r="U52" s="334" t="s">
        <v>388</v>
      </c>
    </row>
    <row r="53" spans="1:37" s="51" customFormat="1">
      <c r="A53" s="292">
        <f>VLOOKUP(U53,Sheet1!$C$2:$C$84,1,FALSE)</f>
        <v>2821481</v>
      </c>
      <c r="B53" s="334">
        <v>835699307</v>
      </c>
      <c r="C53" s="334" t="s">
        <v>501</v>
      </c>
      <c r="D53">
        <v>4467</v>
      </c>
      <c r="E53" s="239">
        <f>VLOOKUP(A53,Sheet1!$C$2:$E$84,3,FALSE)</f>
        <v>4467</v>
      </c>
      <c r="F53" s="240">
        <f t="shared" si="0"/>
        <v>0</v>
      </c>
      <c r="G53" s="254">
        <f t="shared" si="4"/>
        <v>0</v>
      </c>
      <c r="H53">
        <v>171501.84</v>
      </c>
      <c r="I53" s="242">
        <f>VLOOKUP(A53,Sheet1!$C$2:$F$84,4,FALSE)</f>
        <v>230872.27</v>
      </c>
      <c r="J53" s="240">
        <f t="shared" si="1"/>
        <v>-59370.429999999993</v>
      </c>
      <c r="K53" s="254">
        <f t="shared" si="5"/>
        <v>-0.34617955119999999</v>
      </c>
      <c r="L53" s="346">
        <v>93.7</v>
      </c>
      <c r="M53" s="239">
        <f>VLOOKUP(A53,Sheet1!$C$2:$G$84,5,FALSE)</f>
        <v>93.7</v>
      </c>
      <c r="N53" s="240">
        <f t="shared" si="2"/>
        <v>0</v>
      </c>
      <c r="O53" s="254">
        <f t="shared" si="3"/>
        <v>0</v>
      </c>
      <c r="P53">
        <v>418557.9</v>
      </c>
      <c r="Q53" s="239">
        <f>VLOOKUP(A53,Sheet1!$C$2:$H$84,6,FALSE)</f>
        <v>418557.9</v>
      </c>
      <c r="R53" s="240">
        <f t="shared" si="6"/>
        <v>0</v>
      </c>
      <c r="S53" s="254">
        <f t="shared" si="7"/>
        <v>0</v>
      </c>
      <c r="T53" s="9"/>
      <c r="U53" s="334">
        <v>2821481</v>
      </c>
    </row>
    <row r="54" spans="1:37" s="51" customFormat="1">
      <c r="A54" s="292">
        <f>VLOOKUP(U54,Sheet1!$C$2:$C$84,1,FALSE)</f>
        <v>2430025</v>
      </c>
      <c r="B54" s="334">
        <v>861012102</v>
      </c>
      <c r="C54" s="334" t="s">
        <v>502</v>
      </c>
      <c r="D54">
        <v>4700</v>
      </c>
      <c r="E54" s="239">
        <f>VLOOKUP(A54,Sheet1!$C$2:$E$84,3,FALSE)</f>
        <v>4700</v>
      </c>
      <c r="F54" s="240">
        <f t="shared" si="0"/>
        <v>0</v>
      </c>
      <c r="G54" s="254">
        <f t="shared" si="4"/>
        <v>0</v>
      </c>
      <c r="H54">
        <v>230764.73</v>
      </c>
      <c r="I54" s="242">
        <f>VLOOKUP(A54,Sheet1!$C$2:$F$84,4,FALSE)</f>
        <v>230764.73</v>
      </c>
      <c r="J54" s="240">
        <f t="shared" si="1"/>
        <v>0</v>
      </c>
      <c r="K54" s="254">
        <f t="shared" si="5"/>
        <v>0</v>
      </c>
      <c r="L54" s="346">
        <v>43.44</v>
      </c>
      <c r="M54" s="239">
        <f>VLOOKUP(A54,Sheet1!$C$2:$G$84,5,FALSE)</f>
        <v>43.44</v>
      </c>
      <c r="N54" s="240">
        <f t="shared" si="2"/>
        <v>0</v>
      </c>
      <c r="O54" s="254">
        <f t="shared" si="3"/>
        <v>0</v>
      </c>
      <c r="P54">
        <v>204168</v>
      </c>
      <c r="Q54" s="239">
        <f>VLOOKUP(A54,Sheet1!$C$2:$H$84,6,FALSE)</f>
        <v>204168</v>
      </c>
      <c r="R54" s="240">
        <f t="shared" si="6"/>
        <v>0</v>
      </c>
      <c r="S54" s="254">
        <f t="shared" si="7"/>
        <v>0</v>
      </c>
      <c r="T54" s="9"/>
      <c r="U54" s="334">
        <v>2430025</v>
      </c>
    </row>
    <row r="55" spans="1:37" s="51" customFormat="1">
      <c r="A55" s="292">
        <f>VLOOKUP(U55,Sheet1!$C$2:$C$84,1,FALSE)</f>
        <v>6356406</v>
      </c>
      <c r="B55" s="334">
        <v>635640006</v>
      </c>
      <c r="C55" s="334" t="s">
        <v>393</v>
      </c>
      <c r="D55">
        <v>13692</v>
      </c>
      <c r="E55" s="239">
        <f>VLOOKUP(A55,Sheet1!$C$2:$E$84,3,FALSE)</f>
        <v>13692</v>
      </c>
      <c r="F55" s="240">
        <f t="shared" si="0"/>
        <v>0</v>
      </c>
      <c r="G55" s="254">
        <f t="shared" si="4"/>
        <v>0</v>
      </c>
      <c r="H55">
        <v>315200.44</v>
      </c>
      <c r="I55" s="242">
        <f>VLOOKUP(A55,Sheet1!$C$2:$F$84,4,FALSE)</f>
        <v>298866.31</v>
      </c>
      <c r="J55" s="240">
        <f t="shared" si="1"/>
        <v>16334.130000000005</v>
      </c>
      <c r="K55" s="254">
        <f t="shared" si="5"/>
        <v>5.1821406100000002E-2</v>
      </c>
      <c r="L55" s="346">
        <v>17.170669</v>
      </c>
      <c r="M55" s="239">
        <f>VLOOKUP(A55,Sheet1!$C$2:$G$84,5,FALSE)</f>
        <v>17.22</v>
      </c>
      <c r="N55" s="240">
        <f t="shared" si="2"/>
        <v>-4.9330999999998681E-2</v>
      </c>
      <c r="O55" s="254">
        <f t="shared" si="3"/>
        <v>-2.8729807E-3</v>
      </c>
      <c r="P55">
        <v>235100.79999999999</v>
      </c>
      <c r="Q55" s="239">
        <f>VLOOKUP(A55,Sheet1!$C$2:$H$84,6,FALSE)</f>
        <v>235733.52</v>
      </c>
      <c r="R55" s="240">
        <f t="shared" si="6"/>
        <v>-632.72000000000116</v>
      </c>
      <c r="S55" s="254">
        <f t="shared" si="7"/>
        <v>-2.6912710999999999E-3</v>
      </c>
      <c r="T55" s="9"/>
      <c r="U55" s="334">
        <v>6356406</v>
      </c>
    </row>
    <row r="56" spans="1:37" s="51" customFormat="1">
      <c r="A56" s="292" t="str">
        <f>VLOOKUP(U56,Sheet1!$C$2:$C$84,1,FALSE)</f>
        <v>B1JB4K8</v>
      </c>
      <c r="B56" s="334" t="s">
        <v>450</v>
      </c>
      <c r="C56" s="334" t="s">
        <v>451</v>
      </c>
      <c r="D56">
        <v>5885</v>
      </c>
      <c r="E56" s="239">
        <f>VLOOKUP(A56,Sheet1!$C$2:$E$84,3,FALSE)</f>
        <v>5885</v>
      </c>
      <c r="F56" s="240">
        <f t="shared" ref="F56:F59" si="12">D56-E56</f>
        <v>0</v>
      </c>
      <c r="G56" s="254">
        <f t="shared" ref="G56:G59" si="13">ROUND(F56/D56,10)</f>
        <v>0</v>
      </c>
      <c r="H56">
        <v>463992.49</v>
      </c>
      <c r="I56" s="242">
        <f>VLOOKUP(A56,Sheet1!$C$2:$F$84,4,FALSE)</f>
        <v>477438.44</v>
      </c>
      <c r="J56" s="240">
        <f t="shared" ref="J56:J58" si="14">H56-I56</f>
        <v>-13445.950000000012</v>
      </c>
      <c r="K56" s="254">
        <f t="shared" ref="K56:K58" si="15">ROUND(J56/H56,10)</f>
        <v>-2.8978809500000001E-2</v>
      </c>
      <c r="L56" s="346">
        <v>106.588713</v>
      </c>
      <c r="M56" s="239">
        <f>VLOOKUP(A56,Sheet1!$C$2:$G$84,5,FALSE)</f>
        <v>106.86</v>
      </c>
      <c r="N56" s="240">
        <f t="shared" ref="N56" si="16">L56-M56</f>
        <v>-0.27128700000000094</v>
      </c>
      <c r="O56" s="254">
        <f t="shared" ref="O56" si="17">ROUND(N56/L56,10)</f>
        <v>-2.5451757E-3</v>
      </c>
      <c r="P56">
        <v>627274.57999999996</v>
      </c>
      <c r="Q56" s="239">
        <f>VLOOKUP(A56,Sheet1!$C$2:$H$84,6,FALSE)</f>
        <v>628882.31999999995</v>
      </c>
      <c r="R56" s="240">
        <f t="shared" ref="R56" si="18">P56-Q56</f>
        <v>-1607.7399999999907</v>
      </c>
      <c r="S56" s="254">
        <f t="shared" ref="S56" si="19">ROUND(R56/P56,10)</f>
        <v>-2.5630561999999998E-3</v>
      </c>
      <c r="T56" s="173"/>
      <c r="U56" s="334" t="s">
        <v>394</v>
      </c>
      <c r="V56" s="335"/>
      <c r="W56" s="335"/>
      <c r="X56" s="240"/>
      <c r="Y56" s="254"/>
      <c r="Z56" s="240"/>
      <c r="AA56" s="240"/>
      <c r="AB56" s="240"/>
      <c r="AC56" s="254"/>
      <c r="AD56" s="335"/>
      <c r="AE56" s="335"/>
      <c r="AF56" s="240"/>
      <c r="AG56" s="254"/>
      <c r="AH56" s="335"/>
      <c r="AI56" s="335"/>
      <c r="AJ56" s="240"/>
      <c r="AK56" s="254"/>
    </row>
    <row r="57" spans="1:37" s="51" customFormat="1">
      <c r="A57" s="292">
        <f>VLOOKUP(U57,Sheet1!$C$2:$C$84,1,FALSE)</f>
        <v>2113382</v>
      </c>
      <c r="B57" s="334">
        <v>874039100</v>
      </c>
      <c r="C57" s="334" t="s">
        <v>503</v>
      </c>
      <c r="D57">
        <v>10602</v>
      </c>
      <c r="E57" s="239">
        <f>VLOOKUP(A57,Sheet1!$C$2:$E$84,3,FALSE)</f>
        <v>10602</v>
      </c>
      <c r="F57" s="240">
        <f t="shared" si="12"/>
        <v>0</v>
      </c>
      <c r="G57" s="254">
        <f t="shared" si="13"/>
        <v>0</v>
      </c>
      <c r="H57">
        <v>1121379.31</v>
      </c>
      <c r="I57" s="242">
        <f>VLOOKUP(A57,Sheet1!$C$2:$F$84,4,FALSE)</f>
        <v>1106001.7</v>
      </c>
      <c r="J57" s="240">
        <f t="shared" si="14"/>
        <v>15377.610000000102</v>
      </c>
      <c r="K57" s="254">
        <f t="shared" si="15"/>
        <v>1.37131209E-2</v>
      </c>
      <c r="L57" s="346">
        <v>98.59</v>
      </c>
      <c r="M57" s="239">
        <f>VLOOKUP(A57,Sheet1!$C$2:$G$84,5,FALSE)</f>
        <v>98.59</v>
      </c>
      <c r="N57" s="240">
        <f t="shared" si="2"/>
        <v>0</v>
      </c>
      <c r="O57" s="254">
        <f t="shared" si="3"/>
        <v>0</v>
      </c>
      <c r="P57">
        <v>1045251.18</v>
      </c>
      <c r="Q57" s="239">
        <f>VLOOKUP(A57,Sheet1!$C$2:$H$84,6,FALSE)</f>
        <v>1045251.18</v>
      </c>
      <c r="R57" s="240">
        <f t="shared" ref="R57:R61" si="20">P57-Q57</f>
        <v>0</v>
      </c>
      <c r="S57" s="254">
        <f t="shared" si="7"/>
        <v>0</v>
      </c>
      <c r="T57" s="9"/>
      <c r="U57" s="334">
        <v>2113382</v>
      </c>
    </row>
    <row r="58" spans="1:37" s="51" customFormat="1">
      <c r="A58" s="292">
        <f>VLOOKUP(U58,Sheet1!$C$2:$C$84,1,FALSE)</f>
        <v>6869302</v>
      </c>
      <c r="B58" s="334">
        <v>686930009</v>
      </c>
      <c r="C58" s="334" t="s">
        <v>442</v>
      </c>
      <c r="D58">
        <v>6036</v>
      </c>
      <c r="E58" s="239">
        <f>VLOOKUP(A58,Sheet1!$C$2:$E$84,3,FALSE)</f>
        <v>6036</v>
      </c>
      <c r="F58" s="240">
        <f t="shared" si="12"/>
        <v>0</v>
      </c>
      <c r="G58" s="254">
        <f t="shared" si="13"/>
        <v>0</v>
      </c>
      <c r="H58">
        <v>145005.07</v>
      </c>
      <c r="I58" s="242">
        <f>VLOOKUP(A58,Sheet1!$C$2:$F$84,4,FALSE)</f>
        <v>180680.05</v>
      </c>
      <c r="J58" s="240">
        <f t="shared" si="14"/>
        <v>-35674.979999999981</v>
      </c>
      <c r="K58" s="254">
        <f t="shared" si="15"/>
        <v>-0.2460257424</v>
      </c>
      <c r="L58" s="346">
        <v>38.220663000000002</v>
      </c>
      <c r="M58" s="239">
        <f>VLOOKUP(A58,Sheet1!$C$2:$G$84,5,FALSE)</f>
        <v>38.32</v>
      </c>
      <c r="N58" s="240">
        <f t="shared" si="2"/>
        <v>-9.9336999999998454E-2</v>
      </c>
      <c r="O58" s="254">
        <f t="shared" si="3"/>
        <v>-2.5990392000000001E-3</v>
      </c>
      <c r="P58">
        <v>230699.92</v>
      </c>
      <c r="Q58" s="239">
        <f>VLOOKUP(A58,Sheet1!$C$2:$H$84,6,FALSE)</f>
        <v>231320.8</v>
      </c>
      <c r="R58" s="240">
        <f t="shared" si="20"/>
        <v>-620.87999999997555</v>
      </c>
      <c r="S58" s="254">
        <f t="shared" si="7"/>
        <v>-2.6912883000000001E-3</v>
      </c>
      <c r="T58" s="9"/>
      <c r="U58" s="334">
        <v>6869302</v>
      </c>
    </row>
    <row r="59" spans="1:37" s="51" customFormat="1">
      <c r="A59" s="292">
        <f>VLOOKUP(U59,Sheet1!$C$2:$C$84,1,FALSE)</f>
        <v>5999330</v>
      </c>
      <c r="B59" s="334">
        <v>599933900</v>
      </c>
      <c r="C59" s="334" t="s">
        <v>432</v>
      </c>
      <c r="D59">
        <v>2433</v>
      </c>
      <c r="E59" s="239">
        <f>VLOOKUP(A59,Sheet1!$C$2:$E$84,3,FALSE)</f>
        <v>2433</v>
      </c>
      <c r="F59" s="240">
        <f t="shared" si="12"/>
        <v>0</v>
      </c>
      <c r="G59" s="254">
        <f t="shared" si="13"/>
        <v>0</v>
      </c>
      <c r="H59">
        <v>430435.38</v>
      </c>
      <c r="I59" s="242">
        <f>VLOOKUP(A59,Sheet1!$C$2:$F$84,4,FALSE)</f>
        <v>427696</v>
      </c>
      <c r="J59" s="240">
        <f t="shared" si="1"/>
        <v>2739.3800000000047</v>
      </c>
      <c r="K59" s="254">
        <f t="shared" si="5"/>
        <v>6.3642072999999999E-3</v>
      </c>
      <c r="L59" s="346">
        <v>149.14743999999999</v>
      </c>
      <c r="M59" s="239">
        <f>VLOOKUP(A59,Sheet1!$C$2:$G$84,5,FALSE)</f>
        <v>149.53</v>
      </c>
      <c r="N59" s="240">
        <f t="shared" si="2"/>
        <v>-0.38256000000001222</v>
      </c>
      <c r="O59" s="254">
        <f t="shared" si="3"/>
        <v>-2.5649787000000001E-3</v>
      </c>
      <c r="P59">
        <v>362875.72</v>
      </c>
      <c r="Q59" s="239">
        <f>VLOOKUP(A59,Sheet1!$C$2:$H$84,6,FALSE)</f>
        <v>363805.79</v>
      </c>
      <c r="R59" s="240">
        <f t="shared" si="20"/>
        <v>-930.07000000000698</v>
      </c>
      <c r="S59" s="254">
        <f t="shared" si="7"/>
        <v>-2.5630537999999999E-3</v>
      </c>
      <c r="T59" s="9"/>
      <c r="U59" s="334">
        <v>5999330</v>
      </c>
    </row>
    <row r="60" spans="1:37" s="51" customFormat="1">
      <c r="A60" s="292" t="str">
        <f>VLOOKUP(U60,Sheet1!$C$2:$C$84,1,FALSE)</f>
        <v>B3F2DZ7</v>
      </c>
      <c r="B60" s="334" t="s">
        <v>399</v>
      </c>
      <c r="C60" s="334" t="s">
        <v>454</v>
      </c>
      <c r="D60">
        <v>5000</v>
      </c>
      <c r="E60" s="239">
        <f>VLOOKUP(A60,Sheet1!$C$2:$E$84,3,FALSE)</f>
        <v>5000</v>
      </c>
      <c r="F60" s="240">
        <f t="shared" si="0"/>
        <v>0</v>
      </c>
      <c r="G60" s="254">
        <f t="shared" si="4"/>
        <v>0</v>
      </c>
      <c r="H60">
        <v>232507.5</v>
      </c>
      <c r="I60" s="242">
        <f>VLOOKUP(A60,Sheet1!$C$2:$F$84,4,FALSE)</f>
        <v>232507.5</v>
      </c>
      <c r="J60" s="240">
        <f t="shared" si="1"/>
        <v>0</v>
      </c>
      <c r="K60" s="254">
        <f t="shared" si="5"/>
        <v>0</v>
      </c>
      <c r="L60" s="346">
        <v>39.53</v>
      </c>
      <c r="M60" s="239">
        <f>VLOOKUP(A60,Sheet1!$C$2:$G$84,5,FALSE)</f>
        <v>39.53</v>
      </c>
      <c r="N60" s="240">
        <f t="shared" si="2"/>
        <v>0</v>
      </c>
      <c r="O60" s="254">
        <f t="shared" si="3"/>
        <v>0</v>
      </c>
      <c r="P60">
        <v>197650</v>
      </c>
      <c r="Q60" s="239">
        <f>VLOOKUP(A60,Sheet1!$C$2:$H$84,6,FALSE)</f>
        <v>197650</v>
      </c>
      <c r="R60" s="240">
        <f t="shared" si="20"/>
        <v>0</v>
      </c>
      <c r="S60" s="254">
        <f t="shared" si="7"/>
        <v>0</v>
      </c>
      <c r="T60" s="9"/>
      <c r="U60" s="334" t="s">
        <v>400</v>
      </c>
    </row>
    <row r="61" spans="1:37" s="51" customFormat="1">
      <c r="A61" s="292" t="str">
        <f>VLOOKUP(U61,Sheet1!$C$2:$C$84,1,FALSE)</f>
        <v>BRTR118</v>
      </c>
      <c r="B61" s="334" t="s">
        <v>402</v>
      </c>
      <c r="C61" s="334" t="s">
        <v>462</v>
      </c>
      <c r="D61">
        <v>23700</v>
      </c>
      <c r="E61" s="239">
        <f>VLOOKUP(A61,Sheet1!$C$2:$E$84,3,FALSE)</f>
        <v>23700</v>
      </c>
      <c r="F61" s="240">
        <f t="shared" si="0"/>
        <v>0</v>
      </c>
      <c r="G61" s="254">
        <f t="shared" si="4"/>
        <v>0</v>
      </c>
      <c r="H61">
        <v>305631.03999999998</v>
      </c>
      <c r="I61" s="242">
        <f>VLOOKUP(A61,Sheet1!$C$2:$F$84,4,FALSE)</f>
        <v>305631.03999999998</v>
      </c>
      <c r="J61" s="240">
        <f t="shared" si="1"/>
        <v>0</v>
      </c>
      <c r="K61" s="254">
        <f t="shared" si="5"/>
        <v>0</v>
      </c>
      <c r="L61" s="346">
        <v>18.91</v>
      </c>
      <c r="M61" s="239">
        <f>VLOOKUP(A61,Sheet1!$C$2:$G$84,5,FALSE)</f>
        <v>18.91</v>
      </c>
      <c r="N61" s="240">
        <f t="shared" si="2"/>
        <v>0</v>
      </c>
      <c r="O61" s="254">
        <f t="shared" si="3"/>
        <v>0</v>
      </c>
      <c r="P61">
        <v>448167</v>
      </c>
      <c r="Q61" s="239">
        <f>VLOOKUP(A61,Sheet1!$C$2:$H$84,6,FALSE)</f>
        <v>448167</v>
      </c>
      <c r="R61" s="240">
        <f t="shared" si="20"/>
        <v>0</v>
      </c>
      <c r="S61" s="254">
        <f t="shared" si="7"/>
        <v>0</v>
      </c>
      <c r="T61" s="9"/>
      <c r="U61" s="334" t="s">
        <v>403</v>
      </c>
    </row>
    <row r="62" spans="1:37" s="51" customFormat="1">
      <c r="A62" s="292" t="str">
        <f>VLOOKUP(U62,Sheet1!$C$2:$C$84,1,FALSE)</f>
        <v>BJFSR88</v>
      </c>
      <c r="B62" s="334" t="s">
        <v>405</v>
      </c>
      <c r="C62" s="334" t="s">
        <v>504</v>
      </c>
      <c r="D62">
        <v>8473</v>
      </c>
      <c r="E62" s="239">
        <f>VLOOKUP(A62,Sheet1!$C$2:$E$84,3,FALSE)</f>
        <v>8473</v>
      </c>
      <c r="F62" s="240">
        <f t="shared" ref="F62" si="21">D62-E62</f>
        <v>0</v>
      </c>
      <c r="G62" s="254">
        <f t="shared" ref="G62" si="22">ROUND(F62/D62,10)</f>
        <v>0</v>
      </c>
      <c r="H62">
        <v>581442.46</v>
      </c>
      <c r="I62" s="242">
        <f>VLOOKUP(A62,Sheet1!$C$2:$F$84,4,FALSE)</f>
        <v>584728.47</v>
      </c>
      <c r="J62" s="240">
        <f t="shared" ref="J62" si="23">H62-I62</f>
        <v>-3286.0100000000093</v>
      </c>
      <c r="K62" s="254">
        <f t="shared" ref="K62" si="24">ROUND(J62/H62,10)</f>
        <v>-5.6514792999999997E-3</v>
      </c>
      <c r="L62" s="346">
        <v>19.29</v>
      </c>
      <c r="M62" s="239">
        <f>VLOOKUP(A62,Sheet1!$C$2:$G$84,5,FALSE)</f>
        <v>19.29</v>
      </c>
      <c r="N62" s="240">
        <f t="shared" ref="N62" si="25">L62-M62</f>
        <v>0</v>
      </c>
      <c r="O62" s="254">
        <f t="shared" ref="O62" si="26">ROUND(N62/L62,10)</f>
        <v>0</v>
      </c>
      <c r="P62">
        <v>163444.17000000001</v>
      </c>
      <c r="Q62" s="239">
        <f>VLOOKUP(A62,Sheet1!$C$2:$H$84,6,FALSE)</f>
        <v>163444.17000000001</v>
      </c>
      <c r="R62" s="240">
        <f t="shared" ref="R62" si="27">P62-Q62</f>
        <v>0</v>
      </c>
      <c r="S62" s="254">
        <f t="shared" ref="S62" si="28">ROUND(R62/P62,10)</f>
        <v>0</v>
      </c>
      <c r="T62" s="9"/>
      <c r="U62" s="334" t="s">
        <v>406</v>
      </c>
    </row>
    <row r="63" spans="1:37" s="51" customFormat="1">
      <c r="A63" s="292">
        <f>VLOOKUP(U63,Sheet1!$C$2:$C$84,1,FALSE)</f>
        <v>4031879</v>
      </c>
      <c r="B63" s="334">
        <v>403187909</v>
      </c>
      <c r="C63" s="334" t="s">
        <v>505</v>
      </c>
      <c r="D63">
        <v>18153</v>
      </c>
      <c r="E63" s="239">
        <f>VLOOKUP(A63,Sheet1!$C$2:$E$84,3,FALSE)</f>
        <v>18153</v>
      </c>
      <c r="F63" s="240">
        <f t="shared" ref="F63:F77" si="29">D63-E63</f>
        <v>0</v>
      </c>
      <c r="G63" s="254">
        <f t="shared" ref="G63:G77" si="30">ROUND(F63/D63,10)</f>
        <v>0</v>
      </c>
      <c r="H63">
        <v>365103.39</v>
      </c>
      <c r="I63" s="242">
        <f>VLOOKUP(A63,Sheet1!$C$2:$F$84,4,FALSE)</f>
        <v>371512.25</v>
      </c>
      <c r="J63" s="240">
        <f t="shared" ref="J63:J77" si="31">H63-I63</f>
        <v>-6408.859999999986</v>
      </c>
      <c r="K63" s="254">
        <f t="shared" ref="K63:K77" si="32">ROUND(J63/H63,10)</f>
        <v>-1.7553548299999999E-2</v>
      </c>
      <c r="L63" s="346">
        <v>29.360403999999999</v>
      </c>
      <c r="M63" s="239">
        <f>VLOOKUP(A63,Sheet1!$C$2:$G$84,5,FALSE)</f>
        <v>29.44</v>
      </c>
      <c r="N63" s="240">
        <f t="shared" ref="N63:N77" si="33">L63-M63</f>
        <v>-7.9596000000002221E-2</v>
      </c>
      <c r="O63" s="254">
        <f t="shared" ref="O63:O77" si="34">ROUND(N63/L63,10)</f>
        <v>-2.7109981000000001E-3</v>
      </c>
      <c r="P63">
        <v>532979.41</v>
      </c>
      <c r="Q63" s="239">
        <f>VLOOKUP(A63,Sheet1!$C$2:$H$84,6,FALSE)</f>
        <v>534345.47</v>
      </c>
      <c r="R63" s="240">
        <f t="shared" ref="R63:R77" si="35">P63-Q63</f>
        <v>-1366.0599999999395</v>
      </c>
      <c r="S63" s="254">
        <f t="shared" ref="S63:S77" si="36">ROUND(R63/P63,10)</f>
        <v>-2.5630634000000001E-3</v>
      </c>
      <c r="T63" s="9"/>
      <c r="U63" s="334">
        <v>4031879</v>
      </c>
    </row>
    <row r="64" spans="1:37" s="51" customFormat="1">
      <c r="A64" s="292">
        <f>VLOOKUP(U64,Sheet1!$C$2:$C$84,1,FALSE)</f>
        <v>6986041</v>
      </c>
      <c r="B64" s="334">
        <v>698604006</v>
      </c>
      <c r="C64" s="334" t="s">
        <v>506</v>
      </c>
      <c r="D64">
        <v>5285</v>
      </c>
      <c r="E64" s="239">
        <f>VLOOKUP(A64,Sheet1!$C$2:$E$84,3,FALSE)</f>
        <v>5285</v>
      </c>
      <c r="F64" s="240">
        <f t="shared" si="29"/>
        <v>0</v>
      </c>
      <c r="G64" s="254">
        <f t="shared" si="30"/>
        <v>0</v>
      </c>
      <c r="H64">
        <v>141177.89000000001</v>
      </c>
      <c r="I64" s="242">
        <f>VLOOKUP(A64,Sheet1!$C$2:$F$84,4,FALSE)</f>
        <v>141177.9</v>
      </c>
      <c r="J64" s="240">
        <f t="shared" si="31"/>
        <v>-9.9999999802093953E-3</v>
      </c>
      <c r="K64" s="254">
        <f t="shared" si="32"/>
        <v>-7.0799999999999999E-8</v>
      </c>
      <c r="L64" s="346">
        <v>42.228822999999998</v>
      </c>
      <c r="M64" s="239">
        <f>VLOOKUP(A64,Sheet1!$C$2:$G$84,5,FALSE)</f>
        <v>42.34</v>
      </c>
      <c r="N64" s="240">
        <f t="shared" si="33"/>
        <v>-0.11117700000000497</v>
      </c>
      <c r="O64" s="254">
        <f t="shared" si="34"/>
        <v>-2.6327278999999999E-3</v>
      </c>
      <c r="P64">
        <v>223179.33</v>
      </c>
      <c r="Q64" s="239">
        <f>VLOOKUP(A64,Sheet1!$C$2:$H$84,6,FALSE)</f>
        <v>223779.96</v>
      </c>
      <c r="R64" s="240">
        <f t="shared" si="35"/>
        <v>-600.63000000000466</v>
      </c>
      <c r="S64" s="254">
        <f t="shared" si="36"/>
        <v>-2.6912439000000002E-3</v>
      </c>
      <c r="T64" s="9"/>
      <c r="U64" s="334">
        <v>6986041</v>
      </c>
    </row>
    <row r="65" spans="1:16378" s="51" customFormat="1">
      <c r="A65" s="292" t="str">
        <f>VLOOKUP(U65,Sheet1!$C$2:$C$84,1,FALSE)</f>
        <v>BYW4289</v>
      </c>
      <c r="B65" s="334" t="s">
        <v>410</v>
      </c>
      <c r="C65" s="334" t="s">
        <v>465</v>
      </c>
      <c r="D65">
        <v>5707</v>
      </c>
      <c r="E65" s="239">
        <f>VLOOKUP(A65,Sheet1!$C$2:$E$84,3,FALSE)</f>
        <v>5707</v>
      </c>
      <c r="F65" s="240">
        <f t="shared" si="29"/>
        <v>0</v>
      </c>
      <c r="G65" s="254">
        <f t="shared" si="30"/>
        <v>0</v>
      </c>
      <c r="H65">
        <v>314937.71999999997</v>
      </c>
      <c r="I65" s="242">
        <f>VLOOKUP(A65,Sheet1!$C$2:$F$84,4,FALSE)</f>
        <v>314937.71999999997</v>
      </c>
      <c r="J65" s="240">
        <f t="shared" si="31"/>
        <v>0</v>
      </c>
      <c r="K65" s="254">
        <f t="shared" si="32"/>
        <v>0</v>
      </c>
      <c r="L65" s="346">
        <v>56.46</v>
      </c>
      <c r="M65" s="239">
        <f>VLOOKUP(A65,Sheet1!$C$2:$G$84,5,FALSE)</f>
        <v>56.46</v>
      </c>
      <c r="N65" s="240">
        <f t="shared" si="33"/>
        <v>0</v>
      </c>
      <c r="O65" s="254">
        <f t="shared" si="34"/>
        <v>0</v>
      </c>
      <c r="P65">
        <v>322217.21999999997</v>
      </c>
      <c r="Q65" s="239">
        <f>VLOOKUP(A65,Sheet1!$C$2:$H$84,6,FALSE)</f>
        <v>322217.21999999997</v>
      </c>
      <c r="R65" s="240">
        <f t="shared" si="35"/>
        <v>0</v>
      </c>
      <c r="S65" s="254">
        <f t="shared" si="36"/>
        <v>0</v>
      </c>
      <c r="T65" s="9"/>
      <c r="U65" s="334" t="s">
        <v>411</v>
      </c>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37">SUM(D3:D80)</f>
        <v>724792</v>
      </c>
      <c r="E81" s="248">
        <f t="shared" si="37"/>
        <v>724792</v>
      </c>
      <c r="F81" s="249">
        <f t="shared" si="37"/>
        <v>0</v>
      </c>
      <c r="G81" s="285">
        <f t="shared" si="4"/>
        <v>0</v>
      </c>
      <c r="H81" s="247">
        <f>SUM(H3:H79)</f>
        <v>19550004.16</v>
      </c>
      <c r="I81" s="248">
        <f>SUM(I3:I79)</f>
        <v>19789828.819999993</v>
      </c>
      <c r="J81" s="249">
        <f t="shared" si="37"/>
        <v>-239824.65999999989</v>
      </c>
      <c r="K81" s="286">
        <f>ROUND(J81/H81,10)</f>
        <v>-1.2267243400000001E-2</v>
      </c>
      <c r="L81" s="349">
        <f t="shared" si="37"/>
        <v>5444.2821919999988</v>
      </c>
      <c r="M81" s="248">
        <f t="shared" si="37"/>
        <v>5452.2099999999982</v>
      </c>
      <c r="N81" s="249">
        <f t="shared" si="37"/>
        <v>-7.9278080000000735</v>
      </c>
      <c r="O81" s="286">
        <f>ROUND(N81/L81,10)</f>
        <v>-1.4561713999999999E-3</v>
      </c>
      <c r="P81" s="247">
        <f t="shared" si="37"/>
        <v>23644449.679999992</v>
      </c>
      <c r="Q81" s="248">
        <f t="shared" si="37"/>
        <v>23673115.609999999</v>
      </c>
      <c r="R81" s="249">
        <f t="shared" si="37"/>
        <v>-28665.929999999906</v>
      </c>
      <c r="S81" s="315">
        <f t="shared" si="37"/>
        <v>-7.8302909399999995E-2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420</v>
      </c>
      <c r="B4" t="s">
        <v>421</v>
      </c>
      <c r="C4">
        <v>542793.93999999994</v>
      </c>
      <c r="D4">
        <v>540338.46</v>
      </c>
      <c r="E4" s="78">
        <f>C4-D4</f>
        <v>2455.4799999999814</v>
      </c>
      <c r="F4" s="263">
        <f>ROUND(E4/C4,10)</f>
        <v>4.5237793E-3</v>
      </c>
      <c r="G4" s="79"/>
    </row>
    <row r="5" spans="1:16384" ht="13.9" customHeight="1">
      <c r="A5" t="s">
        <v>422</v>
      </c>
      <c r="B5" t="s">
        <v>423</v>
      </c>
      <c r="C5">
        <v>14769.86</v>
      </c>
      <c r="D5">
        <v>14829.07</v>
      </c>
      <c r="E5" s="78">
        <f t="shared" ref="E5:E16" si="0">C5-D5</f>
        <v>-59.209999999999127</v>
      </c>
      <c r="F5" s="263">
        <f t="shared" ref="F5:F18" si="1">ROUND(E5/C5,10)</f>
        <v>-4.0088396000000004E-3</v>
      </c>
      <c r="G5" s="79"/>
    </row>
    <row r="6" spans="1:16384" ht="13.9" customHeight="1">
      <c r="A6" t="s">
        <v>424</v>
      </c>
      <c r="B6" t="s">
        <v>425</v>
      </c>
      <c r="C6">
        <v>38167.279999999999</v>
      </c>
      <c r="D6">
        <v>38265.1</v>
      </c>
      <c r="E6" s="78">
        <f t="shared" si="0"/>
        <v>-97.819999999999709</v>
      </c>
      <c r="F6" s="263">
        <f t="shared" si="1"/>
        <v>-2.5629282E-3</v>
      </c>
      <c r="G6" s="79"/>
    </row>
    <row r="7" spans="1:16384" ht="12.75">
      <c r="A7" t="s">
        <v>426</v>
      </c>
      <c r="B7" t="s">
        <v>427</v>
      </c>
      <c r="C7">
        <v>5558.55</v>
      </c>
      <c r="D7">
        <v>5577.5</v>
      </c>
      <c r="E7" s="78">
        <f t="shared" si="0"/>
        <v>-18.949999999999818</v>
      </c>
      <c r="F7" s="263">
        <f t="shared" si="1"/>
        <v>-3.4091625E-3</v>
      </c>
      <c r="G7" s="74"/>
    </row>
    <row r="8" spans="1:16384" ht="12.75">
      <c r="A8" t="s">
        <v>428</v>
      </c>
      <c r="B8" t="s">
        <v>429</v>
      </c>
      <c r="C8">
        <v>1210.46</v>
      </c>
      <c r="D8">
        <v>1213.72</v>
      </c>
      <c r="E8" s="78">
        <f t="shared" si="0"/>
        <v>-3.2599999999999909</v>
      </c>
      <c r="F8" s="263">
        <f t="shared" si="1"/>
        <v>-2.6931910000000002E-3</v>
      </c>
    </row>
    <row r="9" spans="1:16384" ht="12.75">
      <c r="A9" t="s">
        <v>430</v>
      </c>
      <c r="B9" t="s">
        <v>431</v>
      </c>
      <c r="C9">
        <v>-2455.48</v>
      </c>
      <c r="D9">
        <v>0</v>
      </c>
      <c r="E9" s="78">
        <f t="shared" si="0"/>
        <v>-2455.48</v>
      </c>
      <c r="F9" s="263">
        <f t="shared" si="1"/>
        <v>1</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600044.61</v>
      </c>
      <c r="D18" s="84">
        <f>SUM(D4:D17)</f>
        <v>600223.84999999986</v>
      </c>
      <c r="E18" s="84">
        <f>SUM(E4:E17)</f>
        <v>-179.24000000001752</v>
      </c>
      <c r="F18" s="263">
        <f t="shared" si="1"/>
        <v>-2.9871109999999999E-4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275</v>
      </c>
      <c r="B2" t="s">
        <v>424</v>
      </c>
      <c r="C2" s="334">
        <v>599933900</v>
      </c>
      <c r="D2" t="s">
        <v>432</v>
      </c>
      <c r="E2">
        <v>2900</v>
      </c>
      <c r="F2"/>
      <c r="G2" s="261">
        <f>E2-F2</f>
        <v>2900</v>
      </c>
      <c r="H2" s="277">
        <f>ROUND(G2/E2,10)</f>
        <v>1</v>
      </c>
      <c r="I2">
        <v>0</v>
      </c>
      <c r="J2"/>
      <c r="K2" s="261">
        <f>I2-J2</f>
        <v>0</v>
      </c>
      <c r="L2" s="277" t="e">
        <f>ROUND(K2/I2,10)</f>
        <v>#DIV/0!</v>
      </c>
      <c r="M2">
        <v>0</v>
      </c>
      <c r="N2"/>
      <c r="O2" s="261">
        <f>M2-N2</f>
        <v>0</v>
      </c>
      <c r="P2" s="277" t="e">
        <f>ROUND(O2/M2,10)</f>
        <v>#DIV/0!</v>
      </c>
      <c r="Q2">
        <v>0</v>
      </c>
      <c r="R2"/>
      <c r="S2" s="261">
        <f>Q2-R2</f>
        <v>0</v>
      </c>
      <c r="T2" s="277" t="e">
        <f>ROUND(S2/Q2,10)</f>
        <v>#DIV/0!</v>
      </c>
      <c r="U2" s="157"/>
      <c r="V2" s="255"/>
      <c r="W2" s="255"/>
      <c r="X2" s="255"/>
    </row>
    <row r="3" spans="1:24" s="68" customFormat="1" ht="12.75">
      <c r="A3" t="s">
        <v>275</v>
      </c>
      <c r="B3" t="s">
        <v>430</v>
      </c>
      <c r="C3" s="334" t="s">
        <v>433</v>
      </c>
      <c r="D3" t="s">
        <v>434</v>
      </c>
      <c r="E3">
        <v>12500</v>
      </c>
      <c r="F3"/>
      <c r="G3" s="261">
        <f t="shared" ref="G3" si="0">E3-F3</f>
        <v>12500</v>
      </c>
      <c r="H3" s="277">
        <f t="shared" ref="H3" si="1">ROUND(G3/E3,10)</f>
        <v>1</v>
      </c>
      <c r="I3">
        <v>0</v>
      </c>
      <c r="J3"/>
      <c r="K3" s="261">
        <f t="shared" ref="K3" si="2">I3-J3</f>
        <v>0</v>
      </c>
      <c r="L3" s="277" t="e">
        <f t="shared" ref="L3" si="3">ROUND(K3/I3,10)</f>
        <v>#DIV/0!</v>
      </c>
      <c r="M3">
        <v>0</v>
      </c>
      <c r="N3"/>
      <c r="O3" s="261">
        <f t="shared" ref="O3:O90" si="4">M3-N3</f>
        <v>0</v>
      </c>
      <c r="P3" s="277" t="e">
        <f t="shared" ref="P3:P90" si="5">ROUND(O3/M3,10)</f>
        <v>#DIV/0!</v>
      </c>
      <c r="Q3">
        <v>0</v>
      </c>
      <c r="R3"/>
      <c r="S3" s="261">
        <f t="shared" ref="S3:S90" si="6">Q3-R3</f>
        <v>0</v>
      </c>
      <c r="T3" s="277" t="e">
        <f t="shared" ref="T3:T90" si="7">ROUND(S3/Q3,10)</f>
        <v>#DIV/0!</v>
      </c>
      <c r="U3" s="157"/>
    </row>
    <row r="4" spans="1:24" s="68" customFormat="1" ht="12.75">
      <c r="A4" t="s">
        <v>275</v>
      </c>
      <c r="B4" t="s">
        <v>426</v>
      </c>
      <c r="C4" s="334" t="s">
        <v>435</v>
      </c>
      <c r="D4" t="s">
        <v>314</v>
      </c>
      <c r="E4">
        <v>58769</v>
      </c>
      <c r="F4"/>
      <c r="G4" s="261">
        <f t="shared" ref="G4:G5" si="8">E4-F4</f>
        <v>58769</v>
      </c>
      <c r="H4" s="277">
        <f t="shared" ref="H4:H5" si="9">ROUND(G4/E4,10)</f>
        <v>1</v>
      </c>
      <c r="I4">
        <v>12151.15</v>
      </c>
      <c r="J4"/>
      <c r="K4" s="261">
        <f t="shared" ref="K4:K43" si="10">I4-J4</f>
        <v>12151.15</v>
      </c>
      <c r="L4" s="277">
        <f t="shared" ref="L4:L43" si="11">ROUND(K4/I4,10)</f>
        <v>1</v>
      </c>
      <c r="M4">
        <v>0</v>
      </c>
      <c r="N4"/>
      <c r="O4" s="261">
        <f t="shared" si="4"/>
        <v>0</v>
      </c>
      <c r="P4" s="277" t="e">
        <f t="shared" si="5"/>
        <v>#DIV/0!</v>
      </c>
      <c r="Q4">
        <v>-60</v>
      </c>
      <c r="R4"/>
      <c r="S4" s="261">
        <f t="shared" si="6"/>
        <v>-60</v>
      </c>
      <c r="T4" s="277">
        <f t="shared" si="7"/>
        <v>1</v>
      </c>
      <c r="U4" s="157"/>
    </row>
    <row r="5" spans="1:24" s="68" customFormat="1" ht="12.75">
      <c r="A5" t="s">
        <v>275</v>
      </c>
      <c r="B5" t="s">
        <v>424</v>
      </c>
      <c r="C5" s="334">
        <v>403197908</v>
      </c>
      <c r="D5" t="s">
        <v>294</v>
      </c>
      <c r="E5">
        <v>1440</v>
      </c>
      <c r="F5"/>
      <c r="G5" s="261">
        <f t="shared" si="8"/>
        <v>1440</v>
      </c>
      <c r="H5" s="277">
        <f t="shared" si="9"/>
        <v>1</v>
      </c>
      <c r="I5">
        <v>0</v>
      </c>
      <c r="J5"/>
      <c r="K5" s="261">
        <f t="shared" si="10"/>
        <v>0</v>
      </c>
      <c r="L5" s="277" t="e">
        <f t="shared" si="11"/>
        <v>#DIV/0!</v>
      </c>
      <c r="M5">
        <v>0</v>
      </c>
      <c r="N5"/>
      <c r="O5" s="261">
        <f t="shared" si="4"/>
        <v>0</v>
      </c>
      <c r="P5" s="277" t="e">
        <f t="shared" si="5"/>
        <v>#DIV/0!</v>
      </c>
      <c r="Q5">
        <v>0</v>
      </c>
      <c r="R5"/>
      <c r="S5" s="261">
        <f t="shared" si="6"/>
        <v>0</v>
      </c>
      <c r="T5" s="277" t="e">
        <f t="shared" si="7"/>
        <v>#DIV/0!</v>
      </c>
      <c r="U5" s="157"/>
    </row>
    <row r="6" spans="1:24" s="68" customFormat="1" ht="12.75">
      <c r="A6" t="s">
        <v>275</v>
      </c>
      <c r="B6" t="s">
        <v>424</v>
      </c>
      <c r="C6" s="334">
        <v>403197908</v>
      </c>
      <c r="D6" t="s">
        <v>294</v>
      </c>
      <c r="E6">
        <v>1416</v>
      </c>
      <c r="F6"/>
      <c r="G6" s="261">
        <f t="shared" ref="G6:G42" si="12">E6-F6</f>
        <v>1416</v>
      </c>
      <c r="H6" s="277">
        <f t="shared" ref="H6:H42" si="13">ROUND(G6/E6,10)</f>
        <v>1</v>
      </c>
      <c r="I6">
        <v>0</v>
      </c>
      <c r="J6"/>
      <c r="K6" s="261">
        <f t="shared" si="10"/>
        <v>0</v>
      </c>
      <c r="L6" s="277" t="e">
        <f t="shared" si="11"/>
        <v>#DIV/0!</v>
      </c>
      <c r="M6">
        <v>0</v>
      </c>
      <c r="N6"/>
      <c r="O6" s="261">
        <f t="shared" si="4"/>
        <v>0</v>
      </c>
      <c r="P6" s="277" t="e">
        <f t="shared" si="5"/>
        <v>#DIV/0!</v>
      </c>
      <c r="Q6">
        <v>0</v>
      </c>
      <c r="R6"/>
      <c r="S6" s="261">
        <f t="shared" si="6"/>
        <v>0</v>
      </c>
      <c r="T6" s="277" t="e">
        <f t="shared" si="7"/>
        <v>#DIV/0!</v>
      </c>
      <c r="U6" s="157"/>
    </row>
    <row r="7" spans="1:24" s="68" customFormat="1" ht="12.75">
      <c r="A7" t="s">
        <v>275</v>
      </c>
      <c r="B7" t="s">
        <v>424</v>
      </c>
      <c r="C7" s="334">
        <v>403197908</v>
      </c>
      <c r="D7" t="s">
        <v>294</v>
      </c>
      <c r="E7">
        <v>1716</v>
      </c>
      <c r="F7"/>
      <c r="G7" s="261">
        <f t="shared" si="12"/>
        <v>1716</v>
      </c>
      <c r="H7" s="277">
        <f t="shared" si="13"/>
        <v>1</v>
      </c>
      <c r="I7">
        <v>0</v>
      </c>
      <c r="J7"/>
      <c r="K7" s="261">
        <f t="shared" si="10"/>
        <v>0</v>
      </c>
      <c r="L7" s="277" t="e">
        <f t="shared" si="11"/>
        <v>#DIV/0!</v>
      </c>
      <c r="M7">
        <v>0</v>
      </c>
      <c r="N7"/>
      <c r="O7" s="261">
        <f t="shared" si="4"/>
        <v>0</v>
      </c>
      <c r="P7" s="277" t="e">
        <f t="shared" si="5"/>
        <v>#DIV/0!</v>
      </c>
      <c r="Q7">
        <v>0</v>
      </c>
      <c r="R7"/>
      <c r="S7" s="261">
        <f t="shared" si="6"/>
        <v>0</v>
      </c>
      <c r="T7" s="277" t="e">
        <f t="shared" si="7"/>
        <v>#DIV/0!</v>
      </c>
      <c r="U7" s="157"/>
    </row>
    <row r="8" spans="1:24" s="68" customFormat="1" ht="12.75">
      <c r="A8" t="s">
        <v>275</v>
      </c>
      <c r="B8" t="s">
        <v>424</v>
      </c>
      <c r="C8" s="334">
        <v>403197908</v>
      </c>
      <c r="D8" t="s">
        <v>294</v>
      </c>
      <c r="E8">
        <v>1416</v>
      </c>
      <c r="F8"/>
      <c r="G8" s="261">
        <f t="shared" ref="G8:G30" si="14">E8-F8</f>
        <v>1416</v>
      </c>
      <c r="H8" s="277">
        <f t="shared" ref="H8:H30" si="15">ROUND(G8/E8,10)</f>
        <v>1</v>
      </c>
      <c r="I8">
        <v>0</v>
      </c>
      <c r="J8"/>
      <c r="K8" s="261">
        <f t="shared" ref="K8:K30" si="16">I8-J8</f>
        <v>0</v>
      </c>
      <c r="L8" s="277" t="e">
        <f t="shared" ref="L8:L30" si="17">ROUND(K8/I8,10)</f>
        <v>#DIV/0!</v>
      </c>
      <c r="M8">
        <v>0</v>
      </c>
      <c r="N8"/>
      <c r="O8" s="261">
        <f t="shared" ref="O8:O30" si="18">M8-N8</f>
        <v>0</v>
      </c>
      <c r="P8" s="277" t="e">
        <f t="shared" ref="P8:P30" si="19">ROUND(O8/M8,10)</f>
        <v>#DIV/0!</v>
      </c>
      <c r="Q8">
        <v>0</v>
      </c>
      <c r="R8"/>
      <c r="S8" s="261">
        <f t="shared" ref="S8:S30" si="20">Q8-R8</f>
        <v>0</v>
      </c>
      <c r="T8" s="277" t="e">
        <f t="shared" ref="T8:T30" si="21">ROUND(S8/Q8,10)</f>
        <v>#DIV/0!</v>
      </c>
      <c r="U8" s="157"/>
    </row>
    <row r="9" spans="1:24" s="68" customFormat="1" ht="12.75">
      <c r="A9" t="s">
        <v>275</v>
      </c>
      <c r="B9" t="s">
        <v>424</v>
      </c>
      <c r="C9" s="334">
        <v>403197908</v>
      </c>
      <c r="D9" t="s">
        <v>294</v>
      </c>
      <c r="E9">
        <v>1440</v>
      </c>
      <c r="F9"/>
      <c r="G9" s="261">
        <f t="shared" si="14"/>
        <v>1440</v>
      </c>
      <c r="H9" s="277">
        <f t="shared" si="15"/>
        <v>1</v>
      </c>
      <c r="I9">
        <v>0</v>
      </c>
      <c r="J9"/>
      <c r="K9" s="261">
        <f t="shared" si="16"/>
        <v>0</v>
      </c>
      <c r="L9" s="277" t="e">
        <f t="shared" si="17"/>
        <v>#DIV/0!</v>
      </c>
      <c r="M9">
        <v>0</v>
      </c>
      <c r="N9"/>
      <c r="O9" s="261">
        <f t="shared" si="18"/>
        <v>0</v>
      </c>
      <c r="P9" s="277" t="e">
        <f t="shared" si="19"/>
        <v>#DIV/0!</v>
      </c>
      <c r="Q9">
        <v>0</v>
      </c>
      <c r="R9"/>
      <c r="S9" s="261">
        <f t="shared" si="20"/>
        <v>0</v>
      </c>
      <c r="T9" s="277" t="e">
        <f t="shared" si="21"/>
        <v>#DIV/0!</v>
      </c>
      <c r="U9" s="157"/>
    </row>
    <row r="10" spans="1:24" s="68" customFormat="1" ht="12.75">
      <c r="A10" t="s">
        <v>275</v>
      </c>
      <c r="B10" t="s">
        <v>424</v>
      </c>
      <c r="C10" s="334">
        <v>403197908</v>
      </c>
      <c r="D10" t="s">
        <v>294</v>
      </c>
      <c r="E10">
        <v>1716</v>
      </c>
      <c r="F10"/>
      <c r="G10" s="261">
        <f t="shared" ref="G10:G20" si="22">E10-F10</f>
        <v>1716</v>
      </c>
      <c r="H10" s="277">
        <f t="shared" ref="H10:H20" si="23">ROUND(G10/E10,10)</f>
        <v>1</v>
      </c>
      <c r="I10">
        <v>0</v>
      </c>
      <c r="J10"/>
      <c r="K10" s="261">
        <f t="shared" ref="K10:K20" si="24">I10-J10</f>
        <v>0</v>
      </c>
      <c r="L10" s="277" t="e">
        <f t="shared" ref="L10:L20" si="25">ROUND(K10/I10,10)</f>
        <v>#DIV/0!</v>
      </c>
      <c r="M10">
        <v>0</v>
      </c>
      <c r="N10"/>
      <c r="O10" s="261">
        <f t="shared" ref="O10:O20" si="26">M10-N10</f>
        <v>0</v>
      </c>
      <c r="P10" s="277" t="e">
        <f t="shared" ref="P10:P20" si="27">ROUND(O10/M10,10)</f>
        <v>#DIV/0!</v>
      </c>
      <c r="Q10">
        <v>0</v>
      </c>
      <c r="R10"/>
      <c r="S10" s="261">
        <f t="shared" ref="S10:S20" si="28">Q10-R10</f>
        <v>0</v>
      </c>
      <c r="T10" s="277" t="e">
        <f t="shared" ref="T10:T20" si="29">ROUND(S10/Q10,10)</f>
        <v>#DIV/0!</v>
      </c>
      <c r="U10" s="157"/>
    </row>
    <row r="11" spans="1:24" s="68" customFormat="1" ht="12.75">
      <c r="A11" t="s">
        <v>275</v>
      </c>
      <c r="B11" t="s">
        <v>424</v>
      </c>
      <c r="C11" s="334">
        <v>474184900</v>
      </c>
      <c r="D11" t="s">
        <v>358</v>
      </c>
      <c r="E11">
        <v>3154</v>
      </c>
      <c r="F11"/>
      <c r="G11" s="261">
        <f t="shared" si="22"/>
        <v>3154</v>
      </c>
      <c r="H11" s="277">
        <f t="shared" si="23"/>
        <v>1</v>
      </c>
      <c r="I11">
        <v>0</v>
      </c>
      <c r="J11"/>
      <c r="K11" s="261">
        <f t="shared" si="24"/>
        <v>0</v>
      </c>
      <c r="L11" s="277" t="e">
        <f t="shared" si="25"/>
        <v>#DIV/0!</v>
      </c>
      <c r="M11">
        <v>0</v>
      </c>
      <c r="N11"/>
      <c r="O11" s="261">
        <f t="shared" si="26"/>
        <v>0</v>
      </c>
      <c r="P11" s="277" t="e">
        <f t="shared" si="27"/>
        <v>#DIV/0!</v>
      </c>
      <c r="Q11">
        <v>0</v>
      </c>
      <c r="R11"/>
      <c r="S11" s="261">
        <f t="shared" si="28"/>
        <v>0</v>
      </c>
      <c r="T11" s="277" t="e">
        <f t="shared" si="29"/>
        <v>#DIV/0!</v>
      </c>
      <c r="U11" s="157"/>
    </row>
    <row r="12" spans="1:24" s="68" customFormat="1" ht="12.75">
      <c r="A12" t="s">
        <v>275</v>
      </c>
      <c r="B12" t="s">
        <v>424</v>
      </c>
      <c r="C12" s="334">
        <v>474184900</v>
      </c>
      <c r="D12" t="s">
        <v>358</v>
      </c>
      <c r="E12">
        <v>3154</v>
      </c>
      <c r="F12"/>
      <c r="G12" s="261">
        <f t="shared" si="22"/>
        <v>3154</v>
      </c>
      <c r="H12" s="277">
        <f t="shared" si="23"/>
        <v>1</v>
      </c>
      <c r="I12">
        <v>0</v>
      </c>
      <c r="J12"/>
      <c r="K12" s="261">
        <f t="shared" si="24"/>
        <v>0</v>
      </c>
      <c r="L12" s="277" t="e">
        <f t="shared" si="25"/>
        <v>#DIV/0!</v>
      </c>
      <c r="M12">
        <v>0</v>
      </c>
      <c r="N12"/>
      <c r="O12" s="261">
        <f t="shared" si="26"/>
        <v>0</v>
      </c>
      <c r="P12" s="277" t="e">
        <f t="shared" si="27"/>
        <v>#DIV/0!</v>
      </c>
      <c r="Q12">
        <v>0</v>
      </c>
      <c r="R12"/>
      <c r="S12" s="261">
        <f t="shared" si="28"/>
        <v>0</v>
      </c>
      <c r="T12" s="277" t="e">
        <f t="shared" si="29"/>
        <v>#DIV/0!</v>
      </c>
      <c r="U12" s="157"/>
    </row>
    <row r="13" spans="1:24" s="68" customFormat="1" ht="12.75">
      <c r="A13" t="s">
        <v>275</v>
      </c>
      <c r="B13" t="s">
        <v>424</v>
      </c>
      <c r="C13" s="334">
        <v>474184900</v>
      </c>
      <c r="D13" t="s">
        <v>358</v>
      </c>
      <c r="E13">
        <v>3654</v>
      </c>
      <c r="F13"/>
      <c r="G13" s="261">
        <f t="shared" si="22"/>
        <v>3654</v>
      </c>
      <c r="H13" s="277">
        <f t="shared" si="23"/>
        <v>1</v>
      </c>
      <c r="I13">
        <v>0</v>
      </c>
      <c r="J13"/>
      <c r="K13" s="261">
        <f t="shared" si="24"/>
        <v>0</v>
      </c>
      <c r="L13" s="277" t="e">
        <f t="shared" si="25"/>
        <v>#DIV/0!</v>
      </c>
      <c r="M13">
        <v>0</v>
      </c>
      <c r="N13"/>
      <c r="O13" s="261">
        <f t="shared" si="26"/>
        <v>0</v>
      </c>
      <c r="P13" s="277" t="e">
        <f t="shared" si="27"/>
        <v>#DIV/0!</v>
      </c>
      <c r="Q13">
        <v>0</v>
      </c>
      <c r="R13"/>
      <c r="S13" s="261">
        <f t="shared" si="28"/>
        <v>0</v>
      </c>
      <c r="T13" s="277" t="e">
        <f t="shared" si="29"/>
        <v>#DIV/0!</v>
      </c>
      <c r="U13" s="157"/>
    </row>
    <row r="14" spans="1:24" s="68" customFormat="1" ht="12.75">
      <c r="A14" t="s">
        <v>275</v>
      </c>
      <c r="B14" t="s">
        <v>424</v>
      </c>
      <c r="C14" s="334">
        <v>474184900</v>
      </c>
      <c r="D14" t="s">
        <v>358</v>
      </c>
      <c r="E14">
        <v>3654</v>
      </c>
      <c r="F14"/>
      <c r="G14" s="261">
        <f t="shared" si="22"/>
        <v>3654</v>
      </c>
      <c r="H14" s="277">
        <f t="shared" si="23"/>
        <v>1</v>
      </c>
      <c r="I14">
        <v>0</v>
      </c>
      <c r="J14"/>
      <c r="K14" s="261">
        <f t="shared" si="24"/>
        <v>0</v>
      </c>
      <c r="L14" s="277" t="e">
        <f t="shared" si="25"/>
        <v>#DIV/0!</v>
      </c>
      <c r="M14">
        <v>0</v>
      </c>
      <c r="N14"/>
      <c r="O14" s="261">
        <f t="shared" si="26"/>
        <v>0</v>
      </c>
      <c r="P14" s="277" t="e">
        <f t="shared" si="27"/>
        <v>#DIV/0!</v>
      </c>
      <c r="Q14">
        <v>0</v>
      </c>
      <c r="R14"/>
      <c r="S14" s="261">
        <f t="shared" si="28"/>
        <v>0</v>
      </c>
      <c r="T14" s="277" t="e">
        <f t="shared" si="29"/>
        <v>#DIV/0!</v>
      </c>
      <c r="U14" s="157"/>
    </row>
    <row r="15" spans="1:24" s="68" customFormat="1" ht="12.75">
      <c r="A15" t="s">
        <v>275</v>
      </c>
      <c r="B15" t="s">
        <v>424</v>
      </c>
      <c r="C15" s="334">
        <v>474184900</v>
      </c>
      <c r="D15" t="s">
        <v>358</v>
      </c>
      <c r="E15">
        <v>3654</v>
      </c>
      <c r="F15"/>
      <c r="G15" s="261">
        <f t="shared" si="22"/>
        <v>3654</v>
      </c>
      <c r="H15" s="277">
        <f t="shared" si="23"/>
        <v>1</v>
      </c>
      <c r="I15">
        <v>0</v>
      </c>
      <c r="J15"/>
      <c r="K15" s="261">
        <f t="shared" si="24"/>
        <v>0</v>
      </c>
      <c r="L15" s="277" t="e">
        <f t="shared" si="25"/>
        <v>#DIV/0!</v>
      </c>
      <c r="M15">
        <v>0</v>
      </c>
      <c r="N15"/>
      <c r="O15" s="261">
        <f t="shared" si="26"/>
        <v>0</v>
      </c>
      <c r="P15" s="277" t="e">
        <f t="shared" si="27"/>
        <v>#DIV/0!</v>
      </c>
      <c r="Q15">
        <v>0</v>
      </c>
      <c r="R15"/>
      <c r="S15" s="261">
        <f t="shared" si="28"/>
        <v>0</v>
      </c>
      <c r="T15" s="277" t="e">
        <f t="shared" si="29"/>
        <v>#DIV/0!</v>
      </c>
      <c r="U15" s="157"/>
    </row>
    <row r="16" spans="1:24" s="68" customFormat="1" ht="12.75">
      <c r="A16" t="s">
        <v>275</v>
      </c>
      <c r="B16" t="s">
        <v>424</v>
      </c>
      <c r="C16" s="334">
        <v>474184900</v>
      </c>
      <c r="D16" t="s">
        <v>358</v>
      </c>
      <c r="E16">
        <v>3654</v>
      </c>
      <c r="F16"/>
      <c r="G16" s="261">
        <f t="shared" si="22"/>
        <v>3654</v>
      </c>
      <c r="H16" s="277">
        <f t="shared" si="23"/>
        <v>1</v>
      </c>
      <c r="I16">
        <v>0</v>
      </c>
      <c r="J16"/>
      <c r="K16" s="261">
        <f t="shared" si="24"/>
        <v>0</v>
      </c>
      <c r="L16" s="277" t="e">
        <f t="shared" si="25"/>
        <v>#DIV/0!</v>
      </c>
      <c r="M16">
        <v>0</v>
      </c>
      <c r="N16"/>
      <c r="O16" s="261">
        <f t="shared" si="26"/>
        <v>0</v>
      </c>
      <c r="P16" s="277" t="e">
        <f t="shared" si="27"/>
        <v>#DIV/0!</v>
      </c>
      <c r="Q16">
        <v>0</v>
      </c>
      <c r="R16"/>
      <c r="S16" s="261">
        <f t="shared" si="28"/>
        <v>0</v>
      </c>
      <c r="T16" s="277" t="e">
        <f t="shared" si="29"/>
        <v>#DIV/0!</v>
      </c>
      <c r="U16" s="157"/>
    </row>
    <row r="17" spans="1:21" s="68" customFormat="1" ht="12.75">
      <c r="A17" t="s">
        <v>275</v>
      </c>
      <c r="B17" t="s">
        <v>424</v>
      </c>
      <c r="C17" s="334">
        <v>474184900</v>
      </c>
      <c r="D17" t="s">
        <v>358</v>
      </c>
      <c r="E17">
        <v>3066</v>
      </c>
      <c r="F17"/>
      <c r="G17" s="261">
        <f t="shared" si="22"/>
        <v>3066</v>
      </c>
      <c r="H17" s="277">
        <f t="shared" si="23"/>
        <v>1</v>
      </c>
      <c r="I17">
        <v>0</v>
      </c>
      <c r="J17"/>
      <c r="K17" s="261">
        <f t="shared" si="24"/>
        <v>0</v>
      </c>
      <c r="L17" s="277" t="e">
        <f t="shared" si="25"/>
        <v>#DIV/0!</v>
      </c>
      <c r="M17">
        <v>0</v>
      </c>
      <c r="N17"/>
      <c r="O17" s="261">
        <f t="shared" si="26"/>
        <v>0</v>
      </c>
      <c r="P17" s="277" t="e">
        <f t="shared" si="27"/>
        <v>#DIV/0!</v>
      </c>
      <c r="Q17">
        <v>0</v>
      </c>
      <c r="R17"/>
      <c r="S17" s="261">
        <f t="shared" si="28"/>
        <v>0</v>
      </c>
      <c r="T17" s="277" t="e">
        <f t="shared" si="29"/>
        <v>#DIV/0!</v>
      </c>
      <c r="U17" s="157"/>
    </row>
    <row r="18" spans="1:21" s="68" customFormat="1" ht="12.75">
      <c r="A18" t="s">
        <v>275</v>
      </c>
      <c r="B18" t="s">
        <v>424</v>
      </c>
      <c r="C18" s="334">
        <v>533004909</v>
      </c>
      <c r="D18" t="s">
        <v>436</v>
      </c>
      <c r="E18">
        <v>5188</v>
      </c>
      <c r="F18"/>
      <c r="G18" s="261">
        <f t="shared" si="22"/>
        <v>5188</v>
      </c>
      <c r="H18" s="277">
        <f t="shared" si="23"/>
        <v>1</v>
      </c>
      <c r="I18">
        <v>0</v>
      </c>
      <c r="J18"/>
      <c r="K18" s="261">
        <f t="shared" si="24"/>
        <v>0</v>
      </c>
      <c r="L18" s="277" t="e">
        <f t="shared" si="25"/>
        <v>#DIV/0!</v>
      </c>
      <c r="M18">
        <v>0</v>
      </c>
      <c r="N18"/>
      <c r="O18" s="261">
        <f t="shared" si="26"/>
        <v>0</v>
      </c>
      <c r="P18" s="277" t="e">
        <f t="shared" si="27"/>
        <v>#DIV/0!</v>
      </c>
      <c r="Q18">
        <v>0</v>
      </c>
      <c r="R18"/>
      <c r="S18" s="261">
        <f t="shared" si="28"/>
        <v>0</v>
      </c>
      <c r="T18" s="277" t="e">
        <f t="shared" si="29"/>
        <v>#DIV/0!</v>
      </c>
      <c r="U18" s="157"/>
    </row>
    <row r="19" spans="1:21" s="68" customFormat="1" ht="12.75">
      <c r="A19" t="s">
        <v>275</v>
      </c>
      <c r="B19" t="s">
        <v>424</v>
      </c>
      <c r="C19" s="334">
        <v>575035902</v>
      </c>
      <c r="D19" t="s">
        <v>437</v>
      </c>
      <c r="E19">
        <v>15713</v>
      </c>
      <c r="F19"/>
      <c r="G19" s="261">
        <f t="shared" si="22"/>
        <v>15713</v>
      </c>
      <c r="H19" s="277">
        <f t="shared" si="23"/>
        <v>1</v>
      </c>
      <c r="I19">
        <v>0</v>
      </c>
      <c r="J19"/>
      <c r="K19" s="261">
        <f t="shared" si="24"/>
        <v>0</v>
      </c>
      <c r="L19" s="277" t="e">
        <f t="shared" si="25"/>
        <v>#DIV/0!</v>
      </c>
      <c r="M19">
        <v>0</v>
      </c>
      <c r="N19"/>
      <c r="O19" s="261">
        <f t="shared" si="26"/>
        <v>0</v>
      </c>
      <c r="P19" s="277" t="e">
        <f t="shared" si="27"/>
        <v>#DIV/0!</v>
      </c>
      <c r="Q19">
        <v>0</v>
      </c>
      <c r="R19"/>
      <c r="S19" s="261">
        <f t="shared" si="28"/>
        <v>0</v>
      </c>
      <c r="T19" s="277" t="e">
        <f t="shared" si="29"/>
        <v>#DIV/0!</v>
      </c>
      <c r="U19" s="157"/>
    </row>
    <row r="20" spans="1:21" s="68" customFormat="1" ht="12.75">
      <c r="A20" t="s">
        <v>275</v>
      </c>
      <c r="B20" t="s">
        <v>424</v>
      </c>
      <c r="C20" s="334">
        <v>575035902</v>
      </c>
      <c r="D20" t="s">
        <v>437</v>
      </c>
      <c r="E20">
        <v>15713</v>
      </c>
      <c r="F20"/>
      <c r="G20" s="261">
        <f t="shared" si="22"/>
        <v>15713</v>
      </c>
      <c r="H20" s="277">
        <f t="shared" si="23"/>
        <v>1</v>
      </c>
      <c r="I20">
        <v>0</v>
      </c>
      <c r="J20"/>
      <c r="K20" s="261">
        <f t="shared" si="24"/>
        <v>0</v>
      </c>
      <c r="L20" s="277" t="e">
        <f t="shared" si="25"/>
        <v>#DIV/0!</v>
      </c>
      <c r="M20">
        <v>0</v>
      </c>
      <c r="N20"/>
      <c r="O20" s="261">
        <f t="shared" si="26"/>
        <v>0</v>
      </c>
      <c r="P20" s="277" t="e">
        <f t="shared" si="27"/>
        <v>#DIV/0!</v>
      </c>
      <c r="Q20">
        <v>0</v>
      </c>
      <c r="R20"/>
      <c r="S20" s="261">
        <f t="shared" si="28"/>
        <v>0</v>
      </c>
      <c r="T20" s="277" t="e">
        <f t="shared" si="29"/>
        <v>#DIV/0!</v>
      </c>
      <c r="U20" s="157"/>
    </row>
    <row r="21" spans="1:21" s="68" customFormat="1" ht="12.75">
      <c r="A21" t="s">
        <v>275</v>
      </c>
      <c r="B21" t="s">
        <v>424</v>
      </c>
      <c r="C21" s="334">
        <v>575035902</v>
      </c>
      <c r="D21" t="s">
        <v>437</v>
      </c>
      <c r="E21">
        <v>15713</v>
      </c>
      <c r="F21"/>
      <c r="G21" s="261">
        <f t="shared" si="14"/>
        <v>15713</v>
      </c>
      <c r="H21" s="277">
        <f t="shared" si="15"/>
        <v>1</v>
      </c>
      <c r="I21">
        <v>0</v>
      </c>
      <c r="J21"/>
      <c r="K21" s="261">
        <f t="shared" si="16"/>
        <v>0</v>
      </c>
      <c r="L21" s="277" t="e">
        <f t="shared" si="17"/>
        <v>#DIV/0!</v>
      </c>
      <c r="M21">
        <v>0</v>
      </c>
      <c r="N21"/>
      <c r="O21" s="261">
        <f t="shared" si="18"/>
        <v>0</v>
      </c>
      <c r="P21" s="277" t="e">
        <f t="shared" si="19"/>
        <v>#DIV/0!</v>
      </c>
      <c r="Q21">
        <v>0</v>
      </c>
      <c r="R21"/>
      <c r="S21" s="261">
        <f t="shared" si="20"/>
        <v>0</v>
      </c>
      <c r="T21" s="277" t="e">
        <f t="shared" si="21"/>
        <v>#DIV/0!</v>
      </c>
      <c r="U21" s="157"/>
    </row>
    <row r="22" spans="1:21" s="68" customFormat="1" ht="12.75">
      <c r="A22" t="s">
        <v>275</v>
      </c>
      <c r="B22" t="s">
        <v>428</v>
      </c>
      <c r="C22" s="334">
        <v>649926003</v>
      </c>
      <c r="D22" t="s">
        <v>349</v>
      </c>
      <c r="E22">
        <v>3272</v>
      </c>
      <c r="F22"/>
      <c r="G22" s="261">
        <f t="shared" si="14"/>
        <v>3272</v>
      </c>
      <c r="H22" s="277">
        <f t="shared" si="15"/>
        <v>1</v>
      </c>
      <c r="I22">
        <v>2464.9699999999998</v>
      </c>
      <c r="J22"/>
      <c r="K22" s="261">
        <f t="shared" si="16"/>
        <v>2464.9699999999998</v>
      </c>
      <c r="L22" s="277">
        <f t="shared" si="17"/>
        <v>1</v>
      </c>
      <c r="M22">
        <v>0</v>
      </c>
      <c r="N22"/>
      <c r="O22" s="261">
        <f t="shared" si="18"/>
        <v>0</v>
      </c>
      <c r="P22" s="277" t="e">
        <f t="shared" si="19"/>
        <v>#DIV/0!</v>
      </c>
      <c r="Q22">
        <v>-123.06</v>
      </c>
      <c r="R22"/>
      <c r="S22" s="261">
        <f t="shared" si="20"/>
        <v>-123.06</v>
      </c>
      <c r="T22" s="277">
        <f t="shared" si="21"/>
        <v>1</v>
      </c>
      <c r="U22" s="157"/>
    </row>
    <row r="23" spans="1:21" s="68" customFormat="1" ht="12.75">
      <c r="A23" t="s">
        <v>275</v>
      </c>
      <c r="B23" t="s">
        <v>428</v>
      </c>
      <c r="C23" s="334">
        <v>655580009</v>
      </c>
      <c r="D23" t="s">
        <v>438</v>
      </c>
      <c r="E23">
        <v>9634</v>
      </c>
      <c r="F23"/>
      <c r="G23" s="261">
        <f t="shared" si="14"/>
        <v>9634</v>
      </c>
      <c r="H23" s="277">
        <f t="shared" si="15"/>
        <v>1</v>
      </c>
      <c r="I23">
        <v>798.36</v>
      </c>
      <c r="J23"/>
      <c r="K23" s="261">
        <f t="shared" si="16"/>
        <v>798.36</v>
      </c>
      <c r="L23" s="277">
        <f t="shared" si="17"/>
        <v>1</v>
      </c>
      <c r="M23">
        <v>0</v>
      </c>
      <c r="N23"/>
      <c r="O23" s="261">
        <f t="shared" si="18"/>
        <v>0</v>
      </c>
      <c r="P23" s="277" t="e">
        <f t="shared" si="19"/>
        <v>#DIV/0!</v>
      </c>
      <c r="Q23">
        <v>-39.86</v>
      </c>
      <c r="R23"/>
      <c r="S23" s="261">
        <f t="shared" si="20"/>
        <v>-39.86</v>
      </c>
      <c r="T23" s="277">
        <f t="shared" si="21"/>
        <v>1</v>
      </c>
      <c r="U23" s="157"/>
    </row>
    <row r="24" spans="1:21" s="68" customFormat="1" ht="12.75">
      <c r="A24" t="s">
        <v>275</v>
      </c>
      <c r="B24" t="s">
        <v>428</v>
      </c>
      <c r="C24" s="334">
        <v>664068004</v>
      </c>
      <c r="D24" t="s">
        <v>439</v>
      </c>
      <c r="E24">
        <v>3034</v>
      </c>
      <c r="F24"/>
      <c r="G24" s="261">
        <f t="shared" si="14"/>
        <v>3034</v>
      </c>
      <c r="H24" s="277">
        <f t="shared" si="15"/>
        <v>1</v>
      </c>
      <c r="I24">
        <v>799.98</v>
      </c>
      <c r="J24"/>
      <c r="K24" s="261">
        <f t="shared" si="16"/>
        <v>799.98</v>
      </c>
      <c r="L24" s="277">
        <f t="shared" si="17"/>
        <v>1</v>
      </c>
      <c r="M24">
        <v>0</v>
      </c>
      <c r="N24"/>
      <c r="O24" s="261">
        <f t="shared" si="18"/>
        <v>0</v>
      </c>
      <c r="P24" s="277" t="e">
        <f t="shared" si="19"/>
        <v>#DIV/0!</v>
      </c>
      <c r="Q24">
        <v>-39.93</v>
      </c>
      <c r="R24"/>
      <c r="S24" s="261">
        <f t="shared" si="20"/>
        <v>-39.93</v>
      </c>
      <c r="T24" s="277">
        <f t="shared" si="21"/>
        <v>1</v>
      </c>
      <c r="U24" s="157"/>
    </row>
    <row r="25" spans="1:21" s="68" customFormat="1" ht="12.75">
      <c r="A25" t="s">
        <v>275</v>
      </c>
      <c r="B25" t="s">
        <v>428</v>
      </c>
      <c r="C25" s="334">
        <v>665942009</v>
      </c>
      <c r="D25" t="s">
        <v>440</v>
      </c>
      <c r="E25">
        <v>3010</v>
      </c>
      <c r="F25"/>
      <c r="G25" s="261">
        <f t="shared" si="14"/>
        <v>3010</v>
      </c>
      <c r="H25" s="277">
        <f t="shared" si="15"/>
        <v>1</v>
      </c>
      <c r="I25">
        <v>1111.1199999999999</v>
      </c>
      <c r="J25"/>
      <c r="K25" s="261">
        <f t="shared" si="16"/>
        <v>1111.1199999999999</v>
      </c>
      <c r="L25" s="277">
        <f t="shared" si="17"/>
        <v>1</v>
      </c>
      <c r="M25">
        <v>0</v>
      </c>
      <c r="N25"/>
      <c r="O25" s="261">
        <f t="shared" si="18"/>
        <v>0</v>
      </c>
      <c r="P25" s="277" t="e">
        <f t="shared" si="19"/>
        <v>#DIV/0!</v>
      </c>
      <c r="Q25">
        <v>-55.47</v>
      </c>
      <c r="R25"/>
      <c r="S25" s="261">
        <f t="shared" si="20"/>
        <v>-55.47</v>
      </c>
      <c r="T25" s="277">
        <f t="shared" si="21"/>
        <v>1</v>
      </c>
      <c r="U25" s="157"/>
    </row>
    <row r="26" spans="1:21" s="68" customFormat="1" ht="12.75">
      <c r="A26" t="s">
        <v>275</v>
      </c>
      <c r="B26" t="s">
        <v>428</v>
      </c>
      <c r="C26" s="334">
        <v>666114004</v>
      </c>
      <c r="D26" t="s">
        <v>441</v>
      </c>
      <c r="E26">
        <v>14933</v>
      </c>
      <c r="F26"/>
      <c r="G26" s="261">
        <f t="shared" si="14"/>
        <v>14933</v>
      </c>
      <c r="H26" s="277">
        <f t="shared" si="15"/>
        <v>1</v>
      </c>
      <c r="I26">
        <v>4814.92</v>
      </c>
      <c r="J26"/>
      <c r="K26" s="261">
        <f t="shared" si="16"/>
        <v>4814.92</v>
      </c>
      <c r="L26" s="277">
        <f t="shared" si="17"/>
        <v>1</v>
      </c>
      <c r="M26">
        <v>0</v>
      </c>
      <c r="N26"/>
      <c r="O26" s="261">
        <f t="shared" si="18"/>
        <v>0</v>
      </c>
      <c r="P26" s="277" t="e">
        <f t="shared" si="19"/>
        <v>#DIV/0!</v>
      </c>
      <c r="Q26">
        <v>-240.38</v>
      </c>
      <c r="R26"/>
      <c r="S26" s="261">
        <f t="shared" si="20"/>
        <v>-240.38</v>
      </c>
      <c r="T26" s="277">
        <f t="shared" si="21"/>
        <v>1</v>
      </c>
      <c r="U26" s="157"/>
    </row>
    <row r="27" spans="1:21" s="68" customFormat="1" ht="12.75">
      <c r="A27" t="s">
        <v>275</v>
      </c>
      <c r="B27" t="s">
        <v>424</v>
      </c>
      <c r="C27" s="334">
        <v>588950907</v>
      </c>
      <c r="D27" t="s">
        <v>342</v>
      </c>
      <c r="E27">
        <v>19754</v>
      </c>
      <c r="F27"/>
      <c r="G27" s="261">
        <f t="shared" si="14"/>
        <v>19754</v>
      </c>
      <c r="H27" s="277">
        <f t="shared" si="15"/>
        <v>1</v>
      </c>
      <c r="I27">
        <v>0</v>
      </c>
      <c r="J27"/>
      <c r="K27" s="261">
        <f t="shared" si="16"/>
        <v>0</v>
      </c>
      <c r="L27" s="277" t="e">
        <f t="shared" si="17"/>
        <v>#DIV/0!</v>
      </c>
      <c r="M27">
        <v>0</v>
      </c>
      <c r="N27"/>
      <c r="O27" s="261">
        <f t="shared" si="18"/>
        <v>0</v>
      </c>
      <c r="P27" s="277" t="e">
        <f t="shared" si="19"/>
        <v>#DIV/0!</v>
      </c>
      <c r="Q27">
        <v>0</v>
      </c>
      <c r="R27"/>
      <c r="S27" s="261">
        <f t="shared" si="20"/>
        <v>0</v>
      </c>
      <c r="T27" s="277" t="e">
        <f t="shared" si="21"/>
        <v>#DIV/0!</v>
      </c>
      <c r="U27" s="157"/>
    </row>
    <row r="28" spans="1:21" s="68" customFormat="1" ht="12.75">
      <c r="A28" t="s">
        <v>275</v>
      </c>
      <c r="B28" t="s">
        <v>424</v>
      </c>
      <c r="C28" s="334">
        <v>588950907</v>
      </c>
      <c r="D28" t="s">
        <v>342</v>
      </c>
      <c r="E28">
        <v>19754</v>
      </c>
      <c r="F28"/>
      <c r="G28" s="261">
        <f t="shared" si="14"/>
        <v>19754</v>
      </c>
      <c r="H28" s="277">
        <f t="shared" si="15"/>
        <v>1</v>
      </c>
      <c r="I28">
        <v>0</v>
      </c>
      <c r="J28"/>
      <c r="K28" s="261">
        <f t="shared" si="16"/>
        <v>0</v>
      </c>
      <c r="L28" s="277" t="e">
        <f t="shared" si="17"/>
        <v>#DIV/0!</v>
      </c>
      <c r="M28">
        <v>0</v>
      </c>
      <c r="N28"/>
      <c r="O28" s="261">
        <f t="shared" si="18"/>
        <v>0</v>
      </c>
      <c r="P28" s="277" t="e">
        <f t="shared" si="19"/>
        <v>#DIV/0!</v>
      </c>
      <c r="Q28">
        <v>0</v>
      </c>
      <c r="R28"/>
      <c r="S28" s="261">
        <f t="shared" si="20"/>
        <v>0</v>
      </c>
      <c r="T28" s="277" t="e">
        <f t="shared" si="21"/>
        <v>#DIV/0!</v>
      </c>
      <c r="U28" s="157"/>
    </row>
    <row r="29" spans="1:21" s="68" customFormat="1" ht="12.75">
      <c r="A29" t="s">
        <v>275</v>
      </c>
      <c r="B29" t="s">
        <v>424</v>
      </c>
      <c r="C29" s="334">
        <v>588950907</v>
      </c>
      <c r="D29" t="s">
        <v>342</v>
      </c>
      <c r="E29">
        <v>19754</v>
      </c>
      <c r="F29"/>
      <c r="G29" s="261">
        <f t="shared" si="14"/>
        <v>19754</v>
      </c>
      <c r="H29" s="277">
        <f t="shared" si="15"/>
        <v>1</v>
      </c>
      <c r="I29">
        <v>0</v>
      </c>
      <c r="J29"/>
      <c r="K29" s="261">
        <f t="shared" si="16"/>
        <v>0</v>
      </c>
      <c r="L29" s="277" t="e">
        <f t="shared" si="17"/>
        <v>#DIV/0!</v>
      </c>
      <c r="M29">
        <v>0</v>
      </c>
      <c r="N29"/>
      <c r="O29" s="261">
        <f t="shared" si="18"/>
        <v>0</v>
      </c>
      <c r="P29" s="277" t="e">
        <f t="shared" si="19"/>
        <v>#DIV/0!</v>
      </c>
      <c r="Q29">
        <v>0</v>
      </c>
      <c r="R29"/>
      <c r="S29" s="261">
        <f t="shared" si="20"/>
        <v>0</v>
      </c>
      <c r="T29" s="277" t="e">
        <f t="shared" si="21"/>
        <v>#DIV/0!</v>
      </c>
      <c r="U29" s="157"/>
    </row>
    <row r="30" spans="1:21" s="68" customFormat="1" ht="12.75">
      <c r="A30" t="s">
        <v>275</v>
      </c>
      <c r="B30" t="s">
        <v>424</v>
      </c>
      <c r="C30" s="334">
        <v>588950907</v>
      </c>
      <c r="D30" t="s">
        <v>342</v>
      </c>
      <c r="E30">
        <v>19754</v>
      </c>
      <c r="F30"/>
      <c r="G30" s="261">
        <f t="shared" si="14"/>
        <v>19754</v>
      </c>
      <c r="H30" s="277">
        <f t="shared" si="15"/>
        <v>1</v>
      </c>
      <c r="I30">
        <v>0</v>
      </c>
      <c r="J30"/>
      <c r="K30" s="261">
        <f t="shared" si="16"/>
        <v>0</v>
      </c>
      <c r="L30" s="277" t="e">
        <f t="shared" si="17"/>
        <v>#DIV/0!</v>
      </c>
      <c r="M30">
        <v>0</v>
      </c>
      <c r="N30"/>
      <c r="O30" s="261">
        <f t="shared" si="18"/>
        <v>0</v>
      </c>
      <c r="P30" s="277" t="e">
        <f t="shared" si="19"/>
        <v>#DIV/0!</v>
      </c>
      <c r="Q30">
        <v>0</v>
      </c>
      <c r="R30"/>
      <c r="S30" s="261">
        <f t="shared" si="20"/>
        <v>0</v>
      </c>
      <c r="T30" s="277" t="e">
        <f t="shared" si="21"/>
        <v>#DIV/0!</v>
      </c>
      <c r="U30" s="157"/>
    </row>
    <row r="31" spans="1:21" s="68" customFormat="1" ht="12.75">
      <c r="A31" t="s">
        <v>275</v>
      </c>
      <c r="B31" t="s">
        <v>424</v>
      </c>
      <c r="C31" s="334">
        <v>588950907</v>
      </c>
      <c r="D31" t="s">
        <v>342</v>
      </c>
      <c r="E31">
        <v>7517</v>
      </c>
      <c r="F31"/>
      <c r="G31" s="261">
        <f t="shared" si="12"/>
        <v>7517</v>
      </c>
      <c r="H31" s="277">
        <f t="shared" si="13"/>
        <v>1</v>
      </c>
      <c r="I31">
        <v>0</v>
      </c>
      <c r="J31"/>
      <c r="K31" s="261">
        <f t="shared" si="10"/>
        <v>0</v>
      </c>
      <c r="L31" s="277" t="e">
        <f t="shared" si="11"/>
        <v>#DIV/0!</v>
      </c>
      <c r="M31">
        <v>0</v>
      </c>
      <c r="N31"/>
      <c r="O31" s="261">
        <f t="shared" si="4"/>
        <v>0</v>
      </c>
      <c r="P31" s="277" t="e">
        <f t="shared" si="5"/>
        <v>#DIV/0!</v>
      </c>
      <c r="Q31">
        <v>0</v>
      </c>
      <c r="R31"/>
      <c r="S31" s="261">
        <f t="shared" si="6"/>
        <v>0</v>
      </c>
      <c r="T31" s="277" t="e">
        <f t="shared" si="7"/>
        <v>#DIV/0!</v>
      </c>
      <c r="U31" s="157"/>
    </row>
    <row r="32" spans="1:21" s="68" customFormat="1" ht="12.75">
      <c r="A32" t="s">
        <v>275</v>
      </c>
      <c r="B32" t="s">
        <v>428</v>
      </c>
      <c r="C32" s="334">
        <v>635640006</v>
      </c>
      <c r="D32" t="s">
        <v>393</v>
      </c>
      <c r="E32">
        <v>13692</v>
      </c>
      <c r="F32"/>
      <c r="G32" s="261">
        <f t="shared" si="12"/>
        <v>13692</v>
      </c>
      <c r="H32" s="277">
        <f t="shared" si="13"/>
        <v>1</v>
      </c>
      <c r="I32">
        <v>3919.66</v>
      </c>
      <c r="J32"/>
      <c r="K32" s="261">
        <f t="shared" si="10"/>
        <v>3919.66</v>
      </c>
      <c r="L32" s="277">
        <f t="shared" si="11"/>
        <v>1</v>
      </c>
      <c r="M32">
        <v>0</v>
      </c>
      <c r="N32"/>
      <c r="O32" s="261">
        <f t="shared" si="4"/>
        <v>0</v>
      </c>
      <c r="P32" s="277" t="e">
        <f t="shared" si="5"/>
        <v>#DIV/0!</v>
      </c>
      <c r="Q32">
        <v>-195.68</v>
      </c>
      <c r="R32"/>
      <c r="S32" s="261">
        <f t="shared" si="6"/>
        <v>-195.68</v>
      </c>
      <c r="T32" s="277">
        <f t="shared" si="7"/>
        <v>1</v>
      </c>
      <c r="U32" s="157"/>
    </row>
    <row r="33" spans="1:21" s="68" customFormat="1" ht="12.75">
      <c r="A33" t="s">
        <v>275</v>
      </c>
      <c r="B33" t="s">
        <v>428</v>
      </c>
      <c r="C33" s="334">
        <v>686930009</v>
      </c>
      <c r="D33" t="s">
        <v>442</v>
      </c>
      <c r="E33">
        <v>6036</v>
      </c>
      <c r="F33"/>
      <c r="G33" s="261">
        <f t="shared" si="12"/>
        <v>6036</v>
      </c>
      <c r="H33" s="277">
        <f t="shared" si="13"/>
        <v>1</v>
      </c>
      <c r="I33">
        <v>2410.0300000000002</v>
      </c>
      <c r="J33"/>
      <c r="K33" s="261">
        <f t="shared" si="10"/>
        <v>2410.0300000000002</v>
      </c>
      <c r="L33" s="277">
        <f t="shared" si="11"/>
        <v>1</v>
      </c>
      <c r="M33">
        <v>0</v>
      </c>
      <c r="N33"/>
      <c r="O33" s="261">
        <f t="shared" si="4"/>
        <v>0</v>
      </c>
      <c r="P33" s="277" t="e">
        <f t="shared" si="5"/>
        <v>#DIV/0!</v>
      </c>
      <c r="Q33">
        <v>-120.31</v>
      </c>
      <c r="R33"/>
      <c r="S33" s="261">
        <f t="shared" si="6"/>
        <v>-120.31</v>
      </c>
      <c r="T33" s="277">
        <f t="shared" si="7"/>
        <v>1</v>
      </c>
      <c r="U33" s="157"/>
    </row>
    <row r="34" spans="1:21" s="68" customFormat="1" ht="12.75">
      <c r="A34" t="s">
        <v>275</v>
      </c>
      <c r="B34" t="s">
        <v>430</v>
      </c>
      <c r="C34" s="334">
        <v>654902204</v>
      </c>
      <c r="D34" t="s">
        <v>443</v>
      </c>
      <c r="E34">
        <v>99758</v>
      </c>
      <c r="F34"/>
      <c r="G34" s="261">
        <f t="shared" si="12"/>
        <v>99758</v>
      </c>
      <c r="H34" s="277">
        <f t="shared" si="13"/>
        <v>1</v>
      </c>
      <c r="I34">
        <v>0</v>
      </c>
      <c r="J34"/>
      <c r="K34" s="261">
        <f t="shared" si="10"/>
        <v>0</v>
      </c>
      <c r="L34" s="277" t="e">
        <f t="shared" si="11"/>
        <v>#DIV/0!</v>
      </c>
      <c r="M34">
        <v>0</v>
      </c>
      <c r="N34"/>
      <c r="O34" s="261">
        <f t="shared" si="4"/>
        <v>0</v>
      </c>
      <c r="P34" s="277" t="e">
        <f t="shared" si="5"/>
        <v>#DIV/0!</v>
      </c>
      <c r="Q34">
        <v>0</v>
      </c>
      <c r="R34"/>
      <c r="S34" s="261">
        <f t="shared" si="6"/>
        <v>0</v>
      </c>
      <c r="T34" s="277" t="e">
        <f t="shared" si="7"/>
        <v>#DIV/0!</v>
      </c>
      <c r="U34" s="157"/>
    </row>
    <row r="35" spans="1:21" s="68" customFormat="1" ht="12.75">
      <c r="A35" t="s">
        <v>275</v>
      </c>
      <c r="B35" t="s">
        <v>430</v>
      </c>
      <c r="C35" s="334">
        <v>803054204</v>
      </c>
      <c r="D35" t="s">
        <v>444</v>
      </c>
      <c r="E35">
        <v>2685</v>
      </c>
      <c r="F35"/>
      <c r="G35" s="261">
        <f t="shared" si="12"/>
        <v>2685</v>
      </c>
      <c r="H35" s="277">
        <f t="shared" si="13"/>
        <v>1</v>
      </c>
      <c r="I35">
        <v>0</v>
      </c>
      <c r="J35"/>
      <c r="K35" s="261">
        <f t="shared" si="10"/>
        <v>0</v>
      </c>
      <c r="L35" s="277" t="e">
        <f t="shared" si="11"/>
        <v>#DIV/0!</v>
      </c>
      <c r="M35">
        <v>0</v>
      </c>
      <c r="N35"/>
      <c r="O35" s="261">
        <f t="shared" si="4"/>
        <v>0</v>
      </c>
      <c r="P35" s="277" t="e">
        <f t="shared" si="5"/>
        <v>#DIV/0!</v>
      </c>
      <c r="Q35">
        <v>0</v>
      </c>
      <c r="R35"/>
      <c r="S35" s="261">
        <f t="shared" si="6"/>
        <v>0</v>
      </c>
      <c r="T35" s="277" t="e">
        <f t="shared" si="7"/>
        <v>#DIV/0!</v>
      </c>
      <c r="U35" s="157"/>
    </row>
    <row r="36" spans="1:21" s="68" customFormat="1" ht="12.75">
      <c r="A36" t="s">
        <v>275</v>
      </c>
      <c r="B36" t="s">
        <v>430</v>
      </c>
      <c r="C36" s="334">
        <v>803054204</v>
      </c>
      <c r="D36" t="s">
        <v>444</v>
      </c>
      <c r="E36">
        <v>3700</v>
      </c>
      <c r="F36"/>
      <c r="G36" s="261">
        <f t="shared" si="12"/>
        <v>3700</v>
      </c>
      <c r="H36" s="277">
        <f t="shared" si="13"/>
        <v>1</v>
      </c>
      <c r="I36">
        <v>0</v>
      </c>
      <c r="J36"/>
      <c r="K36" s="261">
        <f t="shared" si="10"/>
        <v>0</v>
      </c>
      <c r="L36" s="277" t="e">
        <f t="shared" si="11"/>
        <v>#DIV/0!</v>
      </c>
      <c r="M36">
        <v>0</v>
      </c>
      <c r="N36"/>
      <c r="O36" s="261">
        <f t="shared" si="4"/>
        <v>0</v>
      </c>
      <c r="P36" s="277" t="e">
        <f t="shared" si="5"/>
        <v>#DIV/0!</v>
      </c>
      <c r="Q36">
        <v>0</v>
      </c>
      <c r="R36"/>
      <c r="S36" s="261">
        <f t="shared" si="6"/>
        <v>0</v>
      </c>
      <c r="T36" s="277" t="e">
        <f t="shared" si="7"/>
        <v>#DIV/0!</v>
      </c>
      <c r="U36" s="157"/>
    </row>
    <row r="37" spans="1:21" s="68" customFormat="1" ht="12.75">
      <c r="A37" t="s">
        <v>275</v>
      </c>
      <c r="B37" t="s">
        <v>430</v>
      </c>
      <c r="C37" s="334">
        <v>803054204</v>
      </c>
      <c r="D37" t="s">
        <v>444</v>
      </c>
      <c r="E37">
        <v>3700</v>
      </c>
      <c r="F37"/>
      <c r="G37" s="261">
        <f t="shared" si="12"/>
        <v>3700</v>
      </c>
      <c r="H37" s="277">
        <f t="shared" si="13"/>
        <v>1</v>
      </c>
      <c r="I37">
        <v>0</v>
      </c>
      <c r="J37"/>
      <c r="K37" s="261">
        <f t="shared" si="10"/>
        <v>0</v>
      </c>
      <c r="L37" s="277" t="e">
        <f t="shared" si="11"/>
        <v>#DIV/0!</v>
      </c>
      <c r="M37">
        <v>0</v>
      </c>
      <c r="N37"/>
      <c r="O37" s="261">
        <f t="shared" si="4"/>
        <v>0</v>
      </c>
      <c r="P37" s="277" t="e">
        <f t="shared" si="5"/>
        <v>#DIV/0!</v>
      </c>
      <c r="Q37">
        <v>0</v>
      </c>
      <c r="R37"/>
      <c r="S37" s="261">
        <f t="shared" si="6"/>
        <v>0</v>
      </c>
      <c r="T37" s="277" t="e">
        <f t="shared" si="7"/>
        <v>#DIV/0!</v>
      </c>
      <c r="U37" s="157"/>
    </row>
    <row r="38" spans="1:21" s="68" customFormat="1" ht="12.75">
      <c r="A38" t="s">
        <v>275</v>
      </c>
      <c r="B38" t="s">
        <v>430</v>
      </c>
      <c r="C38" s="334">
        <v>803054204</v>
      </c>
      <c r="D38" t="s">
        <v>444</v>
      </c>
      <c r="E38">
        <v>7300</v>
      </c>
      <c r="F38"/>
      <c r="G38" s="261">
        <f t="shared" si="12"/>
        <v>7300</v>
      </c>
      <c r="H38" s="277">
        <f t="shared" si="13"/>
        <v>1</v>
      </c>
      <c r="I38">
        <v>0</v>
      </c>
      <c r="J38"/>
      <c r="K38" s="261">
        <f t="shared" si="10"/>
        <v>0</v>
      </c>
      <c r="L38" s="277" t="e">
        <f t="shared" si="11"/>
        <v>#DIV/0!</v>
      </c>
      <c r="M38">
        <v>0</v>
      </c>
      <c r="N38"/>
      <c r="O38" s="261">
        <f t="shared" si="4"/>
        <v>0</v>
      </c>
      <c r="P38" s="277" t="e">
        <f t="shared" si="5"/>
        <v>#DIV/0!</v>
      </c>
      <c r="Q38">
        <v>0</v>
      </c>
      <c r="R38"/>
      <c r="S38" s="261">
        <f t="shared" si="6"/>
        <v>0</v>
      </c>
      <c r="T38" s="277" t="e">
        <f t="shared" si="7"/>
        <v>#DIV/0!</v>
      </c>
      <c r="U38" s="157"/>
    </row>
    <row r="39" spans="1:21" s="68" customFormat="1" ht="12.75">
      <c r="A39" t="s">
        <v>275</v>
      </c>
      <c r="B39" t="s">
        <v>430</v>
      </c>
      <c r="C39" s="334">
        <v>803054204</v>
      </c>
      <c r="D39" t="s">
        <v>444</v>
      </c>
      <c r="E39">
        <v>6200</v>
      </c>
      <c r="F39"/>
      <c r="G39" s="261">
        <f t="shared" si="12"/>
        <v>6200</v>
      </c>
      <c r="H39" s="277">
        <f t="shared" si="13"/>
        <v>1</v>
      </c>
      <c r="I39">
        <v>0</v>
      </c>
      <c r="J39"/>
      <c r="K39" s="261">
        <f t="shared" si="10"/>
        <v>0</v>
      </c>
      <c r="L39" s="277" t="e">
        <f t="shared" si="11"/>
        <v>#DIV/0!</v>
      </c>
      <c r="M39">
        <v>0</v>
      </c>
      <c r="N39"/>
      <c r="O39" s="261">
        <f t="shared" si="4"/>
        <v>0</v>
      </c>
      <c r="P39" s="277" t="e">
        <f t="shared" si="5"/>
        <v>#DIV/0!</v>
      </c>
      <c r="Q39">
        <v>0</v>
      </c>
      <c r="R39"/>
      <c r="S39" s="261">
        <f t="shared" si="6"/>
        <v>0</v>
      </c>
      <c r="T39" s="277" t="e">
        <f t="shared" si="7"/>
        <v>#DIV/0!</v>
      </c>
      <c r="U39" s="157"/>
    </row>
    <row r="40" spans="1:21" s="68" customFormat="1" ht="12.75">
      <c r="A40" t="s">
        <v>275</v>
      </c>
      <c r="B40" t="s">
        <v>430</v>
      </c>
      <c r="C40" s="334">
        <v>803054204</v>
      </c>
      <c r="D40" t="s">
        <v>444</v>
      </c>
      <c r="E40">
        <v>2685</v>
      </c>
      <c r="F40"/>
      <c r="G40" s="261">
        <f t="shared" si="12"/>
        <v>2685</v>
      </c>
      <c r="H40" s="277">
        <f t="shared" si="13"/>
        <v>1</v>
      </c>
      <c r="I40">
        <v>0</v>
      </c>
      <c r="J40"/>
      <c r="K40" s="261">
        <f t="shared" si="10"/>
        <v>0</v>
      </c>
      <c r="L40" s="277" t="e">
        <f t="shared" si="11"/>
        <v>#DIV/0!</v>
      </c>
      <c r="M40">
        <v>0</v>
      </c>
      <c r="N40"/>
      <c r="O40" s="261">
        <f t="shared" si="4"/>
        <v>0</v>
      </c>
      <c r="P40" s="277" t="e">
        <f t="shared" si="5"/>
        <v>#DIV/0!</v>
      </c>
      <c r="Q40">
        <v>0</v>
      </c>
      <c r="R40"/>
      <c r="S40" s="261">
        <f t="shared" si="6"/>
        <v>0</v>
      </c>
      <c r="T40" s="277" t="e">
        <f t="shared" si="7"/>
        <v>#DIV/0!</v>
      </c>
      <c r="U40" s="157"/>
    </row>
    <row r="41" spans="1:21" s="68" customFormat="1" ht="12.75">
      <c r="A41" t="s">
        <v>275</v>
      </c>
      <c r="B41" t="s">
        <v>430</v>
      </c>
      <c r="C41" s="334">
        <v>803054204</v>
      </c>
      <c r="D41" t="s">
        <v>444</v>
      </c>
      <c r="E41">
        <v>3565</v>
      </c>
      <c r="F41"/>
      <c r="G41" s="261">
        <f t="shared" si="12"/>
        <v>3565</v>
      </c>
      <c r="H41" s="277">
        <f t="shared" si="13"/>
        <v>1</v>
      </c>
      <c r="I41">
        <v>0</v>
      </c>
      <c r="J41"/>
      <c r="K41" s="261">
        <f t="shared" si="10"/>
        <v>0</v>
      </c>
      <c r="L41" s="277" t="e">
        <f t="shared" si="11"/>
        <v>#DIV/0!</v>
      </c>
      <c r="M41">
        <v>0</v>
      </c>
      <c r="N41"/>
      <c r="O41" s="261">
        <f t="shared" si="4"/>
        <v>0</v>
      </c>
      <c r="P41" s="277" t="e">
        <f t="shared" si="5"/>
        <v>#DIV/0!</v>
      </c>
      <c r="Q41">
        <v>0</v>
      </c>
      <c r="R41"/>
      <c r="S41" s="261">
        <f t="shared" si="6"/>
        <v>0</v>
      </c>
      <c r="T41" s="277" t="e">
        <f t="shared" si="7"/>
        <v>#DIV/0!</v>
      </c>
      <c r="U41" s="157"/>
    </row>
    <row r="42" spans="1:21" s="68" customFormat="1" ht="12.75">
      <c r="A42" t="s">
        <v>275</v>
      </c>
      <c r="B42" t="s">
        <v>430</v>
      </c>
      <c r="C42" s="334">
        <v>803054204</v>
      </c>
      <c r="D42" t="s">
        <v>444</v>
      </c>
      <c r="E42">
        <v>3200</v>
      </c>
      <c r="F42"/>
      <c r="G42" s="261">
        <f t="shared" si="12"/>
        <v>3200</v>
      </c>
      <c r="H42" s="277">
        <f t="shared" si="13"/>
        <v>1</v>
      </c>
      <c r="I42">
        <v>0</v>
      </c>
      <c r="J42"/>
      <c r="K42" s="261">
        <f t="shared" si="10"/>
        <v>0</v>
      </c>
      <c r="L42" s="277" t="e">
        <f t="shared" si="11"/>
        <v>#DIV/0!</v>
      </c>
      <c r="M42">
        <v>0</v>
      </c>
      <c r="N42"/>
      <c r="O42" s="261">
        <f t="shared" si="4"/>
        <v>0</v>
      </c>
      <c r="P42" s="277" t="e">
        <f t="shared" si="5"/>
        <v>#DIV/0!</v>
      </c>
      <c r="Q42">
        <v>0</v>
      </c>
      <c r="R42"/>
      <c r="S42" s="261">
        <f t="shared" si="6"/>
        <v>0</v>
      </c>
      <c r="T42" s="277" t="e">
        <f t="shared" si="7"/>
        <v>#DIV/0!</v>
      </c>
      <c r="U42" s="157"/>
    </row>
    <row r="43" spans="1:21" s="68" customFormat="1" ht="12.75">
      <c r="A43" t="s">
        <v>275</v>
      </c>
      <c r="B43" t="s">
        <v>422</v>
      </c>
      <c r="C43" s="334">
        <v>712459908</v>
      </c>
      <c r="D43" t="s">
        <v>445</v>
      </c>
      <c r="E43">
        <v>2596</v>
      </c>
      <c r="F43"/>
      <c r="G43" s="261">
        <f t="shared" ref="G43" si="30">E43-F43</f>
        <v>2596</v>
      </c>
      <c r="H43" s="277">
        <f t="shared" ref="H43" si="31">ROUND(G43/E43,10)</f>
        <v>1</v>
      </c>
      <c r="I43">
        <v>0</v>
      </c>
      <c r="J43"/>
      <c r="K43" s="261">
        <f t="shared" si="10"/>
        <v>0</v>
      </c>
      <c r="L43" s="277" t="e">
        <f t="shared" si="11"/>
        <v>#DIV/0!</v>
      </c>
      <c r="M43">
        <v>0</v>
      </c>
      <c r="N43"/>
      <c r="O43" s="261">
        <f t="shared" si="4"/>
        <v>0</v>
      </c>
      <c r="P43" s="277" t="e">
        <f t="shared" si="5"/>
        <v>#DIV/0!</v>
      </c>
      <c r="Q43">
        <v>0</v>
      </c>
      <c r="R43"/>
      <c r="S43" s="261">
        <f t="shared" si="6"/>
        <v>0</v>
      </c>
      <c r="T43" s="277" t="e">
        <f t="shared" si="7"/>
        <v>#DIV/0!</v>
      </c>
      <c r="U43" s="157"/>
    </row>
    <row r="44" spans="1:21" s="68" customFormat="1" ht="12.75">
      <c r="A44" t="s">
        <v>275</v>
      </c>
      <c r="B44" t="s">
        <v>422</v>
      </c>
      <c r="C44" s="334">
        <v>712459908</v>
      </c>
      <c r="D44" t="s">
        <v>445</v>
      </c>
      <c r="E44">
        <v>2178</v>
      </c>
      <c r="F44"/>
      <c r="G44" s="261">
        <f t="shared" ref="G44:G90" si="32">E44-F44</f>
        <v>2178</v>
      </c>
      <c r="H44" s="277">
        <f t="shared" ref="H44:H90" si="33">ROUND(G44/E44,10)</f>
        <v>1</v>
      </c>
      <c r="I44">
        <v>0</v>
      </c>
      <c r="J44"/>
      <c r="K44" s="261">
        <f t="shared" ref="K44:K90" si="34">I44-J44</f>
        <v>0</v>
      </c>
      <c r="L44" s="277" t="e">
        <f t="shared" ref="L44:L90" si="35">ROUND(K44/I44,10)</f>
        <v>#DIV/0!</v>
      </c>
      <c r="M44">
        <v>0</v>
      </c>
      <c r="N44"/>
      <c r="O44" s="261">
        <f t="shared" si="4"/>
        <v>0</v>
      </c>
      <c r="P44" s="277" t="e">
        <f t="shared" si="5"/>
        <v>#DIV/0!</v>
      </c>
      <c r="Q44">
        <v>0</v>
      </c>
      <c r="R44"/>
      <c r="S44" s="261">
        <f t="shared" si="6"/>
        <v>0</v>
      </c>
      <c r="T44" s="277" t="e">
        <f t="shared" si="7"/>
        <v>#DIV/0!</v>
      </c>
      <c r="U44" s="157"/>
    </row>
    <row r="45" spans="1:21" s="68" customFormat="1" ht="12.75">
      <c r="A45" t="s">
        <v>275</v>
      </c>
      <c r="B45" t="s">
        <v>422</v>
      </c>
      <c r="C45" s="334">
        <v>717158901</v>
      </c>
      <c r="D45" t="s">
        <v>446</v>
      </c>
      <c r="E45">
        <v>18812</v>
      </c>
      <c r="F45"/>
      <c r="G45" s="261">
        <f t="shared" si="32"/>
        <v>18812</v>
      </c>
      <c r="H45" s="277">
        <f t="shared" si="33"/>
        <v>1</v>
      </c>
      <c r="I45">
        <v>613.57000000000005</v>
      </c>
      <c r="J45"/>
      <c r="K45" s="261">
        <f t="shared" si="34"/>
        <v>613.57000000000005</v>
      </c>
      <c r="L45" s="277">
        <f t="shared" si="35"/>
        <v>1</v>
      </c>
      <c r="M45">
        <v>330.38</v>
      </c>
      <c r="N45"/>
      <c r="O45" s="261">
        <f t="shared" si="4"/>
        <v>330.38</v>
      </c>
      <c r="P45" s="277">
        <f t="shared" si="5"/>
        <v>1</v>
      </c>
      <c r="Q45">
        <v>55.24</v>
      </c>
      <c r="R45"/>
      <c r="S45" s="261">
        <f t="shared" si="6"/>
        <v>55.24</v>
      </c>
      <c r="T45" s="277">
        <f t="shared" si="7"/>
        <v>1</v>
      </c>
      <c r="U45" s="157"/>
    </row>
    <row r="46" spans="1:21" s="68" customFormat="1" ht="12.75">
      <c r="A46" t="s">
        <v>275</v>
      </c>
      <c r="B46" t="s">
        <v>422</v>
      </c>
      <c r="C46" s="334">
        <v>733337901</v>
      </c>
      <c r="D46" t="s">
        <v>447</v>
      </c>
      <c r="E46">
        <v>2445</v>
      </c>
      <c r="F46"/>
      <c r="G46" s="261">
        <f t="shared" si="32"/>
        <v>2445</v>
      </c>
      <c r="H46" s="277">
        <f t="shared" si="33"/>
        <v>1</v>
      </c>
      <c r="I46">
        <v>0</v>
      </c>
      <c r="J46"/>
      <c r="K46" s="261">
        <f t="shared" si="34"/>
        <v>0</v>
      </c>
      <c r="L46" s="277" t="e">
        <f t="shared" si="35"/>
        <v>#DIV/0!</v>
      </c>
      <c r="M46">
        <v>0</v>
      </c>
      <c r="N46"/>
      <c r="O46" s="261">
        <f t="shared" si="4"/>
        <v>0</v>
      </c>
      <c r="P46" s="277" t="e">
        <f t="shared" si="5"/>
        <v>#DIV/0!</v>
      </c>
      <c r="Q46">
        <v>0</v>
      </c>
      <c r="R46"/>
      <c r="S46" s="261">
        <f t="shared" si="6"/>
        <v>0</v>
      </c>
      <c r="T46" s="277" t="e">
        <f t="shared" si="7"/>
        <v>#DIV/0!</v>
      </c>
      <c r="U46" s="157"/>
    </row>
    <row r="47" spans="1:21" s="68" customFormat="1" ht="12.75">
      <c r="A47" t="s">
        <v>275</v>
      </c>
      <c r="B47" t="s">
        <v>422</v>
      </c>
      <c r="C47" s="334">
        <v>733337901</v>
      </c>
      <c r="D47" t="s">
        <v>447</v>
      </c>
      <c r="E47">
        <v>1035</v>
      </c>
      <c r="F47"/>
      <c r="G47" s="261">
        <f t="shared" si="32"/>
        <v>1035</v>
      </c>
      <c r="H47" s="277">
        <f t="shared" si="33"/>
        <v>1</v>
      </c>
      <c r="I47">
        <v>0</v>
      </c>
      <c r="J47"/>
      <c r="K47" s="261">
        <f t="shared" si="34"/>
        <v>0</v>
      </c>
      <c r="L47" s="277" t="e">
        <f t="shared" si="35"/>
        <v>#DIV/0!</v>
      </c>
      <c r="M47">
        <v>0</v>
      </c>
      <c r="N47"/>
      <c r="O47" s="261">
        <f t="shared" si="4"/>
        <v>0</v>
      </c>
      <c r="P47" s="277" t="e">
        <f t="shared" si="5"/>
        <v>#DIV/0!</v>
      </c>
      <c r="Q47">
        <v>0</v>
      </c>
      <c r="R47"/>
      <c r="S47" s="261">
        <f t="shared" si="6"/>
        <v>0</v>
      </c>
      <c r="T47" s="277" t="e">
        <f t="shared" si="7"/>
        <v>#DIV/0!</v>
      </c>
      <c r="U47" s="157"/>
    </row>
    <row r="48" spans="1:21" s="68" customFormat="1" ht="12.75">
      <c r="A48" t="s">
        <v>275</v>
      </c>
      <c r="B48" t="s">
        <v>426</v>
      </c>
      <c r="C48" s="334" t="s">
        <v>448</v>
      </c>
      <c r="D48" t="s">
        <v>449</v>
      </c>
      <c r="E48">
        <v>14078</v>
      </c>
      <c r="F48"/>
      <c r="G48" s="261">
        <f t="shared" si="32"/>
        <v>14078</v>
      </c>
      <c r="H48" s="277">
        <f t="shared" si="33"/>
        <v>1</v>
      </c>
      <c r="I48">
        <v>7930.14</v>
      </c>
      <c r="J48"/>
      <c r="K48" s="261">
        <f t="shared" si="34"/>
        <v>7930.14</v>
      </c>
      <c r="L48" s="277">
        <f t="shared" si="35"/>
        <v>1</v>
      </c>
      <c r="M48">
        <v>0</v>
      </c>
      <c r="N48"/>
      <c r="O48" s="261">
        <f t="shared" si="4"/>
        <v>0</v>
      </c>
      <c r="P48" s="277" t="e">
        <f t="shared" si="5"/>
        <v>#DIV/0!</v>
      </c>
      <c r="Q48">
        <v>-8.6300000000000008</v>
      </c>
      <c r="R48"/>
      <c r="S48" s="261">
        <f t="shared" si="6"/>
        <v>-8.6300000000000008</v>
      </c>
      <c r="T48" s="277">
        <f t="shared" si="7"/>
        <v>1</v>
      </c>
      <c r="U48" s="157"/>
    </row>
    <row r="49" spans="1:21" s="68" customFormat="1" ht="12.75">
      <c r="A49" t="s">
        <v>275</v>
      </c>
      <c r="B49" t="s">
        <v>424</v>
      </c>
      <c r="C49" s="334" t="s">
        <v>450</v>
      </c>
      <c r="D49" t="s">
        <v>451</v>
      </c>
      <c r="E49">
        <v>2702</v>
      </c>
      <c r="F49"/>
      <c r="G49" s="261">
        <f t="shared" si="32"/>
        <v>2702</v>
      </c>
      <c r="H49" s="277">
        <f t="shared" si="33"/>
        <v>1</v>
      </c>
      <c r="I49">
        <v>0</v>
      </c>
      <c r="J49"/>
      <c r="K49" s="261">
        <f t="shared" si="34"/>
        <v>0</v>
      </c>
      <c r="L49" s="277" t="e">
        <f t="shared" si="35"/>
        <v>#DIV/0!</v>
      </c>
      <c r="M49">
        <v>0</v>
      </c>
      <c r="N49"/>
      <c r="O49" s="261">
        <f t="shared" si="4"/>
        <v>0</v>
      </c>
      <c r="P49" s="277" t="e">
        <f t="shared" si="5"/>
        <v>#DIV/0!</v>
      </c>
      <c r="Q49">
        <v>0</v>
      </c>
      <c r="R49"/>
      <c r="S49" s="261">
        <f t="shared" si="6"/>
        <v>0</v>
      </c>
      <c r="T49" s="277" t="e">
        <f t="shared" si="7"/>
        <v>#DIV/0!</v>
      </c>
      <c r="U49" s="157"/>
    </row>
    <row r="50" spans="1:21" s="68" customFormat="1" ht="12.75">
      <c r="A50" t="s">
        <v>275</v>
      </c>
      <c r="B50" t="s">
        <v>424</v>
      </c>
      <c r="C50" s="334" t="s">
        <v>450</v>
      </c>
      <c r="D50" t="s">
        <v>451</v>
      </c>
      <c r="E50">
        <v>2702</v>
      </c>
      <c r="F50"/>
      <c r="G50" s="261">
        <f t="shared" si="32"/>
        <v>2702</v>
      </c>
      <c r="H50" s="277">
        <f t="shared" si="33"/>
        <v>1</v>
      </c>
      <c r="I50">
        <v>0</v>
      </c>
      <c r="J50"/>
      <c r="K50" s="261">
        <f t="shared" si="34"/>
        <v>0</v>
      </c>
      <c r="L50" s="277" t="e">
        <f t="shared" si="35"/>
        <v>#DIV/0!</v>
      </c>
      <c r="M50">
        <v>0</v>
      </c>
      <c r="N50"/>
      <c r="O50" s="261">
        <f t="shared" si="4"/>
        <v>0</v>
      </c>
      <c r="P50" s="277" t="e">
        <f t="shared" si="5"/>
        <v>#DIV/0!</v>
      </c>
      <c r="Q50">
        <v>0</v>
      </c>
      <c r="R50"/>
      <c r="S50" s="261">
        <f t="shared" si="6"/>
        <v>0</v>
      </c>
      <c r="T50" s="277" t="e">
        <f t="shared" si="7"/>
        <v>#DIV/0!</v>
      </c>
      <c r="U50" s="157"/>
    </row>
    <row r="51" spans="1:21" s="68" customFormat="1" ht="12.75">
      <c r="A51" t="s">
        <v>275</v>
      </c>
      <c r="B51" t="s">
        <v>424</v>
      </c>
      <c r="C51" s="334" t="s">
        <v>450</v>
      </c>
      <c r="D51" t="s">
        <v>451</v>
      </c>
      <c r="E51">
        <v>7015</v>
      </c>
      <c r="F51"/>
      <c r="G51" s="261">
        <f t="shared" ref="G51:G60" si="36">E51-F51</f>
        <v>7015</v>
      </c>
      <c r="H51" s="277">
        <f t="shared" ref="H51:H60" si="37">ROUND(G51/E51,10)</f>
        <v>1</v>
      </c>
      <c r="I51">
        <v>0</v>
      </c>
      <c r="J51"/>
      <c r="K51" s="261">
        <f t="shared" ref="K51:K60" si="38">I51-J51</f>
        <v>0</v>
      </c>
      <c r="L51" s="277" t="e">
        <f t="shared" ref="L51:L60" si="39">ROUND(K51/I51,10)</f>
        <v>#DIV/0!</v>
      </c>
      <c r="M51">
        <v>0</v>
      </c>
      <c r="N51"/>
      <c r="O51" s="261">
        <f t="shared" ref="O51:O60" si="40">M51-N51</f>
        <v>0</v>
      </c>
      <c r="P51" s="277" t="e">
        <f t="shared" ref="P51:P60" si="41">ROUND(O51/M51,10)</f>
        <v>#DIV/0!</v>
      </c>
      <c r="Q51">
        <v>0</v>
      </c>
      <c r="R51"/>
      <c r="S51" s="261">
        <f t="shared" ref="S51:S60" si="42">Q51-R51</f>
        <v>0</v>
      </c>
      <c r="T51" s="277" t="e">
        <f t="shared" ref="T51:T60" si="43">ROUND(S51/Q51,10)</f>
        <v>#DIV/0!</v>
      </c>
      <c r="U51" s="157"/>
    </row>
    <row r="52" spans="1:21" s="68" customFormat="1" ht="12.75">
      <c r="A52" t="s">
        <v>275</v>
      </c>
      <c r="B52" t="s">
        <v>424</v>
      </c>
      <c r="C52" s="334" t="s">
        <v>450</v>
      </c>
      <c r="D52" t="s">
        <v>451</v>
      </c>
      <c r="E52">
        <v>7015</v>
      </c>
      <c r="F52"/>
      <c r="G52" s="261">
        <f t="shared" si="36"/>
        <v>7015</v>
      </c>
      <c r="H52" s="277">
        <f t="shared" si="37"/>
        <v>1</v>
      </c>
      <c r="I52">
        <v>0</v>
      </c>
      <c r="J52"/>
      <c r="K52" s="261">
        <f t="shared" si="38"/>
        <v>0</v>
      </c>
      <c r="L52" s="277" t="e">
        <f t="shared" si="39"/>
        <v>#DIV/0!</v>
      </c>
      <c r="M52">
        <v>0</v>
      </c>
      <c r="N52"/>
      <c r="O52" s="261">
        <f t="shared" si="40"/>
        <v>0</v>
      </c>
      <c r="P52" s="277" t="e">
        <f t="shared" si="41"/>
        <v>#DIV/0!</v>
      </c>
      <c r="Q52">
        <v>0</v>
      </c>
      <c r="R52"/>
      <c r="S52" s="261">
        <f t="shared" si="42"/>
        <v>0</v>
      </c>
      <c r="T52" s="277" t="e">
        <f t="shared" si="43"/>
        <v>#DIV/0!</v>
      </c>
      <c r="U52" s="157"/>
    </row>
    <row r="53" spans="1:21" s="68" customFormat="1" ht="12.75">
      <c r="A53" t="s">
        <v>275</v>
      </c>
      <c r="B53" t="s">
        <v>424</v>
      </c>
      <c r="C53" s="334" t="s">
        <v>450</v>
      </c>
      <c r="D53" t="s">
        <v>451</v>
      </c>
      <c r="E53">
        <v>7015</v>
      </c>
      <c r="F53"/>
      <c r="G53" s="261">
        <f t="shared" si="36"/>
        <v>7015</v>
      </c>
      <c r="H53" s="277">
        <f t="shared" si="37"/>
        <v>1</v>
      </c>
      <c r="I53">
        <v>0</v>
      </c>
      <c r="J53"/>
      <c r="K53" s="261">
        <f t="shared" si="38"/>
        <v>0</v>
      </c>
      <c r="L53" s="277" t="e">
        <f t="shared" si="39"/>
        <v>#DIV/0!</v>
      </c>
      <c r="M53">
        <v>0</v>
      </c>
      <c r="N53"/>
      <c r="O53" s="261">
        <f t="shared" si="40"/>
        <v>0</v>
      </c>
      <c r="P53" s="277" t="e">
        <f t="shared" si="41"/>
        <v>#DIV/0!</v>
      </c>
      <c r="Q53">
        <v>0</v>
      </c>
      <c r="R53"/>
      <c r="S53" s="261">
        <f t="shared" si="42"/>
        <v>0</v>
      </c>
      <c r="T53" s="277" t="e">
        <f t="shared" si="43"/>
        <v>#DIV/0!</v>
      </c>
      <c r="U53" s="157"/>
    </row>
    <row r="54" spans="1:21" s="68" customFormat="1" ht="12.75">
      <c r="A54" t="s">
        <v>275</v>
      </c>
      <c r="B54" t="s">
        <v>424</v>
      </c>
      <c r="C54" s="334" t="s">
        <v>450</v>
      </c>
      <c r="D54" t="s">
        <v>451</v>
      </c>
      <c r="E54">
        <v>7015</v>
      </c>
      <c r="F54"/>
      <c r="G54" s="261">
        <f t="shared" si="36"/>
        <v>7015</v>
      </c>
      <c r="H54" s="277">
        <f t="shared" si="37"/>
        <v>1</v>
      </c>
      <c r="I54">
        <v>0</v>
      </c>
      <c r="J54"/>
      <c r="K54" s="261">
        <f t="shared" si="38"/>
        <v>0</v>
      </c>
      <c r="L54" s="277" t="e">
        <f t="shared" si="39"/>
        <v>#DIV/0!</v>
      </c>
      <c r="M54">
        <v>0</v>
      </c>
      <c r="N54"/>
      <c r="O54" s="261">
        <f t="shared" si="40"/>
        <v>0</v>
      </c>
      <c r="P54" s="277" t="e">
        <f t="shared" si="41"/>
        <v>#DIV/0!</v>
      </c>
      <c r="Q54">
        <v>0</v>
      </c>
      <c r="R54"/>
      <c r="S54" s="261">
        <f t="shared" si="42"/>
        <v>0</v>
      </c>
      <c r="T54" s="277" t="e">
        <f t="shared" si="43"/>
        <v>#DIV/0!</v>
      </c>
      <c r="U54" s="157"/>
    </row>
    <row r="55" spans="1:21" s="68" customFormat="1" ht="12.75">
      <c r="A55" t="s">
        <v>275</v>
      </c>
      <c r="B55" t="s">
        <v>424</v>
      </c>
      <c r="C55" s="334" t="s">
        <v>450</v>
      </c>
      <c r="D55" t="s">
        <v>451</v>
      </c>
      <c r="E55">
        <v>5885</v>
      </c>
      <c r="F55"/>
      <c r="G55" s="261">
        <f t="shared" si="36"/>
        <v>5885</v>
      </c>
      <c r="H55" s="277">
        <f t="shared" si="37"/>
        <v>1</v>
      </c>
      <c r="I55">
        <v>0</v>
      </c>
      <c r="J55"/>
      <c r="K55" s="261">
        <f t="shared" si="38"/>
        <v>0</v>
      </c>
      <c r="L55" s="277" t="e">
        <f t="shared" si="39"/>
        <v>#DIV/0!</v>
      </c>
      <c r="M55">
        <v>0</v>
      </c>
      <c r="N55"/>
      <c r="O55" s="261">
        <f t="shared" si="40"/>
        <v>0</v>
      </c>
      <c r="P55" s="277" t="e">
        <f t="shared" si="41"/>
        <v>#DIV/0!</v>
      </c>
      <c r="Q55">
        <v>0</v>
      </c>
      <c r="R55"/>
      <c r="S55" s="261">
        <f t="shared" si="42"/>
        <v>0</v>
      </c>
      <c r="T55" s="277" t="e">
        <f t="shared" si="43"/>
        <v>#DIV/0!</v>
      </c>
      <c r="U55" s="157"/>
    </row>
    <row r="56" spans="1:21" s="68" customFormat="1" ht="12.75">
      <c r="A56" t="s">
        <v>275</v>
      </c>
      <c r="B56" t="s">
        <v>452</v>
      </c>
      <c r="C56" s="334" t="s">
        <v>453</v>
      </c>
      <c r="D56" t="s">
        <v>356</v>
      </c>
      <c r="E56">
        <v>2703</v>
      </c>
      <c r="F56"/>
      <c r="G56" s="261">
        <f t="shared" si="36"/>
        <v>2703</v>
      </c>
      <c r="H56" s="277">
        <f t="shared" si="37"/>
        <v>1</v>
      </c>
      <c r="I56">
        <v>3253.74</v>
      </c>
      <c r="J56"/>
      <c r="K56" s="261">
        <f t="shared" si="38"/>
        <v>3253.74</v>
      </c>
      <c r="L56" s="277">
        <f t="shared" si="39"/>
        <v>1</v>
      </c>
      <c r="M56">
        <v>0</v>
      </c>
      <c r="N56"/>
      <c r="O56" s="261">
        <f t="shared" si="40"/>
        <v>0</v>
      </c>
      <c r="P56" s="277" t="e">
        <f t="shared" si="41"/>
        <v>#DIV/0!</v>
      </c>
      <c r="Q56">
        <v>-105.1</v>
      </c>
      <c r="R56"/>
      <c r="S56" s="261">
        <f t="shared" si="42"/>
        <v>-105.1</v>
      </c>
      <c r="T56" s="277">
        <f t="shared" si="43"/>
        <v>1</v>
      </c>
      <c r="U56" s="157"/>
    </row>
    <row r="57" spans="1:21" s="68" customFormat="1" ht="12.75">
      <c r="A57" t="s">
        <v>275</v>
      </c>
      <c r="B57" t="s">
        <v>452</v>
      </c>
      <c r="C57" s="334" t="s">
        <v>453</v>
      </c>
      <c r="D57" t="s">
        <v>356</v>
      </c>
      <c r="E57">
        <v>2703</v>
      </c>
      <c r="F57"/>
      <c r="G57" s="261">
        <f t="shared" si="36"/>
        <v>2703</v>
      </c>
      <c r="H57" s="277">
        <f t="shared" si="37"/>
        <v>1</v>
      </c>
      <c r="I57">
        <v>4880.6000000000004</v>
      </c>
      <c r="J57"/>
      <c r="K57" s="261">
        <f t="shared" si="38"/>
        <v>4880.6000000000004</v>
      </c>
      <c r="L57" s="277">
        <f t="shared" si="39"/>
        <v>1</v>
      </c>
      <c r="M57">
        <v>0</v>
      </c>
      <c r="N57"/>
      <c r="O57" s="261">
        <f t="shared" si="40"/>
        <v>0</v>
      </c>
      <c r="P57" s="277" t="e">
        <f t="shared" si="41"/>
        <v>#DIV/0!</v>
      </c>
      <c r="Q57">
        <v>-157.63999999999999</v>
      </c>
      <c r="R57"/>
      <c r="S57" s="261">
        <f t="shared" si="42"/>
        <v>-157.63999999999999</v>
      </c>
      <c r="T57" s="277">
        <f t="shared" si="43"/>
        <v>1</v>
      </c>
      <c r="U57" s="157"/>
    </row>
    <row r="58" spans="1:21" s="68" customFormat="1" ht="12.75">
      <c r="A58" t="s">
        <v>275</v>
      </c>
      <c r="B58" t="s">
        <v>430</v>
      </c>
      <c r="C58" s="334" t="s">
        <v>399</v>
      </c>
      <c r="D58" t="s">
        <v>454</v>
      </c>
      <c r="E58">
        <v>5000</v>
      </c>
      <c r="F58"/>
      <c r="G58" s="261">
        <f t="shared" si="36"/>
        <v>5000</v>
      </c>
      <c r="H58" s="277">
        <f t="shared" si="37"/>
        <v>1</v>
      </c>
      <c r="I58">
        <v>1528.94</v>
      </c>
      <c r="J58"/>
      <c r="K58" s="261">
        <f t="shared" si="38"/>
        <v>1528.94</v>
      </c>
      <c r="L58" s="277">
        <f t="shared" si="39"/>
        <v>1</v>
      </c>
      <c r="M58">
        <v>0</v>
      </c>
      <c r="N58"/>
      <c r="O58" s="261">
        <f t="shared" si="40"/>
        <v>0</v>
      </c>
      <c r="P58" s="277" t="e">
        <f t="shared" si="41"/>
        <v>#DIV/0!</v>
      </c>
      <c r="Q58">
        <v>0</v>
      </c>
      <c r="R58"/>
      <c r="S58" s="261">
        <f t="shared" si="42"/>
        <v>0</v>
      </c>
      <c r="T58" s="277" t="e">
        <f t="shared" si="43"/>
        <v>#DIV/0!</v>
      </c>
      <c r="U58" s="157"/>
    </row>
    <row r="59" spans="1:21" s="68" customFormat="1" ht="12.75">
      <c r="A59" t="s">
        <v>275</v>
      </c>
      <c r="B59" t="s">
        <v>422</v>
      </c>
      <c r="C59" s="334" t="s">
        <v>455</v>
      </c>
      <c r="D59" t="s">
        <v>456</v>
      </c>
      <c r="E59">
        <v>4504</v>
      </c>
      <c r="F59"/>
      <c r="G59" s="261">
        <f t="shared" si="36"/>
        <v>4504</v>
      </c>
      <c r="H59" s="277">
        <f t="shared" si="37"/>
        <v>1</v>
      </c>
      <c r="I59">
        <v>0</v>
      </c>
      <c r="J59"/>
      <c r="K59" s="261">
        <f t="shared" si="38"/>
        <v>0</v>
      </c>
      <c r="L59" s="277" t="e">
        <f t="shared" si="39"/>
        <v>#DIV/0!</v>
      </c>
      <c r="M59">
        <v>0</v>
      </c>
      <c r="N59"/>
      <c r="O59" s="261">
        <f t="shared" si="40"/>
        <v>0</v>
      </c>
      <c r="P59" s="277" t="e">
        <f t="shared" si="41"/>
        <v>#DIV/0!</v>
      </c>
      <c r="Q59">
        <v>0</v>
      </c>
      <c r="R59"/>
      <c r="S59" s="261">
        <f t="shared" si="42"/>
        <v>0</v>
      </c>
      <c r="T59" s="277" t="e">
        <f t="shared" si="43"/>
        <v>#DIV/0!</v>
      </c>
      <c r="U59" s="157"/>
    </row>
    <row r="60" spans="1:21" s="68" customFormat="1" ht="12.75">
      <c r="A60" t="s">
        <v>275</v>
      </c>
      <c r="B60" t="s">
        <v>430</v>
      </c>
      <c r="C60" s="334" t="s">
        <v>457</v>
      </c>
      <c r="D60" t="s">
        <v>458</v>
      </c>
      <c r="E60">
        <v>503.87</v>
      </c>
      <c r="F60"/>
      <c r="G60" s="261">
        <f t="shared" si="36"/>
        <v>503.87</v>
      </c>
      <c r="H60" s="277">
        <f t="shared" si="37"/>
        <v>1</v>
      </c>
      <c r="I60">
        <v>0</v>
      </c>
      <c r="J60"/>
      <c r="K60" s="261">
        <f t="shared" si="38"/>
        <v>0</v>
      </c>
      <c r="L60" s="277" t="e">
        <f t="shared" si="39"/>
        <v>#DIV/0!</v>
      </c>
      <c r="M60">
        <v>0</v>
      </c>
      <c r="N60"/>
      <c r="O60" s="261">
        <f t="shared" si="40"/>
        <v>0</v>
      </c>
      <c r="P60" s="277" t="e">
        <f t="shared" si="41"/>
        <v>#DIV/0!</v>
      </c>
      <c r="Q60">
        <v>0</v>
      </c>
      <c r="R60"/>
      <c r="S60" s="261">
        <f t="shared" si="42"/>
        <v>0</v>
      </c>
      <c r="T60" s="277" t="e">
        <f t="shared" si="43"/>
        <v>#DIV/0!</v>
      </c>
      <c r="U60" s="157"/>
    </row>
    <row r="61" spans="1:21" s="68" customFormat="1" ht="12.75">
      <c r="A61" t="s">
        <v>275</v>
      </c>
      <c r="B61" t="s">
        <v>430</v>
      </c>
      <c r="C61" s="334" t="s">
        <v>457</v>
      </c>
      <c r="D61" t="s">
        <v>458</v>
      </c>
      <c r="E61">
        <v>541.53</v>
      </c>
      <c r="F61"/>
      <c r="G61" s="261">
        <f t="shared" si="32"/>
        <v>541.53</v>
      </c>
      <c r="H61" s="277">
        <f t="shared" si="33"/>
        <v>1</v>
      </c>
      <c r="I61">
        <v>0</v>
      </c>
      <c r="J61"/>
      <c r="K61" s="261">
        <f t="shared" si="34"/>
        <v>0</v>
      </c>
      <c r="L61" s="277" t="e">
        <f t="shared" si="35"/>
        <v>#DIV/0!</v>
      </c>
      <c r="M61">
        <v>0</v>
      </c>
      <c r="N61"/>
      <c r="O61" s="261">
        <f t="shared" si="4"/>
        <v>0</v>
      </c>
      <c r="P61" s="277" t="e">
        <f t="shared" si="5"/>
        <v>#DIV/0!</v>
      </c>
      <c r="Q61">
        <v>0</v>
      </c>
      <c r="R61"/>
      <c r="S61" s="261">
        <f t="shared" si="6"/>
        <v>0</v>
      </c>
      <c r="T61" s="277" t="e">
        <f t="shared" si="7"/>
        <v>#DIV/0!</v>
      </c>
      <c r="U61" s="157"/>
    </row>
    <row r="62" spans="1:21" s="68" customFormat="1" ht="12.75">
      <c r="A62" t="s">
        <v>275</v>
      </c>
      <c r="B62" t="s">
        <v>430</v>
      </c>
      <c r="C62" s="334" t="s">
        <v>457</v>
      </c>
      <c r="D62" t="s">
        <v>458</v>
      </c>
      <c r="E62">
        <v>909.19</v>
      </c>
      <c r="F62"/>
      <c r="G62" s="261">
        <f t="shared" si="32"/>
        <v>909.19</v>
      </c>
      <c r="H62" s="277">
        <f t="shared" si="33"/>
        <v>1</v>
      </c>
      <c r="I62">
        <v>0</v>
      </c>
      <c r="J62"/>
      <c r="K62" s="261">
        <f t="shared" si="34"/>
        <v>0</v>
      </c>
      <c r="L62" s="277" t="e">
        <f t="shared" si="35"/>
        <v>#DIV/0!</v>
      </c>
      <c r="M62">
        <v>0</v>
      </c>
      <c r="N62"/>
      <c r="O62" s="261">
        <f t="shared" si="4"/>
        <v>0</v>
      </c>
      <c r="P62" s="277" t="e">
        <f t="shared" si="5"/>
        <v>#DIV/0!</v>
      </c>
      <c r="Q62">
        <v>0</v>
      </c>
      <c r="R62"/>
      <c r="S62" s="261">
        <f t="shared" si="6"/>
        <v>0</v>
      </c>
      <c r="T62" s="277" t="e">
        <f t="shared" si="7"/>
        <v>#DIV/0!</v>
      </c>
      <c r="U62" s="157"/>
    </row>
    <row r="63" spans="1:21" s="68" customFormat="1" ht="12.75">
      <c r="A63" t="s">
        <v>275</v>
      </c>
      <c r="B63" t="s">
        <v>430</v>
      </c>
      <c r="C63" s="334" t="s">
        <v>459</v>
      </c>
      <c r="D63" t="s">
        <v>460</v>
      </c>
      <c r="E63">
        <v>16108</v>
      </c>
      <c r="F63"/>
      <c r="G63" s="261">
        <f t="shared" si="32"/>
        <v>16108</v>
      </c>
      <c r="H63" s="277">
        <f t="shared" si="33"/>
        <v>1</v>
      </c>
      <c r="I63">
        <v>9307.99</v>
      </c>
      <c r="J63"/>
      <c r="K63" s="261">
        <f t="shared" si="34"/>
        <v>9307.99</v>
      </c>
      <c r="L63" s="277">
        <f t="shared" si="35"/>
        <v>1</v>
      </c>
      <c r="M63">
        <v>0</v>
      </c>
      <c r="N63"/>
      <c r="O63" s="261">
        <f t="shared" si="4"/>
        <v>0</v>
      </c>
      <c r="P63" s="277" t="e">
        <f t="shared" si="5"/>
        <v>#DIV/0!</v>
      </c>
      <c r="Q63">
        <v>0</v>
      </c>
      <c r="R63"/>
      <c r="S63" s="261">
        <f t="shared" si="6"/>
        <v>0</v>
      </c>
      <c r="T63" s="277" t="e">
        <f t="shared" si="7"/>
        <v>#DIV/0!</v>
      </c>
      <c r="U63" s="157"/>
    </row>
    <row r="64" spans="1:21" s="68" customFormat="1" ht="12.75">
      <c r="A64" t="s">
        <v>275</v>
      </c>
      <c r="B64" t="s">
        <v>430</v>
      </c>
      <c r="C64" s="334" t="s">
        <v>311</v>
      </c>
      <c r="D64" t="s">
        <v>461</v>
      </c>
      <c r="E64">
        <v>2900</v>
      </c>
      <c r="F64"/>
      <c r="G64" s="261">
        <f t="shared" si="32"/>
        <v>2900</v>
      </c>
      <c r="H64" s="277">
        <f t="shared" si="33"/>
        <v>1</v>
      </c>
      <c r="I64">
        <v>0</v>
      </c>
      <c r="J64"/>
      <c r="K64" s="261">
        <f t="shared" si="34"/>
        <v>0</v>
      </c>
      <c r="L64" s="277" t="e">
        <f t="shared" si="35"/>
        <v>#DIV/0!</v>
      </c>
      <c r="M64">
        <v>0</v>
      </c>
      <c r="N64"/>
      <c r="O64" s="261">
        <f t="shared" si="4"/>
        <v>0</v>
      </c>
      <c r="P64" s="277" t="e">
        <f t="shared" si="5"/>
        <v>#DIV/0!</v>
      </c>
      <c r="Q64">
        <v>0</v>
      </c>
      <c r="R64"/>
      <c r="S64" s="261">
        <f t="shared" si="6"/>
        <v>0</v>
      </c>
      <c r="T64" s="277" t="e">
        <f t="shared" si="7"/>
        <v>#DIV/0!</v>
      </c>
      <c r="U64" s="157"/>
    </row>
    <row r="65" spans="1:21" s="68" customFormat="1" ht="12.75">
      <c r="A65" t="s">
        <v>275</v>
      </c>
      <c r="B65" t="s">
        <v>430</v>
      </c>
      <c r="C65" s="334" t="s">
        <v>311</v>
      </c>
      <c r="D65" t="s">
        <v>461</v>
      </c>
      <c r="E65">
        <v>1142</v>
      </c>
      <c r="F65"/>
      <c r="G65" s="261">
        <f t="shared" si="32"/>
        <v>1142</v>
      </c>
      <c r="H65" s="277">
        <f t="shared" si="33"/>
        <v>1</v>
      </c>
      <c r="I65">
        <v>0</v>
      </c>
      <c r="J65"/>
      <c r="K65" s="261">
        <f t="shared" si="34"/>
        <v>0</v>
      </c>
      <c r="L65" s="277" t="e">
        <f t="shared" si="35"/>
        <v>#DIV/0!</v>
      </c>
      <c r="M65">
        <v>0</v>
      </c>
      <c r="N65"/>
      <c r="O65" s="261">
        <f t="shared" si="4"/>
        <v>0</v>
      </c>
      <c r="P65" s="277" t="e">
        <f t="shared" si="5"/>
        <v>#DIV/0!</v>
      </c>
      <c r="Q65">
        <v>0</v>
      </c>
      <c r="R65"/>
      <c r="S65" s="261">
        <f t="shared" si="6"/>
        <v>0</v>
      </c>
      <c r="T65" s="277" t="e">
        <f t="shared" si="7"/>
        <v>#DIV/0!</v>
      </c>
      <c r="U65" s="157"/>
    </row>
    <row r="66" spans="1:21" s="68" customFormat="1" ht="12.75">
      <c r="A66" t="s">
        <v>275</v>
      </c>
      <c r="B66" t="s">
        <v>430</v>
      </c>
      <c r="C66" s="334" t="s">
        <v>311</v>
      </c>
      <c r="D66" t="s">
        <v>461</v>
      </c>
      <c r="E66">
        <v>3500</v>
      </c>
      <c r="F66"/>
      <c r="G66" s="261">
        <f t="shared" si="32"/>
        <v>3500</v>
      </c>
      <c r="H66" s="277">
        <f t="shared" si="33"/>
        <v>1</v>
      </c>
      <c r="I66">
        <v>0</v>
      </c>
      <c r="J66"/>
      <c r="K66" s="261">
        <f t="shared" si="34"/>
        <v>0</v>
      </c>
      <c r="L66" s="277" t="e">
        <f t="shared" si="35"/>
        <v>#DIV/0!</v>
      </c>
      <c r="M66">
        <v>0</v>
      </c>
      <c r="N66"/>
      <c r="O66" s="261">
        <f t="shared" si="4"/>
        <v>0</v>
      </c>
      <c r="P66" s="277" t="e">
        <f t="shared" si="5"/>
        <v>#DIV/0!</v>
      </c>
      <c r="Q66">
        <v>0</v>
      </c>
      <c r="R66"/>
      <c r="S66" s="261">
        <f t="shared" si="6"/>
        <v>0</v>
      </c>
      <c r="T66" s="277" t="e">
        <f t="shared" si="7"/>
        <v>#DIV/0!</v>
      </c>
      <c r="U66" s="157"/>
    </row>
    <row r="67" spans="1:21" s="68" customFormat="1" ht="12.75">
      <c r="A67" t="s">
        <v>275</v>
      </c>
      <c r="B67" t="s">
        <v>430</v>
      </c>
      <c r="C67" s="334" t="s">
        <v>311</v>
      </c>
      <c r="D67" t="s">
        <v>461</v>
      </c>
      <c r="E67">
        <v>1142</v>
      </c>
      <c r="F67"/>
      <c r="G67" s="261">
        <f t="shared" si="32"/>
        <v>1142</v>
      </c>
      <c r="H67" s="277">
        <f t="shared" si="33"/>
        <v>1</v>
      </c>
      <c r="I67">
        <v>0</v>
      </c>
      <c r="J67"/>
      <c r="K67" s="261">
        <f t="shared" si="34"/>
        <v>0</v>
      </c>
      <c r="L67" s="277" t="e">
        <f t="shared" si="35"/>
        <v>#DIV/0!</v>
      </c>
      <c r="M67">
        <v>0</v>
      </c>
      <c r="N67"/>
      <c r="O67" s="261">
        <f t="shared" si="4"/>
        <v>0</v>
      </c>
      <c r="P67" s="277" t="e">
        <f t="shared" si="5"/>
        <v>#DIV/0!</v>
      </c>
      <c r="Q67">
        <v>0</v>
      </c>
      <c r="R67"/>
      <c r="S67" s="261">
        <f t="shared" si="6"/>
        <v>0</v>
      </c>
      <c r="T67" s="277" t="e">
        <f t="shared" si="7"/>
        <v>#DIV/0!</v>
      </c>
      <c r="U67" s="157"/>
    </row>
    <row r="68" spans="1:21" s="68" customFormat="1" ht="12.75">
      <c r="A68" t="s">
        <v>275</v>
      </c>
      <c r="B68" t="s">
        <v>430</v>
      </c>
      <c r="C68" s="334" t="s">
        <v>402</v>
      </c>
      <c r="D68" t="s">
        <v>462</v>
      </c>
      <c r="E68">
        <v>20000</v>
      </c>
      <c r="F68"/>
      <c r="G68" s="261">
        <f t="shared" si="32"/>
        <v>20000</v>
      </c>
      <c r="H68" s="277">
        <f t="shared" si="33"/>
        <v>1</v>
      </c>
      <c r="I68">
        <v>0</v>
      </c>
      <c r="J68"/>
      <c r="K68" s="261">
        <f t="shared" si="34"/>
        <v>0</v>
      </c>
      <c r="L68" s="277" t="e">
        <f t="shared" si="35"/>
        <v>#DIV/0!</v>
      </c>
      <c r="M68">
        <v>0</v>
      </c>
      <c r="N68"/>
      <c r="O68" s="261">
        <f t="shared" si="4"/>
        <v>0</v>
      </c>
      <c r="P68" s="277" t="e">
        <f t="shared" si="5"/>
        <v>#DIV/0!</v>
      </c>
      <c r="Q68">
        <v>0</v>
      </c>
      <c r="R68"/>
      <c r="S68" s="261">
        <f t="shared" si="6"/>
        <v>0</v>
      </c>
      <c r="T68" s="277" t="e">
        <f t="shared" si="7"/>
        <v>#DIV/0!</v>
      </c>
      <c r="U68" s="157"/>
    </row>
    <row r="69" spans="1:21" s="68" customFormat="1" ht="12.75">
      <c r="A69" t="s">
        <v>275</v>
      </c>
      <c r="B69" t="s">
        <v>430</v>
      </c>
      <c r="C69" s="334" t="s">
        <v>402</v>
      </c>
      <c r="D69" t="s">
        <v>462</v>
      </c>
      <c r="E69">
        <v>20000</v>
      </c>
      <c r="F69"/>
      <c r="G69" s="261">
        <f t="shared" si="32"/>
        <v>20000</v>
      </c>
      <c r="H69" s="277">
        <f t="shared" si="33"/>
        <v>1</v>
      </c>
      <c r="I69">
        <v>0</v>
      </c>
      <c r="J69"/>
      <c r="K69" s="261">
        <f t="shared" si="34"/>
        <v>0</v>
      </c>
      <c r="L69" s="277" t="e">
        <f t="shared" si="35"/>
        <v>#DIV/0!</v>
      </c>
      <c r="M69">
        <v>0</v>
      </c>
      <c r="N69"/>
      <c r="O69" s="261">
        <f t="shared" si="4"/>
        <v>0</v>
      </c>
      <c r="P69" s="277" t="e">
        <f t="shared" si="5"/>
        <v>#DIV/0!</v>
      </c>
      <c r="Q69">
        <v>0</v>
      </c>
      <c r="R69"/>
      <c r="S69" s="261">
        <f t="shared" si="6"/>
        <v>0</v>
      </c>
      <c r="T69" s="277" t="e">
        <f t="shared" si="7"/>
        <v>#DIV/0!</v>
      </c>
      <c r="U69" s="157"/>
    </row>
    <row r="70" spans="1:21" s="68" customFormat="1" ht="12.75">
      <c r="A70" t="s">
        <v>275</v>
      </c>
      <c r="B70" t="s">
        <v>430</v>
      </c>
      <c r="C70" s="334" t="s">
        <v>402</v>
      </c>
      <c r="D70" t="s">
        <v>462</v>
      </c>
      <c r="E70">
        <v>20000</v>
      </c>
      <c r="F70"/>
      <c r="G70" s="261">
        <f t="shared" si="32"/>
        <v>20000</v>
      </c>
      <c r="H70" s="277">
        <f t="shared" si="33"/>
        <v>1</v>
      </c>
      <c r="I70">
        <v>0</v>
      </c>
      <c r="J70"/>
      <c r="K70" s="261">
        <f t="shared" si="34"/>
        <v>0</v>
      </c>
      <c r="L70" s="277" t="e">
        <f t="shared" si="35"/>
        <v>#DIV/0!</v>
      </c>
      <c r="M70">
        <v>0</v>
      </c>
      <c r="N70"/>
      <c r="O70" s="261">
        <f t="shared" si="4"/>
        <v>0</v>
      </c>
      <c r="P70" s="277" t="e">
        <f t="shared" si="5"/>
        <v>#DIV/0!</v>
      </c>
      <c r="Q70">
        <v>0</v>
      </c>
      <c r="R70"/>
      <c r="S70" s="261">
        <f t="shared" si="6"/>
        <v>0</v>
      </c>
      <c r="T70" s="277" t="e">
        <f t="shared" si="7"/>
        <v>#DIV/0!</v>
      </c>
      <c r="U70" s="157"/>
    </row>
    <row r="71" spans="1:21" s="68" customFormat="1" ht="12.75">
      <c r="A71" t="s">
        <v>275</v>
      </c>
      <c r="B71" t="s">
        <v>430</v>
      </c>
      <c r="C71" s="334" t="s">
        <v>402</v>
      </c>
      <c r="D71" t="s">
        <v>462</v>
      </c>
      <c r="E71">
        <v>23700</v>
      </c>
      <c r="F71"/>
      <c r="G71" s="261">
        <f t="shared" si="32"/>
        <v>23700</v>
      </c>
      <c r="H71" s="277">
        <f t="shared" si="33"/>
        <v>1</v>
      </c>
      <c r="I71">
        <v>0</v>
      </c>
      <c r="J71"/>
      <c r="K71" s="261">
        <f t="shared" si="34"/>
        <v>0</v>
      </c>
      <c r="L71" s="277" t="e">
        <f t="shared" si="35"/>
        <v>#DIV/0!</v>
      </c>
      <c r="M71">
        <v>0</v>
      </c>
      <c r="N71"/>
      <c r="O71" s="261">
        <f t="shared" si="4"/>
        <v>0</v>
      </c>
      <c r="P71" s="277" t="e">
        <f t="shared" si="5"/>
        <v>#DIV/0!</v>
      </c>
      <c r="Q71">
        <v>0</v>
      </c>
      <c r="R71"/>
      <c r="S71" s="261">
        <f t="shared" si="6"/>
        <v>0</v>
      </c>
      <c r="T71" s="277" t="e">
        <f t="shared" si="7"/>
        <v>#DIV/0!</v>
      </c>
      <c r="U71" s="157"/>
    </row>
    <row r="72" spans="1:21" s="68" customFormat="1" ht="12.75">
      <c r="A72" t="s">
        <v>275</v>
      </c>
      <c r="B72" t="s">
        <v>430</v>
      </c>
      <c r="C72" s="334">
        <v>759530108</v>
      </c>
      <c r="D72" t="s">
        <v>463</v>
      </c>
      <c r="E72">
        <v>12584</v>
      </c>
      <c r="F72"/>
      <c r="G72" s="261">
        <f t="shared" si="32"/>
        <v>12584</v>
      </c>
      <c r="H72" s="277">
        <f t="shared" si="33"/>
        <v>1</v>
      </c>
      <c r="I72">
        <v>5864.9</v>
      </c>
      <c r="J72"/>
      <c r="K72" s="261">
        <f t="shared" si="34"/>
        <v>5864.9</v>
      </c>
      <c r="L72" s="277">
        <f t="shared" si="35"/>
        <v>1</v>
      </c>
      <c r="M72">
        <v>0</v>
      </c>
      <c r="N72"/>
      <c r="O72" s="261">
        <f t="shared" si="4"/>
        <v>0</v>
      </c>
      <c r="P72" s="277" t="e">
        <f t="shared" si="5"/>
        <v>#DIV/0!</v>
      </c>
      <c r="Q72">
        <v>0</v>
      </c>
      <c r="R72"/>
      <c r="S72" s="261">
        <f t="shared" si="6"/>
        <v>0</v>
      </c>
      <c r="T72" s="277" t="e">
        <f t="shared" si="7"/>
        <v>#DIV/0!</v>
      </c>
      <c r="U72" s="157"/>
    </row>
    <row r="73" spans="1:21" s="68" customFormat="1" ht="12.75">
      <c r="A73" t="s">
        <v>275</v>
      </c>
      <c r="B73" t="s">
        <v>430</v>
      </c>
      <c r="C73" s="334" t="s">
        <v>330</v>
      </c>
      <c r="D73" t="s">
        <v>464</v>
      </c>
      <c r="E73">
        <v>5800</v>
      </c>
      <c r="F73"/>
      <c r="G73" s="261">
        <f t="shared" si="32"/>
        <v>5800</v>
      </c>
      <c r="H73" s="277">
        <f t="shared" si="33"/>
        <v>1</v>
      </c>
      <c r="I73">
        <v>0</v>
      </c>
      <c r="J73"/>
      <c r="K73" s="261">
        <f t="shared" si="34"/>
        <v>0</v>
      </c>
      <c r="L73" s="277" t="e">
        <f t="shared" si="35"/>
        <v>#DIV/0!</v>
      </c>
      <c r="M73">
        <v>0</v>
      </c>
      <c r="N73"/>
      <c r="O73" s="261">
        <f t="shared" si="4"/>
        <v>0</v>
      </c>
      <c r="P73" s="277" t="e">
        <f t="shared" si="5"/>
        <v>#DIV/0!</v>
      </c>
      <c r="Q73">
        <v>0</v>
      </c>
      <c r="R73"/>
      <c r="S73" s="261">
        <f t="shared" si="6"/>
        <v>0</v>
      </c>
      <c r="T73" s="277" t="e">
        <f t="shared" si="7"/>
        <v>#DIV/0!</v>
      </c>
      <c r="U73" s="157"/>
    </row>
    <row r="74" spans="1:21" s="68" customFormat="1" ht="12.75">
      <c r="A74" t="s">
        <v>275</v>
      </c>
      <c r="B74" t="s">
        <v>430</v>
      </c>
      <c r="C74" s="334" t="s">
        <v>410</v>
      </c>
      <c r="D74" t="s">
        <v>465</v>
      </c>
      <c r="E74">
        <v>5707</v>
      </c>
      <c r="F74"/>
      <c r="G74" s="261">
        <f t="shared" ref="G74" si="44">E74-F74</f>
        <v>5707</v>
      </c>
      <c r="H74" s="277">
        <f t="shared" ref="H74" si="45">ROUND(G74/E74,10)</f>
        <v>1</v>
      </c>
      <c r="I74">
        <v>741.91</v>
      </c>
      <c r="J74"/>
      <c r="K74" s="261">
        <f t="shared" ref="K74" si="46">I74-J74</f>
        <v>741.91</v>
      </c>
      <c r="L74" s="277">
        <f t="shared" ref="L74" si="47">ROUND(K74/I74,10)</f>
        <v>1</v>
      </c>
      <c r="M74">
        <v>0</v>
      </c>
      <c r="N74"/>
      <c r="O74" s="261">
        <f t="shared" ref="O74" si="48">M74-N74</f>
        <v>0</v>
      </c>
      <c r="P74" s="277" t="e">
        <f t="shared" ref="P74" si="49">ROUND(O74/M74,10)</f>
        <v>#DIV/0!</v>
      </c>
      <c r="Q74">
        <v>0</v>
      </c>
      <c r="R74"/>
      <c r="S74" s="261">
        <f t="shared" ref="S74" si="50">Q74-R74</f>
        <v>0</v>
      </c>
      <c r="T74" s="277" t="e">
        <f t="shared" ref="T74" si="51">ROUND(S74/Q74,10)</f>
        <v>#DIV/0!</v>
      </c>
      <c r="U74" s="157"/>
    </row>
    <row r="75" spans="1:21" s="68" customFormat="1" ht="12.75">
      <c r="A75" t="s">
        <v>275</v>
      </c>
      <c r="B75" t="s">
        <v>424</v>
      </c>
      <c r="C75" s="334" t="s">
        <v>466</v>
      </c>
      <c r="D75" t="s">
        <v>467</v>
      </c>
      <c r="E75">
        <v>4033</v>
      </c>
      <c r="F75"/>
      <c r="G75" s="261">
        <f t="shared" si="32"/>
        <v>4033</v>
      </c>
      <c r="H75" s="277">
        <f t="shared" si="33"/>
        <v>1</v>
      </c>
      <c r="I75">
        <v>0</v>
      </c>
      <c r="J75"/>
      <c r="K75" s="261">
        <f t="shared" si="34"/>
        <v>0</v>
      </c>
      <c r="L75" s="277" t="e">
        <f t="shared" si="35"/>
        <v>#DIV/0!</v>
      </c>
      <c r="M75">
        <v>0</v>
      </c>
      <c r="N75"/>
      <c r="O75" s="261">
        <f t="shared" si="4"/>
        <v>0</v>
      </c>
      <c r="P75" s="277" t="e">
        <f t="shared" si="5"/>
        <v>#DIV/0!</v>
      </c>
      <c r="Q75">
        <v>0</v>
      </c>
      <c r="R75"/>
      <c r="S75" s="261">
        <f t="shared" si="6"/>
        <v>0</v>
      </c>
      <c r="T75" s="277" t="e">
        <f t="shared" si="7"/>
        <v>#DIV/0!</v>
      </c>
      <c r="U75" s="157"/>
    </row>
    <row r="76" spans="1:21" s="68" customFormat="1" ht="12.75">
      <c r="A76" t="s">
        <v>275</v>
      </c>
      <c r="B76" t="s">
        <v>424</v>
      </c>
      <c r="C76" s="334" t="s">
        <v>466</v>
      </c>
      <c r="D76" t="s">
        <v>467</v>
      </c>
      <c r="E76">
        <v>4033</v>
      </c>
      <c r="F76"/>
      <c r="G76" s="261">
        <f t="shared" si="32"/>
        <v>4033</v>
      </c>
      <c r="H76" s="277">
        <f t="shared" si="33"/>
        <v>1</v>
      </c>
      <c r="I76">
        <v>0</v>
      </c>
      <c r="J76"/>
      <c r="K76" s="261">
        <f t="shared" si="34"/>
        <v>0</v>
      </c>
      <c r="L76" s="277" t="e">
        <f t="shared" si="35"/>
        <v>#DIV/0!</v>
      </c>
      <c r="M76">
        <v>0</v>
      </c>
      <c r="N76"/>
      <c r="O76" s="261">
        <f t="shared" si="4"/>
        <v>0</v>
      </c>
      <c r="P76" s="277" t="e">
        <f t="shared" si="5"/>
        <v>#DIV/0!</v>
      </c>
      <c r="Q76">
        <v>0</v>
      </c>
      <c r="R76"/>
      <c r="S76" s="261">
        <f t="shared" si="6"/>
        <v>0</v>
      </c>
      <c r="T76" s="277" t="e">
        <f t="shared" si="7"/>
        <v>#DIV/0!</v>
      </c>
      <c r="U76" s="157"/>
    </row>
    <row r="77" spans="1:21" s="68" customFormat="1" ht="12.75">
      <c r="A77" t="s">
        <v>275</v>
      </c>
      <c r="B77" t="s">
        <v>424</v>
      </c>
      <c r="C77" s="334" t="s">
        <v>466</v>
      </c>
      <c r="D77" t="s">
        <v>467</v>
      </c>
      <c r="E77">
        <v>3384</v>
      </c>
      <c r="F77"/>
      <c r="G77" s="261">
        <f t="shared" si="32"/>
        <v>3384</v>
      </c>
      <c r="H77" s="277">
        <f t="shared" si="33"/>
        <v>1</v>
      </c>
      <c r="I77">
        <v>0</v>
      </c>
      <c r="J77"/>
      <c r="K77" s="261">
        <f t="shared" si="34"/>
        <v>0</v>
      </c>
      <c r="L77" s="277" t="e">
        <f t="shared" si="35"/>
        <v>#DIV/0!</v>
      </c>
      <c r="M77">
        <v>0</v>
      </c>
      <c r="N77"/>
      <c r="O77" s="261">
        <f t="shared" si="4"/>
        <v>0</v>
      </c>
      <c r="P77" s="277" t="e">
        <f t="shared" si="5"/>
        <v>#DIV/0!</v>
      </c>
      <c r="Q77">
        <v>0</v>
      </c>
      <c r="R77"/>
      <c r="S77" s="261">
        <f t="shared" si="6"/>
        <v>0</v>
      </c>
      <c r="T77" s="277" t="e">
        <f t="shared" si="7"/>
        <v>#DIV/0!</v>
      </c>
      <c r="U77" s="157"/>
    </row>
    <row r="78" spans="1:21" s="68" customFormat="1" ht="12.75">
      <c r="A78" t="s">
        <v>275</v>
      </c>
      <c r="B78" t="s">
        <v>424</v>
      </c>
      <c r="C78" s="334" t="s">
        <v>466</v>
      </c>
      <c r="D78" t="s">
        <v>467</v>
      </c>
      <c r="E78">
        <v>4033</v>
      </c>
      <c r="F78"/>
      <c r="G78" s="261">
        <f t="shared" si="32"/>
        <v>4033</v>
      </c>
      <c r="H78" s="277">
        <f t="shared" si="33"/>
        <v>1</v>
      </c>
      <c r="I78">
        <v>0</v>
      </c>
      <c r="J78"/>
      <c r="K78" s="261">
        <f t="shared" si="34"/>
        <v>0</v>
      </c>
      <c r="L78" s="277" t="e">
        <f t="shared" si="35"/>
        <v>#DIV/0!</v>
      </c>
      <c r="M78">
        <v>0</v>
      </c>
      <c r="N78"/>
      <c r="O78" s="261">
        <f t="shared" si="4"/>
        <v>0</v>
      </c>
      <c r="P78" s="277" t="e">
        <f t="shared" si="5"/>
        <v>#DIV/0!</v>
      </c>
      <c r="Q78">
        <v>0</v>
      </c>
      <c r="R78"/>
      <c r="S78" s="261">
        <f t="shared" si="6"/>
        <v>0</v>
      </c>
      <c r="T78" s="277" t="e">
        <f t="shared" si="7"/>
        <v>#DIV/0!</v>
      </c>
      <c r="U78" s="157"/>
    </row>
    <row r="79" spans="1:21" s="68" customFormat="1" ht="12.75">
      <c r="A79" t="s">
        <v>275</v>
      </c>
      <c r="B79" t="s">
        <v>424</v>
      </c>
      <c r="C79" s="334" t="s">
        <v>466</v>
      </c>
      <c r="D79" t="s">
        <v>467</v>
      </c>
      <c r="E79">
        <v>4033</v>
      </c>
      <c r="F79"/>
      <c r="G79" s="261">
        <f t="shared" si="32"/>
        <v>4033</v>
      </c>
      <c r="H79" s="277">
        <f t="shared" si="33"/>
        <v>1</v>
      </c>
      <c r="I79">
        <v>0</v>
      </c>
      <c r="J79"/>
      <c r="K79" s="261">
        <f t="shared" si="34"/>
        <v>0</v>
      </c>
      <c r="L79" s="277" t="e">
        <f t="shared" si="35"/>
        <v>#DIV/0!</v>
      </c>
      <c r="M79">
        <v>0</v>
      </c>
      <c r="N79"/>
      <c r="O79" s="261">
        <f t="shared" si="4"/>
        <v>0</v>
      </c>
      <c r="P79" s="277" t="e">
        <f t="shared" si="5"/>
        <v>#DIV/0!</v>
      </c>
      <c r="Q79">
        <v>0</v>
      </c>
      <c r="R79"/>
      <c r="S79" s="261">
        <f t="shared" si="6"/>
        <v>0</v>
      </c>
      <c r="T79" s="277" t="e">
        <f t="shared" si="7"/>
        <v>#DIV/0!</v>
      </c>
      <c r="U79" s="157"/>
    </row>
    <row r="80" spans="1:21" s="68" customFormat="1" ht="15">
      <c r="A80" s="326" t="s">
        <v>275</v>
      </c>
      <c r="B80" s="326" t="s">
        <v>424</v>
      </c>
      <c r="C80" s="338" t="s">
        <v>466</v>
      </c>
      <c r="D80" s="326" t="s">
        <v>467</v>
      </c>
      <c r="E80" s="326">
        <v>4033</v>
      </c>
      <c r="F80" s="326"/>
      <c r="G80" s="261">
        <f t="shared" ref="G80:G84" si="52">E80-F80</f>
        <v>4033</v>
      </c>
      <c r="H80" s="277">
        <f t="shared" ref="H80:H84" si="53">ROUND(G80/E80,10)</f>
        <v>1</v>
      </c>
      <c r="I80" s="327">
        <v>0</v>
      </c>
      <c r="J80" s="328"/>
      <c r="K80" s="261">
        <f t="shared" ref="K80:K84" si="54">I80-J80</f>
        <v>0</v>
      </c>
      <c r="L80" s="277" t="e">
        <f t="shared" ref="L80:L84" si="55">ROUND(K80/I80,10)</f>
        <v>#DIV/0!</v>
      </c>
      <c r="M80" s="329">
        <v>0</v>
      </c>
      <c r="N80" s="330"/>
      <c r="O80" s="261">
        <f t="shared" ref="O80:O84" si="56">M80-N80</f>
        <v>0</v>
      </c>
      <c r="P80" s="277" t="e">
        <f t="shared" ref="P80:P84" si="57">ROUND(O80/M80,10)</f>
        <v>#DIV/0!</v>
      </c>
      <c r="Q80" s="331">
        <v>0</v>
      </c>
      <c r="R80" s="332"/>
      <c r="S80" s="261">
        <f t="shared" ref="S80:S84" si="58">Q80-R80</f>
        <v>0</v>
      </c>
      <c r="T80" s="277" t="e">
        <f t="shared" ref="T80:T84" si="59">ROUND(S80/Q80,10)</f>
        <v>#DIV/0!</v>
      </c>
      <c r="U80" s="157"/>
    </row>
    <row r="81" spans="1:21" s="68" customFormat="1" ht="15">
      <c r="A81" s="326" t="s">
        <v>275</v>
      </c>
      <c r="B81" s="326" t="s">
        <v>424</v>
      </c>
      <c r="C81" s="338" t="s">
        <v>466</v>
      </c>
      <c r="D81" s="326" t="s">
        <v>467</v>
      </c>
      <c r="E81" s="326">
        <v>3384</v>
      </c>
      <c r="F81" s="326"/>
      <c r="G81" s="261">
        <f t="shared" si="52"/>
        <v>3384</v>
      </c>
      <c r="H81" s="277">
        <f t="shared" si="53"/>
        <v>1</v>
      </c>
      <c r="I81" s="327">
        <v>0</v>
      </c>
      <c r="J81" s="328"/>
      <c r="K81" s="261">
        <f t="shared" si="54"/>
        <v>0</v>
      </c>
      <c r="L81" s="277" t="e">
        <f t="shared" si="55"/>
        <v>#DIV/0!</v>
      </c>
      <c r="M81" s="329">
        <v>0</v>
      </c>
      <c r="N81" s="330"/>
      <c r="O81" s="261">
        <f t="shared" si="56"/>
        <v>0</v>
      </c>
      <c r="P81" s="277" t="e">
        <f t="shared" si="57"/>
        <v>#DIV/0!</v>
      </c>
      <c r="Q81" s="331">
        <v>0</v>
      </c>
      <c r="R81" s="332"/>
      <c r="S81" s="261">
        <f t="shared" si="58"/>
        <v>0</v>
      </c>
      <c r="T81" s="277" t="e">
        <f t="shared" si="59"/>
        <v>#DIV/0!</v>
      </c>
      <c r="U81" s="157"/>
    </row>
    <row r="82" spans="1:21" s="68" customFormat="1" ht="15">
      <c r="A82" s="326" t="s">
        <v>275</v>
      </c>
      <c r="B82" s="326" t="s">
        <v>424</v>
      </c>
      <c r="C82" s="338" t="s">
        <v>466</v>
      </c>
      <c r="D82" s="326" t="s">
        <v>467</v>
      </c>
      <c r="E82" s="326">
        <v>4033</v>
      </c>
      <c r="F82" s="326"/>
      <c r="G82" s="261">
        <f t="shared" si="52"/>
        <v>4033</v>
      </c>
      <c r="H82" s="277">
        <f t="shared" si="53"/>
        <v>1</v>
      </c>
      <c r="I82" s="327">
        <v>0</v>
      </c>
      <c r="J82" s="328"/>
      <c r="K82" s="261">
        <f t="shared" si="54"/>
        <v>0</v>
      </c>
      <c r="L82" s="277" t="e">
        <f t="shared" si="55"/>
        <v>#DIV/0!</v>
      </c>
      <c r="M82" s="329">
        <v>0</v>
      </c>
      <c r="N82" s="330"/>
      <c r="O82" s="261">
        <f t="shared" si="56"/>
        <v>0</v>
      </c>
      <c r="P82" s="277" t="e">
        <f t="shared" si="57"/>
        <v>#DIV/0!</v>
      </c>
      <c r="Q82" s="331">
        <v>0</v>
      </c>
      <c r="R82" s="332"/>
      <c r="S82" s="261">
        <f t="shared" si="58"/>
        <v>0</v>
      </c>
      <c r="T82" s="277" t="e">
        <f t="shared" si="59"/>
        <v>#DIV/0!</v>
      </c>
      <c r="U82" s="157"/>
    </row>
    <row r="83" spans="1:21" s="68" customFormat="1" ht="15">
      <c r="A83" s="326"/>
      <c r="B83" s="326"/>
      <c r="C83" s="338"/>
      <c r="D83" s="326"/>
      <c r="E83" s="326"/>
      <c r="F83" s="326"/>
      <c r="G83" s="261">
        <f t="shared" si="52"/>
        <v>0</v>
      </c>
      <c r="H83" s="277" t="e">
        <f t="shared" si="53"/>
        <v>#DIV/0!</v>
      </c>
      <c r="I83" s="327"/>
      <c r="J83" s="328"/>
      <c r="K83" s="261">
        <f t="shared" si="54"/>
        <v>0</v>
      </c>
      <c r="L83" s="277" t="e">
        <f t="shared" si="55"/>
        <v>#DIV/0!</v>
      </c>
      <c r="M83" s="329"/>
      <c r="N83" s="330"/>
      <c r="O83" s="261">
        <f t="shared" si="56"/>
        <v>0</v>
      </c>
      <c r="P83" s="277" t="e">
        <f t="shared" si="57"/>
        <v>#DIV/0!</v>
      </c>
      <c r="Q83" s="331"/>
      <c r="R83" s="332"/>
      <c r="S83" s="261">
        <f t="shared" si="58"/>
        <v>0</v>
      </c>
      <c r="T83" s="277" t="e">
        <f t="shared" si="59"/>
        <v>#DIV/0!</v>
      </c>
      <c r="U83" s="157"/>
    </row>
    <row r="84" spans="1:21" s="68" customFormat="1" ht="15">
      <c r="A84" s="326"/>
      <c r="B84" s="326"/>
      <c r="C84" s="338"/>
      <c r="D84" s="326"/>
      <c r="E84" s="326"/>
      <c r="F84" s="326"/>
      <c r="G84" s="261">
        <f t="shared" si="52"/>
        <v>0</v>
      </c>
      <c r="H84" s="277" t="e">
        <f t="shared" si="53"/>
        <v>#DIV/0!</v>
      </c>
      <c r="I84" s="327"/>
      <c r="J84" s="328"/>
      <c r="K84" s="261">
        <f t="shared" si="54"/>
        <v>0</v>
      </c>
      <c r="L84" s="277" t="e">
        <f t="shared" si="55"/>
        <v>#DIV/0!</v>
      </c>
      <c r="M84" s="329"/>
      <c r="N84" s="330"/>
      <c r="O84" s="261">
        <f t="shared" si="56"/>
        <v>0</v>
      </c>
      <c r="P84" s="277" t="e">
        <f t="shared" si="57"/>
        <v>#DIV/0!</v>
      </c>
      <c r="Q84" s="331"/>
      <c r="R84" s="332"/>
      <c r="S84" s="261">
        <f t="shared" si="58"/>
        <v>0</v>
      </c>
      <c r="T84" s="277" t="e">
        <f t="shared" si="59"/>
        <v>#DIV/0!</v>
      </c>
      <c r="U84" s="157"/>
    </row>
    <row r="85" spans="1:21" s="68" customFormat="1" ht="15">
      <c r="A85" s="326"/>
      <c r="B85" s="326"/>
      <c r="C85" s="338"/>
      <c r="D85" s="326"/>
      <c r="E85" s="326"/>
      <c r="F85" s="326"/>
      <c r="G85" s="261">
        <f t="shared" si="32"/>
        <v>0</v>
      </c>
      <c r="H85" s="277" t="e">
        <f t="shared" si="33"/>
        <v>#DIV/0!</v>
      </c>
      <c r="I85" s="327"/>
      <c r="J85" s="328"/>
      <c r="K85" s="261">
        <f t="shared" si="34"/>
        <v>0</v>
      </c>
      <c r="L85" s="277" t="e">
        <f t="shared" si="35"/>
        <v>#DIV/0!</v>
      </c>
      <c r="M85" s="329"/>
      <c r="N85" s="330"/>
      <c r="O85" s="261">
        <f t="shared" si="4"/>
        <v>0</v>
      </c>
      <c r="P85" s="277" t="e">
        <f t="shared" si="5"/>
        <v>#DIV/0!</v>
      </c>
      <c r="Q85" s="331"/>
      <c r="R85" s="332"/>
      <c r="S85" s="261">
        <f t="shared" si="6"/>
        <v>0</v>
      </c>
      <c r="T85" s="277" t="e">
        <f t="shared" si="7"/>
        <v>#DIV/0!</v>
      </c>
      <c r="U85" s="157"/>
    </row>
    <row r="86" spans="1:21" s="68" customFormat="1" ht="15">
      <c r="A86" s="326"/>
      <c r="B86" s="326"/>
      <c r="C86" s="338"/>
      <c r="D86" s="326"/>
      <c r="E86" s="326"/>
      <c r="F86" s="326"/>
      <c r="G86" s="261">
        <f t="shared" si="32"/>
        <v>0</v>
      </c>
      <c r="H86" s="277" t="e">
        <f t="shared" si="33"/>
        <v>#DIV/0!</v>
      </c>
      <c r="I86" s="327"/>
      <c r="J86" s="328"/>
      <c r="K86" s="261">
        <f t="shared" si="34"/>
        <v>0</v>
      </c>
      <c r="L86" s="277" t="e">
        <f t="shared" si="35"/>
        <v>#DIV/0!</v>
      </c>
      <c r="M86" s="329"/>
      <c r="N86" s="330"/>
      <c r="O86" s="261">
        <f t="shared" si="4"/>
        <v>0</v>
      </c>
      <c r="P86" s="277" t="e">
        <f t="shared" si="5"/>
        <v>#DIV/0!</v>
      </c>
      <c r="Q86" s="331"/>
      <c r="R86" s="332"/>
      <c r="S86" s="261">
        <f t="shared" si="6"/>
        <v>0</v>
      </c>
      <c r="T86" s="277" t="e">
        <f t="shared" si="7"/>
        <v>#DIV/0!</v>
      </c>
      <c r="U86" s="157"/>
    </row>
    <row r="87" spans="1:21" s="68" customFormat="1" ht="15">
      <c r="A87" s="314"/>
      <c r="B87" s="314"/>
      <c r="C87" s="339"/>
      <c r="D87" s="314"/>
      <c r="E87" s="314"/>
      <c r="F87" s="314"/>
      <c r="G87" s="261">
        <f t="shared" si="32"/>
        <v>0</v>
      </c>
      <c r="H87" s="277" t="e">
        <f t="shared" si="33"/>
        <v>#DIV/0!</v>
      </c>
      <c r="I87" s="314"/>
      <c r="J87" s="314"/>
      <c r="K87" s="261">
        <f t="shared" si="34"/>
        <v>0</v>
      </c>
      <c r="L87" s="277" t="e">
        <f t="shared" si="35"/>
        <v>#DIV/0!</v>
      </c>
      <c r="M87" s="314"/>
      <c r="N87" s="314"/>
      <c r="O87" s="261">
        <f t="shared" si="4"/>
        <v>0</v>
      </c>
      <c r="P87" s="277" t="e">
        <f t="shared" si="5"/>
        <v>#DIV/0!</v>
      </c>
      <c r="Q87" s="314"/>
      <c r="R87" s="314"/>
      <c r="S87" s="261">
        <f t="shared" si="6"/>
        <v>0</v>
      </c>
      <c r="T87" s="277" t="e">
        <f t="shared" si="7"/>
        <v>#DIV/0!</v>
      </c>
      <c r="U87" s="157"/>
    </row>
    <row r="88" spans="1:21" s="207" customFormat="1" ht="15">
      <c r="A88" s="314"/>
      <c r="B88" s="314"/>
      <c r="C88" s="339"/>
      <c r="D88" s="314"/>
      <c r="E88" s="314"/>
      <c r="F88" s="314"/>
      <c r="G88" s="261">
        <f t="shared" si="32"/>
        <v>0</v>
      </c>
      <c r="H88" s="277" t="e">
        <f t="shared" si="33"/>
        <v>#DIV/0!</v>
      </c>
      <c r="I88" s="314"/>
      <c r="J88" s="314"/>
      <c r="K88" s="261">
        <f t="shared" si="34"/>
        <v>0</v>
      </c>
      <c r="L88" s="277" t="e">
        <f t="shared" si="35"/>
        <v>#DIV/0!</v>
      </c>
      <c r="M88" s="314"/>
      <c r="N88" s="314"/>
      <c r="O88" s="261">
        <f t="shared" si="4"/>
        <v>0</v>
      </c>
      <c r="P88" s="277" t="e">
        <f t="shared" si="5"/>
        <v>#DIV/0!</v>
      </c>
      <c r="Q88" s="314"/>
      <c r="R88" s="314"/>
      <c r="S88" s="261">
        <f t="shared" si="6"/>
        <v>0</v>
      </c>
      <c r="T88" s="277" t="e">
        <f t="shared" si="7"/>
        <v>#DIV/0!</v>
      </c>
      <c r="U88" s="204"/>
    </row>
    <row r="89" spans="1:21" s="207" customFormat="1" ht="15">
      <c r="A89" s="314"/>
      <c r="B89" s="314"/>
      <c r="C89" s="339"/>
      <c r="D89" s="314"/>
      <c r="E89" s="314"/>
      <c r="F89" s="314"/>
      <c r="G89" s="261">
        <f t="shared" ref="G89" si="60">E89-F89</f>
        <v>0</v>
      </c>
      <c r="H89" s="277" t="e">
        <f t="shared" ref="H89" si="61">ROUND(G89/E89,10)</f>
        <v>#DIV/0!</v>
      </c>
      <c r="I89" s="314"/>
      <c r="J89" s="314"/>
      <c r="K89" s="261">
        <f t="shared" ref="K89" si="62">I89-J89</f>
        <v>0</v>
      </c>
      <c r="L89" s="277" t="e">
        <f t="shared" ref="L89" si="63">ROUND(K89/I89,10)</f>
        <v>#DIV/0!</v>
      </c>
      <c r="M89" s="314"/>
      <c r="N89" s="314"/>
      <c r="O89" s="261">
        <f t="shared" ref="O89" si="64">M89-N89</f>
        <v>0</v>
      </c>
      <c r="P89" s="277" t="e">
        <f t="shared" ref="P89" si="65">ROUND(O89/M89,10)</f>
        <v>#DIV/0!</v>
      </c>
      <c r="Q89" s="314"/>
      <c r="R89" s="314"/>
      <c r="S89" s="261">
        <f t="shared" ref="S89" si="66">Q89-R89</f>
        <v>0</v>
      </c>
      <c r="T89" s="277" t="e">
        <f t="shared" ref="T89" si="67">ROUND(S89/Q89,10)</f>
        <v>#DIV/0!</v>
      </c>
      <c r="U89" s="204"/>
    </row>
    <row r="90" spans="1:21" s="207" customFormat="1" ht="15.75" customHeight="1">
      <c r="A90" s="314"/>
      <c r="B90" s="314"/>
      <c r="C90" s="339"/>
      <c r="D90" s="314"/>
      <c r="E90" s="314"/>
      <c r="F90" s="314"/>
      <c r="G90" s="261">
        <f t="shared" si="32"/>
        <v>0</v>
      </c>
      <c r="H90" s="277" t="e">
        <f t="shared" si="33"/>
        <v>#DIV/0!</v>
      </c>
      <c r="I90" s="314"/>
      <c r="J90" s="314"/>
      <c r="K90" s="261">
        <f t="shared" si="34"/>
        <v>0</v>
      </c>
      <c r="L90" s="277" t="e">
        <f t="shared" si="35"/>
        <v>#DIV/0!</v>
      </c>
      <c r="M90" s="314"/>
      <c r="N90" s="314"/>
      <c r="O90" s="261">
        <f t="shared" si="4"/>
        <v>0</v>
      </c>
      <c r="P90" s="277" t="e">
        <f t="shared" si="5"/>
        <v>#DIV/0!</v>
      </c>
      <c r="Q90" s="314"/>
      <c r="R90" s="314"/>
      <c r="S90" s="261">
        <f t="shared" si="6"/>
        <v>0</v>
      </c>
      <c r="T90" s="277" t="e">
        <f t="shared" si="7"/>
        <v>#DIV/0!</v>
      </c>
      <c r="U90" s="204"/>
    </row>
    <row r="91" spans="1:21" s="207" customFormat="1" ht="15">
      <c r="A91" s="314"/>
      <c r="B91" s="314"/>
      <c r="C91" s="339"/>
      <c r="D91" s="314"/>
      <c r="E91" s="314"/>
      <c r="F91" s="314"/>
      <c r="G91" s="261"/>
      <c r="H91" s="277"/>
      <c r="I91" s="314"/>
      <c r="J91" s="314"/>
      <c r="K91" s="261"/>
      <c r="L91" s="277"/>
      <c r="M91" s="314"/>
      <c r="N91" s="314"/>
      <c r="O91" s="261"/>
      <c r="P91" s="277"/>
      <c r="Q91" s="314"/>
      <c r="R91" s="314"/>
      <c r="S91" s="261"/>
      <c r="T91" s="277"/>
      <c r="U91" s="204"/>
    </row>
    <row r="92" spans="1:21" s="159" customFormat="1" ht="12.75">
      <c r="A92" s="172" t="s">
        <v>143</v>
      </c>
      <c r="B92" s="180"/>
      <c r="C92" s="340"/>
      <c r="D92" s="180"/>
      <c r="E92" s="182"/>
      <c r="F92" s="272"/>
      <c r="G92" s="161"/>
      <c r="H92" s="161"/>
      <c r="I92" s="166"/>
      <c r="J92" s="160"/>
      <c r="K92" s="161"/>
      <c r="L92" s="161"/>
      <c r="M92" s="166"/>
      <c r="N92" s="160"/>
      <c r="O92" s="161"/>
      <c r="P92" s="161"/>
      <c r="Q92" s="166"/>
      <c r="R92" s="160"/>
      <c r="S92" s="161"/>
      <c r="T92" s="161"/>
      <c r="U92" s="160"/>
    </row>
    <row r="93" spans="1:21" s="66" customFormat="1">
      <c r="A93" s="116"/>
      <c r="B93" s="115"/>
      <c r="C93" s="118"/>
      <c r="D93" s="117"/>
      <c r="E93" s="205"/>
      <c r="F93" s="272"/>
      <c r="G93" s="155"/>
      <c r="H93" s="155"/>
      <c r="I93" s="166"/>
      <c r="J93" s="155"/>
      <c r="K93" s="155"/>
      <c r="L93" s="155"/>
      <c r="M93" s="166"/>
      <c r="N93" s="155"/>
      <c r="O93" s="155"/>
      <c r="P93" s="155"/>
      <c r="Q93" s="166"/>
      <c r="R93" s="155"/>
      <c r="S93" s="155"/>
      <c r="T93" s="155"/>
      <c r="U93" s="60"/>
    </row>
    <row r="94" spans="1:21" s="68" customFormat="1">
      <c r="A94" s="116"/>
      <c r="B94" s="115"/>
      <c r="C94" s="118"/>
      <c r="D94" s="117"/>
      <c r="E94" s="206">
        <f>SUM(E2:E93)</f>
        <v>693473.59</v>
      </c>
      <c r="F94" s="273">
        <f>SUM(F2:F93)</f>
        <v>0</v>
      </c>
      <c r="G94" s="168">
        <f>SUM(G2:G93)</f>
        <v>693473.59</v>
      </c>
      <c r="H94" s="277">
        <f>ROUND(G94/E94,10)</f>
        <v>1</v>
      </c>
      <c r="I94" s="167">
        <f>SUM(I2:I93)</f>
        <v>62591.98</v>
      </c>
      <c r="J94" s="168">
        <f>SUM(J2:J93)</f>
        <v>0</v>
      </c>
      <c r="K94" s="168">
        <f>SUM(K2:K93)</f>
        <v>62591.98</v>
      </c>
      <c r="L94" s="278">
        <f>ROUND(K94/I94,10)</f>
        <v>1</v>
      </c>
      <c r="M94" s="167">
        <f>SUM(M2:M93)</f>
        <v>330.38</v>
      </c>
      <c r="N94" s="168">
        <f>SUM(N2:N93)</f>
        <v>0</v>
      </c>
      <c r="O94" s="168">
        <f>SUM(O2:O93)</f>
        <v>330.38</v>
      </c>
      <c r="P94" s="278">
        <f>ROUND(O94/M94,10)</f>
        <v>1</v>
      </c>
      <c r="Q94" s="167">
        <f>SUM(Q2:Q93)</f>
        <v>-1090.8200000000002</v>
      </c>
      <c r="R94" s="168">
        <f>SUM(R2:R93)</f>
        <v>0</v>
      </c>
      <c r="S94" s="168">
        <f t="shared" ref="S94" si="68">SUM(S2:S93)</f>
        <v>-1090.8200000000002</v>
      </c>
      <c r="T94" s="278">
        <f>ROUND(S94/Q94,10)</f>
        <v>1</v>
      </c>
      <c r="U94" s="168">
        <f>SUM(U2:U93)</f>
        <v>0</v>
      </c>
    </row>
    <row r="95" spans="1:21">
      <c r="A95" s="116"/>
      <c r="B95" s="115"/>
      <c r="C95" s="118"/>
      <c r="D95" s="117"/>
      <c r="E95" s="117"/>
      <c r="F95" s="274"/>
      <c r="G95" s="162"/>
      <c r="H95" s="162"/>
      <c r="I95" s="163"/>
      <c r="J95" s="115"/>
      <c r="K95" s="115"/>
      <c r="L95" s="115"/>
      <c r="M95" s="163"/>
      <c r="N95" s="163"/>
      <c r="O95" s="163"/>
      <c r="P95" s="163"/>
      <c r="Q95" s="163"/>
      <c r="R95" s="163"/>
      <c r="S95" s="163"/>
      <c r="T95" s="163"/>
      <c r="U95" s="163"/>
    </row>
    <row r="96" spans="1:21">
      <c r="A96" s="116"/>
      <c r="B96" s="115"/>
      <c r="C96" s="118"/>
      <c r="D96" s="117"/>
      <c r="E96" s="117"/>
      <c r="F96" s="274"/>
      <c r="G96" s="162"/>
      <c r="H96" s="162"/>
      <c r="I96" s="163"/>
      <c r="J96" s="115"/>
      <c r="K96" s="115"/>
      <c r="L96" s="115"/>
      <c r="M96" s="163"/>
      <c r="N96" s="163"/>
      <c r="O96" s="163"/>
      <c r="P96" s="163"/>
      <c r="Q96" s="163"/>
      <c r="R96" s="163"/>
      <c r="S96" s="163"/>
      <c r="T96" s="163"/>
      <c r="U96" s="163"/>
    </row>
    <row r="98" spans="1:17">
      <c r="A98" s="71"/>
      <c r="Q98"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275</v>
      </c>
      <c r="B2" t="s">
        <v>420</v>
      </c>
      <c r="C2" t="s">
        <v>421</v>
      </c>
      <c r="D2" s="314">
        <v>2.21</v>
      </c>
      <c r="E2" s="314"/>
      <c r="F2" s="270">
        <f>D2-E2</f>
        <v>2.21</v>
      </c>
      <c r="G2" s="279">
        <f>ROUND(F2/D2,10)</f>
        <v>1</v>
      </c>
      <c r="H2" s="61"/>
    </row>
    <row r="3" spans="1:8" s="52" customFormat="1" ht="25.5" customHeight="1">
      <c r="A3" t="s">
        <v>275</v>
      </c>
      <c r="B3" t="s">
        <v>420</v>
      </c>
      <c r="C3" t="s">
        <v>421</v>
      </c>
      <c r="D3" s="314">
        <v>2347.61</v>
      </c>
      <c r="E3" s="314"/>
      <c r="F3" s="270">
        <f>D3-E3</f>
        <v>2347.61</v>
      </c>
      <c r="G3" s="279">
        <f>ROUND(F3/D3,10)</f>
        <v>1</v>
      </c>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2349.8200000000002</v>
      </c>
      <c r="E8" s="267">
        <f>SUM(E2:E7)</f>
        <v>0</v>
      </c>
      <c r="F8" s="4">
        <f>SUM(F2:F7)</f>
        <v>2349.8200000000002</v>
      </c>
      <c r="G8" s="280">
        <f>ROUND(F8/D8,10)</f>
        <v>1</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432</v>
      </c>
      <c r="C2">
        <v>2900</v>
      </c>
      <c r="D2" s="333">
        <v>44315</v>
      </c>
      <c r="E2" t="s">
        <v>424</v>
      </c>
      <c r="F2">
        <v>800.4</v>
      </c>
      <c r="G2"/>
      <c r="H2" s="200">
        <f t="shared" ref="H2:H91" si="0">F2-G2</f>
        <v>800.4</v>
      </c>
      <c r="I2" s="283">
        <f t="shared" ref="I2:I91" si="1">ROUND(H2/F2,10)</f>
        <v>1</v>
      </c>
      <c r="J2">
        <v>967</v>
      </c>
      <c r="K2">
        <v>853.31</v>
      </c>
      <c r="L2">
        <v>-113.69</v>
      </c>
      <c r="M2"/>
      <c r="N2"/>
      <c r="O2"/>
      <c r="P2" s="200">
        <f t="shared" ref="P2:P92" si="2">J2-N2</f>
        <v>967</v>
      </c>
      <c r="Q2" s="281">
        <f>ROUND(P2/J2,10)</f>
        <v>1</v>
      </c>
      <c r="R2" s="200">
        <f>K2-M2</f>
        <v>853.31</v>
      </c>
      <c r="S2" s="281">
        <f>ROUND(R2/K2,10)</f>
        <v>1</v>
      </c>
      <c r="T2" s="200">
        <f>L2-O2</f>
        <v>-113.69</v>
      </c>
      <c r="U2" s="281">
        <f>ROUND(T2/L2,10)</f>
        <v>1</v>
      </c>
      <c r="V2" s="7"/>
    </row>
    <row r="3" spans="1:22">
      <c r="A3" s="334" t="s">
        <v>420</v>
      </c>
      <c r="B3" t="s">
        <v>421</v>
      </c>
      <c r="C3">
        <v>527533.15</v>
      </c>
      <c r="D3" s="333">
        <v>45078</v>
      </c>
      <c r="E3" t="s">
        <v>430</v>
      </c>
      <c r="F3">
        <v>0</v>
      </c>
      <c r="G3"/>
      <c r="H3" s="200">
        <f t="shared" si="0"/>
        <v>0</v>
      </c>
      <c r="I3" s="283" t="e">
        <f t="shared" si="1"/>
        <v>#DIV/0!</v>
      </c>
      <c r="J3">
        <v>0</v>
      </c>
      <c r="K3">
        <v>0</v>
      </c>
      <c r="L3">
        <v>0</v>
      </c>
      <c r="M3"/>
      <c r="N3"/>
      <c r="O3"/>
      <c r="P3" s="200">
        <f t="shared" si="2"/>
        <v>0</v>
      </c>
      <c r="Q3" s="281" t="e">
        <f t="shared" ref="Q3:Q93" si="3">ROUND(P3/J3,10)</f>
        <v>#DIV/0!</v>
      </c>
      <c r="R3" s="200">
        <f t="shared" ref="R3:R92" si="4">K3-M3</f>
        <v>0</v>
      </c>
      <c r="S3" s="281" t="e">
        <f t="shared" ref="S3:S92" si="5">ROUND(R3/K3,10)</f>
        <v>#DIV/0!</v>
      </c>
      <c r="T3" s="200">
        <f t="shared" ref="T3:T92" si="6">L3-O3</f>
        <v>0</v>
      </c>
      <c r="U3" s="281" t="e">
        <f t="shared" ref="U3:U92" si="7">ROUND(T3/L3,10)</f>
        <v>#DIV/0!</v>
      </c>
      <c r="V3" s="7"/>
    </row>
    <row r="4" spans="1:22">
      <c r="A4" s="334" t="s">
        <v>420</v>
      </c>
      <c r="B4" t="s">
        <v>421</v>
      </c>
      <c r="C4">
        <v>15261.05</v>
      </c>
      <c r="D4" s="333">
        <v>45078</v>
      </c>
      <c r="E4" t="s">
        <v>430</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t="s">
        <v>433</v>
      </c>
      <c r="B5" t="s">
        <v>434</v>
      </c>
      <c r="C5">
        <v>12500</v>
      </c>
      <c r="D5" s="333">
        <v>44291</v>
      </c>
      <c r="E5" t="s">
        <v>430</v>
      </c>
      <c r="F5">
        <v>291.18</v>
      </c>
      <c r="G5"/>
      <c r="H5" s="200">
        <f t="shared" si="0"/>
        <v>291.18</v>
      </c>
      <c r="I5" s="283">
        <f t="shared" si="1"/>
        <v>1</v>
      </c>
      <c r="J5">
        <v>291.18</v>
      </c>
      <c r="K5">
        <v>291.18</v>
      </c>
      <c r="L5">
        <v>0</v>
      </c>
      <c r="M5"/>
      <c r="N5"/>
      <c r="O5"/>
      <c r="P5" s="200">
        <f t="shared" si="2"/>
        <v>291.18</v>
      </c>
      <c r="Q5" s="281">
        <f t="shared" si="3"/>
        <v>1</v>
      </c>
      <c r="R5" s="200">
        <f t="shared" si="4"/>
        <v>291.18</v>
      </c>
      <c r="S5" s="281">
        <f t="shared" si="5"/>
        <v>1</v>
      </c>
      <c r="T5" s="200">
        <f t="shared" si="6"/>
        <v>0</v>
      </c>
      <c r="U5" s="281" t="e">
        <f t="shared" si="7"/>
        <v>#DIV/0!</v>
      </c>
      <c r="V5" s="7"/>
    </row>
    <row r="6" spans="1:22">
      <c r="A6" s="334" t="s">
        <v>435</v>
      </c>
      <c r="B6" t="s">
        <v>314</v>
      </c>
      <c r="C6">
        <v>58769</v>
      </c>
      <c r="D6" s="333">
        <v>45078</v>
      </c>
      <c r="E6" t="s">
        <v>426</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v>403197908</v>
      </c>
      <c r="B7" t="s">
        <v>294</v>
      </c>
      <c r="C7">
        <v>1440</v>
      </c>
      <c r="D7" s="333">
        <v>45062</v>
      </c>
      <c r="E7" t="s">
        <v>424</v>
      </c>
      <c r="F7">
        <v>265.86</v>
      </c>
      <c r="G7"/>
      <c r="H7" s="200">
        <f t="shared" si="0"/>
        <v>265.86</v>
      </c>
      <c r="I7" s="283">
        <f t="shared" si="1"/>
        <v>1</v>
      </c>
      <c r="J7">
        <v>288.79000000000002</v>
      </c>
      <c r="K7">
        <v>283.43</v>
      </c>
      <c r="L7">
        <v>-5.36</v>
      </c>
      <c r="M7"/>
      <c r="N7"/>
      <c r="O7"/>
      <c r="P7" s="200">
        <f t="shared" si="2"/>
        <v>288.79000000000002</v>
      </c>
      <c r="Q7" s="281">
        <f t="shared" si="3"/>
        <v>1</v>
      </c>
      <c r="R7" s="200">
        <f t="shared" si="4"/>
        <v>283.43</v>
      </c>
      <c r="S7" s="281">
        <f t="shared" si="5"/>
        <v>1</v>
      </c>
      <c r="T7" s="200">
        <f t="shared" si="6"/>
        <v>-5.36</v>
      </c>
      <c r="U7" s="281">
        <f t="shared" si="7"/>
        <v>1</v>
      </c>
      <c r="V7" s="7"/>
    </row>
    <row r="8" spans="1:22">
      <c r="A8" s="334">
        <v>403197908</v>
      </c>
      <c r="B8" t="s">
        <v>294</v>
      </c>
      <c r="C8">
        <v>1416</v>
      </c>
      <c r="D8" s="333">
        <v>42871</v>
      </c>
      <c r="E8" t="s">
        <v>424</v>
      </c>
      <c r="F8">
        <v>746.94</v>
      </c>
      <c r="G8"/>
      <c r="H8" s="200">
        <f t="shared" ref="H8:H9" si="8">F8-G8</f>
        <v>746.94</v>
      </c>
      <c r="I8" s="283">
        <f t="shared" ref="I8:I9" si="9">ROUND(H8/F8,10)</f>
        <v>1</v>
      </c>
      <c r="J8">
        <v>815.88</v>
      </c>
      <c r="K8">
        <v>796.31</v>
      </c>
      <c r="L8">
        <v>-19.57</v>
      </c>
      <c r="M8"/>
      <c r="N8"/>
      <c r="O8"/>
      <c r="P8" s="200">
        <f t="shared" ref="P8:P9" si="10">J8-N8</f>
        <v>815.88</v>
      </c>
      <c r="Q8" s="281">
        <f t="shared" ref="Q8:Q9" si="11">ROUND(P8/J8,10)</f>
        <v>1</v>
      </c>
      <c r="R8" s="200">
        <f t="shared" ref="R8:R9" si="12">K8-M8</f>
        <v>796.31</v>
      </c>
      <c r="S8" s="281">
        <f t="shared" ref="S8:S9" si="13">ROUND(R8/K8,10)</f>
        <v>1</v>
      </c>
      <c r="T8" s="200">
        <f t="shared" ref="T8:T9" si="14">L8-O8</f>
        <v>-19.57</v>
      </c>
      <c r="U8" s="281">
        <f t="shared" ref="U8:U9" si="15">ROUND(T8/L8,10)</f>
        <v>1</v>
      </c>
      <c r="V8" s="7"/>
    </row>
    <row r="9" spans="1:22">
      <c r="A9" s="334">
        <v>403197908</v>
      </c>
      <c r="B9" t="s">
        <v>294</v>
      </c>
      <c r="C9">
        <v>1716</v>
      </c>
      <c r="D9" s="333">
        <v>44334</v>
      </c>
      <c r="E9" t="s">
        <v>424</v>
      </c>
      <c r="F9">
        <v>1357.78</v>
      </c>
      <c r="G9"/>
      <c r="H9" s="200">
        <f t="shared" si="8"/>
        <v>1357.78</v>
      </c>
      <c r="I9" s="283">
        <f t="shared" si="9"/>
        <v>1</v>
      </c>
      <c r="J9">
        <v>1639.38</v>
      </c>
      <c r="K9">
        <v>1447.53</v>
      </c>
      <c r="L9">
        <v>-191.85</v>
      </c>
      <c r="M9"/>
      <c r="N9"/>
      <c r="O9"/>
      <c r="P9" s="200">
        <f t="shared" si="10"/>
        <v>1639.38</v>
      </c>
      <c r="Q9" s="281">
        <f t="shared" si="11"/>
        <v>1</v>
      </c>
      <c r="R9" s="200">
        <f t="shared" si="12"/>
        <v>1447.53</v>
      </c>
      <c r="S9" s="281">
        <f t="shared" si="13"/>
        <v>1</v>
      </c>
      <c r="T9" s="200">
        <f t="shared" si="14"/>
        <v>-191.85</v>
      </c>
      <c r="U9" s="281">
        <f t="shared" si="15"/>
        <v>1</v>
      </c>
      <c r="V9" s="7"/>
    </row>
    <row r="10" spans="1:22">
      <c r="A10" s="334">
        <v>403197908</v>
      </c>
      <c r="B10" t="s">
        <v>294</v>
      </c>
      <c r="C10">
        <v>1416</v>
      </c>
      <c r="D10" s="333">
        <v>43235</v>
      </c>
      <c r="E10" t="s">
        <v>424</v>
      </c>
      <c r="F10">
        <v>971.02</v>
      </c>
      <c r="G10"/>
      <c r="H10" s="200">
        <f t="shared" si="0"/>
        <v>971.02</v>
      </c>
      <c r="I10" s="283">
        <f t="shared" si="1"/>
        <v>1</v>
      </c>
      <c r="J10">
        <v>1153.53</v>
      </c>
      <c r="K10">
        <v>1035.2</v>
      </c>
      <c r="L10">
        <v>-118.33</v>
      </c>
      <c r="M10"/>
      <c r="N10"/>
      <c r="O10"/>
      <c r="P10" s="200">
        <f t="shared" si="2"/>
        <v>1153.53</v>
      </c>
      <c r="Q10" s="281">
        <f t="shared" ref="Q10" si="16">ROUND(P10/J10,10)</f>
        <v>1</v>
      </c>
      <c r="R10" s="200">
        <f t="shared" si="4"/>
        <v>1035.2</v>
      </c>
      <c r="S10" s="281">
        <f t="shared" ref="S10" si="17">ROUND(R10/K10,10)</f>
        <v>1</v>
      </c>
      <c r="T10" s="200">
        <f t="shared" si="6"/>
        <v>-118.33</v>
      </c>
      <c r="U10" s="281">
        <f t="shared" si="7"/>
        <v>1</v>
      </c>
      <c r="V10" s="7"/>
    </row>
    <row r="11" spans="1:22">
      <c r="A11" s="334">
        <v>403197908</v>
      </c>
      <c r="B11" t="s">
        <v>294</v>
      </c>
      <c r="C11">
        <v>1440</v>
      </c>
      <c r="D11" s="333">
        <v>44698</v>
      </c>
      <c r="E11" t="s">
        <v>424</v>
      </c>
      <c r="F11">
        <v>1253.3399999999999</v>
      </c>
      <c r="G11"/>
      <c r="H11" s="200">
        <f t="shared" si="0"/>
        <v>1253.3399999999999</v>
      </c>
      <c r="I11" s="283">
        <f t="shared" si="1"/>
        <v>1</v>
      </c>
      <c r="J11">
        <v>1302.79</v>
      </c>
      <c r="K11">
        <v>1336.19</v>
      </c>
      <c r="L11">
        <v>33.4</v>
      </c>
      <c r="M11"/>
      <c r="N11"/>
      <c r="O11"/>
      <c r="P11" s="200">
        <f t="shared" si="2"/>
        <v>1302.79</v>
      </c>
      <c r="Q11" s="281">
        <f t="shared" si="3"/>
        <v>1</v>
      </c>
      <c r="R11" s="200">
        <f t="shared" si="4"/>
        <v>1336.19</v>
      </c>
      <c r="S11" s="281">
        <f t="shared" si="5"/>
        <v>1</v>
      </c>
      <c r="T11" s="200">
        <f t="shared" si="6"/>
        <v>33.4</v>
      </c>
      <c r="U11" s="281">
        <f t="shared" si="7"/>
        <v>1</v>
      </c>
      <c r="V11" s="7"/>
    </row>
    <row r="12" spans="1:22">
      <c r="A12" s="334">
        <v>403197908</v>
      </c>
      <c r="B12" t="s">
        <v>294</v>
      </c>
      <c r="C12">
        <v>1716</v>
      </c>
      <c r="D12" s="333">
        <v>43599</v>
      </c>
      <c r="E12" t="s">
        <v>424</v>
      </c>
      <c r="F12">
        <v>1516.19</v>
      </c>
      <c r="G12"/>
      <c r="H12" s="200">
        <f t="shared" ref="H12:H21" si="18">F12-G12</f>
        <v>1516.19</v>
      </c>
      <c r="I12" s="283">
        <f t="shared" ref="I12:I21" si="19">ROUND(H12/F12,10)</f>
        <v>1</v>
      </c>
      <c r="J12">
        <v>1704.81</v>
      </c>
      <c r="K12">
        <v>1616.41</v>
      </c>
      <c r="L12">
        <v>-88.4</v>
      </c>
      <c r="M12"/>
      <c r="N12"/>
      <c r="O12"/>
      <c r="P12" s="200">
        <f t="shared" ref="P12:P21" si="20">J12-N12</f>
        <v>1704.81</v>
      </c>
      <c r="Q12" s="281">
        <f t="shared" ref="Q12:Q21" si="21">ROUND(P12/J12,10)</f>
        <v>1</v>
      </c>
      <c r="R12" s="200">
        <f t="shared" ref="R12:R21" si="22">K12-M12</f>
        <v>1616.41</v>
      </c>
      <c r="S12" s="281">
        <f t="shared" ref="S12:S21" si="23">ROUND(R12/K12,10)</f>
        <v>1</v>
      </c>
      <c r="T12" s="200">
        <f t="shared" ref="T12:T21" si="24">L12-O12</f>
        <v>-88.4</v>
      </c>
      <c r="U12" s="281">
        <f t="shared" ref="U12:U21" si="25">ROUND(T12/L12,10)</f>
        <v>1</v>
      </c>
      <c r="V12" s="7"/>
    </row>
    <row r="13" spans="1:22">
      <c r="A13" s="334">
        <v>474184900</v>
      </c>
      <c r="B13" t="s">
        <v>358</v>
      </c>
      <c r="C13">
        <v>3154</v>
      </c>
      <c r="D13" s="333">
        <v>42859</v>
      </c>
      <c r="E13" t="s">
        <v>424</v>
      </c>
      <c r="F13">
        <v>998.24</v>
      </c>
      <c r="G13"/>
      <c r="H13" s="200">
        <f t="shared" si="18"/>
        <v>998.24</v>
      </c>
      <c r="I13" s="283">
        <f t="shared" si="19"/>
        <v>1</v>
      </c>
      <c r="J13">
        <v>1088.23</v>
      </c>
      <c r="K13">
        <v>1064.22</v>
      </c>
      <c r="L13">
        <v>-24.01</v>
      </c>
      <c r="M13"/>
      <c r="N13"/>
      <c r="O13"/>
      <c r="P13" s="200">
        <f t="shared" si="20"/>
        <v>1088.23</v>
      </c>
      <c r="Q13" s="281">
        <f t="shared" si="21"/>
        <v>1</v>
      </c>
      <c r="R13" s="200">
        <f t="shared" si="22"/>
        <v>1064.22</v>
      </c>
      <c r="S13" s="281">
        <f t="shared" si="23"/>
        <v>1</v>
      </c>
      <c r="T13" s="200">
        <f t="shared" si="24"/>
        <v>-24.01</v>
      </c>
      <c r="U13" s="281">
        <f t="shared" si="25"/>
        <v>1</v>
      </c>
      <c r="V13" s="7"/>
    </row>
    <row r="14" spans="1:22">
      <c r="A14" s="334">
        <v>474184900</v>
      </c>
      <c r="B14" t="s">
        <v>358</v>
      </c>
      <c r="C14">
        <v>3154</v>
      </c>
      <c r="D14" s="333">
        <v>43223</v>
      </c>
      <c r="E14" t="s">
        <v>424</v>
      </c>
      <c r="F14">
        <v>1039.83</v>
      </c>
      <c r="G14"/>
      <c r="H14" s="200">
        <f t="shared" si="18"/>
        <v>1039.83</v>
      </c>
      <c r="I14" s="283">
        <f t="shared" si="19"/>
        <v>1</v>
      </c>
      <c r="J14">
        <v>1256.33</v>
      </c>
      <c r="K14">
        <v>1108.56</v>
      </c>
      <c r="L14">
        <v>-147.77000000000001</v>
      </c>
      <c r="M14"/>
      <c r="N14"/>
      <c r="O14"/>
      <c r="P14" s="200">
        <f t="shared" si="20"/>
        <v>1256.33</v>
      </c>
      <c r="Q14" s="281">
        <f t="shared" si="21"/>
        <v>1</v>
      </c>
      <c r="R14" s="200">
        <f t="shared" si="22"/>
        <v>1108.56</v>
      </c>
      <c r="S14" s="281">
        <f t="shared" si="23"/>
        <v>1</v>
      </c>
      <c r="T14" s="200">
        <f t="shared" si="24"/>
        <v>-147.77000000000001</v>
      </c>
      <c r="U14" s="281">
        <f t="shared" si="25"/>
        <v>1</v>
      </c>
      <c r="V14" s="7"/>
    </row>
    <row r="15" spans="1:22">
      <c r="A15" s="334">
        <v>474184900</v>
      </c>
      <c r="B15" t="s">
        <v>358</v>
      </c>
      <c r="C15">
        <v>3654</v>
      </c>
      <c r="D15" s="333">
        <v>43587</v>
      </c>
      <c r="E15" t="s">
        <v>424</v>
      </c>
      <c r="F15">
        <v>1204.68</v>
      </c>
      <c r="G15"/>
      <c r="H15" s="200">
        <f t="shared" si="18"/>
        <v>1204.68</v>
      </c>
      <c r="I15" s="283">
        <f t="shared" si="19"/>
        <v>1</v>
      </c>
      <c r="J15">
        <v>1345.14</v>
      </c>
      <c r="K15">
        <v>1284.31</v>
      </c>
      <c r="L15">
        <v>-60.83</v>
      </c>
      <c r="M15"/>
      <c r="N15"/>
      <c r="O15"/>
      <c r="P15" s="200">
        <f t="shared" si="20"/>
        <v>1345.14</v>
      </c>
      <c r="Q15" s="281">
        <f t="shared" si="21"/>
        <v>1</v>
      </c>
      <c r="R15" s="200">
        <f t="shared" si="22"/>
        <v>1284.31</v>
      </c>
      <c r="S15" s="281">
        <f t="shared" si="23"/>
        <v>1</v>
      </c>
      <c r="T15" s="200">
        <f t="shared" si="24"/>
        <v>-60.83</v>
      </c>
      <c r="U15" s="281">
        <f t="shared" si="25"/>
        <v>1</v>
      </c>
      <c r="V15" s="7"/>
    </row>
    <row r="16" spans="1:22">
      <c r="A16" s="334">
        <v>474184900</v>
      </c>
      <c r="B16" t="s">
        <v>358</v>
      </c>
      <c r="C16">
        <v>3654</v>
      </c>
      <c r="D16" s="333">
        <v>43985</v>
      </c>
      <c r="E16" t="s">
        <v>424</v>
      </c>
      <c r="F16">
        <v>1252.8699999999999</v>
      </c>
      <c r="G16"/>
      <c r="H16" s="200">
        <f t="shared" si="18"/>
        <v>1252.8699999999999</v>
      </c>
      <c r="I16" s="283">
        <f t="shared" si="19"/>
        <v>1</v>
      </c>
      <c r="J16">
        <v>1393.62</v>
      </c>
      <c r="K16">
        <v>1335.69</v>
      </c>
      <c r="L16">
        <v>-57.93</v>
      </c>
      <c r="M16"/>
      <c r="N16"/>
      <c r="O16"/>
      <c r="P16" s="200">
        <f t="shared" si="20"/>
        <v>1393.62</v>
      </c>
      <c r="Q16" s="281">
        <f t="shared" si="21"/>
        <v>1</v>
      </c>
      <c r="R16" s="200">
        <f t="shared" si="22"/>
        <v>1335.69</v>
      </c>
      <c r="S16" s="281">
        <f t="shared" si="23"/>
        <v>1</v>
      </c>
      <c r="T16" s="200">
        <f t="shared" si="24"/>
        <v>-57.93</v>
      </c>
      <c r="U16" s="281">
        <f t="shared" si="25"/>
        <v>1</v>
      </c>
      <c r="V16" s="7"/>
    </row>
    <row r="17" spans="1:22">
      <c r="A17" s="334">
        <v>474184900</v>
      </c>
      <c r="B17" t="s">
        <v>358</v>
      </c>
      <c r="C17">
        <v>3654</v>
      </c>
      <c r="D17" s="333">
        <v>44314</v>
      </c>
      <c r="E17" t="s">
        <v>424</v>
      </c>
      <c r="F17">
        <v>1349.24</v>
      </c>
      <c r="G17"/>
      <c r="H17" s="200">
        <f t="shared" si="18"/>
        <v>1349.24</v>
      </c>
      <c r="I17" s="283">
        <f t="shared" si="19"/>
        <v>1</v>
      </c>
      <c r="J17">
        <v>1630.22</v>
      </c>
      <c r="K17">
        <v>1438.43</v>
      </c>
      <c r="L17">
        <v>-191.79</v>
      </c>
      <c r="M17"/>
      <c r="N17"/>
      <c r="O17"/>
      <c r="P17" s="200">
        <f t="shared" si="20"/>
        <v>1630.22</v>
      </c>
      <c r="Q17" s="281">
        <f t="shared" si="21"/>
        <v>1</v>
      </c>
      <c r="R17" s="200">
        <f t="shared" si="22"/>
        <v>1438.43</v>
      </c>
      <c r="S17" s="281">
        <f t="shared" si="23"/>
        <v>1</v>
      </c>
      <c r="T17" s="200">
        <f t="shared" si="24"/>
        <v>-191.79</v>
      </c>
      <c r="U17" s="281">
        <f t="shared" si="25"/>
        <v>1</v>
      </c>
      <c r="V17" s="7"/>
    </row>
    <row r="18" spans="1:22">
      <c r="A18" s="334">
        <v>474184900</v>
      </c>
      <c r="B18" t="s">
        <v>358</v>
      </c>
      <c r="C18">
        <v>3654</v>
      </c>
      <c r="D18" s="333">
        <v>44678</v>
      </c>
      <c r="E18" t="s">
        <v>424</v>
      </c>
      <c r="F18">
        <v>1782.92</v>
      </c>
      <c r="G18"/>
      <c r="H18" s="200">
        <f t="shared" si="18"/>
        <v>1782.92</v>
      </c>
      <c r="I18" s="283">
        <f t="shared" si="19"/>
        <v>1</v>
      </c>
      <c r="J18">
        <v>1909.06</v>
      </c>
      <c r="K18">
        <v>1900.77</v>
      </c>
      <c r="L18">
        <v>-8.2899999999999991</v>
      </c>
      <c r="M18"/>
      <c r="N18"/>
      <c r="O18"/>
      <c r="P18" s="200">
        <f t="shared" si="20"/>
        <v>1909.06</v>
      </c>
      <c r="Q18" s="281">
        <f t="shared" si="21"/>
        <v>1</v>
      </c>
      <c r="R18" s="200">
        <f t="shared" si="22"/>
        <v>1900.77</v>
      </c>
      <c r="S18" s="281">
        <f t="shared" si="23"/>
        <v>1</v>
      </c>
      <c r="T18" s="200">
        <f t="shared" si="24"/>
        <v>-8.2899999999999991</v>
      </c>
      <c r="U18" s="281">
        <f t="shared" si="25"/>
        <v>1</v>
      </c>
      <c r="V18" s="7"/>
    </row>
    <row r="19" spans="1:22">
      <c r="A19" s="334">
        <v>474184900</v>
      </c>
      <c r="B19" t="s">
        <v>358</v>
      </c>
      <c r="C19">
        <v>3066</v>
      </c>
      <c r="D19" s="333">
        <v>45050</v>
      </c>
      <c r="E19" t="s">
        <v>424</v>
      </c>
      <c r="F19">
        <v>1779.05</v>
      </c>
      <c r="G19"/>
      <c r="H19" s="200">
        <f t="shared" si="18"/>
        <v>1779.05</v>
      </c>
      <c r="I19" s="283">
        <f t="shared" si="19"/>
        <v>1</v>
      </c>
      <c r="J19">
        <v>1953.21</v>
      </c>
      <c r="K19">
        <v>1896.65</v>
      </c>
      <c r="L19">
        <v>-56.56</v>
      </c>
      <c r="M19"/>
      <c r="N19"/>
      <c r="O19"/>
      <c r="P19" s="200">
        <f t="shared" si="20"/>
        <v>1953.21</v>
      </c>
      <c r="Q19" s="281">
        <f t="shared" si="21"/>
        <v>1</v>
      </c>
      <c r="R19" s="200">
        <f t="shared" si="22"/>
        <v>1896.65</v>
      </c>
      <c r="S19" s="281">
        <f t="shared" si="23"/>
        <v>1</v>
      </c>
      <c r="T19" s="200">
        <f t="shared" si="24"/>
        <v>-56.56</v>
      </c>
      <c r="U19" s="281">
        <f t="shared" si="25"/>
        <v>1</v>
      </c>
      <c r="V19" s="7"/>
    </row>
    <row r="20" spans="1:22">
      <c r="A20" s="334">
        <v>533004909</v>
      </c>
      <c r="B20" t="s">
        <v>436</v>
      </c>
      <c r="C20">
        <v>5188</v>
      </c>
      <c r="D20" s="333">
        <v>44348</v>
      </c>
      <c r="E20" t="s">
        <v>424</v>
      </c>
      <c r="F20">
        <v>334.11</v>
      </c>
      <c r="G20"/>
      <c r="H20" s="200">
        <f t="shared" si="18"/>
        <v>334.11</v>
      </c>
      <c r="I20" s="283">
        <f t="shared" si="19"/>
        <v>1</v>
      </c>
      <c r="J20">
        <v>406.99</v>
      </c>
      <c r="K20">
        <v>356.19</v>
      </c>
      <c r="L20">
        <v>-50.8</v>
      </c>
      <c r="M20"/>
      <c r="N20"/>
      <c r="O20"/>
      <c r="P20" s="200">
        <f t="shared" si="20"/>
        <v>406.99</v>
      </c>
      <c r="Q20" s="281">
        <f t="shared" si="21"/>
        <v>1</v>
      </c>
      <c r="R20" s="200">
        <f t="shared" si="22"/>
        <v>356.19</v>
      </c>
      <c r="S20" s="281">
        <f t="shared" si="23"/>
        <v>1</v>
      </c>
      <c r="T20" s="200">
        <f t="shared" si="24"/>
        <v>-50.8</v>
      </c>
      <c r="U20" s="281">
        <f t="shared" si="25"/>
        <v>1</v>
      </c>
      <c r="V20" s="7"/>
    </row>
    <row r="21" spans="1:22">
      <c r="A21" s="334">
        <v>575035902</v>
      </c>
      <c r="B21" t="s">
        <v>437</v>
      </c>
      <c r="C21">
        <v>15713</v>
      </c>
      <c r="D21" s="333">
        <v>42878</v>
      </c>
      <c r="E21" t="s">
        <v>424</v>
      </c>
      <c r="F21">
        <v>331.54</v>
      </c>
      <c r="G21"/>
      <c r="H21" s="200">
        <f t="shared" si="18"/>
        <v>331.54</v>
      </c>
      <c r="I21" s="283">
        <f t="shared" si="19"/>
        <v>1</v>
      </c>
      <c r="J21">
        <v>371.16</v>
      </c>
      <c r="K21">
        <v>353.45</v>
      </c>
      <c r="L21">
        <v>-17.71</v>
      </c>
      <c r="M21"/>
      <c r="N21"/>
      <c r="O21"/>
      <c r="P21" s="200">
        <f t="shared" si="20"/>
        <v>371.16</v>
      </c>
      <c r="Q21" s="281">
        <f t="shared" si="21"/>
        <v>1</v>
      </c>
      <c r="R21" s="200">
        <f t="shared" si="22"/>
        <v>353.45</v>
      </c>
      <c r="S21" s="281">
        <f t="shared" si="23"/>
        <v>1</v>
      </c>
      <c r="T21" s="200">
        <f t="shared" si="24"/>
        <v>-17.71</v>
      </c>
      <c r="U21" s="281">
        <f t="shared" si="25"/>
        <v>1</v>
      </c>
      <c r="V21" s="7"/>
    </row>
    <row r="22" spans="1:22">
      <c r="A22" s="334">
        <v>575035902</v>
      </c>
      <c r="B22" t="s">
        <v>437</v>
      </c>
      <c r="C22">
        <v>15713</v>
      </c>
      <c r="D22" s="333">
        <v>42878</v>
      </c>
      <c r="E22" t="s">
        <v>424</v>
      </c>
      <c r="F22">
        <v>455.87</v>
      </c>
      <c r="G22"/>
      <c r="H22" s="200">
        <f t="shared" si="0"/>
        <v>455.87</v>
      </c>
      <c r="I22" s="283">
        <f t="shared" si="1"/>
        <v>1</v>
      </c>
      <c r="J22">
        <v>510.35</v>
      </c>
      <c r="K22">
        <v>486</v>
      </c>
      <c r="L22">
        <v>-24.35</v>
      </c>
      <c r="M22"/>
      <c r="N22"/>
      <c r="O22"/>
      <c r="P22" s="200">
        <f t="shared" si="2"/>
        <v>510.35</v>
      </c>
      <c r="Q22" s="281">
        <f t="shared" si="3"/>
        <v>1</v>
      </c>
      <c r="R22" s="200">
        <f t="shared" si="4"/>
        <v>486</v>
      </c>
      <c r="S22" s="281">
        <f t="shared" si="5"/>
        <v>1</v>
      </c>
      <c r="T22" s="200">
        <f t="shared" si="6"/>
        <v>-24.35</v>
      </c>
      <c r="U22" s="281">
        <f t="shared" si="7"/>
        <v>1</v>
      </c>
      <c r="V22" s="7"/>
    </row>
    <row r="23" spans="1:22">
      <c r="A23" s="334">
        <v>575035902</v>
      </c>
      <c r="B23" t="s">
        <v>437</v>
      </c>
      <c r="C23">
        <v>15713</v>
      </c>
      <c r="D23" s="333">
        <v>43249</v>
      </c>
      <c r="E23" t="s">
        <v>424</v>
      </c>
      <c r="F23">
        <v>455.87</v>
      </c>
      <c r="G23"/>
      <c r="H23" s="200">
        <f t="shared" si="0"/>
        <v>455.87</v>
      </c>
      <c r="I23" s="283">
        <f t="shared" si="1"/>
        <v>1</v>
      </c>
      <c r="J23">
        <v>531.29999999999995</v>
      </c>
      <c r="K23">
        <v>486</v>
      </c>
      <c r="L23">
        <v>-45.3</v>
      </c>
      <c r="M23"/>
      <c r="N23"/>
      <c r="O23"/>
      <c r="P23" s="200">
        <f t="shared" si="2"/>
        <v>531.29999999999995</v>
      </c>
      <c r="Q23" s="281">
        <f t="shared" si="3"/>
        <v>1</v>
      </c>
      <c r="R23" s="200">
        <f t="shared" si="4"/>
        <v>486</v>
      </c>
      <c r="S23" s="281">
        <f t="shared" si="5"/>
        <v>1</v>
      </c>
      <c r="T23" s="200">
        <f t="shared" si="6"/>
        <v>-45.3</v>
      </c>
      <c r="U23" s="281">
        <f t="shared" si="7"/>
        <v>1</v>
      </c>
      <c r="V23" s="7"/>
    </row>
    <row r="24" spans="1:22">
      <c r="A24" s="334">
        <v>649926003</v>
      </c>
      <c r="B24" t="s">
        <v>349</v>
      </c>
      <c r="C24">
        <v>3272</v>
      </c>
      <c r="D24" s="333">
        <v>45105</v>
      </c>
      <c r="E24" t="s">
        <v>428</v>
      </c>
      <c r="F24">
        <v>0</v>
      </c>
      <c r="G24"/>
      <c r="H24" s="200">
        <f t="shared" si="0"/>
        <v>0</v>
      </c>
      <c r="I24" s="283" t="e">
        <f t="shared" si="1"/>
        <v>#DIV/0!</v>
      </c>
      <c r="J24">
        <v>0</v>
      </c>
      <c r="K24">
        <v>0</v>
      </c>
      <c r="L24">
        <v>0</v>
      </c>
      <c r="M24"/>
      <c r="N24"/>
      <c r="O24"/>
      <c r="P24" s="200">
        <f t="shared" si="2"/>
        <v>0</v>
      </c>
      <c r="Q24" s="281" t="e">
        <f t="shared" si="3"/>
        <v>#DIV/0!</v>
      </c>
      <c r="R24" s="200">
        <f t="shared" si="4"/>
        <v>0</v>
      </c>
      <c r="S24" s="281" t="e">
        <f t="shared" si="5"/>
        <v>#DIV/0!</v>
      </c>
      <c r="T24" s="200">
        <f t="shared" si="6"/>
        <v>0</v>
      </c>
      <c r="U24" s="281" t="e">
        <f t="shared" si="7"/>
        <v>#DIV/0!</v>
      </c>
      <c r="V24" s="7"/>
    </row>
    <row r="25" spans="1:22">
      <c r="A25" s="334">
        <v>655580009</v>
      </c>
      <c r="B25" t="s">
        <v>438</v>
      </c>
      <c r="C25">
        <v>9634</v>
      </c>
      <c r="D25" s="333">
        <v>45106</v>
      </c>
      <c r="E25" t="s">
        <v>428</v>
      </c>
      <c r="F25">
        <v>0</v>
      </c>
      <c r="G25"/>
      <c r="H25" s="200">
        <f t="shared" si="0"/>
        <v>0</v>
      </c>
      <c r="I25" s="283" t="e">
        <f t="shared" si="1"/>
        <v>#DIV/0!</v>
      </c>
      <c r="J25">
        <v>0</v>
      </c>
      <c r="K25">
        <v>0</v>
      </c>
      <c r="L25">
        <v>0</v>
      </c>
      <c r="M25"/>
      <c r="N25"/>
      <c r="O25"/>
      <c r="P25" s="200">
        <f t="shared" si="2"/>
        <v>0</v>
      </c>
      <c r="Q25" s="281" t="e">
        <f t="shared" si="3"/>
        <v>#DIV/0!</v>
      </c>
      <c r="R25" s="200">
        <f t="shared" si="4"/>
        <v>0</v>
      </c>
      <c r="S25" s="281" t="e">
        <f t="shared" si="5"/>
        <v>#DIV/0!</v>
      </c>
      <c r="T25" s="200">
        <f t="shared" si="6"/>
        <v>0</v>
      </c>
      <c r="U25" s="281" t="e">
        <f t="shared" si="7"/>
        <v>#DIV/0!</v>
      </c>
      <c r="V25" s="7"/>
    </row>
    <row r="26" spans="1:22">
      <c r="A26" s="334">
        <v>664068004</v>
      </c>
      <c r="B26" t="s">
        <v>439</v>
      </c>
      <c r="C26">
        <v>3034</v>
      </c>
      <c r="D26" s="333">
        <v>45078</v>
      </c>
      <c r="E26" t="s">
        <v>428</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665942009</v>
      </c>
      <c r="B27" t="s">
        <v>440</v>
      </c>
      <c r="C27">
        <v>3010</v>
      </c>
      <c r="D27" s="333">
        <v>45100</v>
      </c>
      <c r="E27" t="s">
        <v>428</v>
      </c>
      <c r="F27">
        <v>0</v>
      </c>
      <c r="G27"/>
      <c r="H27" s="200">
        <f t="shared" si="0"/>
        <v>0</v>
      </c>
      <c r="I27" s="283" t="e">
        <f t="shared" si="1"/>
        <v>#DIV/0!</v>
      </c>
      <c r="J27">
        <v>0</v>
      </c>
      <c r="K27">
        <v>0</v>
      </c>
      <c r="L27">
        <v>0</v>
      </c>
      <c r="M27"/>
      <c r="N27"/>
      <c r="O27"/>
      <c r="P27" s="200">
        <f t="shared" si="2"/>
        <v>0</v>
      </c>
      <c r="Q27" s="281" t="e">
        <f t="shared" si="3"/>
        <v>#DIV/0!</v>
      </c>
      <c r="R27" s="200">
        <f t="shared" si="4"/>
        <v>0</v>
      </c>
      <c r="S27" s="281" t="e">
        <f t="shared" si="5"/>
        <v>#DIV/0!</v>
      </c>
      <c r="T27" s="200">
        <f t="shared" si="6"/>
        <v>0</v>
      </c>
      <c r="U27" s="281" t="e">
        <f t="shared" si="7"/>
        <v>#DIV/0!</v>
      </c>
      <c r="V27" s="7"/>
    </row>
    <row r="28" spans="1:22">
      <c r="A28" s="334">
        <v>666114004</v>
      </c>
      <c r="B28" t="s">
        <v>441</v>
      </c>
      <c r="C28">
        <v>14933</v>
      </c>
      <c r="D28" s="333">
        <v>45082</v>
      </c>
      <c r="E28" t="s">
        <v>428</v>
      </c>
      <c r="F28">
        <v>0</v>
      </c>
      <c r="G28"/>
      <c r="H28" s="200">
        <f t="shared" si="0"/>
        <v>0</v>
      </c>
      <c r="I28" s="283" t="e">
        <f t="shared" si="1"/>
        <v>#DIV/0!</v>
      </c>
      <c r="J28">
        <v>0</v>
      </c>
      <c r="K28">
        <v>0</v>
      </c>
      <c r="L28">
        <v>0</v>
      </c>
      <c r="M28"/>
      <c r="N28"/>
      <c r="O28"/>
      <c r="P28" s="200">
        <f t="shared" si="2"/>
        <v>0</v>
      </c>
      <c r="Q28" s="281" t="e">
        <f t="shared" si="3"/>
        <v>#DIV/0!</v>
      </c>
      <c r="R28" s="200">
        <f t="shared" si="4"/>
        <v>0</v>
      </c>
      <c r="S28" s="281" t="e">
        <f t="shared" si="5"/>
        <v>#DIV/0!</v>
      </c>
      <c r="T28" s="200">
        <f t="shared" si="6"/>
        <v>0</v>
      </c>
      <c r="U28" s="281" t="e">
        <f t="shared" si="7"/>
        <v>#DIV/0!</v>
      </c>
      <c r="V28" s="7"/>
    </row>
    <row r="29" spans="1:22">
      <c r="A29" s="334">
        <v>588950907</v>
      </c>
      <c r="B29" t="s">
        <v>342</v>
      </c>
      <c r="C29">
        <v>19754</v>
      </c>
      <c r="D29" s="333">
        <v>44257</v>
      </c>
      <c r="E29" t="s">
        <v>424</v>
      </c>
      <c r="F29">
        <v>1146.23</v>
      </c>
      <c r="G29"/>
      <c r="H29" s="200">
        <f t="shared" si="0"/>
        <v>1146.23</v>
      </c>
      <c r="I29" s="283">
        <f t="shared" si="1"/>
        <v>1</v>
      </c>
      <c r="J29">
        <v>1391.29</v>
      </c>
      <c r="K29">
        <v>1222</v>
      </c>
      <c r="L29">
        <v>-169.29</v>
      </c>
      <c r="M29"/>
      <c r="N29"/>
      <c r="O29"/>
      <c r="P29" s="200">
        <f t="shared" si="2"/>
        <v>1391.29</v>
      </c>
      <c r="Q29" s="281">
        <f t="shared" si="3"/>
        <v>1</v>
      </c>
      <c r="R29" s="200">
        <f t="shared" si="4"/>
        <v>1222</v>
      </c>
      <c r="S29" s="281">
        <f t="shared" si="5"/>
        <v>1</v>
      </c>
      <c r="T29" s="200">
        <f t="shared" si="6"/>
        <v>-169.29</v>
      </c>
      <c r="U29" s="281">
        <f t="shared" si="7"/>
        <v>1</v>
      </c>
      <c r="V29" s="7"/>
    </row>
    <row r="30" spans="1:22">
      <c r="A30" s="334">
        <v>588950907</v>
      </c>
      <c r="B30" t="s">
        <v>342</v>
      </c>
      <c r="C30">
        <v>19754</v>
      </c>
      <c r="D30" s="333">
        <v>43522</v>
      </c>
      <c r="E30" t="s">
        <v>424</v>
      </c>
      <c r="F30">
        <v>1406.73</v>
      </c>
      <c r="G30"/>
      <c r="H30" s="200">
        <f t="shared" si="0"/>
        <v>1406.73</v>
      </c>
      <c r="I30" s="283">
        <f t="shared" si="1"/>
        <v>1</v>
      </c>
      <c r="J30">
        <v>1595.16</v>
      </c>
      <c r="K30">
        <v>1499.72</v>
      </c>
      <c r="L30">
        <v>-95.44</v>
      </c>
      <c r="M30"/>
      <c r="N30"/>
      <c r="O30"/>
      <c r="P30" s="200">
        <f t="shared" si="2"/>
        <v>1595.16</v>
      </c>
      <c r="Q30" s="281">
        <f t="shared" si="3"/>
        <v>1</v>
      </c>
      <c r="R30" s="200">
        <f t="shared" si="4"/>
        <v>1499.72</v>
      </c>
      <c r="S30" s="281">
        <f t="shared" si="5"/>
        <v>1</v>
      </c>
      <c r="T30" s="200">
        <f t="shared" si="6"/>
        <v>-95.44</v>
      </c>
      <c r="U30" s="281">
        <f t="shared" si="7"/>
        <v>1</v>
      </c>
      <c r="V30" s="7"/>
    </row>
    <row r="31" spans="1:22">
      <c r="A31" s="334">
        <v>588950907</v>
      </c>
      <c r="B31" t="s">
        <v>342</v>
      </c>
      <c r="C31">
        <v>19754</v>
      </c>
      <c r="D31" s="333">
        <v>43886</v>
      </c>
      <c r="E31" t="s">
        <v>424</v>
      </c>
      <c r="F31">
        <v>1406.73</v>
      </c>
      <c r="G31"/>
      <c r="H31" s="200">
        <f t="shared" si="0"/>
        <v>1406.73</v>
      </c>
      <c r="I31" s="283">
        <f t="shared" si="1"/>
        <v>1</v>
      </c>
      <c r="J31">
        <v>1526.59</v>
      </c>
      <c r="K31">
        <v>1499.72</v>
      </c>
      <c r="L31">
        <v>-26.87</v>
      </c>
      <c r="M31"/>
      <c r="N31"/>
      <c r="O31"/>
      <c r="P31" s="200">
        <f t="shared" si="2"/>
        <v>1526.59</v>
      </c>
      <c r="Q31" s="281">
        <f t="shared" si="3"/>
        <v>1</v>
      </c>
      <c r="R31" s="200">
        <f t="shared" si="4"/>
        <v>1499.72</v>
      </c>
      <c r="S31" s="281">
        <f t="shared" si="5"/>
        <v>1</v>
      </c>
      <c r="T31" s="200">
        <f t="shared" si="6"/>
        <v>-26.87</v>
      </c>
      <c r="U31" s="281">
        <f t="shared" si="7"/>
        <v>1</v>
      </c>
      <c r="V31" s="7"/>
    </row>
    <row r="32" spans="1:22">
      <c r="A32" s="334">
        <v>588950907</v>
      </c>
      <c r="B32" t="s">
        <v>342</v>
      </c>
      <c r="C32">
        <v>19754</v>
      </c>
      <c r="D32" s="333">
        <v>44614</v>
      </c>
      <c r="E32" t="s">
        <v>424</v>
      </c>
      <c r="F32">
        <v>1406.73</v>
      </c>
      <c r="G32"/>
      <c r="H32" s="200">
        <f t="shared" si="0"/>
        <v>1406.73</v>
      </c>
      <c r="I32" s="283">
        <f t="shared" si="1"/>
        <v>1</v>
      </c>
      <c r="J32">
        <v>1595.44</v>
      </c>
      <c r="K32">
        <v>1499.72</v>
      </c>
      <c r="L32">
        <v>-95.72</v>
      </c>
      <c r="M32"/>
      <c r="N32"/>
      <c r="O32"/>
      <c r="P32" s="200">
        <f t="shared" si="2"/>
        <v>1595.44</v>
      </c>
      <c r="Q32" s="281">
        <f t="shared" si="3"/>
        <v>1</v>
      </c>
      <c r="R32" s="200">
        <f t="shared" si="4"/>
        <v>1499.72</v>
      </c>
      <c r="S32" s="281">
        <f t="shared" si="5"/>
        <v>1</v>
      </c>
      <c r="T32" s="200">
        <f t="shared" si="6"/>
        <v>-95.72</v>
      </c>
      <c r="U32" s="281">
        <f t="shared" si="7"/>
        <v>1</v>
      </c>
      <c r="V32" s="7"/>
    </row>
    <row r="33" spans="1:22">
      <c r="A33" s="334">
        <v>588950907</v>
      </c>
      <c r="B33" t="s">
        <v>342</v>
      </c>
      <c r="C33">
        <v>7517</v>
      </c>
      <c r="D33" s="333">
        <v>44978</v>
      </c>
      <c r="E33" t="s">
        <v>424</v>
      </c>
      <c r="F33">
        <v>634.42999999999995</v>
      </c>
      <c r="G33"/>
      <c r="H33" s="200">
        <f t="shared" si="0"/>
        <v>634.42999999999995</v>
      </c>
      <c r="I33" s="283">
        <f t="shared" si="1"/>
        <v>1</v>
      </c>
      <c r="J33">
        <v>676.53</v>
      </c>
      <c r="K33">
        <v>676.37</v>
      </c>
      <c r="L33">
        <v>-0.16</v>
      </c>
      <c r="M33"/>
      <c r="N33"/>
      <c r="O33"/>
      <c r="P33" s="200">
        <f t="shared" si="2"/>
        <v>676.53</v>
      </c>
      <c r="Q33" s="281">
        <f t="shared" si="3"/>
        <v>1</v>
      </c>
      <c r="R33" s="200">
        <f t="shared" si="4"/>
        <v>676.37</v>
      </c>
      <c r="S33" s="281">
        <f t="shared" si="5"/>
        <v>1</v>
      </c>
      <c r="T33" s="200">
        <f t="shared" si="6"/>
        <v>-0.16</v>
      </c>
      <c r="U33" s="281">
        <f t="shared" si="7"/>
        <v>1</v>
      </c>
      <c r="V33" s="7"/>
    </row>
    <row r="34" spans="1:22">
      <c r="A34" s="334">
        <v>635640006</v>
      </c>
      <c r="B34" t="s">
        <v>393</v>
      </c>
      <c r="C34">
        <v>13692</v>
      </c>
      <c r="D34" s="333">
        <v>45099</v>
      </c>
      <c r="E34" t="s">
        <v>428</v>
      </c>
      <c r="F34">
        <v>0</v>
      </c>
      <c r="G34"/>
      <c r="H34" s="200">
        <f t="shared" si="0"/>
        <v>0</v>
      </c>
      <c r="I34" s="283" t="e">
        <f t="shared" si="1"/>
        <v>#DIV/0!</v>
      </c>
      <c r="J34">
        <v>0</v>
      </c>
      <c r="K34">
        <v>0</v>
      </c>
      <c r="L34">
        <v>0</v>
      </c>
      <c r="M34"/>
      <c r="N34"/>
      <c r="O34"/>
      <c r="P34" s="200">
        <f t="shared" si="2"/>
        <v>0</v>
      </c>
      <c r="Q34" s="281" t="e">
        <f t="shared" si="3"/>
        <v>#DIV/0!</v>
      </c>
      <c r="R34" s="200">
        <f t="shared" si="4"/>
        <v>0</v>
      </c>
      <c r="S34" s="281" t="e">
        <f t="shared" si="5"/>
        <v>#DIV/0!</v>
      </c>
      <c r="T34" s="200">
        <f t="shared" si="6"/>
        <v>0</v>
      </c>
      <c r="U34" s="281" t="e">
        <f t="shared" si="7"/>
        <v>#DIV/0!</v>
      </c>
      <c r="V34" s="7"/>
    </row>
    <row r="35" spans="1:22">
      <c r="A35" s="334">
        <v>686930009</v>
      </c>
      <c r="B35" t="s">
        <v>442</v>
      </c>
      <c r="C35">
        <v>6036</v>
      </c>
      <c r="D35" s="333">
        <v>45100</v>
      </c>
      <c r="E35" t="s">
        <v>428</v>
      </c>
      <c r="F35">
        <v>0</v>
      </c>
      <c r="G35"/>
      <c r="H35" s="200">
        <f t="shared" si="0"/>
        <v>0</v>
      </c>
      <c r="I35" s="283" t="e">
        <f t="shared" si="1"/>
        <v>#DIV/0!</v>
      </c>
      <c r="J35">
        <v>0</v>
      </c>
      <c r="K35">
        <v>0</v>
      </c>
      <c r="L35">
        <v>0</v>
      </c>
      <c r="M35"/>
      <c r="N35"/>
      <c r="O35"/>
      <c r="P35" s="200">
        <f t="shared" si="2"/>
        <v>0</v>
      </c>
      <c r="Q35" s="281" t="e">
        <f t="shared" si="3"/>
        <v>#DIV/0!</v>
      </c>
      <c r="R35" s="200">
        <f t="shared" si="4"/>
        <v>0</v>
      </c>
      <c r="S35" s="281" t="e">
        <f t="shared" si="5"/>
        <v>#DIV/0!</v>
      </c>
      <c r="T35" s="200">
        <f t="shared" si="6"/>
        <v>0</v>
      </c>
      <c r="U35" s="281" t="e">
        <f t="shared" si="7"/>
        <v>#DIV/0!</v>
      </c>
      <c r="V35" s="7"/>
    </row>
    <row r="36" spans="1:22">
      <c r="A36" s="334">
        <v>654902204</v>
      </c>
      <c r="B36" t="s">
        <v>443</v>
      </c>
      <c r="C36">
        <v>99758</v>
      </c>
      <c r="D36" s="333">
        <v>44971</v>
      </c>
      <c r="E36" t="s">
        <v>430</v>
      </c>
      <c r="F36">
        <v>752.74</v>
      </c>
      <c r="G36"/>
      <c r="H36" s="200">
        <f t="shared" si="0"/>
        <v>752.74</v>
      </c>
      <c r="I36" s="283">
        <f t="shared" si="1"/>
        <v>1</v>
      </c>
      <c r="J36">
        <v>752.74</v>
      </c>
      <c r="K36">
        <v>752.74</v>
      </c>
      <c r="L36">
        <v>0</v>
      </c>
      <c r="M36"/>
      <c r="N36"/>
      <c r="O36"/>
      <c r="P36" s="200">
        <f t="shared" si="2"/>
        <v>752.74</v>
      </c>
      <c r="Q36" s="281">
        <f t="shared" si="3"/>
        <v>1</v>
      </c>
      <c r="R36" s="200">
        <f t="shared" si="4"/>
        <v>752.74</v>
      </c>
      <c r="S36" s="281">
        <f t="shared" si="5"/>
        <v>1</v>
      </c>
      <c r="T36" s="200">
        <f t="shared" si="6"/>
        <v>0</v>
      </c>
      <c r="U36" s="281" t="e">
        <f t="shared" si="7"/>
        <v>#DIV/0!</v>
      </c>
      <c r="V36" s="7"/>
    </row>
    <row r="37" spans="1:22">
      <c r="A37" s="334">
        <v>803054204</v>
      </c>
      <c r="B37" t="s">
        <v>444</v>
      </c>
      <c r="C37">
        <v>2685</v>
      </c>
      <c r="D37" s="333">
        <v>44712</v>
      </c>
      <c r="E37" t="s">
        <v>430</v>
      </c>
      <c r="F37">
        <v>376.99</v>
      </c>
      <c r="G37"/>
      <c r="H37" s="200">
        <f t="shared" si="0"/>
        <v>376.99</v>
      </c>
      <c r="I37" s="283">
        <f t="shared" si="1"/>
        <v>1</v>
      </c>
      <c r="J37">
        <v>376.99</v>
      </c>
      <c r="K37">
        <v>376.99</v>
      </c>
      <c r="L37">
        <v>0</v>
      </c>
      <c r="M37"/>
      <c r="N37"/>
      <c r="O37"/>
      <c r="P37" s="200">
        <f t="shared" si="2"/>
        <v>376.99</v>
      </c>
      <c r="Q37" s="281">
        <f t="shared" si="3"/>
        <v>1</v>
      </c>
      <c r="R37" s="200">
        <f t="shared" si="4"/>
        <v>376.99</v>
      </c>
      <c r="S37" s="281">
        <f t="shared" si="5"/>
        <v>1</v>
      </c>
      <c r="T37" s="200">
        <f t="shared" si="6"/>
        <v>0</v>
      </c>
      <c r="U37" s="281" t="e">
        <f t="shared" si="7"/>
        <v>#DIV/0!</v>
      </c>
      <c r="V37" s="7"/>
    </row>
    <row r="38" spans="1:22">
      <c r="A38" s="334">
        <v>803054204</v>
      </c>
      <c r="B38" t="s">
        <v>444</v>
      </c>
      <c r="C38">
        <v>3700</v>
      </c>
      <c r="D38" s="333">
        <v>42877</v>
      </c>
      <c r="E38" t="s">
        <v>430</v>
      </c>
      <c r="F38">
        <v>1463</v>
      </c>
      <c r="G38"/>
      <c r="H38" s="200">
        <f t="shared" si="0"/>
        <v>1463</v>
      </c>
      <c r="I38" s="283">
        <f t="shared" si="1"/>
        <v>1</v>
      </c>
      <c r="J38">
        <v>1463</v>
      </c>
      <c r="K38">
        <v>1463</v>
      </c>
      <c r="L38">
        <v>0</v>
      </c>
      <c r="M38"/>
      <c r="N38"/>
      <c r="O38"/>
      <c r="P38" s="200">
        <f t="shared" si="2"/>
        <v>1463</v>
      </c>
      <c r="Q38" s="281">
        <f t="shared" si="3"/>
        <v>1</v>
      </c>
      <c r="R38" s="200">
        <f t="shared" si="4"/>
        <v>1463</v>
      </c>
      <c r="S38" s="281">
        <f t="shared" si="5"/>
        <v>1</v>
      </c>
      <c r="T38" s="200">
        <f t="shared" si="6"/>
        <v>0</v>
      </c>
      <c r="U38" s="281" t="e">
        <f t="shared" si="7"/>
        <v>#DIV/0!</v>
      </c>
      <c r="V38" s="7"/>
    </row>
    <row r="39" spans="1:22">
      <c r="A39" s="334">
        <v>803054204</v>
      </c>
      <c r="B39" t="s">
        <v>444</v>
      </c>
      <c r="C39">
        <v>3700</v>
      </c>
      <c r="D39" s="333">
        <v>43249</v>
      </c>
      <c r="E39" t="s">
        <v>430</v>
      </c>
      <c r="F39">
        <v>1574.91</v>
      </c>
      <c r="G39"/>
      <c r="H39" s="200">
        <f t="shared" si="0"/>
        <v>1574.91</v>
      </c>
      <c r="I39" s="283">
        <f t="shared" si="1"/>
        <v>1</v>
      </c>
      <c r="J39">
        <v>1574.91</v>
      </c>
      <c r="K39">
        <v>1574.91</v>
      </c>
      <c r="L39">
        <v>0</v>
      </c>
      <c r="M39"/>
      <c r="N39"/>
      <c r="O39"/>
      <c r="P39" s="200">
        <f t="shared" si="2"/>
        <v>1574.91</v>
      </c>
      <c r="Q39" s="281">
        <f t="shared" si="3"/>
        <v>1</v>
      </c>
      <c r="R39" s="200">
        <f t="shared" si="4"/>
        <v>1574.91</v>
      </c>
      <c r="S39" s="281">
        <f t="shared" si="5"/>
        <v>1</v>
      </c>
      <c r="T39" s="200">
        <f t="shared" si="6"/>
        <v>0</v>
      </c>
      <c r="U39" s="281" t="e">
        <f t="shared" si="7"/>
        <v>#DIV/0!</v>
      </c>
      <c r="V39" s="7"/>
    </row>
    <row r="40" spans="1:22">
      <c r="A40" s="334">
        <v>803054204</v>
      </c>
      <c r="B40" t="s">
        <v>444</v>
      </c>
      <c r="C40">
        <v>7300</v>
      </c>
      <c r="D40" s="333">
        <v>43613</v>
      </c>
      <c r="E40" t="s">
        <v>430</v>
      </c>
      <c r="F40">
        <v>3145.15</v>
      </c>
      <c r="G40"/>
      <c r="H40" s="200">
        <f t="shared" si="0"/>
        <v>3145.15</v>
      </c>
      <c r="I40" s="283">
        <f t="shared" si="1"/>
        <v>1</v>
      </c>
      <c r="J40">
        <v>3145.15</v>
      </c>
      <c r="K40">
        <v>3145.15</v>
      </c>
      <c r="L40">
        <v>0</v>
      </c>
      <c r="M40"/>
      <c r="N40"/>
      <c r="O40"/>
      <c r="P40" s="200">
        <f t="shared" si="2"/>
        <v>3145.15</v>
      </c>
      <c r="Q40" s="281">
        <f t="shared" si="3"/>
        <v>1</v>
      </c>
      <c r="R40" s="200">
        <f t="shared" si="4"/>
        <v>3145.15</v>
      </c>
      <c r="S40" s="281">
        <f t="shared" si="5"/>
        <v>1</v>
      </c>
      <c r="T40" s="200">
        <f t="shared" si="6"/>
        <v>0</v>
      </c>
      <c r="U40" s="281" t="e">
        <f t="shared" si="7"/>
        <v>#DIV/0!</v>
      </c>
      <c r="V40" s="7"/>
    </row>
    <row r="41" spans="1:22">
      <c r="A41" s="334">
        <v>803054204</v>
      </c>
      <c r="B41" t="s">
        <v>444</v>
      </c>
      <c r="C41">
        <v>6200</v>
      </c>
      <c r="D41" s="333">
        <v>43984</v>
      </c>
      <c r="E41" t="s">
        <v>430</v>
      </c>
      <c r="F41">
        <v>2768.41</v>
      </c>
      <c r="G41"/>
      <c r="H41" s="200">
        <f t="shared" si="0"/>
        <v>2768.41</v>
      </c>
      <c r="I41" s="283">
        <f t="shared" si="1"/>
        <v>1</v>
      </c>
      <c r="J41">
        <v>2768.41</v>
      </c>
      <c r="K41">
        <v>2768.41</v>
      </c>
      <c r="L41">
        <v>0</v>
      </c>
      <c r="M41"/>
      <c r="N41"/>
      <c r="O41"/>
      <c r="P41" s="200">
        <f t="shared" si="2"/>
        <v>2768.41</v>
      </c>
      <c r="Q41" s="281">
        <f t="shared" si="3"/>
        <v>1</v>
      </c>
      <c r="R41" s="200">
        <f t="shared" si="4"/>
        <v>2768.41</v>
      </c>
      <c r="S41" s="281">
        <f t="shared" si="5"/>
        <v>1</v>
      </c>
      <c r="T41" s="200">
        <f t="shared" si="6"/>
        <v>0</v>
      </c>
      <c r="U41" s="281" t="e">
        <f t="shared" si="7"/>
        <v>#DIV/0!</v>
      </c>
      <c r="V41" s="7"/>
    </row>
    <row r="42" spans="1:22">
      <c r="A42" s="334">
        <v>803054204</v>
      </c>
      <c r="B42" t="s">
        <v>444</v>
      </c>
      <c r="C42">
        <v>2685</v>
      </c>
      <c r="D42" s="333">
        <v>44712</v>
      </c>
      <c r="E42" t="s">
        <v>430</v>
      </c>
      <c r="F42">
        <v>1441.4</v>
      </c>
      <c r="G42"/>
      <c r="H42" s="200">
        <f t="shared" si="0"/>
        <v>1441.4</v>
      </c>
      <c r="I42" s="283">
        <f t="shared" si="1"/>
        <v>1</v>
      </c>
      <c r="J42">
        <v>1441.4</v>
      </c>
      <c r="K42">
        <v>1441.4</v>
      </c>
      <c r="L42">
        <v>0</v>
      </c>
      <c r="M42"/>
      <c r="N42"/>
      <c r="O42"/>
      <c r="P42" s="200">
        <f t="shared" si="2"/>
        <v>1441.4</v>
      </c>
      <c r="Q42" s="281">
        <f t="shared" si="3"/>
        <v>1</v>
      </c>
      <c r="R42" s="200">
        <f t="shared" si="4"/>
        <v>1441.4</v>
      </c>
      <c r="S42" s="281">
        <f t="shared" si="5"/>
        <v>1</v>
      </c>
      <c r="T42" s="200">
        <f t="shared" si="6"/>
        <v>0</v>
      </c>
      <c r="U42" s="281" t="e">
        <f t="shared" si="7"/>
        <v>#DIV/0!</v>
      </c>
      <c r="V42" s="7"/>
    </row>
    <row r="43" spans="1:22">
      <c r="A43" s="334">
        <v>803054204</v>
      </c>
      <c r="B43" t="s">
        <v>444</v>
      </c>
      <c r="C43">
        <v>3565</v>
      </c>
      <c r="D43" s="333">
        <v>45068</v>
      </c>
      <c r="E43" t="s">
        <v>430</v>
      </c>
      <c r="F43">
        <v>2099.62</v>
      </c>
      <c r="G43"/>
      <c r="H43" s="200">
        <f t="shared" si="0"/>
        <v>2099.62</v>
      </c>
      <c r="I43" s="283">
        <f t="shared" si="1"/>
        <v>1</v>
      </c>
      <c r="J43">
        <v>2099.62</v>
      </c>
      <c r="K43">
        <v>2099.62</v>
      </c>
      <c r="L43">
        <v>0</v>
      </c>
      <c r="M43"/>
      <c r="N43"/>
      <c r="O43"/>
      <c r="P43" s="200">
        <f t="shared" si="2"/>
        <v>2099.62</v>
      </c>
      <c r="Q43" s="281">
        <f t="shared" si="3"/>
        <v>1</v>
      </c>
      <c r="R43" s="200">
        <f t="shared" si="4"/>
        <v>2099.62</v>
      </c>
      <c r="S43" s="281">
        <f t="shared" si="5"/>
        <v>1</v>
      </c>
      <c r="T43" s="200">
        <f t="shared" si="6"/>
        <v>0</v>
      </c>
      <c r="U43" s="281" t="e">
        <f t="shared" si="7"/>
        <v>#DIV/0!</v>
      </c>
      <c r="V43" s="7"/>
    </row>
    <row r="44" spans="1:22">
      <c r="A44" s="334">
        <v>803054204</v>
      </c>
      <c r="B44" t="s">
        <v>444</v>
      </c>
      <c r="C44">
        <v>3200</v>
      </c>
      <c r="D44" s="333">
        <v>44341</v>
      </c>
      <c r="E44" t="s">
        <v>430</v>
      </c>
      <c r="F44">
        <v>1872.96</v>
      </c>
      <c r="G44"/>
      <c r="H44" s="200">
        <f t="shared" ref="H44:H46" si="26">F44-G44</f>
        <v>1872.96</v>
      </c>
      <c r="I44" s="283">
        <f t="shared" ref="I44:I46" si="27">ROUND(H44/F44,10)</f>
        <v>1</v>
      </c>
      <c r="J44">
        <v>1872.96</v>
      </c>
      <c r="K44">
        <v>1872.96</v>
      </c>
      <c r="L44">
        <v>0</v>
      </c>
      <c r="M44"/>
      <c r="N44"/>
      <c r="O44"/>
      <c r="P44" s="200">
        <f t="shared" ref="P44:P46" si="28">J44-N44</f>
        <v>1872.96</v>
      </c>
      <c r="Q44" s="281">
        <f t="shared" ref="Q44:Q46" si="29">ROUND(P44/J44,10)</f>
        <v>1</v>
      </c>
      <c r="R44" s="200">
        <f t="shared" ref="R44:R46" si="30">K44-M44</f>
        <v>1872.96</v>
      </c>
      <c r="S44" s="281">
        <f t="shared" ref="S44:S46" si="31">ROUND(R44/K44,10)</f>
        <v>1</v>
      </c>
      <c r="T44" s="200">
        <f t="shared" ref="T44:T46" si="32">L44-O44</f>
        <v>0</v>
      </c>
      <c r="U44" s="281" t="e">
        <f t="shared" ref="U44:U46" si="33">ROUND(T44/L44,10)</f>
        <v>#DIV/0!</v>
      </c>
      <c r="V44" s="7"/>
    </row>
    <row r="45" spans="1:22">
      <c r="A45" s="334">
        <v>712459908</v>
      </c>
      <c r="B45" t="s">
        <v>445</v>
      </c>
      <c r="C45">
        <v>2596</v>
      </c>
      <c r="D45" s="333">
        <v>44686</v>
      </c>
      <c r="E45" t="s">
        <v>422</v>
      </c>
      <c r="F45">
        <v>6360.2</v>
      </c>
      <c r="G45"/>
      <c r="H45" s="200">
        <f t="shared" si="26"/>
        <v>6360.2</v>
      </c>
      <c r="I45" s="283">
        <f t="shared" si="27"/>
        <v>1</v>
      </c>
      <c r="J45">
        <v>6502.28</v>
      </c>
      <c r="K45">
        <v>6957.5</v>
      </c>
      <c r="L45">
        <v>455.22</v>
      </c>
      <c r="M45"/>
      <c r="N45"/>
      <c r="O45"/>
      <c r="P45" s="200">
        <f t="shared" si="28"/>
        <v>6502.28</v>
      </c>
      <c r="Q45" s="281">
        <f t="shared" si="29"/>
        <v>1</v>
      </c>
      <c r="R45" s="200">
        <f t="shared" si="30"/>
        <v>6957.5</v>
      </c>
      <c r="S45" s="281">
        <f t="shared" si="31"/>
        <v>1</v>
      </c>
      <c r="T45" s="200">
        <f t="shared" si="32"/>
        <v>455.22</v>
      </c>
      <c r="U45" s="281">
        <f t="shared" si="33"/>
        <v>1</v>
      </c>
      <c r="V45" s="7"/>
    </row>
    <row r="46" spans="1:22">
      <c r="A46" s="334">
        <v>712459908</v>
      </c>
      <c r="B46" t="s">
        <v>445</v>
      </c>
      <c r="C46">
        <v>2178</v>
      </c>
      <c r="D46" s="333">
        <v>45051</v>
      </c>
      <c r="E46" t="s">
        <v>422</v>
      </c>
      <c r="F46">
        <v>5641.02</v>
      </c>
      <c r="G46"/>
      <c r="H46" s="200">
        <f t="shared" si="26"/>
        <v>5641.02</v>
      </c>
      <c r="I46" s="283">
        <f t="shared" si="27"/>
        <v>1</v>
      </c>
      <c r="J46">
        <v>6356.08</v>
      </c>
      <c r="K46">
        <v>6170.78</v>
      </c>
      <c r="L46">
        <v>-185.3</v>
      </c>
      <c r="M46"/>
      <c r="N46"/>
      <c r="O46"/>
      <c r="P46" s="200">
        <f t="shared" si="28"/>
        <v>6356.08</v>
      </c>
      <c r="Q46" s="281">
        <f t="shared" si="29"/>
        <v>1</v>
      </c>
      <c r="R46" s="200">
        <f t="shared" si="30"/>
        <v>6170.78</v>
      </c>
      <c r="S46" s="281">
        <f t="shared" si="31"/>
        <v>1</v>
      </c>
      <c r="T46" s="200">
        <f t="shared" si="32"/>
        <v>-185.3</v>
      </c>
      <c r="U46" s="281">
        <f t="shared" si="33"/>
        <v>1</v>
      </c>
      <c r="V46" s="7"/>
    </row>
    <row r="47" spans="1:22">
      <c r="A47" s="334">
        <v>717158901</v>
      </c>
      <c r="B47" t="s">
        <v>446</v>
      </c>
      <c r="C47">
        <v>18812</v>
      </c>
      <c r="D47" s="333">
        <v>44692</v>
      </c>
      <c r="E47" t="s">
        <v>422</v>
      </c>
      <c r="F47">
        <v>329.21</v>
      </c>
      <c r="G47"/>
      <c r="H47" s="200">
        <f t="shared" si="0"/>
        <v>329.21</v>
      </c>
      <c r="I47" s="283">
        <f t="shared" si="1"/>
        <v>1</v>
      </c>
      <c r="J47">
        <v>330.38</v>
      </c>
      <c r="K47">
        <v>360.13</v>
      </c>
      <c r="L47">
        <v>29.75</v>
      </c>
      <c r="M47"/>
      <c r="N47"/>
      <c r="O47"/>
      <c r="P47" s="200">
        <f t="shared" si="2"/>
        <v>330.38</v>
      </c>
      <c r="Q47" s="281">
        <f t="shared" si="3"/>
        <v>1</v>
      </c>
      <c r="R47" s="200">
        <f t="shared" si="4"/>
        <v>360.13</v>
      </c>
      <c r="S47" s="281">
        <f t="shared" si="5"/>
        <v>1</v>
      </c>
      <c r="T47" s="200">
        <f t="shared" si="6"/>
        <v>29.75</v>
      </c>
      <c r="U47" s="281">
        <f t="shared" si="7"/>
        <v>1</v>
      </c>
      <c r="V47" s="7"/>
    </row>
    <row r="48" spans="1:22">
      <c r="A48" s="334">
        <v>733337901</v>
      </c>
      <c r="B48" t="s">
        <v>447</v>
      </c>
      <c r="C48">
        <v>2445</v>
      </c>
      <c r="D48" s="333">
        <v>44692</v>
      </c>
      <c r="E48" t="s">
        <v>422</v>
      </c>
      <c r="F48">
        <v>706.13</v>
      </c>
      <c r="G48"/>
      <c r="H48" s="200">
        <f t="shared" ref="H48:H57" si="34">F48-G48</f>
        <v>706.13</v>
      </c>
      <c r="I48" s="283">
        <f t="shared" ref="I48:I57" si="35">ROUND(H48/F48,10)</f>
        <v>1</v>
      </c>
      <c r="J48">
        <v>708.64</v>
      </c>
      <c r="K48">
        <v>772.44</v>
      </c>
      <c r="L48">
        <v>63.8</v>
      </c>
      <c r="M48"/>
      <c r="N48"/>
      <c r="O48"/>
      <c r="P48" s="200">
        <f t="shared" ref="P48:P57" si="36">J48-N48</f>
        <v>708.64</v>
      </c>
      <c r="Q48" s="281">
        <f t="shared" ref="Q48:Q57" si="37">ROUND(P48/J48,10)</f>
        <v>1</v>
      </c>
      <c r="R48" s="200">
        <f t="shared" ref="R48:R57" si="38">K48-M48</f>
        <v>772.44</v>
      </c>
      <c r="S48" s="281">
        <f t="shared" ref="S48:S57" si="39">ROUND(R48/K48,10)</f>
        <v>1</v>
      </c>
      <c r="T48" s="200">
        <f t="shared" ref="T48:T57" si="40">L48-O48</f>
        <v>63.8</v>
      </c>
      <c r="U48" s="281">
        <f t="shared" ref="U48:U57" si="41">ROUND(T48/L48,10)</f>
        <v>1</v>
      </c>
      <c r="V48" s="7"/>
    </row>
    <row r="49" spans="1:22">
      <c r="A49" s="334">
        <v>733337901</v>
      </c>
      <c r="B49" t="s">
        <v>447</v>
      </c>
      <c r="C49">
        <v>1035</v>
      </c>
      <c r="D49" s="333">
        <v>45057</v>
      </c>
      <c r="E49" t="s">
        <v>422</v>
      </c>
      <c r="F49">
        <v>633.94000000000005</v>
      </c>
      <c r="G49"/>
      <c r="H49" s="200">
        <f t="shared" si="34"/>
        <v>633.94000000000005</v>
      </c>
      <c r="I49" s="283">
        <f t="shared" si="35"/>
        <v>1</v>
      </c>
      <c r="J49">
        <v>711.21</v>
      </c>
      <c r="K49">
        <v>693.47</v>
      </c>
      <c r="L49">
        <v>-17.739999999999998</v>
      </c>
      <c r="M49"/>
      <c r="N49"/>
      <c r="O49"/>
      <c r="P49" s="200">
        <f t="shared" si="36"/>
        <v>711.21</v>
      </c>
      <c r="Q49" s="281">
        <f t="shared" si="37"/>
        <v>1</v>
      </c>
      <c r="R49" s="200">
        <f t="shared" si="38"/>
        <v>693.47</v>
      </c>
      <c r="S49" s="281">
        <f t="shared" si="39"/>
        <v>1</v>
      </c>
      <c r="T49" s="200">
        <f t="shared" si="40"/>
        <v>-17.739999999999998</v>
      </c>
      <c r="U49" s="281">
        <f t="shared" si="41"/>
        <v>1</v>
      </c>
      <c r="V49" s="7"/>
    </row>
    <row r="50" spans="1:22">
      <c r="A50" s="334" t="s">
        <v>448</v>
      </c>
      <c r="B50" t="s">
        <v>449</v>
      </c>
      <c r="C50">
        <v>14078</v>
      </c>
      <c r="D50" s="333">
        <v>45111</v>
      </c>
      <c r="E50" t="s">
        <v>426</v>
      </c>
      <c r="F50">
        <v>0</v>
      </c>
      <c r="G50"/>
      <c r="H50" s="200">
        <f t="shared" si="34"/>
        <v>0</v>
      </c>
      <c r="I50" s="283" t="e">
        <f t="shared" si="35"/>
        <v>#DIV/0!</v>
      </c>
      <c r="J50">
        <v>0</v>
      </c>
      <c r="K50">
        <v>0</v>
      </c>
      <c r="L50">
        <v>0</v>
      </c>
      <c r="M50"/>
      <c r="N50"/>
      <c r="O50"/>
      <c r="P50" s="200">
        <f t="shared" si="36"/>
        <v>0</v>
      </c>
      <c r="Q50" s="281" t="e">
        <f t="shared" si="37"/>
        <v>#DIV/0!</v>
      </c>
      <c r="R50" s="200">
        <f t="shared" si="38"/>
        <v>0</v>
      </c>
      <c r="S50" s="281" t="e">
        <f t="shared" si="39"/>
        <v>#DIV/0!</v>
      </c>
      <c r="T50" s="200">
        <f t="shared" si="40"/>
        <v>0</v>
      </c>
      <c r="U50" s="281" t="e">
        <f t="shared" si="41"/>
        <v>#DIV/0!</v>
      </c>
      <c r="V50" s="7"/>
    </row>
    <row r="51" spans="1:22">
      <c r="A51" s="334" t="s">
        <v>450</v>
      </c>
      <c r="B51" t="s">
        <v>451</v>
      </c>
      <c r="C51">
        <v>2702</v>
      </c>
      <c r="D51" s="333">
        <v>42877</v>
      </c>
      <c r="E51" t="s">
        <v>424</v>
      </c>
      <c r="F51">
        <v>605.75</v>
      </c>
      <c r="G51"/>
      <c r="H51" s="200">
        <f t="shared" si="34"/>
        <v>605.75</v>
      </c>
      <c r="I51" s="283">
        <f t="shared" si="35"/>
        <v>1</v>
      </c>
      <c r="J51">
        <v>673.99</v>
      </c>
      <c r="K51">
        <v>645.79</v>
      </c>
      <c r="L51">
        <v>-28.2</v>
      </c>
      <c r="M51"/>
      <c r="N51"/>
      <c r="O51"/>
      <c r="P51" s="200">
        <f t="shared" si="36"/>
        <v>673.99</v>
      </c>
      <c r="Q51" s="281">
        <f t="shared" si="37"/>
        <v>1</v>
      </c>
      <c r="R51" s="200">
        <f t="shared" si="38"/>
        <v>645.79</v>
      </c>
      <c r="S51" s="281">
        <f t="shared" si="39"/>
        <v>1</v>
      </c>
      <c r="T51" s="200">
        <f t="shared" si="40"/>
        <v>-28.2</v>
      </c>
      <c r="U51" s="281">
        <f t="shared" si="41"/>
        <v>1</v>
      </c>
      <c r="V51" s="7"/>
    </row>
    <row r="52" spans="1:22">
      <c r="A52" s="334" t="s">
        <v>450</v>
      </c>
      <c r="B52" t="s">
        <v>451</v>
      </c>
      <c r="C52">
        <v>2702</v>
      </c>
      <c r="D52" s="333">
        <v>43242</v>
      </c>
      <c r="E52" t="s">
        <v>424</v>
      </c>
      <c r="F52">
        <v>627.13</v>
      </c>
      <c r="G52"/>
      <c r="H52" s="200">
        <f t="shared" si="34"/>
        <v>627.13</v>
      </c>
      <c r="I52" s="283">
        <f t="shared" si="35"/>
        <v>1</v>
      </c>
      <c r="J52">
        <v>739.52</v>
      </c>
      <c r="K52">
        <v>668.58</v>
      </c>
      <c r="L52">
        <v>-70.94</v>
      </c>
      <c r="M52"/>
      <c r="N52"/>
      <c r="O52"/>
      <c r="P52" s="200">
        <f t="shared" si="36"/>
        <v>739.52</v>
      </c>
      <c r="Q52" s="281">
        <f t="shared" si="37"/>
        <v>1</v>
      </c>
      <c r="R52" s="200">
        <f t="shared" si="38"/>
        <v>668.58</v>
      </c>
      <c r="S52" s="281">
        <f t="shared" si="39"/>
        <v>1</v>
      </c>
      <c r="T52" s="200">
        <f t="shared" si="40"/>
        <v>-70.94</v>
      </c>
      <c r="U52" s="281">
        <f t="shared" si="41"/>
        <v>1</v>
      </c>
      <c r="V52" s="7"/>
    </row>
    <row r="53" spans="1:22">
      <c r="A53" s="334" t="s">
        <v>450</v>
      </c>
      <c r="B53" t="s">
        <v>451</v>
      </c>
      <c r="C53">
        <v>7015</v>
      </c>
      <c r="D53" s="333">
        <v>43612</v>
      </c>
      <c r="E53" t="s">
        <v>424</v>
      </c>
      <c r="F53">
        <v>1665.19</v>
      </c>
      <c r="G53"/>
      <c r="H53" s="200">
        <f t="shared" si="34"/>
        <v>1665.19</v>
      </c>
      <c r="I53" s="283">
        <f t="shared" si="35"/>
        <v>1</v>
      </c>
      <c r="J53">
        <v>1856.68</v>
      </c>
      <c r="K53">
        <v>1775.26</v>
      </c>
      <c r="L53">
        <v>-81.42</v>
      </c>
      <c r="M53"/>
      <c r="N53"/>
      <c r="O53"/>
      <c r="P53" s="200">
        <f t="shared" si="36"/>
        <v>1856.68</v>
      </c>
      <c r="Q53" s="281">
        <f t="shared" si="37"/>
        <v>1</v>
      </c>
      <c r="R53" s="200">
        <f t="shared" si="38"/>
        <v>1775.26</v>
      </c>
      <c r="S53" s="281">
        <f t="shared" si="39"/>
        <v>1</v>
      </c>
      <c r="T53" s="200">
        <f t="shared" si="40"/>
        <v>-81.42</v>
      </c>
      <c r="U53" s="281">
        <f t="shared" si="41"/>
        <v>1</v>
      </c>
      <c r="V53" s="7"/>
    </row>
    <row r="54" spans="1:22">
      <c r="A54" s="334" t="s">
        <v>450</v>
      </c>
      <c r="B54" t="s">
        <v>451</v>
      </c>
      <c r="C54">
        <v>7015</v>
      </c>
      <c r="D54" s="333">
        <v>44004</v>
      </c>
      <c r="E54" t="s">
        <v>424</v>
      </c>
      <c r="F54">
        <v>1757.7</v>
      </c>
      <c r="G54"/>
      <c r="H54" s="200">
        <f t="shared" si="34"/>
        <v>1757.7</v>
      </c>
      <c r="I54" s="283">
        <f t="shared" si="35"/>
        <v>1</v>
      </c>
      <c r="J54">
        <v>1972.05</v>
      </c>
      <c r="K54">
        <v>1873.88</v>
      </c>
      <c r="L54">
        <v>-98.17</v>
      </c>
      <c r="M54"/>
      <c r="N54"/>
      <c r="O54"/>
      <c r="P54" s="200">
        <f t="shared" si="36"/>
        <v>1972.05</v>
      </c>
      <c r="Q54" s="281">
        <f t="shared" si="37"/>
        <v>1</v>
      </c>
      <c r="R54" s="200">
        <f t="shared" si="38"/>
        <v>1873.88</v>
      </c>
      <c r="S54" s="281">
        <f t="shared" si="39"/>
        <v>1</v>
      </c>
      <c r="T54" s="200">
        <f t="shared" si="40"/>
        <v>-98.17</v>
      </c>
      <c r="U54" s="281">
        <f t="shared" si="41"/>
        <v>1</v>
      </c>
      <c r="V54" s="7"/>
    </row>
    <row r="55" spans="1:22">
      <c r="A55" s="334" t="s">
        <v>450</v>
      </c>
      <c r="B55" t="s">
        <v>451</v>
      </c>
      <c r="C55">
        <v>7015</v>
      </c>
      <c r="D55" s="333">
        <v>44326</v>
      </c>
      <c r="E55" t="s">
        <v>424</v>
      </c>
      <c r="F55">
        <v>1794.7</v>
      </c>
      <c r="G55"/>
      <c r="H55" s="200">
        <f t="shared" si="34"/>
        <v>1794.7</v>
      </c>
      <c r="I55" s="283">
        <f t="shared" si="35"/>
        <v>1</v>
      </c>
      <c r="J55">
        <v>2164.23</v>
      </c>
      <c r="K55">
        <v>1913.33</v>
      </c>
      <c r="L55">
        <v>-250.9</v>
      </c>
      <c r="M55"/>
      <c r="N55"/>
      <c r="O55"/>
      <c r="P55" s="200">
        <f t="shared" si="36"/>
        <v>2164.23</v>
      </c>
      <c r="Q55" s="281">
        <f t="shared" si="37"/>
        <v>1</v>
      </c>
      <c r="R55" s="200">
        <f t="shared" si="38"/>
        <v>1913.33</v>
      </c>
      <c r="S55" s="281">
        <f t="shared" si="39"/>
        <v>1</v>
      </c>
      <c r="T55" s="200">
        <f t="shared" si="40"/>
        <v>-250.9</v>
      </c>
      <c r="U55" s="281">
        <f t="shared" si="41"/>
        <v>1</v>
      </c>
      <c r="V55" s="7"/>
    </row>
    <row r="56" spans="1:22">
      <c r="A56" s="334" t="s">
        <v>450</v>
      </c>
      <c r="B56" t="s">
        <v>451</v>
      </c>
      <c r="C56">
        <v>7015</v>
      </c>
      <c r="D56" s="333">
        <v>44687</v>
      </c>
      <c r="E56" t="s">
        <v>424</v>
      </c>
      <c r="F56">
        <v>1887.21</v>
      </c>
      <c r="G56"/>
      <c r="H56" s="200">
        <f t="shared" si="34"/>
        <v>1887.21</v>
      </c>
      <c r="I56" s="283">
        <f t="shared" si="35"/>
        <v>1</v>
      </c>
      <c r="J56">
        <v>1990.72</v>
      </c>
      <c r="K56">
        <v>2011.96</v>
      </c>
      <c r="L56">
        <v>21.24</v>
      </c>
      <c r="M56"/>
      <c r="N56"/>
      <c r="O56"/>
      <c r="P56" s="200">
        <f t="shared" si="36"/>
        <v>1990.72</v>
      </c>
      <c r="Q56" s="281">
        <f t="shared" si="37"/>
        <v>1</v>
      </c>
      <c r="R56" s="200">
        <f t="shared" si="38"/>
        <v>2011.96</v>
      </c>
      <c r="S56" s="281">
        <f t="shared" si="39"/>
        <v>1</v>
      </c>
      <c r="T56" s="200">
        <f t="shared" si="40"/>
        <v>21.24</v>
      </c>
      <c r="U56" s="281">
        <f t="shared" si="41"/>
        <v>1</v>
      </c>
      <c r="V56" s="7"/>
    </row>
    <row r="57" spans="1:22">
      <c r="A57" s="334" t="s">
        <v>450</v>
      </c>
      <c r="B57" t="s">
        <v>451</v>
      </c>
      <c r="C57">
        <v>5885</v>
      </c>
      <c r="D57" s="333">
        <v>45061</v>
      </c>
      <c r="E57" t="s">
        <v>424</v>
      </c>
      <c r="F57">
        <v>1629.78</v>
      </c>
      <c r="G57"/>
      <c r="H57" s="200">
        <f t="shared" si="34"/>
        <v>1629.78</v>
      </c>
      <c r="I57" s="283">
        <f t="shared" si="35"/>
        <v>1</v>
      </c>
      <c r="J57">
        <v>1779.39</v>
      </c>
      <c r="K57">
        <v>1737.51</v>
      </c>
      <c r="L57">
        <v>-41.88</v>
      </c>
      <c r="M57"/>
      <c r="N57"/>
      <c r="O57"/>
      <c r="P57" s="200">
        <f t="shared" si="36"/>
        <v>1779.39</v>
      </c>
      <c r="Q57" s="281">
        <f t="shared" si="37"/>
        <v>1</v>
      </c>
      <c r="R57" s="200">
        <f t="shared" si="38"/>
        <v>1737.51</v>
      </c>
      <c r="S57" s="281">
        <f t="shared" si="39"/>
        <v>1</v>
      </c>
      <c r="T57" s="200">
        <f t="shared" si="40"/>
        <v>-41.88</v>
      </c>
      <c r="U57" s="281">
        <f t="shared" si="41"/>
        <v>1</v>
      </c>
      <c r="V57" s="7"/>
    </row>
    <row r="58" spans="1:22">
      <c r="A58" s="334" t="s">
        <v>453</v>
      </c>
      <c r="B58" t="s">
        <v>356</v>
      </c>
      <c r="C58">
        <v>2703</v>
      </c>
      <c r="D58" s="333">
        <v>45111</v>
      </c>
      <c r="E58" t="s">
        <v>452</v>
      </c>
      <c r="F58">
        <v>0</v>
      </c>
      <c r="G58"/>
      <c r="H58" s="200">
        <f t="shared" si="0"/>
        <v>0</v>
      </c>
      <c r="I58" s="283" t="e">
        <f t="shared" si="1"/>
        <v>#DIV/0!</v>
      </c>
      <c r="J58">
        <v>0</v>
      </c>
      <c r="K58">
        <v>0</v>
      </c>
      <c r="L58">
        <v>0</v>
      </c>
      <c r="M58"/>
      <c r="N58"/>
      <c r="O58"/>
      <c r="P58" s="200">
        <f t="shared" si="2"/>
        <v>0</v>
      </c>
      <c r="Q58" s="281" t="e">
        <f t="shared" si="3"/>
        <v>#DIV/0!</v>
      </c>
      <c r="R58" s="200">
        <f t="shared" si="4"/>
        <v>0</v>
      </c>
      <c r="S58" s="281" t="e">
        <f t="shared" si="5"/>
        <v>#DIV/0!</v>
      </c>
      <c r="T58" s="200">
        <f t="shared" si="6"/>
        <v>0</v>
      </c>
      <c r="U58" s="281" t="e">
        <f t="shared" si="7"/>
        <v>#DIV/0!</v>
      </c>
      <c r="V58" s="7"/>
    </row>
    <row r="59" spans="1:22">
      <c r="A59" s="334" t="s">
        <v>453</v>
      </c>
      <c r="B59" t="s">
        <v>356</v>
      </c>
      <c r="C59">
        <v>2703</v>
      </c>
      <c r="D59" s="333">
        <v>45111</v>
      </c>
      <c r="E59" t="s">
        <v>452</v>
      </c>
      <c r="F59">
        <v>0</v>
      </c>
      <c r="G59"/>
      <c r="H59" s="200">
        <f t="shared" si="0"/>
        <v>0</v>
      </c>
      <c r="I59" s="283" t="e">
        <f t="shared" si="1"/>
        <v>#DIV/0!</v>
      </c>
      <c r="J59">
        <v>0</v>
      </c>
      <c r="K59">
        <v>0</v>
      </c>
      <c r="L59">
        <v>0</v>
      </c>
      <c r="M59"/>
      <c r="N59"/>
      <c r="O59"/>
      <c r="P59" s="200">
        <f t="shared" si="2"/>
        <v>0</v>
      </c>
      <c r="Q59" s="281" t="e">
        <f t="shared" si="3"/>
        <v>#DIV/0!</v>
      </c>
      <c r="R59" s="200">
        <f t="shared" si="4"/>
        <v>0</v>
      </c>
      <c r="S59" s="281" t="e">
        <f t="shared" si="5"/>
        <v>#DIV/0!</v>
      </c>
      <c r="T59" s="200">
        <f t="shared" si="6"/>
        <v>0</v>
      </c>
      <c r="U59" s="281" t="e">
        <f t="shared" si="7"/>
        <v>#DIV/0!</v>
      </c>
      <c r="V59" s="7"/>
    </row>
    <row r="60" spans="1:22">
      <c r="A60" s="334" t="s">
        <v>399</v>
      </c>
      <c r="B60" t="s">
        <v>454</v>
      </c>
      <c r="C60">
        <v>5000</v>
      </c>
      <c r="D60" s="333">
        <v>45097</v>
      </c>
      <c r="E60" t="s">
        <v>430</v>
      </c>
      <c r="F60">
        <v>0</v>
      </c>
      <c r="G60"/>
      <c r="H60" s="200">
        <f t="shared" si="0"/>
        <v>0</v>
      </c>
      <c r="I60" s="283" t="e">
        <f t="shared" si="1"/>
        <v>#DIV/0!</v>
      </c>
      <c r="J60">
        <v>0</v>
      </c>
      <c r="K60">
        <v>0</v>
      </c>
      <c r="L60">
        <v>0</v>
      </c>
      <c r="M60"/>
      <c r="N60"/>
      <c r="O60"/>
      <c r="P60" s="200">
        <f t="shared" si="2"/>
        <v>0</v>
      </c>
      <c r="Q60" s="281" t="e">
        <f t="shared" si="3"/>
        <v>#DIV/0!</v>
      </c>
      <c r="R60" s="200">
        <f t="shared" si="4"/>
        <v>0</v>
      </c>
      <c r="S60" s="281" t="e">
        <f t="shared" si="5"/>
        <v>#DIV/0!</v>
      </c>
      <c r="T60" s="200">
        <f t="shared" si="6"/>
        <v>0</v>
      </c>
      <c r="U60" s="281" t="e">
        <f t="shared" si="7"/>
        <v>#DIV/0!</v>
      </c>
      <c r="V60" s="7"/>
    </row>
    <row r="61" spans="1:22">
      <c r="A61" s="334" t="s">
        <v>455</v>
      </c>
      <c r="B61" t="s">
        <v>456</v>
      </c>
      <c r="C61">
        <v>4504</v>
      </c>
      <c r="D61" s="333">
        <v>44671</v>
      </c>
      <c r="E61" t="s">
        <v>422</v>
      </c>
      <c r="F61">
        <v>2364.6</v>
      </c>
      <c r="G61"/>
      <c r="H61" s="200">
        <f t="shared" si="0"/>
        <v>2364.6</v>
      </c>
      <c r="I61" s="283">
        <f t="shared" si="1"/>
        <v>1</v>
      </c>
      <c r="J61">
        <v>2508.06</v>
      </c>
      <c r="K61">
        <v>2586.67</v>
      </c>
      <c r="L61">
        <v>78.61</v>
      </c>
      <c r="M61"/>
      <c r="N61"/>
      <c r="O61"/>
      <c r="P61" s="200">
        <f t="shared" si="2"/>
        <v>2508.06</v>
      </c>
      <c r="Q61" s="281">
        <f t="shared" si="3"/>
        <v>1</v>
      </c>
      <c r="R61" s="200">
        <f t="shared" si="4"/>
        <v>2586.67</v>
      </c>
      <c r="S61" s="281">
        <f t="shared" si="5"/>
        <v>1</v>
      </c>
      <c r="T61" s="200">
        <f t="shared" si="6"/>
        <v>78.61</v>
      </c>
      <c r="U61" s="281">
        <f t="shared" si="7"/>
        <v>1</v>
      </c>
      <c r="V61" s="7"/>
    </row>
    <row r="62" spans="1:22">
      <c r="A62" s="334" t="s">
        <v>457</v>
      </c>
      <c r="B62" t="s">
        <v>458</v>
      </c>
      <c r="C62">
        <v>503.87</v>
      </c>
      <c r="D62" s="333">
        <v>43990</v>
      </c>
      <c r="E62" t="s">
        <v>430</v>
      </c>
      <c r="F62">
        <v>503.87</v>
      </c>
      <c r="G62"/>
      <c r="H62" s="200">
        <f t="shared" si="0"/>
        <v>503.87</v>
      </c>
      <c r="I62" s="283">
        <f t="shared" si="1"/>
        <v>1</v>
      </c>
      <c r="J62">
        <v>503.87</v>
      </c>
      <c r="K62">
        <v>503.87</v>
      </c>
      <c r="L62">
        <v>0</v>
      </c>
      <c r="M62"/>
      <c r="N62"/>
      <c r="O62"/>
      <c r="P62" s="200">
        <f t="shared" si="2"/>
        <v>503.87</v>
      </c>
      <c r="Q62" s="281">
        <f t="shared" si="3"/>
        <v>1</v>
      </c>
      <c r="R62" s="200">
        <f t="shared" si="4"/>
        <v>503.87</v>
      </c>
      <c r="S62" s="281">
        <f t="shared" si="5"/>
        <v>1</v>
      </c>
      <c r="T62" s="200">
        <f t="shared" si="6"/>
        <v>0</v>
      </c>
      <c r="U62" s="281" t="e">
        <f t="shared" si="7"/>
        <v>#DIV/0!</v>
      </c>
      <c r="V62" s="7"/>
    </row>
    <row r="63" spans="1:22">
      <c r="A63" s="334" t="s">
        <v>457</v>
      </c>
      <c r="B63" t="s">
        <v>458</v>
      </c>
      <c r="C63">
        <v>541.53</v>
      </c>
      <c r="D63" s="333">
        <v>44158</v>
      </c>
      <c r="E63" t="s">
        <v>430</v>
      </c>
      <c r="F63">
        <v>541.53</v>
      </c>
      <c r="G63"/>
      <c r="H63" s="200">
        <f t="shared" si="0"/>
        <v>541.53</v>
      </c>
      <c r="I63" s="283">
        <f t="shared" si="1"/>
        <v>1</v>
      </c>
      <c r="J63">
        <v>541.53</v>
      </c>
      <c r="K63">
        <v>541.53</v>
      </c>
      <c r="L63">
        <v>0</v>
      </c>
      <c r="M63"/>
      <c r="N63"/>
      <c r="O63"/>
      <c r="P63" s="200">
        <f t="shared" si="2"/>
        <v>541.53</v>
      </c>
      <c r="Q63" s="281">
        <f t="shared" si="3"/>
        <v>1</v>
      </c>
      <c r="R63" s="200">
        <f t="shared" si="4"/>
        <v>541.53</v>
      </c>
      <c r="S63" s="281">
        <f t="shared" si="5"/>
        <v>1</v>
      </c>
      <c r="T63" s="200">
        <f t="shared" si="6"/>
        <v>0</v>
      </c>
      <c r="U63" s="281" t="e">
        <f t="shared" si="7"/>
        <v>#DIV/0!</v>
      </c>
      <c r="V63" s="7"/>
    </row>
    <row r="64" spans="1:22">
      <c r="A64" s="334" t="s">
        <v>457</v>
      </c>
      <c r="B64" t="s">
        <v>458</v>
      </c>
      <c r="C64">
        <v>909.19</v>
      </c>
      <c r="D64" s="333">
        <v>44320</v>
      </c>
      <c r="E64" t="s">
        <v>430</v>
      </c>
      <c r="F64">
        <v>909.19</v>
      </c>
      <c r="G64"/>
      <c r="H64" s="200">
        <f t="shared" si="0"/>
        <v>909.19</v>
      </c>
      <c r="I64" s="283">
        <f t="shared" si="1"/>
        <v>1</v>
      </c>
      <c r="J64">
        <v>909.19</v>
      </c>
      <c r="K64">
        <v>909.19</v>
      </c>
      <c r="L64">
        <v>0</v>
      </c>
      <c r="M64"/>
      <c r="N64"/>
      <c r="O64"/>
      <c r="P64" s="200">
        <f t="shared" si="2"/>
        <v>909.19</v>
      </c>
      <c r="Q64" s="281">
        <f t="shared" si="3"/>
        <v>1</v>
      </c>
      <c r="R64" s="200">
        <f t="shared" si="4"/>
        <v>909.19</v>
      </c>
      <c r="S64" s="281">
        <f t="shared" si="5"/>
        <v>1</v>
      </c>
      <c r="T64" s="200">
        <f t="shared" si="6"/>
        <v>0</v>
      </c>
      <c r="U64" s="281" t="e">
        <f t="shared" si="7"/>
        <v>#DIV/0!</v>
      </c>
      <c r="V64" s="7"/>
    </row>
    <row r="65" spans="1:22">
      <c r="A65" s="334" t="s">
        <v>459</v>
      </c>
      <c r="B65" t="s">
        <v>460</v>
      </c>
      <c r="C65">
        <v>16108</v>
      </c>
      <c r="D65" s="333">
        <v>45097</v>
      </c>
      <c r="E65" t="s">
        <v>430</v>
      </c>
      <c r="F65">
        <v>0</v>
      </c>
      <c r="G65"/>
      <c r="H65" s="200">
        <f t="shared" si="0"/>
        <v>0</v>
      </c>
      <c r="I65" s="283" t="e">
        <f t="shared" si="1"/>
        <v>#DIV/0!</v>
      </c>
      <c r="J65">
        <v>0</v>
      </c>
      <c r="K65">
        <v>0</v>
      </c>
      <c r="L65">
        <v>0</v>
      </c>
      <c r="M65"/>
      <c r="N65"/>
      <c r="O65"/>
      <c r="P65" s="200">
        <f t="shared" si="2"/>
        <v>0</v>
      </c>
      <c r="Q65" s="281" t="e">
        <f t="shared" si="3"/>
        <v>#DIV/0!</v>
      </c>
      <c r="R65" s="200">
        <f t="shared" si="4"/>
        <v>0</v>
      </c>
      <c r="S65" s="281" t="e">
        <f t="shared" si="5"/>
        <v>#DIV/0!</v>
      </c>
      <c r="T65" s="200">
        <f t="shared" si="6"/>
        <v>0</v>
      </c>
      <c r="U65" s="281" t="e">
        <f t="shared" si="7"/>
        <v>#DIV/0!</v>
      </c>
      <c r="V65" s="7"/>
    </row>
    <row r="66" spans="1:22">
      <c r="A66" s="334" t="s">
        <v>311</v>
      </c>
      <c r="B66" t="s">
        <v>461</v>
      </c>
      <c r="C66">
        <v>2900</v>
      </c>
      <c r="D66" s="333">
        <v>43784</v>
      </c>
      <c r="E66" t="s">
        <v>430</v>
      </c>
      <c r="F66">
        <v>508.82</v>
      </c>
      <c r="G66"/>
      <c r="H66" s="200">
        <f t="shared" si="0"/>
        <v>508.82</v>
      </c>
      <c r="I66" s="283">
        <f t="shared" si="1"/>
        <v>1</v>
      </c>
      <c r="J66">
        <v>508.82</v>
      </c>
      <c r="K66">
        <v>508.82</v>
      </c>
      <c r="L66">
        <v>0</v>
      </c>
      <c r="M66"/>
      <c r="N66"/>
      <c r="O66"/>
      <c r="P66" s="200">
        <f t="shared" si="2"/>
        <v>508.82</v>
      </c>
      <c r="Q66" s="281">
        <f t="shared" si="3"/>
        <v>1</v>
      </c>
      <c r="R66" s="200">
        <f t="shared" si="4"/>
        <v>508.82</v>
      </c>
      <c r="S66" s="281">
        <f t="shared" si="5"/>
        <v>1</v>
      </c>
      <c r="T66" s="200">
        <f t="shared" si="6"/>
        <v>0</v>
      </c>
      <c r="U66" s="281" t="e">
        <f t="shared" si="7"/>
        <v>#DIV/0!</v>
      </c>
      <c r="V66" s="7"/>
    </row>
    <row r="67" spans="1:22">
      <c r="A67" s="334" t="s">
        <v>311</v>
      </c>
      <c r="B67" t="s">
        <v>461</v>
      </c>
      <c r="C67">
        <v>1142</v>
      </c>
      <c r="D67" s="333">
        <v>45056</v>
      </c>
      <c r="E67" t="s">
        <v>430</v>
      </c>
      <c r="F67">
        <v>318.24</v>
      </c>
      <c r="G67"/>
      <c r="H67" s="200">
        <f t="shared" si="0"/>
        <v>318.24</v>
      </c>
      <c r="I67" s="283">
        <f t="shared" si="1"/>
        <v>1</v>
      </c>
      <c r="J67">
        <v>318.24</v>
      </c>
      <c r="K67">
        <v>318.24</v>
      </c>
      <c r="L67">
        <v>0</v>
      </c>
      <c r="M67"/>
      <c r="N67"/>
      <c r="O67"/>
      <c r="P67" s="200">
        <f t="shared" si="2"/>
        <v>318.24</v>
      </c>
      <c r="Q67" s="281">
        <f t="shared" si="3"/>
        <v>1</v>
      </c>
      <c r="R67" s="200">
        <f t="shared" si="4"/>
        <v>318.24</v>
      </c>
      <c r="S67" s="281">
        <f t="shared" si="5"/>
        <v>1</v>
      </c>
      <c r="T67" s="200">
        <f t="shared" si="6"/>
        <v>0</v>
      </c>
      <c r="U67" s="281" t="e">
        <f t="shared" si="7"/>
        <v>#DIV/0!</v>
      </c>
      <c r="V67" s="7"/>
    </row>
    <row r="68" spans="1:22">
      <c r="A68" s="334" t="s">
        <v>311</v>
      </c>
      <c r="B68" t="s">
        <v>461</v>
      </c>
      <c r="C68">
        <v>3500</v>
      </c>
      <c r="D68" s="333">
        <v>43593</v>
      </c>
      <c r="E68" t="s">
        <v>430</v>
      </c>
      <c r="F68">
        <v>1230.3900000000001</v>
      </c>
      <c r="G68"/>
      <c r="H68" s="200">
        <f t="shared" si="0"/>
        <v>1230.3900000000001</v>
      </c>
      <c r="I68" s="283">
        <f t="shared" si="1"/>
        <v>1</v>
      </c>
      <c r="J68">
        <v>1230.3900000000001</v>
      </c>
      <c r="K68">
        <v>1230.3900000000001</v>
      </c>
      <c r="L68">
        <v>0</v>
      </c>
      <c r="M68"/>
      <c r="N68"/>
      <c r="O68"/>
      <c r="P68" s="200">
        <f t="shared" si="2"/>
        <v>1230.3900000000001</v>
      </c>
      <c r="Q68" s="281">
        <f t="shared" si="3"/>
        <v>1</v>
      </c>
      <c r="R68" s="200">
        <f t="shared" si="4"/>
        <v>1230.3900000000001</v>
      </c>
      <c r="S68" s="281">
        <f t="shared" si="5"/>
        <v>1</v>
      </c>
      <c r="T68" s="200">
        <f t="shared" si="6"/>
        <v>0</v>
      </c>
      <c r="U68" s="281" t="e">
        <f t="shared" si="7"/>
        <v>#DIV/0!</v>
      </c>
      <c r="V68" s="7"/>
    </row>
    <row r="69" spans="1:22">
      <c r="A69" s="334" t="s">
        <v>311</v>
      </c>
      <c r="B69" t="s">
        <v>461</v>
      </c>
      <c r="C69">
        <v>1142</v>
      </c>
      <c r="D69" s="333">
        <v>44972</v>
      </c>
      <c r="E69" t="s">
        <v>430</v>
      </c>
      <c r="F69">
        <v>4.54</v>
      </c>
      <c r="G69"/>
      <c r="H69" s="200">
        <f t="shared" si="0"/>
        <v>4.54</v>
      </c>
      <c r="I69" s="283">
        <f t="shared" si="1"/>
        <v>1</v>
      </c>
      <c r="J69">
        <v>4.54</v>
      </c>
      <c r="K69">
        <v>4.54</v>
      </c>
      <c r="L69">
        <v>0</v>
      </c>
      <c r="M69"/>
      <c r="N69"/>
      <c r="O69"/>
      <c r="P69" s="200">
        <f t="shared" si="2"/>
        <v>4.54</v>
      </c>
      <c r="Q69" s="281">
        <f t="shared" si="3"/>
        <v>1</v>
      </c>
      <c r="R69" s="200">
        <f t="shared" si="4"/>
        <v>4.54</v>
      </c>
      <c r="S69" s="281">
        <f t="shared" si="5"/>
        <v>1</v>
      </c>
      <c r="T69" s="200">
        <f t="shared" si="6"/>
        <v>0</v>
      </c>
      <c r="U69" s="281" t="e">
        <f t="shared" si="7"/>
        <v>#DIV/0!</v>
      </c>
      <c r="V69" s="7"/>
    </row>
    <row r="70" spans="1:22">
      <c r="A70" s="334" t="s">
        <v>402</v>
      </c>
      <c r="B70" t="s">
        <v>462</v>
      </c>
      <c r="C70">
        <v>20000</v>
      </c>
      <c r="D70" s="333">
        <v>44665</v>
      </c>
      <c r="E70" t="s">
        <v>430</v>
      </c>
      <c r="F70">
        <v>1750</v>
      </c>
      <c r="G70"/>
      <c r="H70" s="200">
        <f t="shared" si="0"/>
        <v>1750</v>
      </c>
      <c r="I70" s="283">
        <f t="shared" si="1"/>
        <v>1</v>
      </c>
      <c r="J70">
        <v>1750</v>
      </c>
      <c r="K70">
        <v>1750</v>
      </c>
      <c r="L70">
        <v>0</v>
      </c>
      <c r="M70"/>
      <c r="N70"/>
      <c r="O70"/>
      <c r="P70" s="200">
        <f t="shared" si="2"/>
        <v>1750</v>
      </c>
      <c r="Q70" s="281">
        <f t="shared" si="3"/>
        <v>1</v>
      </c>
      <c r="R70" s="200">
        <f t="shared" si="4"/>
        <v>1750</v>
      </c>
      <c r="S70" s="281">
        <f t="shared" si="5"/>
        <v>1</v>
      </c>
      <c r="T70" s="200">
        <f t="shared" si="6"/>
        <v>0</v>
      </c>
      <c r="U70" s="281" t="e">
        <f t="shared" si="7"/>
        <v>#DIV/0!</v>
      </c>
      <c r="V70" s="7"/>
    </row>
    <row r="71" spans="1:22">
      <c r="A71" s="334" t="s">
        <v>402</v>
      </c>
      <c r="B71" t="s">
        <v>462</v>
      </c>
      <c r="C71">
        <v>20000</v>
      </c>
      <c r="D71" s="333">
        <v>44162</v>
      </c>
      <c r="E71" t="s">
        <v>430</v>
      </c>
      <c r="F71">
        <v>1277.5</v>
      </c>
      <c r="G71"/>
      <c r="H71" s="200">
        <f t="shared" si="0"/>
        <v>1277.5</v>
      </c>
      <c r="I71" s="283">
        <f t="shared" si="1"/>
        <v>1</v>
      </c>
      <c r="J71">
        <v>1277.5</v>
      </c>
      <c r="K71">
        <v>1277.5</v>
      </c>
      <c r="L71">
        <v>0</v>
      </c>
      <c r="M71"/>
      <c r="N71"/>
      <c r="O71"/>
      <c r="P71" s="200">
        <f t="shared" si="2"/>
        <v>1277.5</v>
      </c>
      <c r="Q71" s="281">
        <f t="shared" si="3"/>
        <v>1</v>
      </c>
      <c r="R71" s="200">
        <f t="shared" si="4"/>
        <v>1277.5</v>
      </c>
      <c r="S71" s="281">
        <f t="shared" si="5"/>
        <v>1</v>
      </c>
      <c r="T71" s="200">
        <f t="shared" si="6"/>
        <v>0</v>
      </c>
      <c r="U71" s="281" t="e">
        <f t="shared" si="7"/>
        <v>#DIV/0!</v>
      </c>
      <c r="V71" s="7"/>
    </row>
    <row r="72" spans="1:22">
      <c r="A72" s="334" t="s">
        <v>402</v>
      </c>
      <c r="B72" t="s">
        <v>462</v>
      </c>
      <c r="C72">
        <v>20000</v>
      </c>
      <c r="D72" s="333">
        <v>44301</v>
      </c>
      <c r="E72" t="s">
        <v>430</v>
      </c>
      <c r="F72">
        <v>1295</v>
      </c>
      <c r="G72"/>
      <c r="H72" s="200">
        <f t="shared" si="0"/>
        <v>1295</v>
      </c>
      <c r="I72" s="283">
        <f t="shared" si="1"/>
        <v>1</v>
      </c>
      <c r="J72">
        <v>1295</v>
      </c>
      <c r="K72">
        <v>1295</v>
      </c>
      <c r="L72">
        <v>0</v>
      </c>
      <c r="M72"/>
      <c r="N72"/>
      <c r="O72"/>
      <c r="P72" s="200">
        <f t="shared" ref="P72:P81" si="42">J72-N72</f>
        <v>1295</v>
      </c>
      <c r="Q72" s="281">
        <f t="shared" ref="Q72:Q81" si="43">ROUND(P72/J72,10)</f>
        <v>1</v>
      </c>
      <c r="R72" s="200">
        <f t="shared" ref="R72:R81" si="44">K72-M72</f>
        <v>1295</v>
      </c>
      <c r="S72" s="281">
        <f t="shared" ref="S72:S81" si="45">ROUND(R72/K72,10)</f>
        <v>1</v>
      </c>
      <c r="T72" s="200">
        <f t="shared" ref="T72:T81" si="46">L72-O72</f>
        <v>0</v>
      </c>
      <c r="U72" s="281" t="e">
        <f t="shared" ref="U72:U81" si="47">ROUND(T72/L72,10)</f>
        <v>#DIV/0!</v>
      </c>
      <c r="V72" s="7"/>
    </row>
    <row r="73" spans="1:22">
      <c r="A73" s="334" t="s">
        <v>402</v>
      </c>
      <c r="B73" t="s">
        <v>462</v>
      </c>
      <c r="C73">
        <v>23700</v>
      </c>
      <c r="D73" s="333">
        <v>45030</v>
      </c>
      <c r="E73" t="s">
        <v>430</v>
      </c>
      <c r="F73">
        <v>2281.13</v>
      </c>
      <c r="G73"/>
      <c r="H73" s="200">
        <f t="shared" si="0"/>
        <v>2281.13</v>
      </c>
      <c r="I73" s="283">
        <f t="shared" si="1"/>
        <v>1</v>
      </c>
      <c r="J73">
        <v>2281.13</v>
      </c>
      <c r="K73">
        <v>2281.13</v>
      </c>
      <c r="L73">
        <v>0</v>
      </c>
      <c r="M73"/>
      <c r="N73"/>
      <c r="O73"/>
      <c r="P73" s="200">
        <f t="shared" si="42"/>
        <v>2281.13</v>
      </c>
      <c r="Q73" s="281">
        <f t="shared" si="43"/>
        <v>1</v>
      </c>
      <c r="R73" s="200">
        <f t="shared" si="44"/>
        <v>2281.13</v>
      </c>
      <c r="S73" s="281">
        <f t="shared" si="45"/>
        <v>1</v>
      </c>
      <c r="T73" s="200">
        <f t="shared" si="46"/>
        <v>0</v>
      </c>
      <c r="U73" s="281" t="e">
        <f t="shared" si="47"/>
        <v>#DIV/0!</v>
      </c>
      <c r="V73" s="7"/>
    </row>
    <row r="74" spans="1:22">
      <c r="A74" s="334">
        <v>759530108</v>
      </c>
      <c r="B74" t="s">
        <v>463</v>
      </c>
      <c r="C74">
        <v>12584</v>
      </c>
      <c r="D74" s="333">
        <v>45089</v>
      </c>
      <c r="E74" t="s">
        <v>430</v>
      </c>
      <c r="F74">
        <v>0</v>
      </c>
      <c r="G74"/>
      <c r="H74" s="200">
        <f t="shared" si="0"/>
        <v>0</v>
      </c>
      <c r="I74" s="283" t="e">
        <f t="shared" si="1"/>
        <v>#DIV/0!</v>
      </c>
      <c r="J74">
        <v>0</v>
      </c>
      <c r="K74">
        <v>0</v>
      </c>
      <c r="L74">
        <v>0</v>
      </c>
      <c r="M74"/>
      <c r="N74"/>
      <c r="O74"/>
      <c r="P74" s="200">
        <f t="shared" si="42"/>
        <v>0</v>
      </c>
      <c r="Q74" s="281" t="e">
        <f t="shared" si="43"/>
        <v>#DIV/0!</v>
      </c>
      <c r="R74" s="200">
        <f t="shared" si="44"/>
        <v>0</v>
      </c>
      <c r="S74" s="281" t="e">
        <f t="shared" si="45"/>
        <v>#DIV/0!</v>
      </c>
      <c r="T74" s="200">
        <f t="shared" si="46"/>
        <v>0</v>
      </c>
      <c r="U74" s="281" t="e">
        <f t="shared" si="47"/>
        <v>#DIV/0!</v>
      </c>
      <c r="V74" s="7"/>
    </row>
    <row r="75" spans="1:22">
      <c r="A75" s="334" t="s">
        <v>330</v>
      </c>
      <c r="B75" t="s">
        <v>464</v>
      </c>
      <c r="C75">
        <v>5800</v>
      </c>
      <c r="D75" s="333">
        <v>44687</v>
      </c>
      <c r="E75" t="s">
        <v>430</v>
      </c>
      <c r="F75">
        <v>1278.73</v>
      </c>
      <c r="G75"/>
      <c r="H75" s="200">
        <f t="shared" si="0"/>
        <v>1278.73</v>
      </c>
      <c r="I75" s="283">
        <f t="shared" si="1"/>
        <v>1</v>
      </c>
      <c r="J75">
        <v>1278.73</v>
      </c>
      <c r="K75">
        <v>1278.73</v>
      </c>
      <c r="L75">
        <v>0</v>
      </c>
      <c r="M75"/>
      <c r="N75"/>
      <c r="O75"/>
      <c r="P75" s="200">
        <f t="shared" si="42"/>
        <v>1278.73</v>
      </c>
      <c r="Q75" s="281">
        <f t="shared" si="43"/>
        <v>1</v>
      </c>
      <c r="R75" s="200">
        <f t="shared" si="44"/>
        <v>1278.73</v>
      </c>
      <c r="S75" s="281">
        <f t="shared" si="45"/>
        <v>1</v>
      </c>
      <c r="T75" s="200">
        <f t="shared" si="46"/>
        <v>0</v>
      </c>
      <c r="U75" s="281" t="e">
        <f t="shared" si="47"/>
        <v>#DIV/0!</v>
      </c>
      <c r="V75" s="7"/>
    </row>
    <row r="76" spans="1:22">
      <c r="A76" s="334" t="s">
        <v>410</v>
      </c>
      <c r="B76" t="s">
        <v>465</v>
      </c>
      <c r="C76">
        <v>5707</v>
      </c>
      <c r="D76" s="333">
        <v>45097</v>
      </c>
      <c r="E76" t="s">
        <v>430</v>
      </c>
      <c r="F76">
        <v>0</v>
      </c>
      <c r="G76"/>
      <c r="H76" s="200">
        <f t="shared" si="0"/>
        <v>0</v>
      </c>
      <c r="I76" s="283" t="e">
        <f t="shared" si="1"/>
        <v>#DIV/0!</v>
      </c>
      <c r="J76">
        <v>0</v>
      </c>
      <c r="K76">
        <v>0</v>
      </c>
      <c r="L76">
        <v>0</v>
      </c>
      <c r="M76"/>
      <c r="N76"/>
      <c r="O76"/>
      <c r="P76" s="200">
        <f t="shared" si="42"/>
        <v>0</v>
      </c>
      <c r="Q76" s="281" t="e">
        <f t="shared" si="43"/>
        <v>#DIV/0!</v>
      </c>
      <c r="R76" s="200">
        <f t="shared" si="44"/>
        <v>0</v>
      </c>
      <c r="S76" s="281" t="e">
        <f t="shared" si="45"/>
        <v>#DIV/0!</v>
      </c>
      <c r="T76" s="200">
        <f t="shared" si="46"/>
        <v>0</v>
      </c>
      <c r="U76" s="281" t="e">
        <f t="shared" si="47"/>
        <v>#DIV/0!</v>
      </c>
      <c r="V76" s="7"/>
    </row>
    <row r="77" spans="1:22">
      <c r="A77" s="334" t="s">
        <v>466</v>
      </c>
      <c r="B77" t="s">
        <v>467</v>
      </c>
      <c r="C77">
        <v>4033</v>
      </c>
      <c r="D77" s="333">
        <v>44140</v>
      </c>
      <c r="E77" t="s">
        <v>424</v>
      </c>
      <c r="F77">
        <v>260.13</v>
      </c>
      <c r="G77"/>
      <c r="H77" s="200">
        <f t="shared" si="0"/>
        <v>260.13</v>
      </c>
      <c r="I77" s="283">
        <f t="shared" si="1"/>
        <v>1</v>
      </c>
      <c r="J77">
        <v>307.88</v>
      </c>
      <c r="K77">
        <v>277.32</v>
      </c>
      <c r="L77">
        <v>-30.56</v>
      </c>
      <c r="M77"/>
      <c r="N77"/>
      <c r="O77"/>
      <c r="P77" s="200">
        <f t="shared" si="42"/>
        <v>307.88</v>
      </c>
      <c r="Q77" s="281">
        <f t="shared" si="43"/>
        <v>1</v>
      </c>
      <c r="R77" s="200">
        <f t="shared" si="44"/>
        <v>277.32</v>
      </c>
      <c r="S77" s="281">
        <f t="shared" si="45"/>
        <v>1</v>
      </c>
      <c r="T77" s="200">
        <f t="shared" si="46"/>
        <v>-30.56</v>
      </c>
      <c r="U77" s="281">
        <f t="shared" si="47"/>
        <v>1</v>
      </c>
      <c r="V77" s="7"/>
    </row>
    <row r="78" spans="1:22">
      <c r="A78" s="334" t="s">
        <v>466</v>
      </c>
      <c r="B78" t="s">
        <v>467</v>
      </c>
      <c r="C78">
        <v>4033</v>
      </c>
      <c r="D78" s="333">
        <v>44504</v>
      </c>
      <c r="E78" t="s">
        <v>424</v>
      </c>
      <c r="F78">
        <v>266.18</v>
      </c>
      <c r="G78"/>
      <c r="H78" s="200">
        <f t="shared" si="0"/>
        <v>266.18</v>
      </c>
      <c r="I78" s="283">
        <f t="shared" si="1"/>
        <v>1</v>
      </c>
      <c r="J78">
        <v>310</v>
      </c>
      <c r="K78">
        <v>283.77</v>
      </c>
      <c r="L78">
        <v>-26.23</v>
      </c>
      <c r="M78"/>
      <c r="N78"/>
      <c r="O78"/>
      <c r="P78" s="200">
        <f t="shared" si="42"/>
        <v>310</v>
      </c>
      <c r="Q78" s="281">
        <f t="shared" si="43"/>
        <v>1</v>
      </c>
      <c r="R78" s="200">
        <f t="shared" si="44"/>
        <v>283.77</v>
      </c>
      <c r="S78" s="281">
        <f t="shared" si="45"/>
        <v>1</v>
      </c>
      <c r="T78" s="200">
        <f t="shared" si="46"/>
        <v>-26.23</v>
      </c>
      <c r="U78" s="281">
        <f t="shared" si="47"/>
        <v>1</v>
      </c>
      <c r="V78" s="7"/>
    </row>
    <row r="79" spans="1:22">
      <c r="A79" s="334" t="s">
        <v>466</v>
      </c>
      <c r="B79" t="s">
        <v>467</v>
      </c>
      <c r="C79">
        <v>3384</v>
      </c>
      <c r="D79" s="333">
        <v>44868</v>
      </c>
      <c r="E79" t="s">
        <v>424</v>
      </c>
      <c r="F79">
        <v>223.34</v>
      </c>
      <c r="G79"/>
      <c r="H79" s="200">
        <f t="shared" si="0"/>
        <v>223.34</v>
      </c>
      <c r="I79" s="283">
        <f t="shared" si="1"/>
        <v>1</v>
      </c>
      <c r="J79">
        <v>220.76</v>
      </c>
      <c r="K79">
        <v>238.1</v>
      </c>
      <c r="L79">
        <v>17.34</v>
      </c>
      <c r="M79"/>
      <c r="N79"/>
      <c r="O79"/>
      <c r="P79" s="200">
        <f t="shared" si="42"/>
        <v>220.76</v>
      </c>
      <c r="Q79" s="281">
        <f t="shared" si="43"/>
        <v>1</v>
      </c>
      <c r="R79" s="200">
        <f t="shared" si="44"/>
        <v>238.1</v>
      </c>
      <c r="S79" s="281">
        <f t="shared" si="45"/>
        <v>1</v>
      </c>
      <c r="T79" s="200">
        <f t="shared" si="46"/>
        <v>17.34</v>
      </c>
      <c r="U79" s="281">
        <f t="shared" si="47"/>
        <v>1</v>
      </c>
      <c r="V79" s="7"/>
    </row>
    <row r="80" spans="1:22">
      <c r="A80" s="334" t="s">
        <v>466</v>
      </c>
      <c r="B80" t="s">
        <v>467</v>
      </c>
      <c r="C80">
        <v>4033</v>
      </c>
      <c r="D80" s="333">
        <v>43958</v>
      </c>
      <c r="E80" t="s">
        <v>424</v>
      </c>
      <c r="F80">
        <v>901.38</v>
      </c>
      <c r="G80"/>
      <c r="H80" s="200">
        <f t="shared" si="0"/>
        <v>901.38</v>
      </c>
      <c r="I80" s="283">
        <f t="shared" si="1"/>
        <v>1</v>
      </c>
      <c r="J80">
        <v>977.14</v>
      </c>
      <c r="K80">
        <v>960.96</v>
      </c>
      <c r="L80">
        <v>-16.18</v>
      </c>
      <c r="M80"/>
      <c r="N80"/>
      <c r="O80"/>
      <c r="P80" s="200">
        <f t="shared" si="42"/>
        <v>977.14</v>
      </c>
      <c r="Q80" s="281">
        <f t="shared" si="43"/>
        <v>1</v>
      </c>
      <c r="R80" s="200">
        <f t="shared" si="44"/>
        <v>960.96</v>
      </c>
      <c r="S80" s="281">
        <f t="shared" si="45"/>
        <v>1</v>
      </c>
      <c r="T80" s="200">
        <f t="shared" si="46"/>
        <v>-16.18</v>
      </c>
      <c r="U80" s="281">
        <f t="shared" si="47"/>
        <v>1</v>
      </c>
      <c r="V80" s="7"/>
    </row>
    <row r="81" spans="1:22" ht="15">
      <c r="A81" s="338" t="s">
        <v>466</v>
      </c>
      <c r="B81" s="321" t="s">
        <v>467</v>
      </c>
      <c r="C81" s="321">
        <v>4033</v>
      </c>
      <c r="D81" s="322">
        <v>44322</v>
      </c>
      <c r="E81" s="321" t="s">
        <v>424</v>
      </c>
      <c r="F81" s="323">
        <v>919.52</v>
      </c>
      <c r="G81" s="324"/>
      <c r="H81" s="200">
        <f t="shared" si="0"/>
        <v>919.52</v>
      </c>
      <c r="I81" s="283">
        <f t="shared" si="1"/>
        <v>1</v>
      </c>
      <c r="J81" s="325">
        <v>1111.02</v>
      </c>
      <c r="K81" s="325">
        <v>980.3</v>
      </c>
      <c r="L81" s="325">
        <v>-130.72</v>
      </c>
      <c r="M81" s="325"/>
      <c r="N81" s="325"/>
      <c r="O81" s="325"/>
      <c r="P81" s="200">
        <f t="shared" si="42"/>
        <v>1111.02</v>
      </c>
      <c r="Q81" s="281">
        <f t="shared" si="43"/>
        <v>1</v>
      </c>
      <c r="R81" s="200">
        <f t="shared" si="44"/>
        <v>980.3</v>
      </c>
      <c r="S81" s="281">
        <f t="shared" si="45"/>
        <v>1</v>
      </c>
      <c r="T81" s="200">
        <f t="shared" si="46"/>
        <v>-130.72</v>
      </c>
      <c r="U81" s="281">
        <f t="shared" si="47"/>
        <v>1</v>
      </c>
      <c r="V81" s="7"/>
    </row>
    <row r="82" spans="1:22" ht="15">
      <c r="A82" s="338" t="s">
        <v>466</v>
      </c>
      <c r="B82" s="321" t="s">
        <v>467</v>
      </c>
      <c r="C82" s="321">
        <v>4033</v>
      </c>
      <c r="D82" s="322">
        <v>44685</v>
      </c>
      <c r="E82" s="321" t="s">
        <v>424</v>
      </c>
      <c r="F82" s="323">
        <v>931.62</v>
      </c>
      <c r="G82" s="324"/>
      <c r="H82" s="200">
        <f t="shared" si="0"/>
        <v>931.62</v>
      </c>
      <c r="I82" s="283">
        <f t="shared" si="1"/>
        <v>1</v>
      </c>
      <c r="J82" s="325">
        <v>992.22</v>
      </c>
      <c r="K82" s="325">
        <v>993.2</v>
      </c>
      <c r="L82" s="325">
        <v>0.98</v>
      </c>
      <c r="M82" s="325"/>
      <c r="N82" s="325"/>
      <c r="O82" s="325"/>
      <c r="P82" s="200">
        <f t="shared" si="2"/>
        <v>992.22</v>
      </c>
      <c r="Q82" s="281">
        <f t="shared" si="3"/>
        <v>1</v>
      </c>
      <c r="R82" s="200">
        <f t="shared" si="4"/>
        <v>993.2</v>
      </c>
      <c r="S82" s="281">
        <f t="shared" si="5"/>
        <v>1</v>
      </c>
      <c r="T82" s="200">
        <f t="shared" si="6"/>
        <v>0.98</v>
      </c>
      <c r="U82" s="281">
        <f t="shared" si="7"/>
        <v>1</v>
      </c>
      <c r="V82" s="7"/>
    </row>
    <row r="83" spans="1:22" ht="15">
      <c r="A83" s="338" t="s">
        <v>466</v>
      </c>
      <c r="B83" s="321" t="s">
        <v>467</v>
      </c>
      <c r="C83" s="321">
        <v>3384</v>
      </c>
      <c r="D83" s="322">
        <v>45051</v>
      </c>
      <c r="E83" s="321" t="s">
        <v>424</v>
      </c>
      <c r="F83" s="323">
        <v>781.7</v>
      </c>
      <c r="G83" s="324"/>
      <c r="H83" s="200">
        <f t="shared" si="0"/>
        <v>781.7</v>
      </c>
      <c r="I83" s="283">
        <f t="shared" si="1"/>
        <v>1</v>
      </c>
      <c r="J83" s="325">
        <v>858.12</v>
      </c>
      <c r="K83" s="325">
        <v>833.37</v>
      </c>
      <c r="L83" s="325">
        <v>-24.75</v>
      </c>
      <c r="M83" s="325"/>
      <c r="N83" s="325"/>
      <c r="O83" s="325"/>
      <c r="P83" s="200">
        <f t="shared" si="2"/>
        <v>858.12</v>
      </c>
      <c r="Q83" s="281">
        <f t="shared" si="3"/>
        <v>1</v>
      </c>
      <c r="R83" s="200">
        <f t="shared" si="4"/>
        <v>833.37</v>
      </c>
      <c r="S83" s="281">
        <f t="shared" si="5"/>
        <v>1</v>
      </c>
      <c r="T83" s="200">
        <f t="shared" si="6"/>
        <v>-24.75</v>
      </c>
      <c r="U83" s="281">
        <f t="shared" si="7"/>
        <v>1</v>
      </c>
      <c r="V83" s="7"/>
    </row>
    <row r="84" spans="1:22" ht="15">
      <c r="A84" s="338" t="s">
        <v>466</v>
      </c>
      <c r="B84" s="321" t="s">
        <v>467</v>
      </c>
      <c r="C84" s="321">
        <v>4033</v>
      </c>
      <c r="D84" s="322">
        <v>43521</v>
      </c>
      <c r="E84" s="321" t="s">
        <v>424</v>
      </c>
      <c r="F84" s="323">
        <v>2722.28</v>
      </c>
      <c r="G84" s="324"/>
      <c r="H84" s="200">
        <f t="shared" si="0"/>
        <v>2722.28</v>
      </c>
      <c r="I84" s="283">
        <f t="shared" si="1"/>
        <v>1</v>
      </c>
      <c r="J84" s="325">
        <v>3089.51</v>
      </c>
      <c r="K84" s="325">
        <v>2902.22</v>
      </c>
      <c r="L84" s="325">
        <v>-187.29</v>
      </c>
      <c r="M84" s="325"/>
      <c r="N84" s="325"/>
      <c r="O84" s="325"/>
      <c r="P84" s="200">
        <f t="shared" si="2"/>
        <v>3089.51</v>
      </c>
      <c r="Q84" s="281">
        <f t="shared" si="3"/>
        <v>1</v>
      </c>
      <c r="R84" s="200">
        <f t="shared" si="4"/>
        <v>2902.22</v>
      </c>
      <c r="S84" s="281">
        <f t="shared" si="5"/>
        <v>1</v>
      </c>
      <c r="T84" s="200">
        <f t="shared" si="6"/>
        <v>-187.29</v>
      </c>
      <c r="U84" s="281">
        <f t="shared" si="7"/>
        <v>1</v>
      </c>
      <c r="V84" s="7"/>
    </row>
    <row r="85" spans="1:22" ht="15">
      <c r="A85" s="338"/>
      <c r="B85" s="321"/>
      <c r="C85" s="321"/>
      <c r="D85" s="322"/>
      <c r="E85" s="321"/>
      <c r="F85" s="323"/>
      <c r="G85" s="324"/>
      <c r="H85" s="200">
        <f t="shared" si="0"/>
        <v>0</v>
      </c>
      <c r="I85" s="283" t="e">
        <f t="shared" si="1"/>
        <v>#DIV/0!</v>
      </c>
      <c r="J85" s="325"/>
      <c r="K85" s="325"/>
      <c r="L85" s="325"/>
      <c r="M85" s="325"/>
      <c r="N85" s="325"/>
      <c r="O85" s="325"/>
      <c r="P85" s="200">
        <f t="shared" si="2"/>
        <v>0</v>
      </c>
      <c r="Q85" s="281" t="e">
        <f t="shared" si="3"/>
        <v>#DIV/0!</v>
      </c>
      <c r="R85" s="200">
        <f t="shared" si="4"/>
        <v>0</v>
      </c>
      <c r="S85" s="281" t="e">
        <f t="shared" si="5"/>
        <v>#DIV/0!</v>
      </c>
      <c r="T85" s="200">
        <f t="shared" si="6"/>
        <v>0</v>
      </c>
      <c r="U85" s="281" t="e">
        <f t="shared" si="7"/>
        <v>#DIV/0!</v>
      </c>
      <c r="V85" s="7"/>
    </row>
    <row r="86" spans="1:22" ht="15">
      <c r="A86" s="339"/>
      <c r="B86" s="314"/>
      <c r="C86" s="314"/>
      <c r="D86" s="317"/>
      <c r="E86" s="314"/>
      <c r="F86" s="314"/>
      <c r="G86" s="314"/>
      <c r="H86" s="200">
        <f t="shared" si="0"/>
        <v>0</v>
      </c>
      <c r="I86" s="283" t="e">
        <f t="shared" si="1"/>
        <v>#DIV/0!</v>
      </c>
      <c r="J86"/>
      <c r="K86"/>
      <c r="L86"/>
      <c r="M86"/>
      <c r="N86"/>
      <c r="O86"/>
      <c r="P86" s="200">
        <f t="shared" si="2"/>
        <v>0</v>
      </c>
      <c r="Q86" s="281" t="e">
        <f t="shared" si="3"/>
        <v>#DIV/0!</v>
      </c>
      <c r="R86" s="200">
        <f t="shared" si="4"/>
        <v>0</v>
      </c>
      <c r="S86" s="281" t="e">
        <f t="shared" si="5"/>
        <v>#DIV/0!</v>
      </c>
      <c r="T86" s="200">
        <f t="shared" si="6"/>
        <v>0</v>
      </c>
      <c r="U86" s="281" t="e">
        <f t="shared" si="7"/>
        <v>#DIV/0!</v>
      </c>
      <c r="V86" s="7"/>
    </row>
    <row r="87" spans="1:22" ht="15">
      <c r="A87" s="339"/>
      <c r="B87" s="314"/>
      <c r="C87" s="314"/>
      <c r="D87" s="317"/>
      <c r="E87" s="314"/>
      <c r="F87" s="314"/>
      <c r="G87" s="314"/>
      <c r="H87" s="200">
        <f t="shared" si="0"/>
        <v>0</v>
      </c>
      <c r="I87" s="283" t="e">
        <f t="shared" si="1"/>
        <v>#DIV/0!</v>
      </c>
      <c r="J87"/>
      <c r="K87"/>
      <c r="L87"/>
      <c r="M87"/>
      <c r="N87"/>
      <c r="O87"/>
      <c r="P87" s="200">
        <f t="shared" si="2"/>
        <v>0</v>
      </c>
      <c r="Q87" s="281" t="e">
        <f t="shared" si="3"/>
        <v>#DIV/0!</v>
      </c>
      <c r="R87" s="200">
        <f t="shared" si="4"/>
        <v>0</v>
      </c>
      <c r="S87" s="281" t="e">
        <f t="shared" si="5"/>
        <v>#DIV/0!</v>
      </c>
      <c r="T87" s="200">
        <f t="shared" si="6"/>
        <v>0</v>
      </c>
      <c r="U87" s="281" t="e">
        <f t="shared" si="7"/>
        <v>#DIV/0!</v>
      </c>
      <c r="V87" s="7"/>
    </row>
    <row r="88" spans="1:22" ht="15">
      <c r="A88" s="339"/>
      <c r="B88" s="314"/>
      <c r="C88" s="314"/>
      <c r="D88" s="317"/>
      <c r="E88" s="314"/>
      <c r="F88" s="314"/>
      <c r="G88" s="314"/>
      <c r="H88" s="200">
        <f t="shared" si="0"/>
        <v>0</v>
      </c>
      <c r="I88" s="283" t="e">
        <f t="shared" si="1"/>
        <v>#DIV/0!</v>
      </c>
      <c r="J88"/>
      <c r="K88"/>
      <c r="L88"/>
      <c r="M88"/>
      <c r="N88"/>
      <c r="O88"/>
      <c r="P88" s="200">
        <f t="shared" si="2"/>
        <v>0</v>
      </c>
      <c r="Q88" s="281" t="e">
        <f t="shared" si="3"/>
        <v>#DIV/0!</v>
      </c>
      <c r="R88" s="200">
        <f t="shared" si="4"/>
        <v>0</v>
      </c>
      <c r="S88" s="281" t="e">
        <f t="shared" si="5"/>
        <v>#DIV/0!</v>
      </c>
      <c r="T88" s="200">
        <f t="shared" si="6"/>
        <v>0</v>
      </c>
      <c r="U88" s="281" t="e">
        <f t="shared" si="7"/>
        <v>#DIV/0!</v>
      </c>
      <c r="V88" s="7"/>
    </row>
    <row r="89" spans="1:22" ht="15">
      <c r="A89" s="339"/>
      <c r="B89" s="314"/>
      <c r="C89" s="314"/>
      <c r="D89" s="317"/>
      <c r="E89" s="314"/>
      <c r="F89" s="314"/>
      <c r="G89" s="314"/>
      <c r="H89" s="200">
        <f t="shared" si="0"/>
        <v>0</v>
      </c>
      <c r="I89" s="283" t="e">
        <f t="shared" si="1"/>
        <v>#DIV/0!</v>
      </c>
      <c r="J89"/>
      <c r="K89"/>
      <c r="L89"/>
      <c r="M89"/>
      <c r="N89"/>
      <c r="O89"/>
      <c r="P89" s="200">
        <f t="shared" si="2"/>
        <v>0</v>
      </c>
      <c r="Q89" s="281" t="e">
        <f t="shared" si="3"/>
        <v>#DIV/0!</v>
      </c>
      <c r="R89" s="200">
        <f t="shared" si="4"/>
        <v>0</v>
      </c>
      <c r="S89" s="281" t="e">
        <f t="shared" si="5"/>
        <v>#DIV/0!</v>
      </c>
      <c r="T89" s="200">
        <f t="shared" si="6"/>
        <v>0</v>
      </c>
      <c r="U89" s="281" t="e">
        <f t="shared" si="7"/>
        <v>#DIV/0!</v>
      </c>
      <c r="V89" s="7"/>
    </row>
    <row r="90" spans="1:22" ht="15">
      <c r="A90" s="339"/>
      <c r="B90" s="314"/>
      <c r="C90" s="314"/>
      <c r="D90" s="317"/>
      <c r="E90" s="314"/>
      <c r="F90" s="314"/>
      <c r="G90" s="314"/>
      <c r="H90" s="200">
        <f t="shared" si="0"/>
        <v>0</v>
      </c>
      <c r="I90" s="283" t="e">
        <f t="shared" si="1"/>
        <v>#DIV/0!</v>
      </c>
      <c r="J90"/>
      <c r="K90"/>
      <c r="L90"/>
      <c r="M90"/>
      <c r="N90"/>
      <c r="O90"/>
      <c r="P90" s="200">
        <f t="shared" si="2"/>
        <v>0</v>
      </c>
      <c r="Q90" s="281" t="e">
        <f t="shared" si="3"/>
        <v>#DIV/0!</v>
      </c>
      <c r="R90" s="200">
        <f t="shared" si="4"/>
        <v>0</v>
      </c>
      <c r="S90" s="281" t="e">
        <f t="shared" si="5"/>
        <v>#DIV/0!</v>
      </c>
      <c r="T90" s="200">
        <f t="shared" si="6"/>
        <v>0</v>
      </c>
      <c r="U90" s="281" t="e">
        <f t="shared" si="7"/>
        <v>#DIV/0!</v>
      </c>
      <c r="V90" s="7"/>
    </row>
    <row r="91" spans="1:22" ht="15">
      <c r="A91" s="339"/>
      <c r="B91" s="314"/>
      <c r="C91" s="314"/>
      <c r="D91" s="317"/>
      <c r="E91" s="314"/>
      <c r="F91" s="314"/>
      <c r="G91" s="314"/>
      <c r="H91" s="200">
        <f t="shared" si="0"/>
        <v>0</v>
      </c>
      <c r="I91" s="283" t="e">
        <f t="shared" si="1"/>
        <v>#DIV/0!</v>
      </c>
      <c r="J91"/>
      <c r="K91"/>
      <c r="L91"/>
      <c r="M91"/>
      <c r="N91"/>
      <c r="O91"/>
      <c r="P91" s="200">
        <f t="shared" si="2"/>
        <v>0</v>
      </c>
      <c r="Q91" s="281" t="e">
        <f t="shared" si="3"/>
        <v>#DIV/0!</v>
      </c>
      <c r="R91" s="200">
        <f t="shared" si="4"/>
        <v>0</v>
      </c>
      <c r="S91" s="281" t="e">
        <f t="shared" si="5"/>
        <v>#DIV/0!</v>
      </c>
      <c r="T91" s="200">
        <f t="shared" si="6"/>
        <v>0</v>
      </c>
      <c r="U91" s="281" t="e">
        <f t="shared" si="7"/>
        <v>#DIV/0!</v>
      </c>
      <c r="V91" s="7"/>
    </row>
    <row r="92" spans="1:22">
      <c r="A92" s="342" t="s">
        <v>143</v>
      </c>
      <c r="B92" s="193"/>
      <c r="C92" s="257"/>
      <c r="D92" s="184"/>
      <c r="E92" s="183"/>
      <c r="F92" s="176">
        <v>0</v>
      </c>
      <c r="G92" s="174">
        <v>0</v>
      </c>
      <c r="H92" s="200">
        <f t="shared" ref="H92" si="48">F92-G92</f>
        <v>0</v>
      </c>
      <c r="I92" s="283" t="e">
        <f t="shared" ref="I92" si="49">ROUND(H92/F92,10)</f>
        <v>#DIV/0!</v>
      </c>
      <c r="J92" s="176"/>
      <c r="K92" s="176"/>
      <c r="L92" s="208"/>
      <c r="M92" s="198"/>
      <c r="N92" s="198"/>
      <c r="O92" s="208"/>
      <c r="P92" s="200">
        <f t="shared" si="2"/>
        <v>0</v>
      </c>
      <c r="Q92" s="281" t="e">
        <f t="shared" si="3"/>
        <v>#DIV/0!</v>
      </c>
      <c r="R92" s="200">
        <f t="shared" si="4"/>
        <v>0</v>
      </c>
      <c r="S92" s="281" t="e">
        <f t="shared" si="5"/>
        <v>#DIV/0!</v>
      </c>
      <c r="T92" s="200">
        <f t="shared" si="6"/>
        <v>0</v>
      </c>
      <c r="U92" s="281" t="e">
        <f t="shared" si="7"/>
        <v>#DIV/0!</v>
      </c>
      <c r="V92" s="7"/>
    </row>
    <row r="93" spans="1:22" ht="13.5" thickBot="1">
      <c r="A93" s="343"/>
      <c r="B93" s="186"/>
      <c r="C93" s="258"/>
      <c r="D93" s="187"/>
      <c r="E93" s="187"/>
      <c r="F93" s="177">
        <f>SUM(F2:F92)</f>
        <v>84590.61</v>
      </c>
      <c r="G93" s="175">
        <f>SUM(G2:G92)</f>
        <v>0</v>
      </c>
      <c r="H93" s="11">
        <f>SUM(H2:H92)</f>
        <v>84590.61</v>
      </c>
      <c r="I93" s="284">
        <f t="shared" ref="I93" si="50">ROUND(H93/F93,10)</f>
        <v>1</v>
      </c>
      <c r="J93" s="196">
        <f t="shared" ref="J93:P93" si="51">SUM(J2:J92)</f>
        <v>90897.979999999981</v>
      </c>
      <c r="K93" s="177">
        <f t="shared" si="51"/>
        <v>88798.020000000019</v>
      </c>
      <c r="L93" s="196">
        <f t="shared" si="51"/>
        <v>-2099.9600000000005</v>
      </c>
      <c r="M93" s="199">
        <f t="shared" si="51"/>
        <v>0</v>
      </c>
      <c r="N93" s="199">
        <f t="shared" si="51"/>
        <v>0</v>
      </c>
      <c r="O93" s="199">
        <f t="shared" si="51"/>
        <v>0</v>
      </c>
      <c r="P93" s="8">
        <f t="shared" si="51"/>
        <v>90897.979999999981</v>
      </c>
      <c r="Q93" s="282">
        <f t="shared" si="3"/>
        <v>1</v>
      </c>
      <c r="R93" s="8">
        <f>SUM(R2:R92)</f>
        <v>88798.020000000019</v>
      </c>
      <c r="S93" s="282">
        <f>ROUND(R93/K93,10)</f>
        <v>1</v>
      </c>
      <c r="T93" s="282"/>
      <c r="U93" s="282">
        <f>ROUND(T93/L93,10)</f>
        <v>0</v>
      </c>
      <c r="V93" s="185"/>
    </row>
    <row r="94" spans="1:22" ht="13.5" thickTop="1">
      <c r="A94" s="343"/>
      <c r="B94" s="186"/>
      <c r="C94" s="259"/>
      <c r="D94" s="189"/>
      <c r="E94" s="189"/>
      <c r="F94" s="12"/>
      <c r="G94" s="12"/>
      <c r="H94" s="12"/>
      <c r="I94" s="12"/>
      <c r="J94" s="190"/>
      <c r="K94" s="12"/>
      <c r="L94" s="190"/>
      <c r="M94" s="188"/>
      <c r="N94" s="188"/>
      <c r="O94" s="188"/>
      <c r="P94" s="188"/>
      <c r="Q94" s="188"/>
      <c r="R94" s="188"/>
      <c r="S94" s="188"/>
      <c r="T94" s="188"/>
      <c r="U94" s="188"/>
      <c r="V94" s="185"/>
    </row>
    <row r="95" spans="1:22">
      <c r="A95" s="343"/>
      <c r="B95" s="186"/>
      <c r="C95" s="259"/>
      <c r="D95" s="189"/>
      <c r="E95" s="189"/>
      <c r="F95" s="12"/>
      <c r="G95" s="12"/>
      <c r="H95" s="12"/>
      <c r="I95" s="12"/>
      <c r="J95" s="188"/>
      <c r="K95" s="12"/>
      <c r="L95" s="188"/>
      <c r="M95" s="188"/>
      <c r="N95" s="188"/>
      <c r="O95" s="188"/>
      <c r="P95" s="188"/>
      <c r="Q95" s="188"/>
      <c r="R95" s="188"/>
      <c r="S95" s="188"/>
      <c r="T95" s="188"/>
      <c r="U95" s="188"/>
      <c r="V95" s="185"/>
    </row>
    <row r="96" spans="1:22">
      <c r="A96" s="343"/>
      <c r="B96" s="186"/>
      <c r="C96" s="259"/>
      <c r="D96" s="189"/>
      <c r="E96" s="189"/>
      <c r="F96" s="12"/>
      <c r="G96" s="12"/>
      <c r="H96" s="12"/>
      <c r="I96" s="12"/>
      <c r="J96" s="188"/>
      <c r="K96" s="12"/>
      <c r="L96" s="188"/>
      <c r="M96" s="188"/>
      <c r="N96" s="188"/>
      <c r="O96" s="188"/>
      <c r="P96" s="188"/>
      <c r="Q96" s="188"/>
      <c r="R96" s="188"/>
      <c r="S96" s="188"/>
      <c r="T96" s="188"/>
      <c r="U96" s="188"/>
      <c r="V96" s="185"/>
    </row>
    <row r="97" spans="1:22">
      <c r="A97" s="343"/>
      <c r="B97" s="186"/>
      <c r="C97" s="259"/>
      <c r="D97" s="189"/>
      <c r="E97" s="189"/>
      <c r="F97" s="12"/>
      <c r="G97" s="12"/>
      <c r="H97" s="12"/>
      <c r="I97" s="12"/>
      <c r="J97" s="188"/>
      <c r="K97" s="12"/>
      <c r="L97" s="188"/>
      <c r="M97" s="188"/>
      <c r="N97" s="188"/>
      <c r="O97" s="188"/>
      <c r="P97" s="188"/>
      <c r="Q97" s="188"/>
      <c r="R97" s="188"/>
      <c r="S97" s="188"/>
      <c r="T97" s="188"/>
      <c r="U97" s="188"/>
      <c r="V97" s="185"/>
    </row>
    <row r="98" spans="1:22">
      <c r="A98" s="343"/>
      <c r="B98" s="186"/>
      <c r="C98" s="259"/>
      <c r="D98" s="189"/>
      <c r="E98" s="189"/>
      <c r="F98" s="12"/>
      <c r="G98" s="12"/>
      <c r="H98" s="12"/>
      <c r="I98" s="12"/>
      <c r="J98" s="188"/>
      <c r="K98" s="12"/>
      <c r="L98" s="188"/>
      <c r="M98" s="188"/>
      <c r="N98" s="188"/>
      <c r="O98" s="188"/>
      <c r="P98" s="188"/>
      <c r="Q98" s="188"/>
      <c r="R98" s="188"/>
      <c r="S98" s="188"/>
      <c r="T98" s="188"/>
      <c r="U98" s="188"/>
      <c r="V98" s="185"/>
    </row>
    <row r="99" spans="1:22">
      <c r="A99" s="343"/>
      <c r="B99" s="186"/>
      <c r="C99" s="259"/>
      <c r="D99" s="189"/>
      <c r="E99" s="189"/>
      <c r="F99" s="12"/>
      <c r="G99" s="12"/>
      <c r="H99" s="12"/>
      <c r="I99" s="12"/>
      <c r="J99" s="188"/>
      <c r="K99" s="12"/>
      <c r="L99" s="188"/>
      <c r="M99" s="188"/>
      <c r="N99" s="188"/>
      <c r="O99" s="188"/>
      <c r="P99" s="188"/>
      <c r="Q99" s="188"/>
      <c r="R99" s="188"/>
      <c r="S99" s="188"/>
      <c r="T99" s="188"/>
      <c r="U99" s="188"/>
      <c r="V99" s="185"/>
    </row>
    <row r="104" spans="1:22">
      <c r="J104" s="192"/>
    </row>
    <row r="107" spans="1:22">
      <c r="A107" s="345"/>
    </row>
    <row r="108" spans="1:22">
      <c r="A108" s="345"/>
    </row>
    <row r="109" spans="1:22">
      <c r="A109" s="345"/>
    </row>
    <row r="110" spans="1:22">
      <c r="A110" s="345"/>
    </row>
    <row r="111" spans="1:22">
      <c r="A111" s="345"/>
    </row>
    <row r="112" spans="1:22">
      <c r="A112" s="345"/>
    </row>
    <row r="113" spans="1:9">
      <c r="A113" s="345"/>
    </row>
    <row r="114" spans="1:9">
      <c r="A114" s="345"/>
    </row>
    <row r="115" spans="1:9" ht="15">
      <c r="A115" s="345"/>
      <c r="C115" s="314"/>
      <c r="D115" s="314"/>
      <c r="E115" s="314"/>
      <c r="F115" s="317"/>
      <c r="G115" s="314"/>
      <c r="H115"/>
      <c r="I115"/>
    </row>
    <row r="116" spans="1:9" ht="15">
      <c r="A116" s="345"/>
      <c r="C116" s="314"/>
      <c r="D116" s="314"/>
      <c r="E116" s="314"/>
      <c r="F116" s="317"/>
      <c r="G116" s="314"/>
      <c r="H116"/>
      <c r="I116"/>
    </row>
    <row r="117" spans="1:9" ht="15">
      <c r="A117" s="345"/>
      <c r="C117" s="314"/>
      <c r="D117" s="314"/>
      <c r="E117" s="314"/>
      <c r="F117" s="317"/>
      <c r="G117" s="314"/>
      <c r="H117"/>
      <c r="I117"/>
    </row>
    <row r="118" spans="1:9" ht="15">
      <c r="A118" s="345"/>
      <c r="C118" s="314"/>
      <c r="D118" s="314"/>
      <c r="E118" s="314"/>
      <c r="F118" s="317"/>
      <c r="G118" s="314"/>
      <c r="H118"/>
      <c r="I118"/>
    </row>
    <row r="119" spans="1:9" ht="15">
      <c r="A119" s="345"/>
      <c r="C119" s="314"/>
      <c r="D119" s="314"/>
      <c r="E119" s="314"/>
      <c r="F119" s="317"/>
      <c r="G119" s="314"/>
      <c r="H119"/>
      <c r="I119"/>
    </row>
    <row r="120" spans="1:9" ht="15">
      <c r="C120" s="314"/>
      <c r="D120" s="314"/>
      <c r="E120" s="314"/>
      <c r="F120" s="317"/>
      <c r="G120" s="314"/>
      <c r="H120"/>
      <c r="I120"/>
    </row>
    <row r="121" spans="1:9" ht="15">
      <c r="C121" s="314"/>
      <c r="D121" s="314"/>
      <c r="E121" s="314"/>
      <c r="F121" s="317"/>
      <c r="G121" s="314"/>
      <c r="H121"/>
      <c r="I121"/>
    </row>
    <row r="122" spans="1:9" ht="15">
      <c r="C122" s="314"/>
      <c r="D122" s="314"/>
      <c r="E122" s="314"/>
      <c r="F122" s="317"/>
      <c r="G122" s="314"/>
      <c r="H122"/>
      <c r="I122"/>
    </row>
    <row r="123" spans="1:9" ht="15">
      <c r="C123" s="314"/>
      <c r="D123" s="314"/>
      <c r="E123" s="314"/>
      <c r="F123" s="317"/>
      <c r="G123" s="314"/>
      <c r="H123"/>
      <c r="I123"/>
    </row>
    <row r="124" spans="1:9" ht="15">
      <c r="C124" s="314"/>
      <c r="D124" s="314"/>
      <c r="E124" s="314"/>
      <c r="F124" s="317"/>
      <c r="G124" s="314"/>
      <c r="H124"/>
      <c r="I124"/>
    </row>
    <row r="125" spans="1:9" ht="15">
      <c r="C125" s="314"/>
      <c r="D125" s="314"/>
      <c r="E125" s="314"/>
      <c r="F125" s="317"/>
      <c r="G125" s="314"/>
      <c r="H125"/>
      <c r="I125"/>
    </row>
    <row r="126" spans="1:9" ht="15">
      <c r="C126" s="314"/>
      <c r="D126" s="314"/>
      <c r="E126" s="314"/>
      <c r="F126" s="317"/>
      <c r="G126" s="314"/>
      <c r="H126"/>
      <c r="I126"/>
    </row>
    <row r="127" spans="1:9" ht="15">
      <c r="C127" s="314"/>
      <c r="D127" s="314"/>
      <c r="E127" s="314"/>
      <c r="F127" s="317"/>
      <c r="G127" s="314"/>
      <c r="H127"/>
      <c r="I127"/>
    </row>
    <row r="128" spans="1: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row r="144" spans="3:9" ht="15">
      <c r="C144" s="314"/>
      <c r="D144" s="314"/>
      <c r="E144" s="314"/>
      <c r="F144" s="317"/>
      <c r="G144" s="314"/>
      <c r="H144"/>
      <c r="I144"/>
    </row>
    <row r="145" spans="3:9" ht="15">
      <c r="C145" s="314"/>
      <c r="D145" s="314"/>
      <c r="E145" s="314"/>
      <c r="F145" s="317"/>
      <c r="G145" s="314"/>
      <c r="H145"/>
      <c r="I145"/>
    </row>
    <row r="146" spans="3:9" ht="15">
      <c r="C146" s="314"/>
      <c r="D146" s="314"/>
      <c r="E146" s="314"/>
      <c r="F146" s="317"/>
      <c r="G146" s="314"/>
      <c r="H146"/>
      <c r="I146"/>
    </row>
    <row r="147" spans="3:9" ht="15">
      <c r="C147" s="314"/>
      <c r="D147" s="314"/>
      <c r="E147" s="314"/>
      <c r="F147" s="317"/>
      <c r="G147" s="314"/>
      <c r="H147"/>
      <c r="I147"/>
    </row>
    <row r="148" spans="3:9" ht="15">
      <c r="C148" s="314"/>
      <c r="D148" s="314"/>
      <c r="E148" s="314"/>
      <c r="F148" s="317"/>
      <c r="G148" s="314"/>
      <c r="H148"/>
      <c r="I148"/>
    </row>
    <row r="149" spans="3:9" ht="15">
      <c r="C149" s="314"/>
      <c r="D149" s="314"/>
      <c r="E149" s="314"/>
      <c r="F149" s="317"/>
      <c r="G149" s="314"/>
      <c r="H149"/>
      <c r="I149"/>
    </row>
    <row r="150" spans="3:9" ht="15">
      <c r="C150" s="314"/>
      <c r="D150" s="314"/>
      <c r="E150" s="314"/>
      <c r="F150" s="317"/>
      <c r="G150" s="314"/>
      <c r="H150"/>
      <c r="I150"/>
    </row>
    <row r="151" spans="3:9" ht="15">
      <c r="C151" s="314"/>
      <c r="D151" s="314"/>
      <c r="E151" s="314"/>
      <c r="F151" s="317"/>
      <c r="G151" s="314"/>
      <c r="H151"/>
      <c r="I151"/>
    </row>
    <row r="152" spans="3:9" ht="15">
      <c r="C152" s="314"/>
      <c r="D152" s="314"/>
      <c r="E152" s="314"/>
      <c r="F152" s="317"/>
      <c r="G152" s="314"/>
      <c r="H152"/>
      <c r="I152"/>
    </row>
    <row r="153" spans="3:9" ht="15">
      <c r="C153" s="314"/>
      <c r="D153" s="314"/>
      <c r="E153" s="314"/>
      <c r="F153" s="317"/>
      <c r="G153" s="314"/>
      <c r="H153"/>
      <c r="I153"/>
    </row>
    <row r="154" spans="3:9" ht="15">
      <c r="C154" s="314"/>
      <c r="D154" s="314"/>
      <c r="E154" s="314"/>
      <c r="F154" s="317"/>
      <c r="G154" s="314"/>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430</v>
      </c>
      <c r="B4" s="318">
        <v>14711.67</v>
      </c>
      <c r="C4" s="318"/>
      <c r="D4" s="318" t="s">
        <v>422</v>
      </c>
      <c r="E4" s="318">
        <v>14711.67</v>
      </c>
      <c r="F4" s="318"/>
      <c r="G4" s="318">
        <v>-17.579999999999998</v>
      </c>
      <c r="H4" s="318"/>
      <c r="I4" s="113"/>
      <c r="J4" s="151">
        <v>45077</v>
      </c>
      <c r="K4" s="151">
        <v>45078</v>
      </c>
      <c r="L4" s="113"/>
    </row>
    <row r="5" spans="1:16">
      <c r="A5" s="318" t="s">
        <v>430</v>
      </c>
      <c r="B5" s="318">
        <v>38053.06</v>
      </c>
      <c r="C5" s="318"/>
      <c r="D5" s="318" t="s">
        <v>424</v>
      </c>
      <c r="E5" s="318">
        <v>38053.06</v>
      </c>
      <c r="F5" s="318"/>
      <c r="G5" s="318">
        <v>-114.22</v>
      </c>
      <c r="H5" s="318"/>
      <c r="I5" s="113"/>
      <c r="J5" s="151">
        <v>45077</v>
      </c>
      <c r="K5" s="151">
        <v>45078</v>
      </c>
      <c r="L5" s="113"/>
    </row>
    <row r="6" spans="1:16">
      <c r="A6" s="318" t="s">
        <v>430</v>
      </c>
      <c r="B6" s="318">
        <v>5550.79</v>
      </c>
      <c r="C6" s="318"/>
      <c r="D6" s="318" t="s">
        <v>426</v>
      </c>
      <c r="E6" s="318">
        <v>5550.79</v>
      </c>
      <c r="F6" s="318"/>
      <c r="G6" s="318">
        <v>-7.76</v>
      </c>
      <c r="H6" s="318"/>
      <c r="I6" s="113"/>
      <c r="J6" s="151">
        <v>45077</v>
      </c>
      <c r="K6" s="151">
        <v>45078</v>
      </c>
      <c r="L6" s="113"/>
    </row>
    <row r="7" spans="1:16">
      <c r="A7" s="318" t="s">
        <v>430</v>
      </c>
      <c r="B7" s="318">
        <v>1209.26</v>
      </c>
      <c r="C7" s="318"/>
      <c r="D7" s="318" t="s">
        <v>428</v>
      </c>
      <c r="E7" s="318">
        <v>1209.26</v>
      </c>
      <c r="F7" s="318"/>
      <c r="G7" s="318">
        <v>-1.2</v>
      </c>
      <c r="H7" s="318"/>
      <c r="I7" s="113"/>
      <c r="J7" s="151">
        <v>45077</v>
      </c>
      <c r="K7" s="151">
        <v>45078</v>
      </c>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59524.78</v>
      </c>
      <c r="C11" s="88">
        <f t="shared" ref="C11:H11" si="0">SUM(C4:C10)</f>
        <v>0</v>
      </c>
      <c r="D11" s="88">
        <f t="shared" si="0"/>
        <v>0</v>
      </c>
      <c r="E11" s="88">
        <f>SUM(E4:E10)</f>
        <v>59524.78</v>
      </c>
      <c r="F11" s="88">
        <f t="shared" si="0"/>
        <v>0</v>
      </c>
      <c r="G11" s="88">
        <f t="shared" si="0"/>
        <v>-140.76</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-140.76</v>
      </c>
      <c r="E25" s="96">
        <f>H11</f>
        <v>0</v>
      </c>
      <c r="F25" s="97">
        <f>D25-E25</f>
        <v>-140.76</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293</v>
      </c>
      <c r="B2" s="334">
        <v>4031976</v>
      </c>
      <c r="C2" s="334">
        <v>4031976</v>
      </c>
      <c r="D2" t="s">
        <v>294</v>
      </c>
      <c r="E2">
        <v>1440</v>
      </c>
      <c r="F2">
        <v>285533.76</v>
      </c>
      <c r="G2">
        <v>161.93</v>
      </c>
      <c r="H2">
        <v>233176.57</v>
      </c>
      <c r="I2">
        <v>262481.90999999997</v>
      </c>
      <c r="J2">
        <v>151.5</v>
      </c>
      <c r="K2">
        <v>218160</v>
      </c>
      <c r="L2" t="s">
        <v>295</v>
      </c>
      <c r="M2" s="333">
        <v>45077</v>
      </c>
    </row>
    <row r="3" spans="1:13">
      <c r="A3" t="s">
        <v>293</v>
      </c>
      <c r="B3" s="336" t="s">
        <v>296</v>
      </c>
      <c r="C3" s="334" t="s">
        <v>297</v>
      </c>
      <c r="D3" t="s">
        <v>298</v>
      </c>
      <c r="E3">
        <v>4937</v>
      </c>
      <c r="F3">
        <v>241841.83</v>
      </c>
      <c r="G3">
        <v>57.08</v>
      </c>
      <c r="H3">
        <v>281803.96000000002</v>
      </c>
      <c r="I3">
        <v>241841.83</v>
      </c>
      <c r="J3">
        <v>57.08</v>
      </c>
      <c r="K3">
        <v>281803.96000000002</v>
      </c>
      <c r="L3" t="s">
        <v>299</v>
      </c>
      <c r="M3" s="333">
        <v>45077</v>
      </c>
    </row>
    <row r="4" spans="1:13">
      <c r="A4" t="s">
        <v>293</v>
      </c>
      <c r="B4" s="334">
        <v>1317205</v>
      </c>
      <c r="C4" s="334" t="s">
        <v>300</v>
      </c>
      <c r="D4" t="s">
        <v>301</v>
      </c>
      <c r="E4">
        <v>16108</v>
      </c>
      <c r="F4">
        <v>542445.61</v>
      </c>
      <c r="G4">
        <v>38.58</v>
      </c>
      <c r="H4">
        <v>621446.64</v>
      </c>
      <c r="I4">
        <v>542445.61</v>
      </c>
      <c r="J4">
        <v>38.58</v>
      </c>
      <c r="K4">
        <v>621446.64</v>
      </c>
      <c r="L4" t="s">
        <v>299</v>
      </c>
      <c r="M4" s="333">
        <v>45077</v>
      </c>
    </row>
    <row r="5" spans="1:13">
      <c r="A5" t="s">
        <v>293</v>
      </c>
      <c r="B5" s="334" t="s">
        <v>302</v>
      </c>
      <c r="C5" s="334" t="s">
        <v>302</v>
      </c>
      <c r="D5" t="s">
        <v>303</v>
      </c>
      <c r="E5">
        <v>3384</v>
      </c>
      <c r="F5">
        <v>321150.57</v>
      </c>
      <c r="G5">
        <v>75.290000000000006</v>
      </c>
      <c r="H5">
        <v>254776.57</v>
      </c>
      <c r="I5">
        <v>298537.73</v>
      </c>
      <c r="J5">
        <v>70.44</v>
      </c>
      <c r="K5">
        <v>238368.96</v>
      </c>
      <c r="L5" t="s">
        <v>295</v>
      </c>
      <c r="M5" s="333">
        <v>45077</v>
      </c>
    </row>
    <row r="6" spans="1:13">
      <c r="A6" t="s">
        <v>293</v>
      </c>
      <c r="B6" s="334" t="s">
        <v>304</v>
      </c>
      <c r="C6" s="334" t="s">
        <v>305</v>
      </c>
      <c r="D6" t="s">
        <v>306</v>
      </c>
      <c r="E6">
        <v>2161</v>
      </c>
      <c r="F6">
        <v>268113.96999999997</v>
      </c>
      <c r="G6">
        <v>79.55</v>
      </c>
      <c r="H6">
        <v>171907.55</v>
      </c>
      <c r="I6">
        <v>268113.96999999997</v>
      </c>
      <c r="J6">
        <v>79.55</v>
      </c>
      <c r="K6">
        <v>171907.55</v>
      </c>
      <c r="L6" t="s">
        <v>299</v>
      </c>
      <c r="M6" s="333">
        <v>45077</v>
      </c>
    </row>
    <row r="7" spans="1:13">
      <c r="A7" t="s">
        <v>293</v>
      </c>
      <c r="B7" s="334" t="s">
        <v>307</v>
      </c>
      <c r="C7" s="334" t="s">
        <v>308</v>
      </c>
      <c r="D7" t="s">
        <v>309</v>
      </c>
      <c r="E7">
        <v>24829</v>
      </c>
      <c r="F7">
        <v>422565.25</v>
      </c>
      <c r="G7">
        <v>21.26</v>
      </c>
      <c r="H7">
        <v>527864.54</v>
      </c>
      <c r="I7">
        <v>422565.25</v>
      </c>
      <c r="J7">
        <v>21.26</v>
      </c>
      <c r="K7">
        <v>527864.54</v>
      </c>
      <c r="L7" t="s">
        <v>299</v>
      </c>
      <c r="M7" s="333">
        <v>45077</v>
      </c>
    </row>
    <row r="8" spans="1:13">
      <c r="A8" t="s">
        <v>293</v>
      </c>
      <c r="B8" s="334">
        <v>35128206</v>
      </c>
      <c r="C8" s="334">
        <v>2257495</v>
      </c>
      <c r="D8" t="s">
        <v>310</v>
      </c>
      <c r="E8">
        <v>10487</v>
      </c>
      <c r="F8">
        <v>245596.1</v>
      </c>
      <c r="G8">
        <v>24.2</v>
      </c>
      <c r="H8">
        <v>253785.4</v>
      </c>
      <c r="I8">
        <v>245596.1</v>
      </c>
      <c r="J8">
        <v>24.2</v>
      </c>
      <c r="K8">
        <v>253785.4</v>
      </c>
      <c r="L8" t="s">
        <v>299</v>
      </c>
      <c r="M8" s="333">
        <v>45077</v>
      </c>
    </row>
    <row r="9" spans="1:13">
      <c r="A9" t="s">
        <v>293</v>
      </c>
      <c r="B9" s="334" t="s">
        <v>311</v>
      </c>
      <c r="C9" s="334" t="s">
        <v>312</v>
      </c>
      <c r="D9" t="s">
        <v>313</v>
      </c>
      <c r="E9">
        <v>1142</v>
      </c>
      <c r="F9">
        <v>180775.58</v>
      </c>
      <c r="G9">
        <v>722.93</v>
      </c>
      <c r="H9">
        <v>825586.06</v>
      </c>
      <c r="I9">
        <v>180775.58</v>
      </c>
      <c r="J9">
        <v>722.93</v>
      </c>
      <c r="K9">
        <v>825586.06</v>
      </c>
      <c r="L9" t="s">
        <v>299</v>
      </c>
      <c r="M9" s="333">
        <v>45077</v>
      </c>
    </row>
    <row r="10" spans="1:13">
      <c r="A10" t="s">
        <v>293</v>
      </c>
      <c r="B10" s="351" t="s">
        <v>419</v>
      </c>
      <c r="C10" s="351" t="s">
        <v>419</v>
      </c>
      <c r="D10" t="s">
        <v>314</v>
      </c>
      <c r="E10">
        <v>58769</v>
      </c>
      <c r="F10">
        <v>437031.76</v>
      </c>
      <c r="G10">
        <v>11.54</v>
      </c>
      <c r="H10">
        <v>678390.57</v>
      </c>
      <c r="I10">
        <v>336859.19</v>
      </c>
      <c r="J10">
        <v>9.2799999999999994</v>
      </c>
      <c r="K10">
        <v>545493.86</v>
      </c>
      <c r="L10" t="s">
        <v>315</v>
      </c>
      <c r="M10" s="333">
        <v>45077</v>
      </c>
    </row>
    <row r="11" spans="1:13">
      <c r="A11" t="s">
        <v>293</v>
      </c>
      <c r="B11" s="334">
        <v>7124594</v>
      </c>
      <c r="C11" s="334">
        <v>7124594</v>
      </c>
      <c r="D11" t="s">
        <v>316</v>
      </c>
      <c r="E11">
        <v>2178</v>
      </c>
      <c r="F11">
        <v>324303.28000000003</v>
      </c>
      <c r="G11">
        <v>153.65</v>
      </c>
      <c r="H11">
        <v>334653.71000000002</v>
      </c>
      <c r="I11">
        <v>325499.77</v>
      </c>
      <c r="J11">
        <v>139.9</v>
      </c>
      <c r="K11">
        <v>304702.2</v>
      </c>
      <c r="L11" t="s">
        <v>317</v>
      </c>
      <c r="M11" s="333">
        <v>45077</v>
      </c>
    </row>
    <row r="12" spans="1:13">
      <c r="A12" t="s">
        <v>293</v>
      </c>
      <c r="B12" s="334" t="s">
        <v>318</v>
      </c>
      <c r="C12" s="334">
        <v>2136646</v>
      </c>
      <c r="D12" t="s">
        <v>319</v>
      </c>
      <c r="E12">
        <v>9396</v>
      </c>
      <c r="F12">
        <v>251414.24</v>
      </c>
      <c r="G12">
        <v>17.37</v>
      </c>
      <c r="H12">
        <v>163208.51999999999</v>
      </c>
      <c r="I12">
        <v>251414.24</v>
      </c>
      <c r="J12">
        <v>17.37</v>
      </c>
      <c r="K12">
        <v>163208.51999999999</v>
      </c>
      <c r="L12" t="s">
        <v>299</v>
      </c>
      <c r="M12" s="333">
        <v>45077</v>
      </c>
    </row>
    <row r="13" spans="1:13">
      <c r="A13" t="s">
        <v>293</v>
      </c>
      <c r="B13" s="334" t="s">
        <v>320</v>
      </c>
      <c r="C13" s="334" t="s">
        <v>320</v>
      </c>
      <c r="D13" t="s">
        <v>321</v>
      </c>
      <c r="E13">
        <v>14078</v>
      </c>
      <c r="F13">
        <v>419611.02</v>
      </c>
      <c r="G13">
        <v>39.1</v>
      </c>
      <c r="H13">
        <v>550444.37</v>
      </c>
      <c r="I13">
        <v>325026.26</v>
      </c>
      <c r="J13">
        <v>31.44</v>
      </c>
      <c r="K13">
        <v>442612.32</v>
      </c>
      <c r="L13" t="s">
        <v>315</v>
      </c>
      <c r="M13" s="333">
        <v>45077</v>
      </c>
    </row>
    <row r="14" spans="1:13">
      <c r="A14" t="s">
        <v>293</v>
      </c>
      <c r="B14" s="334">
        <v>124765108</v>
      </c>
      <c r="C14" s="334">
        <v>2125097</v>
      </c>
      <c r="D14" t="s">
        <v>322</v>
      </c>
      <c r="E14">
        <v>20470</v>
      </c>
      <c r="F14">
        <v>346460.26</v>
      </c>
      <c r="G14">
        <v>20.48</v>
      </c>
      <c r="H14">
        <v>419225.59999999998</v>
      </c>
      <c r="I14">
        <v>346460.26</v>
      </c>
      <c r="J14">
        <v>20.48</v>
      </c>
      <c r="K14">
        <v>419225.59999999998</v>
      </c>
      <c r="L14" t="s">
        <v>299</v>
      </c>
      <c r="M14" s="333">
        <v>45077</v>
      </c>
    </row>
    <row r="15" spans="1:13">
      <c r="A15" t="s">
        <v>293</v>
      </c>
      <c r="B15" s="334" t="s">
        <v>323</v>
      </c>
      <c r="C15" s="334" t="s">
        <v>324</v>
      </c>
      <c r="D15" t="s">
        <v>325</v>
      </c>
      <c r="E15">
        <v>3356</v>
      </c>
      <c r="F15">
        <v>203870.96</v>
      </c>
      <c r="G15">
        <v>103.39</v>
      </c>
      <c r="H15">
        <v>346976.84</v>
      </c>
      <c r="I15">
        <v>203870.96</v>
      </c>
      <c r="J15">
        <v>103.39</v>
      </c>
      <c r="K15">
        <v>346976.84</v>
      </c>
      <c r="L15" t="s">
        <v>299</v>
      </c>
      <c r="M15" s="333">
        <v>45077</v>
      </c>
    </row>
    <row r="16" spans="1:13">
      <c r="A16" t="s">
        <v>293</v>
      </c>
      <c r="B16" s="334">
        <v>6185495</v>
      </c>
      <c r="C16" s="334">
        <v>6185495</v>
      </c>
      <c r="D16" t="s">
        <v>326</v>
      </c>
      <c r="E16">
        <v>1579</v>
      </c>
      <c r="F16">
        <v>151318.87</v>
      </c>
      <c r="G16">
        <v>199.15</v>
      </c>
      <c r="H16">
        <v>314455.52</v>
      </c>
      <c r="I16">
        <v>201543.56</v>
      </c>
      <c r="J16">
        <v>306.39</v>
      </c>
      <c r="K16">
        <v>483789.81</v>
      </c>
      <c r="L16" t="s">
        <v>327</v>
      </c>
      <c r="M16" s="333">
        <v>45077</v>
      </c>
    </row>
    <row r="17" spans="1:13">
      <c r="A17" t="s">
        <v>293</v>
      </c>
      <c r="B17" s="334" t="s">
        <v>328</v>
      </c>
      <c r="C17" s="334" t="s">
        <v>328</v>
      </c>
      <c r="D17" t="s">
        <v>329</v>
      </c>
      <c r="E17">
        <v>16620</v>
      </c>
      <c r="F17">
        <v>330913.09999999998</v>
      </c>
      <c r="G17">
        <v>43.94</v>
      </c>
      <c r="H17">
        <v>730278.11</v>
      </c>
      <c r="I17">
        <v>301155.67</v>
      </c>
      <c r="J17">
        <v>41.11</v>
      </c>
      <c r="K17">
        <v>683248.2</v>
      </c>
      <c r="L17" t="s">
        <v>295</v>
      </c>
      <c r="M17" s="333">
        <v>45077</v>
      </c>
    </row>
    <row r="18" spans="1:13">
      <c r="A18" t="s">
        <v>293</v>
      </c>
      <c r="B18" s="334" t="s">
        <v>330</v>
      </c>
      <c r="C18" s="334" t="s">
        <v>331</v>
      </c>
      <c r="D18" t="s">
        <v>332</v>
      </c>
      <c r="E18">
        <v>2546</v>
      </c>
      <c r="F18">
        <v>202402.26</v>
      </c>
      <c r="G18">
        <v>286.67</v>
      </c>
      <c r="H18">
        <v>729861.82</v>
      </c>
      <c r="I18">
        <v>202402.26</v>
      </c>
      <c r="J18">
        <v>286.67</v>
      </c>
      <c r="K18">
        <v>729861.82</v>
      </c>
      <c r="L18" t="s">
        <v>299</v>
      </c>
      <c r="M18" s="333">
        <v>45077</v>
      </c>
    </row>
    <row r="19" spans="1:13">
      <c r="A19" t="s">
        <v>293</v>
      </c>
      <c r="B19" s="334">
        <v>398438408</v>
      </c>
      <c r="C19" s="334" t="s">
        <v>333</v>
      </c>
      <c r="D19" t="s">
        <v>334</v>
      </c>
      <c r="E19">
        <v>21729</v>
      </c>
      <c r="F19">
        <v>439438.74</v>
      </c>
      <c r="G19">
        <v>8.24</v>
      </c>
      <c r="H19">
        <v>179046.96</v>
      </c>
      <c r="I19">
        <v>439438.74</v>
      </c>
      <c r="J19">
        <v>8.24</v>
      </c>
      <c r="K19">
        <v>179046.96</v>
      </c>
      <c r="L19" t="s">
        <v>299</v>
      </c>
      <c r="M19" s="333">
        <v>45077</v>
      </c>
    </row>
    <row r="20" spans="1:13">
      <c r="A20" t="s">
        <v>293</v>
      </c>
      <c r="B20" s="334" t="s">
        <v>335</v>
      </c>
      <c r="C20" s="334">
        <v>2781648</v>
      </c>
      <c r="D20" t="s">
        <v>336</v>
      </c>
      <c r="E20">
        <v>7373</v>
      </c>
      <c r="F20">
        <v>503591.32</v>
      </c>
      <c r="G20">
        <v>64.400000000000006</v>
      </c>
      <c r="H20">
        <v>474821.2</v>
      </c>
      <c r="I20">
        <v>503591.32</v>
      </c>
      <c r="J20">
        <v>64.400000000000006</v>
      </c>
      <c r="K20">
        <v>474821.2</v>
      </c>
      <c r="L20" t="s">
        <v>299</v>
      </c>
      <c r="M20" s="333">
        <v>45077</v>
      </c>
    </row>
    <row r="21" spans="1:13">
      <c r="A21" t="s">
        <v>293</v>
      </c>
      <c r="B21" s="334" t="s">
        <v>337</v>
      </c>
      <c r="C21" s="334">
        <v>2569286</v>
      </c>
      <c r="D21" t="s">
        <v>338</v>
      </c>
      <c r="E21">
        <v>26800</v>
      </c>
      <c r="F21">
        <v>347940.93</v>
      </c>
      <c r="G21">
        <v>22.92</v>
      </c>
      <c r="H21">
        <v>614256</v>
      </c>
      <c r="I21">
        <v>347940.93</v>
      </c>
      <c r="J21">
        <v>22.92</v>
      </c>
      <c r="K21">
        <v>614256</v>
      </c>
      <c r="L21" t="s">
        <v>299</v>
      </c>
      <c r="M21" s="333">
        <v>45077</v>
      </c>
    </row>
    <row r="22" spans="1:13">
      <c r="A22" t="s">
        <v>293</v>
      </c>
      <c r="B22" s="334" t="s">
        <v>339</v>
      </c>
      <c r="C22" s="334" t="s">
        <v>340</v>
      </c>
      <c r="D22" t="s">
        <v>341</v>
      </c>
      <c r="E22">
        <v>1091</v>
      </c>
      <c r="F22">
        <v>176397.03</v>
      </c>
      <c r="G22">
        <v>213.03</v>
      </c>
      <c r="H22">
        <v>232415.73</v>
      </c>
      <c r="I22">
        <v>176397.03</v>
      </c>
      <c r="J22">
        <v>213.03</v>
      </c>
      <c r="K22">
        <v>232415.73</v>
      </c>
      <c r="L22" t="s">
        <v>299</v>
      </c>
      <c r="M22" s="333">
        <v>45077</v>
      </c>
    </row>
    <row r="23" spans="1:13">
      <c r="A23" t="s">
        <v>293</v>
      </c>
      <c r="B23" s="334">
        <v>5889505</v>
      </c>
      <c r="C23" s="334">
        <v>5889505</v>
      </c>
      <c r="D23" t="s">
        <v>342</v>
      </c>
      <c r="E23">
        <v>7517</v>
      </c>
      <c r="F23">
        <v>149102.76</v>
      </c>
      <c r="G23">
        <v>37.119999999999997</v>
      </c>
      <c r="H23">
        <v>279035.28000000003</v>
      </c>
      <c r="I23">
        <v>136553.23000000001</v>
      </c>
      <c r="J23">
        <v>34.729999999999997</v>
      </c>
      <c r="K23">
        <v>261065.41</v>
      </c>
      <c r="L23" t="s">
        <v>295</v>
      </c>
      <c r="M23" s="333">
        <v>45077</v>
      </c>
    </row>
    <row r="24" spans="1:13">
      <c r="A24" t="s">
        <v>293</v>
      </c>
      <c r="B24" s="334" t="s">
        <v>343</v>
      </c>
      <c r="C24" s="334" t="s">
        <v>344</v>
      </c>
      <c r="D24" t="s">
        <v>345</v>
      </c>
      <c r="E24">
        <v>10030</v>
      </c>
      <c r="F24">
        <v>571057.03</v>
      </c>
      <c r="G24">
        <v>66.349999999999994</v>
      </c>
      <c r="H24">
        <v>665490.5</v>
      </c>
      <c r="I24">
        <v>571057.03</v>
      </c>
      <c r="J24">
        <v>66.349999999999994</v>
      </c>
      <c r="K24">
        <v>665490.5</v>
      </c>
      <c r="L24" t="s">
        <v>299</v>
      </c>
      <c r="M24" s="333">
        <v>45077</v>
      </c>
    </row>
    <row r="25" spans="1:13">
      <c r="A25" t="s">
        <v>293</v>
      </c>
      <c r="B25" s="334" t="s">
        <v>346</v>
      </c>
      <c r="C25" s="334" t="s">
        <v>347</v>
      </c>
      <c r="D25" t="s">
        <v>348</v>
      </c>
      <c r="E25">
        <v>9363</v>
      </c>
      <c r="F25">
        <v>418855.27</v>
      </c>
      <c r="G25">
        <v>36</v>
      </c>
      <c r="H25">
        <v>337068</v>
      </c>
      <c r="I25">
        <v>418855.27</v>
      </c>
      <c r="J25">
        <v>36</v>
      </c>
      <c r="K25">
        <v>337068</v>
      </c>
      <c r="L25" t="s">
        <v>299</v>
      </c>
      <c r="M25" s="333">
        <v>45077</v>
      </c>
    </row>
    <row r="26" spans="1:13">
      <c r="A26" t="s">
        <v>293</v>
      </c>
      <c r="B26" s="334">
        <v>6499260</v>
      </c>
      <c r="C26" s="334">
        <v>6499260</v>
      </c>
      <c r="D26" t="s">
        <v>349</v>
      </c>
      <c r="E26">
        <v>3272</v>
      </c>
      <c r="F26">
        <v>177650.57</v>
      </c>
      <c r="G26">
        <v>56.88</v>
      </c>
      <c r="H26">
        <v>186119.36</v>
      </c>
      <c r="I26">
        <v>19543706</v>
      </c>
      <c r="J26">
        <v>7926</v>
      </c>
      <c r="K26">
        <v>25933872</v>
      </c>
      <c r="L26" t="s">
        <v>350</v>
      </c>
      <c r="M26" s="333">
        <v>45077</v>
      </c>
    </row>
    <row r="27" spans="1:13">
      <c r="A27" t="s">
        <v>293</v>
      </c>
      <c r="B27" s="334" t="s">
        <v>351</v>
      </c>
      <c r="C27" s="334" t="s">
        <v>351</v>
      </c>
      <c r="D27" t="s">
        <v>352</v>
      </c>
      <c r="E27">
        <v>5956</v>
      </c>
      <c r="F27">
        <v>339052.08</v>
      </c>
      <c r="G27">
        <v>106.33</v>
      </c>
      <c r="H27">
        <v>633301.82999999996</v>
      </c>
      <c r="I27">
        <v>256640.27</v>
      </c>
      <c r="J27">
        <v>85.5</v>
      </c>
      <c r="K27">
        <v>509238</v>
      </c>
      <c r="L27" t="s">
        <v>315</v>
      </c>
      <c r="M27" s="333">
        <v>45077</v>
      </c>
    </row>
    <row r="28" spans="1:13">
      <c r="A28" t="s">
        <v>293</v>
      </c>
      <c r="B28" s="334">
        <v>7333378</v>
      </c>
      <c r="C28" s="334">
        <v>7333378</v>
      </c>
      <c r="D28" t="s">
        <v>353</v>
      </c>
      <c r="E28">
        <v>1035</v>
      </c>
      <c r="F28">
        <v>168029.25</v>
      </c>
      <c r="G28">
        <v>625.37</v>
      </c>
      <c r="H28">
        <v>647258.65</v>
      </c>
      <c r="I28">
        <v>168237.22</v>
      </c>
      <c r="J28">
        <v>569.4</v>
      </c>
      <c r="K28">
        <v>589329</v>
      </c>
      <c r="L28" t="s">
        <v>317</v>
      </c>
      <c r="M28" s="333">
        <v>45077</v>
      </c>
    </row>
    <row r="29" spans="1:13">
      <c r="A29" t="s">
        <v>293</v>
      </c>
      <c r="B29" s="334">
        <v>502441306</v>
      </c>
      <c r="C29" s="334">
        <v>2165747</v>
      </c>
      <c r="D29" t="s">
        <v>354</v>
      </c>
      <c r="E29">
        <v>650</v>
      </c>
      <c r="F29">
        <v>124049.55</v>
      </c>
      <c r="G29">
        <v>175.09</v>
      </c>
      <c r="H29">
        <v>113808.5</v>
      </c>
      <c r="I29">
        <v>124049.55</v>
      </c>
      <c r="J29">
        <v>175.09</v>
      </c>
      <c r="K29">
        <v>113808.5</v>
      </c>
      <c r="L29" t="s">
        <v>299</v>
      </c>
      <c r="M29" s="333">
        <v>45077</v>
      </c>
    </row>
    <row r="30" spans="1:13">
      <c r="A30" t="s">
        <v>293</v>
      </c>
      <c r="B30" s="334" t="s">
        <v>355</v>
      </c>
      <c r="C30" s="334" t="s">
        <v>355</v>
      </c>
      <c r="D30" t="s">
        <v>356</v>
      </c>
      <c r="E30">
        <v>2703</v>
      </c>
      <c r="F30">
        <v>193237.83</v>
      </c>
      <c r="G30">
        <v>110.98</v>
      </c>
      <c r="H30">
        <v>299974.14</v>
      </c>
      <c r="I30">
        <v>260125.42</v>
      </c>
      <c r="J30">
        <v>170.74</v>
      </c>
      <c r="K30">
        <v>461510.22</v>
      </c>
      <c r="L30" t="s">
        <v>327</v>
      </c>
      <c r="M30" s="333">
        <v>45077</v>
      </c>
    </row>
    <row r="31" spans="1:13">
      <c r="A31" t="s">
        <v>293</v>
      </c>
      <c r="B31" s="334">
        <v>6555805</v>
      </c>
      <c r="C31" s="334">
        <v>6555805</v>
      </c>
      <c r="D31" t="s">
        <v>357</v>
      </c>
      <c r="E31">
        <v>9634</v>
      </c>
      <c r="F31">
        <v>314789.96000000002</v>
      </c>
      <c r="G31">
        <v>27.13</v>
      </c>
      <c r="H31">
        <v>261350.08</v>
      </c>
      <c r="I31">
        <v>36942053</v>
      </c>
      <c r="J31">
        <v>3780</v>
      </c>
      <c r="K31">
        <v>36416520</v>
      </c>
      <c r="L31" t="s">
        <v>350</v>
      </c>
      <c r="M31" s="333">
        <v>45077</v>
      </c>
    </row>
    <row r="32" spans="1:13">
      <c r="A32" t="s">
        <v>293</v>
      </c>
      <c r="B32" s="334">
        <v>4741844</v>
      </c>
      <c r="C32" s="334">
        <v>4741844</v>
      </c>
      <c r="D32" t="s">
        <v>358</v>
      </c>
      <c r="E32">
        <v>3066</v>
      </c>
      <c r="F32">
        <v>340469.01</v>
      </c>
      <c r="G32">
        <v>173.95</v>
      </c>
      <c r="H32">
        <v>533338.5</v>
      </c>
      <c r="I32">
        <v>314585.15000000002</v>
      </c>
      <c r="J32">
        <v>162.75</v>
      </c>
      <c r="K32">
        <v>498991.5</v>
      </c>
      <c r="L32" t="s">
        <v>295</v>
      </c>
      <c r="M32" s="333">
        <v>45077</v>
      </c>
    </row>
    <row r="33" spans="1:13">
      <c r="A33" t="s">
        <v>293</v>
      </c>
      <c r="B33" s="334">
        <v>636274409</v>
      </c>
      <c r="C33" s="334" t="s">
        <v>359</v>
      </c>
      <c r="D33" t="s">
        <v>360</v>
      </c>
      <c r="E33">
        <v>3000</v>
      </c>
      <c r="F33">
        <v>231015</v>
      </c>
      <c r="G33">
        <v>69.349999999999994</v>
      </c>
      <c r="H33">
        <v>208050</v>
      </c>
      <c r="I33">
        <v>231015</v>
      </c>
      <c r="J33">
        <v>69.349999999999994</v>
      </c>
      <c r="K33">
        <v>208050</v>
      </c>
      <c r="L33" t="s">
        <v>299</v>
      </c>
      <c r="M33" s="333">
        <v>45077</v>
      </c>
    </row>
    <row r="34" spans="1:13">
      <c r="A34" t="s">
        <v>293</v>
      </c>
      <c r="B34" s="334">
        <v>641069406</v>
      </c>
      <c r="C34" s="334" t="s">
        <v>361</v>
      </c>
      <c r="D34" t="s">
        <v>362</v>
      </c>
      <c r="E34">
        <v>1000</v>
      </c>
      <c r="F34">
        <v>127688.7</v>
      </c>
      <c r="G34">
        <v>118.73</v>
      </c>
      <c r="H34">
        <v>118730</v>
      </c>
      <c r="I34">
        <v>127688.7</v>
      </c>
      <c r="J34">
        <v>118.73</v>
      </c>
      <c r="K34">
        <v>118730</v>
      </c>
      <c r="L34" t="s">
        <v>299</v>
      </c>
      <c r="M34" s="333">
        <v>45077</v>
      </c>
    </row>
    <row r="35" spans="1:13">
      <c r="A35" t="s">
        <v>293</v>
      </c>
      <c r="B35" s="334">
        <v>6640682</v>
      </c>
      <c r="C35" s="334">
        <v>6640682</v>
      </c>
      <c r="D35" t="s">
        <v>363</v>
      </c>
      <c r="E35">
        <v>3034</v>
      </c>
      <c r="F35">
        <v>173045.49</v>
      </c>
      <c r="G35">
        <v>49.81</v>
      </c>
      <c r="H35">
        <v>151112.1</v>
      </c>
      <c r="I35">
        <v>19419438</v>
      </c>
      <c r="J35">
        <v>6940</v>
      </c>
      <c r="K35">
        <v>21055960</v>
      </c>
      <c r="L35" t="s">
        <v>350</v>
      </c>
      <c r="M35" s="333">
        <v>45077</v>
      </c>
    </row>
    <row r="36" spans="1:13">
      <c r="A36" t="s">
        <v>293</v>
      </c>
      <c r="B36" s="334">
        <v>654902204</v>
      </c>
      <c r="C36" s="334">
        <v>2640891</v>
      </c>
      <c r="D36" t="s">
        <v>364</v>
      </c>
      <c r="E36">
        <v>99758</v>
      </c>
      <c r="F36">
        <v>466594.62</v>
      </c>
      <c r="G36">
        <v>4.01</v>
      </c>
      <c r="H36">
        <v>400029.58</v>
      </c>
      <c r="I36">
        <v>466594.62</v>
      </c>
      <c r="J36">
        <v>4.01</v>
      </c>
      <c r="K36">
        <v>400029.58</v>
      </c>
      <c r="L36" t="s">
        <v>299</v>
      </c>
      <c r="M36" s="333">
        <v>45077</v>
      </c>
    </row>
    <row r="37" spans="1:13">
      <c r="A37" t="s">
        <v>293</v>
      </c>
      <c r="B37" s="334">
        <v>670100205</v>
      </c>
      <c r="C37" s="334">
        <v>2651202</v>
      </c>
      <c r="D37" t="s">
        <v>365</v>
      </c>
      <c r="E37">
        <v>750</v>
      </c>
      <c r="F37">
        <v>126133.43</v>
      </c>
      <c r="G37">
        <v>160.46</v>
      </c>
      <c r="H37">
        <v>120345</v>
      </c>
      <c r="I37">
        <v>126133.43</v>
      </c>
      <c r="J37">
        <v>160.46</v>
      </c>
      <c r="K37">
        <v>120345</v>
      </c>
      <c r="L37" t="s">
        <v>299</v>
      </c>
      <c r="M37" s="333">
        <v>45077</v>
      </c>
    </row>
    <row r="38" spans="1:13">
      <c r="A38" t="s">
        <v>293</v>
      </c>
      <c r="B38" s="334">
        <v>6659428</v>
      </c>
      <c r="C38" s="334">
        <v>6659428</v>
      </c>
      <c r="D38" t="s">
        <v>366</v>
      </c>
      <c r="E38">
        <v>3010</v>
      </c>
      <c r="F38">
        <v>154844.03</v>
      </c>
      <c r="G38">
        <v>60.46</v>
      </c>
      <c r="H38">
        <v>181995.48</v>
      </c>
      <c r="I38">
        <v>17246527.870000001</v>
      </c>
      <c r="J38">
        <v>8425</v>
      </c>
      <c r="K38">
        <v>25359250</v>
      </c>
      <c r="L38" t="s">
        <v>350</v>
      </c>
      <c r="M38" s="333">
        <v>45077</v>
      </c>
    </row>
    <row r="39" spans="1:13">
      <c r="A39" t="s">
        <v>293</v>
      </c>
      <c r="B39" s="334">
        <v>683715106</v>
      </c>
      <c r="C39" s="334">
        <v>2655657</v>
      </c>
      <c r="D39" t="s">
        <v>367</v>
      </c>
      <c r="E39">
        <v>9899</v>
      </c>
      <c r="F39">
        <v>329816.03999999998</v>
      </c>
      <c r="G39">
        <v>41.62</v>
      </c>
      <c r="H39">
        <v>411996.38</v>
      </c>
      <c r="I39">
        <v>329816.03999999998</v>
      </c>
      <c r="J39">
        <v>41.62</v>
      </c>
      <c r="K39">
        <v>411996.38</v>
      </c>
      <c r="L39" t="s">
        <v>299</v>
      </c>
      <c r="M39" s="333">
        <v>45077</v>
      </c>
    </row>
    <row r="40" spans="1:13">
      <c r="A40" t="s">
        <v>293</v>
      </c>
      <c r="B40" s="334">
        <v>6661144</v>
      </c>
      <c r="C40" s="334">
        <v>6661144</v>
      </c>
      <c r="D40" t="s">
        <v>368</v>
      </c>
      <c r="E40">
        <v>14933</v>
      </c>
      <c r="F40">
        <v>235912.44</v>
      </c>
      <c r="G40">
        <v>17.05</v>
      </c>
      <c r="H40">
        <v>254581.18</v>
      </c>
      <c r="I40">
        <v>26147720.5</v>
      </c>
      <c r="J40">
        <v>2375.5</v>
      </c>
      <c r="K40">
        <v>35473341.5</v>
      </c>
      <c r="L40" t="s">
        <v>350</v>
      </c>
      <c r="M40" s="333">
        <v>45077</v>
      </c>
    </row>
    <row r="41" spans="1:13">
      <c r="A41" t="s">
        <v>293</v>
      </c>
      <c r="B41" s="334">
        <v>705015105</v>
      </c>
      <c r="C41" s="334">
        <v>2704485</v>
      </c>
      <c r="D41" t="s">
        <v>369</v>
      </c>
      <c r="E41">
        <v>26601</v>
      </c>
      <c r="F41">
        <v>316296.86</v>
      </c>
      <c r="G41">
        <v>9.85</v>
      </c>
      <c r="H41">
        <v>262019.85</v>
      </c>
      <c r="I41">
        <v>316296.86</v>
      </c>
      <c r="J41">
        <v>9.85</v>
      </c>
      <c r="K41">
        <v>262019.85</v>
      </c>
      <c r="L41" t="s">
        <v>299</v>
      </c>
      <c r="M41" s="333">
        <v>45077</v>
      </c>
    </row>
    <row r="42" spans="1:13">
      <c r="A42" t="s">
        <v>293</v>
      </c>
      <c r="B42" s="334" t="s">
        <v>370</v>
      </c>
      <c r="C42" s="334" t="s">
        <v>371</v>
      </c>
      <c r="D42" t="s">
        <v>372</v>
      </c>
      <c r="E42">
        <v>38759</v>
      </c>
      <c r="F42">
        <v>389278.04</v>
      </c>
      <c r="G42">
        <v>13.5</v>
      </c>
      <c r="H42">
        <v>523440.29</v>
      </c>
      <c r="I42">
        <v>389278.04</v>
      </c>
      <c r="J42">
        <v>13.5</v>
      </c>
      <c r="K42">
        <v>523440.29</v>
      </c>
      <c r="L42" t="s">
        <v>299</v>
      </c>
      <c r="M42" s="333">
        <v>45077</v>
      </c>
    </row>
    <row r="43" spans="1:13">
      <c r="A43" t="s">
        <v>293</v>
      </c>
      <c r="B43" s="334">
        <v>6229597</v>
      </c>
      <c r="C43" s="334">
        <v>6229597</v>
      </c>
      <c r="D43" t="s">
        <v>373</v>
      </c>
      <c r="E43">
        <v>19281</v>
      </c>
      <c r="F43">
        <v>161677.73000000001</v>
      </c>
      <c r="G43">
        <v>4.13</v>
      </c>
      <c r="H43">
        <v>79703.289999999994</v>
      </c>
      <c r="I43">
        <v>18007665.84</v>
      </c>
      <c r="J43">
        <v>576</v>
      </c>
      <c r="K43">
        <v>11105856</v>
      </c>
      <c r="L43" t="s">
        <v>350</v>
      </c>
      <c r="M43" s="333">
        <v>45077</v>
      </c>
    </row>
    <row r="44" spans="1:13">
      <c r="A44" t="s">
        <v>293</v>
      </c>
      <c r="B44" s="334">
        <v>759530108</v>
      </c>
      <c r="C44" s="334" t="s">
        <v>374</v>
      </c>
      <c r="D44" t="s">
        <v>375</v>
      </c>
      <c r="E44">
        <v>12584</v>
      </c>
      <c r="F44">
        <v>256326.12</v>
      </c>
      <c r="G44">
        <v>31.3</v>
      </c>
      <c r="H44">
        <v>393879.2</v>
      </c>
      <c r="I44">
        <v>256326.12</v>
      </c>
      <c r="J44">
        <v>31.3</v>
      </c>
      <c r="K44">
        <v>393879.2</v>
      </c>
      <c r="L44" t="s">
        <v>299</v>
      </c>
      <c r="M44" s="333">
        <v>45077</v>
      </c>
    </row>
    <row r="45" spans="1:13">
      <c r="A45" t="s">
        <v>293</v>
      </c>
      <c r="B45" s="334">
        <v>803054204</v>
      </c>
      <c r="C45" s="334">
        <v>2775135</v>
      </c>
      <c r="D45" t="s">
        <v>376</v>
      </c>
      <c r="E45">
        <v>3565</v>
      </c>
      <c r="F45">
        <v>396669.03</v>
      </c>
      <c r="G45">
        <v>130.44</v>
      </c>
      <c r="H45">
        <v>465018.6</v>
      </c>
      <c r="I45">
        <v>396669.03</v>
      </c>
      <c r="J45">
        <v>130.44</v>
      </c>
      <c r="K45">
        <v>465018.6</v>
      </c>
      <c r="L45" t="s">
        <v>299</v>
      </c>
      <c r="M45" s="333">
        <v>45077</v>
      </c>
    </row>
    <row r="46" spans="1:13">
      <c r="A46" t="s">
        <v>293</v>
      </c>
      <c r="B46" s="334" t="s">
        <v>377</v>
      </c>
      <c r="C46" s="334" t="s">
        <v>378</v>
      </c>
      <c r="D46" t="s">
        <v>379</v>
      </c>
      <c r="E46">
        <v>12473</v>
      </c>
      <c r="F46">
        <v>486095.27</v>
      </c>
      <c r="G46">
        <v>57.19</v>
      </c>
      <c r="H46">
        <v>713330.87</v>
      </c>
      <c r="I46">
        <v>486095.27</v>
      </c>
      <c r="J46">
        <v>57.19</v>
      </c>
      <c r="K46">
        <v>713330.87</v>
      </c>
      <c r="L46" t="s">
        <v>299</v>
      </c>
      <c r="M46" s="333">
        <v>45077</v>
      </c>
    </row>
    <row r="47" spans="1:13">
      <c r="A47" t="s">
        <v>293</v>
      </c>
      <c r="B47" s="334" t="s">
        <v>380</v>
      </c>
      <c r="C47" s="334" t="s">
        <v>381</v>
      </c>
      <c r="D47" t="s">
        <v>382</v>
      </c>
      <c r="E47">
        <v>8929</v>
      </c>
      <c r="F47">
        <v>284073.58</v>
      </c>
      <c r="G47">
        <v>20.9</v>
      </c>
      <c r="H47">
        <v>186616.1</v>
      </c>
      <c r="I47">
        <v>284073.58</v>
      </c>
      <c r="J47">
        <v>20.9</v>
      </c>
      <c r="K47">
        <v>186616.1</v>
      </c>
      <c r="L47" t="s">
        <v>299</v>
      </c>
      <c r="M47" s="333">
        <v>45077</v>
      </c>
    </row>
    <row r="48" spans="1:13">
      <c r="A48" t="s">
        <v>293</v>
      </c>
      <c r="B48" s="334" t="s">
        <v>383</v>
      </c>
      <c r="C48" s="334" t="s">
        <v>383</v>
      </c>
      <c r="D48" t="s">
        <v>384</v>
      </c>
      <c r="E48">
        <v>11407</v>
      </c>
      <c r="F48">
        <v>221843.02</v>
      </c>
      <c r="G48">
        <v>15.84</v>
      </c>
      <c r="H48">
        <v>180736.39</v>
      </c>
      <c r="I48">
        <v>1991662.2</v>
      </c>
      <c r="J48">
        <v>171.9</v>
      </c>
      <c r="K48">
        <v>1960863.3</v>
      </c>
      <c r="L48" t="s">
        <v>385</v>
      </c>
      <c r="M48" s="333">
        <v>45077</v>
      </c>
    </row>
    <row r="49" spans="1:13">
      <c r="A49" t="s">
        <v>293</v>
      </c>
      <c r="B49" s="334" t="s">
        <v>386</v>
      </c>
      <c r="C49" s="334">
        <v>2615565</v>
      </c>
      <c r="D49" t="s">
        <v>387</v>
      </c>
      <c r="E49">
        <v>15436</v>
      </c>
      <c r="F49">
        <v>521691.92</v>
      </c>
      <c r="G49">
        <v>29.9</v>
      </c>
      <c r="H49">
        <v>461536.4</v>
      </c>
      <c r="I49">
        <v>521691.92</v>
      </c>
      <c r="J49">
        <v>29.9</v>
      </c>
      <c r="K49">
        <v>461536.4</v>
      </c>
      <c r="L49" t="s">
        <v>299</v>
      </c>
      <c r="M49" s="333">
        <v>45077</v>
      </c>
    </row>
    <row r="50" spans="1:13">
      <c r="A50" t="s">
        <v>293</v>
      </c>
      <c r="B50" s="334" t="s">
        <v>388</v>
      </c>
      <c r="C50" s="334" t="s">
        <v>388</v>
      </c>
      <c r="D50" t="s">
        <v>389</v>
      </c>
      <c r="E50">
        <v>18076</v>
      </c>
      <c r="F50">
        <v>358237.31</v>
      </c>
      <c r="G50">
        <v>19.97</v>
      </c>
      <c r="H50">
        <v>361025.44</v>
      </c>
      <c r="I50">
        <v>278992.21000000002</v>
      </c>
      <c r="J50">
        <v>16.059999999999999</v>
      </c>
      <c r="K50">
        <v>290300.56</v>
      </c>
      <c r="L50" t="s">
        <v>315</v>
      </c>
      <c r="M50" s="333">
        <v>45077</v>
      </c>
    </row>
    <row r="51" spans="1:13">
      <c r="A51" t="s">
        <v>293</v>
      </c>
      <c r="B51" s="334">
        <v>833635105</v>
      </c>
      <c r="C51" s="334">
        <v>2771122</v>
      </c>
      <c r="D51" t="s">
        <v>390</v>
      </c>
      <c r="E51">
        <v>4465</v>
      </c>
      <c r="F51">
        <v>210766.06</v>
      </c>
      <c r="G51">
        <v>64.17</v>
      </c>
      <c r="H51">
        <v>286519.05</v>
      </c>
      <c r="I51">
        <v>210766.06</v>
      </c>
      <c r="J51">
        <v>64.17</v>
      </c>
      <c r="K51">
        <v>286519.05</v>
      </c>
      <c r="L51" t="s">
        <v>299</v>
      </c>
      <c r="M51" s="333">
        <v>45077</v>
      </c>
    </row>
    <row r="52" spans="1:13">
      <c r="A52" t="s">
        <v>293</v>
      </c>
      <c r="B52" s="334">
        <v>835699307</v>
      </c>
      <c r="C52" s="334">
        <v>2821481</v>
      </c>
      <c r="D52" t="s">
        <v>391</v>
      </c>
      <c r="E52">
        <v>4467</v>
      </c>
      <c r="F52">
        <v>230872.27</v>
      </c>
      <c r="G52">
        <v>93.7</v>
      </c>
      <c r="H52">
        <v>418557.9</v>
      </c>
      <c r="I52">
        <v>230872.27</v>
      </c>
      <c r="J52">
        <v>93.7</v>
      </c>
      <c r="K52">
        <v>418557.9</v>
      </c>
      <c r="L52" t="s">
        <v>299</v>
      </c>
      <c r="M52" s="333">
        <v>45077</v>
      </c>
    </row>
    <row r="53" spans="1:13">
      <c r="A53" t="s">
        <v>293</v>
      </c>
      <c r="B53" s="334">
        <v>861012102</v>
      </c>
      <c r="C53" s="334">
        <v>2430025</v>
      </c>
      <c r="D53" t="s">
        <v>392</v>
      </c>
      <c r="E53">
        <v>4700</v>
      </c>
      <c r="F53">
        <v>230764.73</v>
      </c>
      <c r="G53">
        <v>43.44</v>
      </c>
      <c r="H53">
        <v>204168</v>
      </c>
      <c r="I53">
        <v>230764.73</v>
      </c>
      <c r="J53">
        <v>43.44</v>
      </c>
      <c r="K53">
        <v>204168</v>
      </c>
      <c r="L53" t="s">
        <v>299</v>
      </c>
      <c r="M53" s="333">
        <v>45077</v>
      </c>
    </row>
    <row r="54" spans="1:13">
      <c r="A54" t="s">
        <v>293</v>
      </c>
      <c r="B54" s="334">
        <v>6356406</v>
      </c>
      <c r="C54" s="334">
        <v>6356406</v>
      </c>
      <c r="D54" t="s">
        <v>393</v>
      </c>
      <c r="E54">
        <v>13692</v>
      </c>
      <c r="F54">
        <v>298866.31</v>
      </c>
      <c r="G54">
        <v>17.22</v>
      </c>
      <c r="H54">
        <v>235733.52</v>
      </c>
      <c r="I54">
        <v>35469123</v>
      </c>
      <c r="J54">
        <v>2399</v>
      </c>
      <c r="K54">
        <v>32847108</v>
      </c>
      <c r="L54" t="s">
        <v>350</v>
      </c>
      <c r="M54" s="333">
        <v>45077</v>
      </c>
    </row>
    <row r="55" spans="1:13">
      <c r="A55" t="s">
        <v>293</v>
      </c>
      <c r="B55" s="334" t="s">
        <v>394</v>
      </c>
      <c r="C55" s="334" t="s">
        <v>394</v>
      </c>
      <c r="D55" t="s">
        <v>395</v>
      </c>
      <c r="E55">
        <v>5885</v>
      </c>
      <c r="F55">
        <v>477438.44</v>
      </c>
      <c r="G55">
        <v>106.86</v>
      </c>
      <c r="H55">
        <v>628882.31999999995</v>
      </c>
      <c r="I55">
        <v>428144.46</v>
      </c>
      <c r="J55">
        <v>99.98</v>
      </c>
      <c r="K55">
        <v>588382.30000000005</v>
      </c>
      <c r="L55" t="s">
        <v>295</v>
      </c>
      <c r="M55" s="333">
        <v>45077</v>
      </c>
    </row>
    <row r="56" spans="1:13">
      <c r="A56" t="s">
        <v>293</v>
      </c>
      <c r="B56" s="334">
        <v>874039100</v>
      </c>
      <c r="C56" s="334">
        <v>2113382</v>
      </c>
      <c r="D56" t="s">
        <v>396</v>
      </c>
      <c r="E56">
        <v>10602</v>
      </c>
      <c r="F56">
        <v>1106001.7</v>
      </c>
      <c r="G56">
        <v>98.59</v>
      </c>
      <c r="H56">
        <v>1045251.18</v>
      </c>
      <c r="I56">
        <v>1106001.7</v>
      </c>
      <c r="J56">
        <v>98.59</v>
      </c>
      <c r="K56">
        <v>1045251.18</v>
      </c>
      <c r="L56" t="s">
        <v>299</v>
      </c>
      <c r="M56" s="333">
        <v>45077</v>
      </c>
    </row>
    <row r="57" spans="1:13">
      <c r="A57" t="s">
        <v>293</v>
      </c>
      <c r="B57" s="334">
        <v>6869302</v>
      </c>
      <c r="C57" s="334">
        <v>6869302</v>
      </c>
      <c r="D57" t="s">
        <v>397</v>
      </c>
      <c r="E57">
        <v>6036</v>
      </c>
      <c r="F57">
        <v>180680.05</v>
      </c>
      <c r="G57">
        <v>38.32</v>
      </c>
      <c r="H57">
        <v>231320.8</v>
      </c>
      <c r="I57">
        <v>20557965</v>
      </c>
      <c r="J57">
        <v>5340</v>
      </c>
      <c r="K57">
        <v>32232240</v>
      </c>
      <c r="L57" t="s">
        <v>350</v>
      </c>
      <c r="M57" s="333">
        <v>45077</v>
      </c>
    </row>
    <row r="58" spans="1:13">
      <c r="A58" t="s">
        <v>293</v>
      </c>
      <c r="B58" s="334">
        <v>5999330</v>
      </c>
      <c r="C58" s="334">
        <v>5999330</v>
      </c>
      <c r="D58" t="s">
        <v>398</v>
      </c>
      <c r="E58">
        <v>2433</v>
      </c>
      <c r="F58">
        <v>427696</v>
      </c>
      <c r="G58">
        <v>149.53</v>
      </c>
      <c r="H58">
        <v>363805.79</v>
      </c>
      <c r="I58">
        <v>374934.63</v>
      </c>
      <c r="J58">
        <v>139.9</v>
      </c>
      <c r="K58">
        <v>340376.7</v>
      </c>
      <c r="L58" t="s">
        <v>295</v>
      </c>
      <c r="M58" s="333">
        <v>45077</v>
      </c>
    </row>
    <row r="59" spans="1:13">
      <c r="A59" t="s">
        <v>293</v>
      </c>
      <c r="B59" s="334" t="s">
        <v>399</v>
      </c>
      <c r="C59" s="334" t="s">
        <v>400</v>
      </c>
      <c r="D59" t="s">
        <v>401</v>
      </c>
      <c r="E59">
        <v>5000</v>
      </c>
      <c r="F59">
        <v>232507.5</v>
      </c>
      <c r="G59">
        <v>39.53</v>
      </c>
      <c r="H59">
        <v>197650</v>
      </c>
      <c r="I59">
        <v>232507.5</v>
      </c>
      <c r="J59">
        <v>39.53</v>
      </c>
      <c r="K59">
        <v>197650</v>
      </c>
      <c r="L59" t="s">
        <v>299</v>
      </c>
      <c r="M59" s="333">
        <v>45077</v>
      </c>
    </row>
    <row r="60" spans="1:13">
      <c r="A60" t="s">
        <v>293</v>
      </c>
      <c r="B60" s="334" t="s">
        <v>402</v>
      </c>
      <c r="C60" s="334" t="s">
        <v>403</v>
      </c>
      <c r="D60" t="s">
        <v>404</v>
      </c>
      <c r="E60">
        <v>23700</v>
      </c>
      <c r="F60">
        <v>305631.03999999998</v>
      </c>
      <c r="G60">
        <v>18.91</v>
      </c>
      <c r="H60">
        <v>448167</v>
      </c>
      <c r="I60">
        <v>305631.03999999998</v>
      </c>
      <c r="J60">
        <v>18.91</v>
      </c>
      <c r="K60">
        <v>448167</v>
      </c>
      <c r="L60" t="s">
        <v>299</v>
      </c>
      <c r="M60" s="333">
        <v>45077</v>
      </c>
    </row>
    <row r="61" spans="1:13">
      <c r="A61" t="s">
        <v>293</v>
      </c>
      <c r="B61" s="334" t="s">
        <v>405</v>
      </c>
      <c r="C61" s="334" t="s">
        <v>406</v>
      </c>
      <c r="D61" t="s">
        <v>407</v>
      </c>
      <c r="E61">
        <v>8473</v>
      </c>
      <c r="F61">
        <v>584728.47</v>
      </c>
      <c r="G61">
        <v>19.29</v>
      </c>
      <c r="H61">
        <v>163444.17000000001</v>
      </c>
      <c r="I61">
        <v>584728.47</v>
      </c>
      <c r="J61">
        <v>19.29</v>
      </c>
      <c r="K61">
        <v>163444.17000000001</v>
      </c>
      <c r="L61" t="s">
        <v>299</v>
      </c>
      <c r="M61" s="333">
        <v>45077</v>
      </c>
    </row>
    <row r="62" spans="1:13">
      <c r="A62" t="s">
        <v>293</v>
      </c>
      <c r="B62" s="334">
        <v>4031879</v>
      </c>
      <c r="C62" s="334">
        <v>4031879</v>
      </c>
      <c r="D62" t="s">
        <v>408</v>
      </c>
      <c r="E62">
        <v>18153</v>
      </c>
      <c r="F62">
        <v>371512.25</v>
      </c>
      <c r="G62">
        <v>29.44</v>
      </c>
      <c r="H62">
        <v>534345.47</v>
      </c>
      <c r="I62">
        <v>335348.11</v>
      </c>
      <c r="J62">
        <v>27.54</v>
      </c>
      <c r="K62">
        <v>499933.62</v>
      </c>
      <c r="L62" t="s">
        <v>295</v>
      </c>
      <c r="M62" s="333">
        <v>45077</v>
      </c>
    </row>
    <row r="63" spans="1:13">
      <c r="A63" t="s">
        <v>293</v>
      </c>
      <c r="B63" s="334">
        <v>6986041</v>
      </c>
      <c r="C63" s="334">
        <v>6986041</v>
      </c>
      <c r="D63" t="s">
        <v>409</v>
      </c>
      <c r="E63">
        <v>5285</v>
      </c>
      <c r="F63">
        <v>141177.9</v>
      </c>
      <c r="G63">
        <v>42.34</v>
      </c>
      <c r="H63">
        <v>223779.96</v>
      </c>
      <c r="I63">
        <v>15953102.18</v>
      </c>
      <c r="J63">
        <v>5900</v>
      </c>
      <c r="K63">
        <v>31181500</v>
      </c>
      <c r="L63" t="s">
        <v>350</v>
      </c>
      <c r="M63" s="333">
        <v>45077</v>
      </c>
    </row>
    <row r="64" spans="1:13">
      <c r="A64" t="s">
        <v>293</v>
      </c>
      <c r="B64" s="334" t="s">
        <v>410</v>
      </c>
      <c r="C64" s="334" t="s">
        <v>411</v>
      </c>
      <c r="D64" t="s">
        <v>412</v>
      </c>
      <c r="E64">
        <v>5707</v>
      </c>
      <c r="F64">
        <v>314937.71999999997</v>
      </c>
      <c r="G64">
        <v>56.46</v>
      </c>
      <c r="H64">
        <v>322217.21999999997</v>
      </c>
      <c r="I64">
        <v>314937.71999999997</v>
      </c>
      <c r="J64">
        <v>56.46</v>
      </c>
      <c r="K64">
        <v>322217.21999999997</v>
      </c>
      <c r="L64" t="s">
        <v>299</v>
      </c>
      <c r="M64" s="333">
        <v>45077</v>
      </c>
    </row>
    <row r="65" spans="1:13">
      <c r="A65" t="s">
        <v>293</v>
      </c>
      <c r="B65" s="334" t="s">
        <v>413</v>
      </c>
      <c r="C65" s="334" t="s">
        <v>413</v>
      </c>
      <c r="D65" t="s">
        <v>414</v>
      </c>
      <c r="F65">
        <v>540338.46</v>
      </c>
      <c r="H65">
        <v>540338.46</v>
      </c>
      <c r="I65">
        <v>540338.46</v>
      </c>
      <c r="K65">
        <v>540338.46</v>
      </c>
      <c r="L65" t="s">
        <v>299</v>
      </c>
      <c r="M65" s="333">
        <v>45077</v>
      </c>
    </row>
    <row r="66" spans="1:13">
      <c r="A66" t="s">
        <v>293</v>
      </c>
      <c r="B66" s="334" t="s">
        <v>413</v>
      </c>
      <c r="C66" s="334" t="s">
        <v>413</v>
      </c>
      <c r="D66" t="s">
        <v>415</v>
      </c>
      <c r="E66">
        <v>13501.87</v>
      </c>
      <c r="F66">
        <v>15139.46</v>
      </c>
      <c r="G66">
        <v>1.1000000000000001</v>
      </c>
      <c r="H66">
        <v>14829.07</v>
      </c>
      <c r="I66">
        <v>13501.87</v>
      </c>
      <c r="J66">
        <v>1</v>
      </c>
      <c r="K66">
        <v>13501.87</v>
      </c>
      <c r="L66" t="s">
        <v>317</v>
      </c>
      <c r="M66" s="333">
        <v>45077</v>
      </c>
    </row>
    <row r="67" spans="1:13">
      <c r="A67" t="s">
        <v>293</v>
      </c>
      <c r="B67" s="334" t="s">
        <v>413</v>
      </c>
      <c r="C67" s="334" t="s">
        <v>413</v>
      </c>
      <c r="D67" t="s">
        <v>416</v>
      </c>
      <c r="E67">
        <v>35800.83</v>
      </c>
      <c r="F67">
        <v>39072.080000000002</v>
      </c>
      <c r="G67">
        <v>1.07</v>
      </c>
      <c r="H67">
        <v>38265.1</v>
      </c>
      <c r="I67">
        <v>35800.83</v>
      </c>
      <c r="J67">
        <v>1</v>
      </c>
      <c r="K67">
        <v>35800.83</v>
      </c>
      <c r="L67" t="s">
        <v>295</v>
      </c>
      <c r="M67" s="333">
        <v>45077</v>
      </c>
    </row>
    <row r="68" spans="1:13">
      <c r="A68" t="s">
        <v>293</v>
      </c>
      <c r="B68" s="334" t="s">
        <v>413</v>
      </c>
      <c r="C68" s="334" t="s">
        <v>413</v>
      </c>
      <c r="D68" t="s">
        <v>417</v>
      </c>
      <c r="E68">
        <v>4484.87</v>
      </c>
      <c r="F68">
        <v>5545.09</v>
      </c>
      <c r="G68">
        <v>1.24</v>
      </c>
      <c r="H68">
        <v>5577.5</v>
      </c>
      <c r="I68">
        <v>4484.87</v>
      </c>
      <c r="J68">
        <v>1</v>
      </c>
      <c r="K68">
        <v>4484.87</v>
      </c>
      <c r="L68" t="s">
        <v>315</v>
      </c>
      <c r="M68" s="333">
        <v>45077</v>
      </c>
    </row>
    <row r="69" spans="1:13">
      <c r="A69" t="s">
        <v>293</v>
      </c>
      <c r="B69" s="334" t="s">
        <v>413</v>
      </c>
      <c r="C69" s="334" t="s">
        <v>413</v>
      </c>
      <c r="D69" t="s">
        <v>418</v>
      </c>
      <c r="E69">
        <v>169120</v>
      </c>
      <c r="F69">
        <v>1252</v>
      </c>
      <c r="G69">
        <v>0.01</v>
      </c>
      <c r="H69">
        <v>1213.72</v>
      </c>
      <c r="I69">
        <v>169120</v>
      </c>
      <c r="J69">
        <v>1</v>
      </c>
      <c r="K69">
        <v>169120</v>
      </c>
      <c r="L69" t="s">
        <v>350</v>
      </c>
      <c r="M69" s="333">
        <v>45077</v>
      </c>
    </row>
    <row r="70" spans="1:13">
      <c r="M70" s="333"/>
    </row>
    <row r="71" spans="1:13">
      <c r="B71" s="336"/>
      <c r="C71" s="336"/>
      <c r="M71" s="333"/>
    </row>
    <row r="72" spans="1:13">
      <c r="M72" s="333"/>
    </row>
    <row r="73" spans="1:13">
      <c r="M73" s="333"/>
    </row>
    <row r="74" spans="1:13">
      <c r="M74" s="333"/>
    </row>
    <row r="75" spans="1:13">
      <c r="M75" s="333"/>
    </row>
    <row r="76" spans="1:13">
      <c r="M76" s="333"/>
    </row>
    <row r="77" spans="1:13">
      <c r="M77" s="333"/>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2023-06-02T15:22:15Z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