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 l="1"/>
  <c r="C43" i="1"/>
  <c r="F3" i="8" l="1"/>
  <c r="G3" i="8" s="1"/>
  <c r="D40" i="1" l="1"/>
  <c r="C40" i="1"/>
  <c r="T34" i="7"/>
  <c r="U34" i="7" s="1"/>
  <c r="R34" i="7"/>
  <c r="S34" i="7" s="1"/>
  <c r="P34" i="7"/>
  <c r="Q34" i="7" s="1"/>
  <c r="H34" i="7"/>
  <c r="I34" i="7" s="1"/>
  <c r="T33" i="7"/>
  <c r="U33" i="7" s="1"/>
  <c r="R33" i="7"/>
  <c r="S33" i="7" s="1"/>
  <c r="P33" i="7"/>
  <c r="Q33" i="7"/>
  <c r="H33" i="7"/>
  <c r="I33" i="7" s="1"/>
  <c r="T32" i="7"/>
  <c r="U32" i="7" s="1"/>
  <c r="R32" i="7"/>
  <c r="S32" i="7"/>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c r="R27" i="7"/>
  <c r="S27" i="7"/>
  <c r="P27" i="7"/>
  <c r="Q27" i="7"/>
  <c r="H27" i="7"/>
  <c r="I27" i="7" s="1"/>
  <c r="T26" i="7"/>
  <c r="U26" i="7" s="1"/>
  <c r="R26" i="7"/>
  <c r="S26" i="7" s="1"/>
  <c r="P26" i="7"/>
  <c r="Q26" i="7" s="1"/>
  <c r="H26" i="7"/>
  <c r="I26" i="7" s="1"/>
  <c r="T25" i="7"/>
  <c r="U25" i="7" s="1"/>
  <c r="R25" i="7"/>
  <c r="S25" i="7" s="1"/>
  <c r="P25" i="7"/>
  <c r="Q25" i="7"/>
  <c r="H25" i="7"/>
  <c r="I25" i="7" s="1"/>
  <c r="T24" i="7"/>
  <c r="U24" i="7" s="1"/>
  <c r="R24" i="7"/>
  <c r="S24" i="7" s="1"/>
  <c r="P24" i="7"/>
  <c r="Q24" i="7" s="1"/>
  <c r="H24" i="7"/>
  <c r="I24" i="7" s="1"/>
  <c r="T23" i="7"/>
  <c r="U23" i="7" s="1"/>
  <c r="R23" i="7"/>
  <c r="S23" i="7" s="1"/>
  <c r="P23" i="7"/>
  <c r="Q23" i="7" s="1"/>
  <c r="H23" i="7"/>
  <c r="I23"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5" i="7"/>
  <c r="U45" i="7" s="1"/>
  <c r="R45" i="7"/>
  <c r="S45" i="7" s="1"/>
  <c r="P45" i="7"/>
  <c r="Q45" i="7" s="1"/>
  <c r="H45" i="7"/>
  <c r="I45" i="7" s="1"/>
  <c r="T44" i="7"/>
  <c r="U44" i="7" s="1"/>
  <c r="R44" i="7"/>
  <c r="S44" i="7" s="1"/>
  <c r="P44" i="7"/>
  <c r="Q44" i="7"/>
  <c r="H44" i="7"/>
  <c r="I44" i="7" s="1"/>
  <c r="T43" i="7"/>
  <c r="U43" i="7" s="1"/>
  <c r="R43" i="7"/>
  <c r="S43" i="7"/>
  <c r="P43" i="7"/>
  <c r="Q43" i="7" s="1"/>
  <c r="H43" i="7"/>
  <c r="I43" i="7" s="1"/>
  <c r="T42" i="7"/>
  <c r="U42" i="7"/>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c r="R38" i="7"/>
  <c r="S38" i="7"/>
  <c r="P38" i="7"/>
  <c r="Q38" i="7"/>
  <c r="H38" i="7"/>
  <c r="I38" i="7" s="1"/>
  <c r="T37" i="7"/>
  <c r="U37" i="7" s="1"/>
  <c r="R37" i="7"/>
  <c r="S37" i="7" s="1"/>
  <c r="P37" i="7"/>
  <c r="Q37" i="7" s="1"/>
  <c r="H37" i="7"/>
  <c r="I37" i="7" s="1"/>
  <c r="T36" i="7"/>
  <c r="U36" i="7" s="1"/>
  <c r="R36" i="7"/>
  <c r="S36" i="7" s="1"/>
  <c r="P36" i="7"/>
  <c r="Q36" i="7"/>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3" i="2"/>
  <c r="Q3" i="2" s="1"/>
  <c r="J83" i="12"/>
  <c r="D24" i="1" s="1"/>
  <c r="R83" i="12"/>
  <c r="O82" i="7"/>
  <c r="D37" i="1"/>
  <c r="M82" i="7"/>
  <c r="D25" i="1" s="1"/>
  <c r="P81" i="2"/>
  <c r="C19" i="1" s="1"/>
  <c r="I83" i="12"/>
  <c r="C24" i="1"/>
  <c r="Q83" i="12"/>
  <c r="L82" i="7"/>
  <c r="C37" i="1" s="1"/>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C18" i="1" s="1"/>
  <c r="P61" i="7"/>
  <c r="Q61" i="7" s="1"/>
  <c r="R61" i="7"/>
  <c r="S61" i="7" s="1"/>
  <c r="T61" i="7"/>
  <c r="U61" i="7" s="1"/>
  <c r="P62" i="7"/>
  <c r="Q62" i="7" s="1"/>
  <c r="R62" i="7"/>
  <c r="S62" i="7"/>
  <c r="T62" i="7"/>
  <c r="U62" i="7" s="1"/>
  <c r="P63" i="7"/>
  <c r="Q63" i="7" s="1"/>
  <c r="R63" i="7"/>
  <c r="S63" i="7"/>
  <c r="T63" i="7"/>
  <c r="U63" i="7" s="1"/>
  <c r="P64" i="7"/>
  <c r="Q64" i="7" s="1"/>
  <c r="R64" i="7"/>
  <c r="S64" i="7"/>
  <c r="T64" i="7"/>
  <c r="U64" i="7" s="1"/>
  <c r="P65" i="7"/>
  <c r="Q65" i="7"/>
  <c r="R65" i="7"/>
  <c r="S65" i="7" s="1"/>
  <c r="T65" i="7"/>
  <c r="U65" i="7" s="1"/>
  <c r="P66" i="7"/>
  <c r="Q66" i="7" s="1"/>
  <c r="R66" i="7"/>
  <c r="S66" i="7" s="1"/>
  <c r="T66" i="7"/>
  <c r="U66" i="7" s="1"/>
  <c r="P67" i="7"/>
  <c r="Q67" i="7" s="1"/>
  <c r="R67" i="7"/>
  <c r="S67" i="7" s="1"/>
  <c r="T67" i="7"/>
  <c r="U67" i="7" s="1"/>
  <c r="P68" i="7"/>
  <c r="Q68" i="7" s="1"/>
  <c r="R68" i="7"/>
  <c r="S68" i="7" s="1"/>
  <c r="T68" i="7"/>
  <c r="U68" i="7" s="1"/>
  <c r="P69" i="7"/>
  <c r="Q69" i="7" s="1"/>
  <c r="R69" i="7"/>
  <c r="S69" i="7" s="1"/>
  <c r="T69" i="7"/>
  <c r="U69" i="7" s="1"/>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H3" i="7"/>
  <c r="H4" i="7"/>
  <c r="H5" i="7"/>
  <c r="H6" i="7"/>
  <c r="H7" i="7"/>
  <c r="H8" i="7"/>
  <c r="H9" i="7"/>
  <c r="F4" i="9"/>
  <c r="G4" i="9"/>
  <c r="T3" i="7"/>
  <c r="T4" i="7"/>
  <c r="T5" i="7"/>
  <c r="T6" i="7"/>
  <c r="T7" i="7"/>
  <c r="T8" i="7"/>
  <c r="T9" i="7"/>
  <c r="T10" i="7"/>
  <c r="T11" i="7"/>
  <c r="T12" i="7"/>
  <c r="T13" i="7"/>
  <c r="T14" i="7"/>
  <c r="T15" i="7"/>
  <c r="T16" i="7"/>
  <c r="T17" i="7"/>
  <c r="T18" i="7"/>
  <c r="U18" i="7" s="1"/>
  <c r="T19" i="7"/>
  <c r="U19" i="7" s="1"/>
  <c r="T20" i="7"/>
  <c r="U20" i="7" s="1"/>
  <c r="T21" i="7"/>
  <c r="U21" i="7" s="1"/>
  <c r="T22" i="7"/>
  <c r="U22" i="7" s="1"/>
  <c r="T35" i="7"/>
  <c r="U35" i="7"/>
  <c r="T46" i="7"/>
  <c r="U46" i="7" s="1"/>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c r="R19" i="7"/>
  <c r="S19" i="7" s="1"/>
  <c r="R20" i="7"/>
  <c r="S20" i="7" s="1"/>
  <c r="R21" i="7"/>
  <c r="S21" i="7" s="1"/>
  <c r="R22" i="7"/>
  <c r="S22" i="7" s="1"/>
  <c r="R35" i="7"/>
  <c r="S3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s="1"/>
  <c r="P22" i="7"/>
  <c r="Q22" i="7" s="1"/>
  <c r="P35" i="7"/>
  <c r="Q35" i="7" s="1"/>
  <c r="P46" i="7"/>
  <c r="Q46" i="7" s="1"/>
  <c r="P47" i="7"/>
  <c r="Q47" i="7" s="1"/>
  <c r="P48" i="7"/>
  <c r="Q48" i="7" s="1"/>
  <c r="P49" i="7"/>
  <c r="Q49" i="7" s="1"/>
  <c r="P50" i="7"/>
  <c r="Q50" i="7" s="1"/>
  <c r="P51" i="7"/>
  <c r="Q51" i="7" s="1"/>
  <c r="P52" i="7"/>
  <c r="Q52" i="7" s="1"/>
  <c r="P53" i="7"/>
  <c r="Q53" i="7"/>
  <c r="P54" i="7"/>
  <c r="Q54" i="7" s="1"/>
  <c r="P55" i="7"/>
  <c r="Q55" i="7" s="1"/>
  <c r="P56" i="7"/>
  <c r="Q56" i="7" s="1"/>
  <c r="P57" i="7"/>
  <c r="P58" i="7"/>
  <c r="P59" i="7"/>
  <c r="P60" i="7"/>
  <c r="P71" i="7"/>
  <c r="P72" i="7"/>
  <c r="P73" i="7"/>
  <c r="P74" i="7"/>
  <c r="P75" i="7"/>
  <c r="P76" i="7"/>
  <c r="P77" i="7"/>
  <c r="P78" i="7"/>
  <c r="P79" i="7"/>
  <c r="P80" i="7"/>
  <c r="P81" i="7"/>
  <c r="F82" i="7"/>
  <c r="G82" i="7"/>
  <c r="U47" i="7"/>
  <c r="Q19" i="7"/>
  <c r="Q57" i="7"/>
  <c r="H81" i="7"/>
  <c r="I81" i="7"/>
  <c r="I2" i="7"/>
  <c r="I3" i="7"/>
  <c r="I4" i="7"/>
  <c r="I5" i="7"/>
  <c r="I6" i="7"/>
  <c r="I7" i="7"/>
  <c r="I8" i="7"/>
  <c r="I9" i="7"/>
  <c r="I10" i="7"/>
  <c r="S3" i="12"/>
  <c r="T3" i="12" s="1"/>
  <c r="S4" i="12"/>
  <c r="T4" i="12" s="1"/>
  <c r="S5" i="12"/>
  <c r="T5" i="12" s="1"/>
  <c r="S6" i="12"/>
  <c r="T6" i="12" s="1"/>
  <c r="S7" i="12"/>
  <c r="T7"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s="1"/>
  <c r="S32" i="12"/>
  <c r="T32" i="12" s="1"/>
  <c r="S33" i="12"/>
  <c r="T33" i="12" s="1"/>
  <c r="S34" i="12"/>
  <c r="T34" i="12" s="1"/>
  <c r="S35" i="12"/>
  <c r="T35" i="12"/>
  <c r="S36" i="12"/>
  <c r="T36" i="12" s="1"/>
  <c r="S37" i="12"/>
  <c r="T37" i="12" s="1"/>
  <c r="S38" i="12"/>
  <c r="T38" i="12" s="1"/>
  <c r="S39" i="12"/>
  <c r="T39" i="12" s="1"/>
  <c r="S50" i="12"/>
  <c r="T50" i="12" s="1"/>
  <c r="S51" i="12"/>
  <c r="T51" i="12"/>
  <c r="S52" i="12"/>
  <c r="T52" i="12" s="1"/>
  <c r="S53" i="12"/>
  <c r="T53" i="12" s="1"/>
  <c r="S54" i="12"/>
  <c r="T54" i="12" s="1"/>
  <c r="S55" i="12"/>
  <c r="T55" i="12" s="1"/>
  <c r="S56" i="12"/>
  <c r="T56" i="12" s="1"/>
  <c r="S57" i="12"/>
  <c r="T57" i="12" s="1"/>
  <c r="S58" i="12"/>
  <c r="T58" i="12" s="1"/>
  <c r="S59" i="12"/>
  <c r="T59" i="12"/>
  <c r="S60" i="12"/>
  <c r="T60" i="12" s="1"/>
  <c r="S61" i="12"/>
  <c r="T61" i="12"/>
  <c r="S62" i="12"/>
  <c r="T62" i="12" s="1"/>
  <c r="S64" i="12"/>
  <c r="T64" i="12"/>
  <c r="S65" i="12"/>
  <c r="T65" i="12" s="1"/>
  <c r="S66" i="12"/>
  <c r="T66" i="12"/>
  <c r="S67" i="12"/>
  <c r="T67" i="12" s="1"/>
  <c r="S68" i="12"/>
  <c r="T68" i="12"/>
  <c r="S74" i="12"/>
  <c r="T74" i="12"/>
  <c r="S75" i="12"/>
  <c r="T75" i="12"/>
  <c r="S76" i="12"/>
  <c r="T76" i="12"/>
  <c r="S77" i="12"/>
  <c r="T77" i="12"/>
  <c r="S79" i="12"/>
  <c r="T79" i="12"/>
  <c r="O3" i="12"/>
  <c r="P3" i="12" s="1"/>
  <c r="O4" i="12"/>
  <c r="P4" i="12" s="1"/>
  <c r="O5" i="12"/>
  <c r="P5" i="12" s="1"/>
  <c r="O6" i="12"/>
  <c r="P6" i="12" s="1"/>
  <c r="O7" i="12"/>
  <c r="P7" i="12" s="1"/>
  <c r="O20" i="12"/>
  <c r="P20" i="12" s="1"/>
  <c r="O21" i="12"/>
  <c r="P21" i="12"/>
  <c r="O22" i="12"/>
  <c r="P22" i="12" s="1"/>
  <c r="O23" i="12"/>
  <c r="P23" i="12" s="1"/>
  <c r="O24" i="12"/>
  <c r="P24" i="12" s="1"/>
  <c r="O25" i="12"/>
  <c r="P25" i="12" s="1"/>
  <c r="O26" i="12"/>
  <c r="P26" i="12" s="1"/>
  <c r="O27" i="12"/>
  <c r="P27" i="12"/>
  <c r="O28" i="12"/>
  <c r="P28" i="12" s="1"/>
  <c r="O29" i="12"/>
  <c r="P29" i="12" s="1"/>
  <c r="O30" i="12"/>
  <c r="P30" i="12" s="1"/>
  <c r="O31" i="12"/>
  <c r="P31" i="12" s="1"/>
  <c r="O32" i="12"/>
  <c r="P32" i="12" s="1"/>
  <c r="O33" i="12"/>
  <c r="P33" i="12"/>
  <c r="O34" i="12"/>
  <c r="P34" i="12" s="1"/>
  <c r="O35" i="12"/>
  <c r="P35" i="12" s="1"/>
  <c r="O36" i="12"/>
  <c r="P36" i="12" s="1"/>
  <c r="O37" i="12"/>
  <c r="P37" i="12"/>
  <c r="O38" i="12"/>
  <c r="P38" i="12" s="1"/>
  <c r="O39" i="12"/>
  <c r="P39" i="12" s="1"/>
  <c r="O50" i="12"/>
  <c r="P50" i="12" s="1"/>
  <c r="O51" i="12"/>
  <c r="P51" i="12" s="1"/>
  <c r="O52" i="12"/>
  <c r="P52" i="12" s="1"/>
  <c r="O53" i="12"/>
  <c r="P53" i="12" s="1"/>
  <c r="O54" i="12"/>
  <c r="P54" i="12" s="1"/>
  <c r="O55" i="12"/>
  <c r="P55" i="12"/>
  <c r="O56" i="12"/>
  <c r="P56" i="12" s="1"/>
  <c r="O57" i="12"/>
  <c r="P57" i="12" s="1"/>
  <c r="O58" i="12"/>
  <c r="P58" i="12" s="1"/>
  <c r="O59" i="12"/>
  <c r="P59" i="12" s="1"/>
  <c r="O60" i="12"/>
  <c r="P60" i="12" s="1"/>
  <c r="O61" i="12"/>
  <c r="P61" i="12"/>
  <c r="O62" i="12"/>
  <c r="P62" i="12" s="1"/>
  <c r="O64" i="12"/>
  <c r="P64" i="12" s="1"/>
  <c r="O65" i="12"/>
  <c r="P65" i="12" s="1"/>
  <c r="O66" i="12"/>
  <c r="P66" i="12" s="1"/>
  <c r="O67" i="12"/>
  <c r="P67" i="12" s="1"/>
  <c r="O68" i="12"/>
  <c r="P68" i="12"/>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s="1"/>
  <c r="K65" i="12"/>
  <c r="L65" i="12" s="1"/>
  <c r="K66" i="12"/>
  <c r="L66" i="12" s="1"/>
  <c r="K67" i="12"/>
  <c r="L67" i="12" s="1"/>
  <c r="K68" i="12"/>
  <c r="L68" i="12"/>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c r="G74" i="12"/>
  <c r="H74" i="12"/>
  <c r="G75" i="12"/>
  <c r="H75" i="12"/>
  <c r="G76" i="12"/>
  <c r="H76" i="12"/>
  <c r="G77" i="12"/>
  <c r="H77" i="12"/>
  <c r="G79" i="12"/>
  <c r="H79" i="12"/>
  <c r="A4" i="2"/>
  <c r="A5" i="2"/>
  <c r="I5" i="2" s="1"/>
  <c r="J5" i="2" s="1"/>
  <c r="K5" i="2" s="1"/>
  <c r="A6" i="2"/>
  <c r="A7" i="2"/>
  <c r="E7" i="2" s="1"/>
  <c r="A8" i="2"/>
  <c r="M8" i="2" s="1"/>
  <c r="A9" i="2"/>
  <c r="E9" i="2" s="1"/>
  <c r="F9" i="2" s="1"/>
  <c r="G9" i="2" s="1"/>
  <c r="A10" i="2"/>
  <c r="A11" i="2"/>
  <c r="E11" i="2" s="1"/>
  <c r="F11" i="2" s="1"/>
  <c r="G11" i="2" s="1"/>
  <c r="A12" i="2"/>
  <c r="A13" i="2"/>
  <c r="I13" i="2" s="1"/>
  <c r="J13" i="2" s="1"/>
  <c r="K13" i="2" s="1"/>
  <c r="A14" i="2"/>
  <c r="A15" i="2"/>
  <c r="E15" i="2" s="1"/>
  <c r="F15" i="2" s="1"/>
  <c r="G15" i="2" s="1"/>
  <c r="A16" i="2"/>
  <c r="M16" i="2" s="1"/>
  <c r="N16" i="2" s="1"/>
  <c r="O16" i="2" s="1"/>
  <c r="A17" i="2"/>
  <c r="E17" i="2" s="1"/>
  <c r="F17" i="2" s="1"/>
  <c r="G17" i="2" s="1"/>
  <c r="A18" i="2"/>
  <c r="A19" i="2"/>
  <c r="E19" i="2" s="1"/>
  <c r="F19" i="2" s="1"/>
  <c r="G19" i="2" s="1"/>
  <c r="A20" i="2"/>
  <c r="A21" i="2"/>
  <c r="I21" i="2" s="1"/>
  <c r="J21" i="2" s="1"/>
  <c r="K21" i="2" s="1"/>
  <c r="A22" i="2"/>
  <c r="A23" i="2"/>
  <c r="E23" i="2" s="1"/>
  <c r="F23" i="2" s="1"/>
  <c r="G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I17" i="2"/>
  <c r="I25" i="2"/>
  <c r="I9" i="2"/>
  <c r="I48" i="2"/>
  <c r="J48" i="2" s="1"/>
  <c r="K48" i="2" s="1"/>
  <c r="I40" i="2"/>
  <c r="J40" i="2" s="1"/>
  <c r="K40" i="2" s="1"/>
  <c r="I32" i="2"/>
  <c r="J32" i="2" s="1"/>
  <c r="K32" i="2" s="1"/>
  <c r="E29" i="2"/>
  <c r="E21" i="2"/>
  <c r="E13" i="2"/>
  <c r="E5" i="2"/>
  <c r="M3" i="2"/>
  <c r="E3" i="2"/>
  <c r="M58" i="2"/>
  <c r="E58" i="2"/>
  <c r="F58" i="2" s="1"/>
  <c r="G58" i="2" s="1"/>
  <c r="Q54" i="2"/>
  <c r="M54" i="2"/>
  <c r="E54" i="2"/>
  <c r="Q50" i="2"/>
  <c r="R50" i="2" s="1"/>
  <c r="S50" i="2" s="1"/>
  <c r="M50" i="2"/>
  <c r="N50" i="2" s="1"/>
  <c r="O50" i="2" s="1"/>
  <c r="E50" i="2"/>
  <c r="F50" i="2" s="1"/>
  <c r="G50"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N29" i="2" s="1"/>
  <c r="O29" i="2" s="1"/>
  <c r="Q27" i="2"/>
  <c r="M27" i="2"/>
  <c r="Q25" i="2"/>
  <c r="M25" i="2"/>
  <c r="N25" i="2" s="1"/>
  <c r="O25" i="2" s="1"/>
  <c r="Q23" i="2"/>
  <c r="M23" i="2"/>
  <c r="Q21" i="2"/>
  <c r="M21" i="2"/>
  <c r="Q19" i="2"/>
  <c r="M19" i="2"/>
  <c r="Q17" i="2"/>
  <c r="M17" i="2"/>
  <c r="Q15" i="2"/>
  <c r="M15" i="2"/>
  <c r="N15" i="2" s="1"/>
  <c r="O15" i="2" s="1"/>
  <c r="Q13" i="2"/>
  <c r="M13" i="2"/>
  <c r="Q11" i="2"/>
  <c r="M11" i="2"/>
  <c r="N11" i="2" s="1"/>
  <c r="O11" i="2" s="1"/>
  <c r="Q9" i="2"/>
  <c r="M9" i="2"/>
  <c r="Q7" i="2"/>
  <c r="M7" i="2"/>
  <c r="Q5" i="2"/>
  <c r="M5" i="2"/>
  <c r="I59" i="2"/>
  <c r="I57" i="2"/>
  <c r="I55" i="2"/>
  <c r="J55" i="2" s="1"/>
  <c r="K55" i="2" s="1"/>
  <c r="I53" i="2"/>
  <c r="I51" i="2"/>
  <c r="J51" i="2" s="1"/>
  <c r="K51" i="2" s="1"/>
  <c r="I49" i="2"/>
  <c r="J49" i="2" s="1"/>
  <c r="K49" i="2" s="1"/>
  <c r="I47" i="2"/>
  <c r="J47" i="2" s="1"/>
  <c r="K47" i="2" s="1"/>
  <c r="I45" i="2"/>
  <c r="J45" i="2" s="1"/>
  <c r="K45" i="2" s="1"/>
  <c r="I43" i="2"/>
  <c r="J43" i="2" s="1"/>
  <c r="K43" i="2" s="1"/>
  <c r="I41" i="2"/>
  <c r="J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8" i="2"/>
  <c r="O58" i="2" s="1"/>
  <c r="N57" i="2"/>
  <c r="O57" i="2" s="1"/>
  <c r="N54" i="2"/>
  <c r="O54" i="2" s="1"/>
  <c r="N53" i="2"/>
  <c r="O53" i="2" s="1"/>
  <c r="N52" i="2"/>
  <c r="O52" i="2" s="1"/>
  <c r="N30" i="2"/>
  <c r="O30" i="2" s="1"/>
  <c r="N28" i="2"/>
  <c r="O28" i="2" s="1"/>
  <c r="N27" i="2"/>
  <c r="O27" i="2" s="1"/>
  <c r="N26" i="2"/>
  <c r="O26" i="2" s="1"/>
  <c r="N23" i="2"/>
  <c r="O23" i="2" s="1"/>
  <c r="N22" i="2"/>
  <c r="O22" i="2" s="1"/>
  <c r="N21" i="2"/>
  <c r="O21" i="2" s="1"/>
  <c r="N20" i="2"/>
  <c r="O20" i="2" s="1"/>
  <c r="N19" i="2"/>
  <c r="O19" i="2" s="1"/>
  <c r="N18" i="2"/>
  <c r="O18" i="2" s="1"/>
  <c r="N17" i="2"/>
  <c r="O17" i="2" s="1"/>
  <c r="N14" i="2"/>
  <c r="O14" i="2" s="1"/>
  <c r="N13" i="2"/>
  <c r="O13" i="2" s="1"/>
  <c r="N12" i="2"/>
  <c r="O12" i="2" s="1"/>
  <c r="N10" i="2"/>
  <c r="O10" i="2" s="1"/>
  <c r="N9" i="2"/>
  <c r="O9" i="2" s="1"/>
  <c r="N7" i="2"/>
  <c r="O7" i="2" s="1"/>
  <c r="N6" i="2"/>
  <c r="O6" i="2" s="1"/>
  <c r="N5" i="2"/>
  <c r="O5" i="2" s="1"/>
  <c r="N4" i="2"/>
  <c r="O4" i="2" s="1"/>
  <c r="N3" i="2"/>
  <c r="O3" i="2" s="1"/>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s="1"/>
  <c r="S2" i="12"/>
  <c r="T2" i="12" s="1"/>
  <c r="O2" i="12"/>
  <c r="O83" i="12" s="1"/>
  <c r="K2" i="12"/>
  <c r="K83" i="12" s="1"/>
  <c r="L83" i="12" s="1"/>
  <c r="S2" i="7"/>
  <c r="L2" i="12"/>
  <c r="F2" i="8"/>
  <c r="G2" i="8" s="1"/>
  <c r="F54" i="2"/>
  <c r="G54" i="2" s="1"/>
  <c r="F30" i="2"/>
  <c r="G30" i="2" s="1"/>
  <c r="F29" i="2"/>
  <c r="G29" i="2" s="1"/>
  <c r="F28" i="2"/>
  <c r="G28" i="2" s="1"/>
  <c r="F26" i="2"/>
  <c r="G26" i="2" s="1"/>
  <c r="F24" i="2"/>
  <c r="G24" i="2" s="1"/>
  <c r="F22" i="2"/>
  <c r="G22" i="2" s="1"/>
  <c r="F21" i="2"/>
  <c r="G21" i="2" s="1"/>
  <c r="F20" i="2"/>
  <c r="G20" i="2" s="1"/>
  <c r="F18" i="2"/>
  <c r="G18" i="2" s="1"/>
  <c r="F16" i="2"/>
  <c r="G16" i="2" s="1"/>
  <c r="F14" i="2"/>
  <c r="G14" i="2" s="1"/>
  <c r="F13" i="2"/>
  <c r="G13" i="2" s="1"/>
  <c r="F12" i="2"/>
  <c r="G12" i="2" s="1"/>
  <c r="F10" i="2"/>
  <c r="G10" i="2" s="1"/>
  <c r="F8" i="2"/>
  <c r="G8" i="2"/>
  <c r="F6" i="2"/>
  <c r="G6" i="2" s="1"/>
  <c r="F5" i="2"/>
  <c r="G5" i="2" s="1"/>
  <c r="F4" i="2"/>
  <c r="G4" i="2" s="1"/>
  <c r="F3" i="2"/>
  <c r="G3" i="2" s="1"/>
  <c r="J59" i="2"/>
  <c r="K59" i="2" s="1"/>
  <c r="J54" i="2"/>
  <c r="K54" i="2" s="1"/>
  <c r="J53" i="2"/>
  <c r="K53" i="2" s="1"/>
  <c r="J30" i="2"/>
  <c r="K30"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7" i="2"/>
  <c r="K7" i="2" s="1"/>
  <c r="J6" i="2"/>
  <c r="K6" i="2" s="1"/>
  <c r="J4" i="2"/>
  <c r="K4" i="2" s="1"/>
  <c r="J3" i="2"/>
  <c r="K3" i="2" s="1"/>
  <c r="R59" i="2"/>
  <c r="S59" i="2" s="1"/>
  <c r="R57" i="2"/>
  <c r="S57" i="2" s="1"/>
  <c r="R54" i="2"/>
  <c r="S54" i="2" s="1"/>
  <c r="R53" i="2"/>
  <c r="S53"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P2" i="7"/>
  <c r="Q2" i="7" s="1"/>
  <c r="Q3" i="7"/>
  <c r="Q4" i="7"/>
  <c r="Q5" i="7"/>
  <c r="Q6" i="7"/>
  <c r="Q7" i="7"/>
  <c r="Q9" i="7"/>
  <c r="Q10" i="7"/>
  <c r="Q11" i="7"/>
  <c r="Q12" i="7"/>
  <c r="Q13" i="7"/>
  <c r="Q14" i="7"/>
  <c r="Q15" i="7"/>
  <c r="Q16" i="7"/>
  <c r="Q17" i="7"/>
  <c r="Q58" i="7"/>
  <c r="E5" i="3"/>
  <c r="F5" i="3" s="1"/>
  <c r="E6" i="3"/>
  <c r="F6" i="3" s="1"/>
  <c r="E7" i="3"/>
  <c r="F7" i="3" s="1"/>
  <c r="E8" i="3"/>
  <c r="F8" i="3" s="1"/>
  <c r="E9" i="3"/>
  <c r="F9" i="3" s="1"/>
  <c r="E10" i="3"/>
  <c r="F10" i="3"/>
  <c r="E11" i="3"/>
  <c r="F11" i="3"/>
  <c r="E12" i="3"/>
  <c r="F12" i="3"/>
  <c r="F13" i="3"/>
  <c r="E14" i="3"/>
  <c r="F14" i="3"/>
  <c r="E15" i="3"/>
  <c r="F15" i="3"/>
  <c r="N82" i="7"/>
  <c r="U82" i="7"/>
  <c r="K82" i="7"/>
  <c r="U83" i="12"/>
  <c r="N83" i="12"/>
  <c r="M83" i="12"/>
  <c r="F83" i="12"/>
  <c r="E83" i="12"/>
  <c r="L81" i="2"/>
  <c r="D19" i="9"/>
  <c r="C31" i="1"/>
  <c r="G19" i="9"/>
  <c r="Q60" i="7"/>
  <c r="Q71" i="7"/>
  <c r="Q72" i="7"/>
  <c r="Q73" i="7"/>
  <c r="Q74" i="7"/>
  <c r="Q75" i="7"/>
  <c r="Q76" i="7"/>
  <c r="Q77" i="7"/>
  <c r="Q78" i="7"/>
  <c r="Q79" i="7"/>
  <c r="Q80" i="7"/>
  <c r="Q81" i="7"/>
  <c r="Q59" i="7"/>
  <c r="H82" i="7"/>
  <c r="I82" i="7" s="1"/>
  <c r="P82" i="7"/>
  <c r="Q82" i="7" s="1"/>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c r="F8" i="8"/>
  <c r="G8" i="8" s="1"/>
  <c r="D18" i="3"/>
  <c r="D14" i="1" s="1"/>
  <c r="C18" i="3"/>
  <c r="C14" i="1" s="1"/>
  <c r="E16" i="3"/>
  <c r="F16" i="3"/>
  <c r="E4" i="3"/>
  <c r="F4" i="3" s="1"/>
  <c r="E27" i="1"/>
  <c r="C17" i="1"/>
  <c r="C39" i="1"/>
  <c r="E39" i="1"/>
  <c r="O45" i="9"/>
  <c r="C38" i="1"/>
  <c r="E38" i="1"/>
  <c r="O19" i="9"/>
  <c r="C22" i="1"/>
  <c r="G45" i="9"/>
  <c r="D26" i="11"/>
  <c r="E40" i="1"/>
  <c r="E31" i="1"/>
  <c r="E22" i="1"/>
  <c r="F26" i="11"/>
  <c r="E48" i="2" l="1"/>
  <c r="F48" i="2" s="1"/>
  <c r="G48" i="2" s="1"/>
  <c r="Q52" i="2"/>
  <c r="R52" i="2" s="1"/>
  <c r="S52" i="2" s="1"/>
  <c r="E37" i="1"/>
  <c r="S83" i="12"/>
  <c r="T83" i="12" s="1"/>
  <c r="P2" i="12"/>
  <c r="P83" i="12"/>
  <c r="E24" i="1"/>
  <c r="G83" i="12"/>
  <c r="H83" i="12" s="1"/>
  <c r="S82" i="7"/>
  <c r="E52" i="2"/>
  <c r="F52" i="2" s="1"/>
  <c r="G52" i="2" s="1"/>
  <c r="E18" i="3"/>
  <c r="F18" i="3" s="1"/>
  <c r="K41" i="2"/>
  <c r="F7" i="2"/>
  <c r="Q56" i="2"/>
  <c r="R56" i="2" s="1"/>
  <c r="S56" i="2" s="1"/>
  <c r="E56" i="2"/>
  <c r="F56" i="2" s="1"/>
  <c r="G56" i="2" s="1"/>
  <c r="Q60" i="2"/>
  <c r="R60" i="2" s="1"/>
  <c r="S60" i="2" s="1"/>
  <c r="M81" i="2"/>
  <c r="N8" i="2"/>
  <c r="O8" i="2" s="1"/>
  <c r="R3" i="2"/>
  <c r="I56" i="2"/>
  <c r="J56" i="2" s="1"/>
  <c r="K56" i="2" s="1"/>
  <c r="E60" i="2"/>
  <c r="F60" i="2" s="1"/>
  <c r="G60" i="2" s="1"/>
  <c r="E23" i="1"/>
  <c r="E25" i="1"/>
  <c r="D48" i="1"/>
  <c r="C41" i="1"/>
  <c r="E41" i="1" s="1"/>
  <c r="F25" i="11"/>
  <c r="E32" i="1"/>
  <c r="D26" i="1"/>
  <c r="C26" i="1"/>
  <c r="E26" i="1" s="1"/>
  <c r="C58" i="1"/>
  <c r="E14" i="1"/>
  <c r="Q81" i="2" l="1"/>
  <c r="D19" i="1" s="1"/>
  <c r="E19" i="1" s="1"/>
  <c r="C52" i="1"/>
  <c r="D58" i="1"/>
  <c r="E81" i="2"/>
  <c r="D17" i="1" s="1"/>
  <c r="E17" i="1" s="1"/>
  <c r="N81" i="2"/>
  <c r="O81" i="2" s="1"/>
  <c r="I81" i="2"/>
  <c r="D18" i="1" s="1"/>
  <c r="E18" i="1" s="1"/>
  <c r="F81" i="2"/>
  <c r="G81" i="2" s="1"/>
  <c r="G7" i="2"/>
  <c r="J81" i="2"/>
  <c r="K81" i="2" s="1"/>
  <c r="R81" i="2"/>
  <c r="S3" i="2"/>
  <c r="S81" i="2" s="1"/>
  <c r="E43" i="1" l="1"/>
  <c r="F43" i="1" s="1"/>
  <c r="D52" i="1"/>
  <c r="E52" i="1" s="1"/>
  <c r="F52" i="1" s="1"/>
  <c r="E44" i="1"/>
  <c r="E53" i="1" l="1"/>
</calcChain>
</file>

<file path=xl/sharedStrings.xml><?xml version="1.0" encoding="utf-8"?>
<sst xmlns="http://schemas.openxmlformats.org/spreadsheetml/2006/main" count="1275" uniqueCount="491">
  <si>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</si>
  <si>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</si>
  <si>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</si>
  <si>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</si>
  <si>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</si>
  <si>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</si>
  <si>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</si>
  <si>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</si>
  <si>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</si>
  <si>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</si>
  <si>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</si>
  <si>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</si>
  <si>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</si>
  <si>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</si>
  <si>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</si>
  <si>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</si>
  <si>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</si>
  <si>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</si>
  <si>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</si>
  <si>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</si>
  <si>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</si>
  <si>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</si>
  <si>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</si>
  <si>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</si>
  <si>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</si>
  <si>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</si>
  <si>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</si>
  <si>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</si>
  <si>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</si>
  <si>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</si>
  <si>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</si>
  <si>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</si>
  <si>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</si>
  <si>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</si>
  <si>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</si>
  <si>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</si>
  <si>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</si>
  <si>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</si>
  <si>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</si>
  <si>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</si>
  <si>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</si>
  <si>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</si>
  <si>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</si>
  <si>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</si>
  <si>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</si>
  <si>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</si>
  <si>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</si>
  <si>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</si>
  <si>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</si>
  <si>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</si>
  <si>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</si>
  <si>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</si>
  <si>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</si>
  <si>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</si>
  <si>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</si>
  <si>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</si>
  <si>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</si>
  <si>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</si>
  <si>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</si>
  <si>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</si>
  <si>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</si>
  <si>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</si>
  <si>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</si>
  <si>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</si>
  <si>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</si>
  <si>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</si>
  <si>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</si>
  <si>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</si>
  <si>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</si>
  <si>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</si>
  <si>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</si>
  <si>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</si>
  <si>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</si>
  <si>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</si>
  <si>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</si>
  <si>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</si>
  <si>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</si>
  <si>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</si>
  <si>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</si>
  <si>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</si>
  <si>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</si>
  <si>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</si>
  <si>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</si>
  <si>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</si>
  <si>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</si>
  <si>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</si>
  <si>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</si>
  <si>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</si>
  <si>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</si>
  <si>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</si>
  <si>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</si>
  <si>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</si>
  <si>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</si>
  <si>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</si>
  <si>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</si>
  <si>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</si>
  <si>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</si>
  <si>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</si>
  <si>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</si>
  <si>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</si>
  <si>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</si>
  <si>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</si>
  <si>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</si>
  <si>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</si>
  <si>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</si>
  <si>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</si>
  <si>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</si>
  <si>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</si>
  <si>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</si>
  <si>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</si>
  <si>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</si>
  <si>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</si>
  <si>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</si>
  <si>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</si>
  <si>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</si>
  <si>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</si>
  <si>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</si>
  <si>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</si>
  <si>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</si>
  <si>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</si>
  <si>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</si>
  <si>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</si>
  <si>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</si>
  <si>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</si>
  <si>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</si>
  <si>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</si>
  <si>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</si>
  <si>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</si>
  <si>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</si>
  <si>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</si>
  <si>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</si>
  <si>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</si>
  <si>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</si>
  <si>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</si>
  <si>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</si>
  <si>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</si>
  <si>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</si>
  <si>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</si>
  <si>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</si>
  <si>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</si>
  <si>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</si>
  <si>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</si>
  <si>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</si>
  <si>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</si>
  <si>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</si>
  <si>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</si>
  <si>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</si>
  <si>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</si>
  <si>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</si>
  <si>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</si>
  <si>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</si>
  <si>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</si>
  <si>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</si>
  <si>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</si>
  <si>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</si>
  <si>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</si>
  <si>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</si>
  <si>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</si>
  <si>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</si>
  <si>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</si>
  <si>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</si>
  <si>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</si>
  <si>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</si>
  <si>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</si>
  <si>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</si>
  <si>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</si>
  <si>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</si>
  <si>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</si>
  <si>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</si>
  <si>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</si>
  <si>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</si>
  <si>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</si>
  <si>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</si>
  <si>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</si>
  <si>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</si>
  <si>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</si>
  <si>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</si>
  <si>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</si>
  <si>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</si>
  <si>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</si>
  <si>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</si>
  <si>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</si>
  <si>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</si>
  <si>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</si>
  <si>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</si>
  <si>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</si>
  <si>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</si>
  <si>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</si>
  <si>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</si>
  <si>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</si>
  <si>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</si>
  <si>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</si>
  <si>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</si>
  <si>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</si>
  <si>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</si>
  <si>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</si>
  <si>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</si>
  <si>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</si>
  <si>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</si>
  <si>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</si>
  <si>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</si>
  <si>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</si>
  <si>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</si>
  <si>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</si>
  <si>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</si>
  <si>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</si>
  <si>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</si>
  <si>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</si>
  <si>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</si>
  <si>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</si>
  <si>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</si>
  <si>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</si>
  <si>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</si>
  <si>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</si>
  <si>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</si>
  <si>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</si>
  <si>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</si>
  <si>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</si>
  <si>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</si>
  <si>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</si>
  <si>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</si>
  <si>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</si>
  <si>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</si>
  <si>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</si>
  <si>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</si>
  <si>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</si>
  <si>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</si>
  <si>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</si>
  <si>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</si>
  <si>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</si>
  <si>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</si>
  <si>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</si>
  <si>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</si>
  <si>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</si>
  <si>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</si>
  <si>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</si>
  <si>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</si>
  <si>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</si>
  <si>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</si>
  <si>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</si>
  <si>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</si>
  <si>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</si>
  <si>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</si>
  <si>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</si>
  <si>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</si>
  <si>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</si>
  <si>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</si>
  <si>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</si>
  <si>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</si>
  <si>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</si>
  <si>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</si>
  <si>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</si>
  <si>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</si>
  <si>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</si>
  <si>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</si>
  <si>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</si>
  <si>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</si>
  <si>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</si>
  <si>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</si>
  <si>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</si>
  <si>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</si>
  <si>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</si>
  <si>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</si>
  <si>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</si>
  <si>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</si>
  <si>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</si>
  <si>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</si>
  <si>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</si>
  <si>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</si>
  <si>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</si>
  <si>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</si>
  <si>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</si>
  <si>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</si>
  <si>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</si>
  <si>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</si>
  <si>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</si>
  <si>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</si>
  <si>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</si>
  <si>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</si>
  <si>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</si>
  <si>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</si>
  <si>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</si>
  <si>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</si>
  <si>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</si>
  <si>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</si>
  <si>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</si>
  <si>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</si>
  <si>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</si>
  <si>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</si>
  <si>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</si>
  <si>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</si>
  <si>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</si>
  <si>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</si>
  <si>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</si>
  <si>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AUD</t>
  </si>
  <si>
    <t>AUSTRALIAN DOLLAR</t>
  </si>
  <si>
    <t>CHF</t>
  </si>
  <si>
    <t>SWISS FRANC</t>
  </si>
  <si>
    <t>GBP</t>
  </si>
  <si>
    <t>POUND STERLING</t>
  </si>
  <si>
    <t>JPY</t>
  </si>
  <si>
    <t>JAPANESE YEN</t>
  </si>
  <si>
    <t>USD</t>
  </si>
  <si>
    <t>TELEPERFORMANCE</t>
  </si>
  <si>
    <t>EUR</t>
  </si>
  <si>
    <t>RAKUTEN GROUP INC</t>
  </si>
  <si>
    <t>035128206</t>
  </si>
  <si>
    <t>ANGLOGOLD ASHANTI SPON ADR</t>
  </si>
  <si>
    <t>ADIDAS AG</t>
  </si>
  <si>
    <t>MERCK KGAA</t>
  </si>
  <si>
    <t>DASSAULT SYSTEMES SE</t>
  </si>
  <si>
    <t>DEUTSCHE BANK AG REGISTERED</t>
  </si>
  <si>
    <t>INFINEON TECHNOLOGIES AG</t>
  </si>
  <si>
    <t>NOKIA CORP SPON ADR</t>
  </si>
  <si>
    <t>TAIWAN SEMICONDUCTOR SP ADR</t>
  </si>
  <si>
    <t>SAP SE SPONSORED ADR</t>
  </si>
  <si>
    <t>02364W105</t>
  </si>
  <si>
    <t>AMERICA MOVIL SPN ADR CL L</t>
  </si>
  <si>
    <t>BALOISE HOLDING AG   REG</t>
  </si>
  <si>
    <t>CREDIT SUISSE GROUP AG REG</t>
  </si>
  <si>
    <t>LONZA GROUP AG REG</t>
  </si>
  <si>
    <t>B0744B906</t>
  </si>
  <si>
    <t>BUNZL PLC</t>
  </si>
  <si>
    <t>B1JB4K905</t>
  </si>
  <si>
    <t>SYMRISE AG</t>
  </si>
  <si>
    <t>B4R2R5908</t>
  </si>
  <si>
    <t>JULIUS BAER GROUP LTD</t>
  </si>
  <si>
    <t>48137C108</t>
  </si>
  <si>
    <t>JULIUS BAER GROUP LTD UN ADR</t>
  </si>
  <si>
    <t>N07059210</t>
  </si>
  <si>
    <t>ASML HOLDING NV NY REG SHS</t>
  </si>
  <si>
    <t>H42097107</t>
  </si>
  <si>
    <t>UBS GROUP AG REG</t>
  </si>
  <si>
    <t>N3167Y103</t>
  </si>
  <si>
    <t>FERRARI NV</t>
  </si>
  <si>
    <t>NATIONAL GRID PLC SP ADR</t>
  </si>
  <si>
    <t>BJ2KSG907</t>
  </si>
  <si>
    <t>AKZO NOBEL N.V.</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</si>
  <si>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</si>
  <si>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</si>
  <si>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</si>
  <si>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</si>
  <si>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</si>
  <si>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</si>
  <si>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</si>
  <si>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</si>
  <si>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</si>
  <si>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</si>
  <si>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</si>
  <si>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</si>
  <si>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</si>
  <si>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</si>
  <si>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</si>
  <si>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</si>
  <si>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</si>
  <si>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</si>
  <si>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</si>
  <si>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</si>
  <si>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</si>
  <si>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</si>
  <si>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</si>
  <si>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</si>
  <si>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</si>
  <si>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</si>
  <si>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</si>
  <si>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N00985106</t>
  </si>
  <si>
    <t>AERCAP HOLDINGS NV</t>
  </si>
  <si>
    <t>001317205</t>
  </si>
  <si>
    <t>AIA GROUP LTD SP ADR</t>
  </si>
  <si>
    <t>01609W102</t>
  </si>
  <si>
    <t>ALIBABA GROUP HOLDING SP ADR</t>
  </si>
  <si>
    <t>026349902</t>
  </si>
  <si>
    <t>BAE SYSTEMS PLC</t>
  </si>
  <si>
    <t>05965X109</t>
  </si>
  <si>
    <t>BANCO SANTANDER CHILE ADR</t>
  </si>
  <si>
    <t>69367U105</t>
  </si>
  <si>
    <t>BANK MANDIRI TBK UNSPON ADR</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</si>
  <si>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</si>
  <si>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</si>
  <si>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</si>
  <si>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</si>
  <si>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</si>
  <si>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</si>
  <si>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</si>
  <si>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</si>
  <si>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</si>
  <si>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</si>
  <si>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</si>
  <si>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</si>
  <si>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</si>
  <si>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</si>
  <si>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</si>
  <si>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</si>
  <si>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</si>
  <si>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KYOCERA CORP</t>
  </si>
  <si>
    <t>B0SWJX907</t>
  </si>
  <si>
    <t>LONDON STOCK EXCHANGE GROUP</t>
  </si>
  <si>
    <t>B28YTC906</t>
  </si>
  <si>
    <t>MACQUARIE GROUP LTD</t>
  </si>
  <si>
    <t>MAKITA CORP</t>
  </si>
  <si>
    <t>NIDEC CORP</t>
  </si>
  <si>
    <t>OMRON CORP</t>
  </si>
  <si>
    <t>OPEN TEXT CORP</t>
  </si>
  <si>
    <t>ORIX CORP</t>
  </si>
  <si>
    <t>PEARSON PLC SPONSORED ADR</t>
  </si>
  <si>
    <t>QUIMICA Y MINERA CHIL SP ADR</t>
  </si>
  <si>
    <t>RELX PLC   SPON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</si>
  <si>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</si>
  <si>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</si>
  <si>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</si>
  <si>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</si>
  <si>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</si>
  <si>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</si>
  <si>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</si>
  <si>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</si>
  <si>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</si>
  <si>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</si>
  <si>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</si>
  <si>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</si>
  <si>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TDK CORP</t>
  </si>
  <si>
    <t>N90064101</t>
  </si>
  <si>
    <t>UNIQURE NV</t>
  </si>
  <si>
    <t>VEOLIA ENVIRONNEMENT</t>
  </si>
  <si>
    <t>YASKAWA ELECTRIC CORP</t>
  </si>
  <si>
    <t>98850P109</t>
  </si>
  <si>
    <t>YUM CHINA HOLDINGS INC</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</si>
  <si>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</si>
  <si>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</si>
  <si>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</si>
  <si>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</si>
  <si>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</si>
  <si>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</si>
  <si>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</si>
  <si>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</si>
  <si>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</si>
  <si>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</si>
  <si>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</si>
  <si>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</si>
  <si>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</si>
  <si>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</si>
  <si>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</si>
  <si>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</si>
  <si>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</si>
  <si>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</si>
  <si>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</si>
  <si>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</si>
  <si>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</si>
  <si>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</si>
  <si>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</si>
  <si>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</si>
  <si>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</si>
  <si>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</si>
  <si>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</si>
  <si>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</si>
  <si>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</si>
  <si>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</si>
  <si>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</si>
  <si>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</si>
  <si>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</si>
  <si>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</si>
  <si>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</si>
  <si>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</si>
  <si>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</si>
  <si>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</si>
  <si>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</si>
  <si>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</si>
  <si>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</si>
  <si>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</si>
  <si>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</si>
  <si>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</si>
  <si>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</si>
  <si>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</si>
  <si>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</si>
  <si>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</si>
  <si>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</si>
  <si>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</si>
  <si>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</si>
  <si>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</si>
  <si>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</si>
  <si>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</si>
  <si>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UBS Group AG</t>
  </si>
  <si>
    <t>uniQure N.V.</t>
  </si>
  <si>
    <t>Veolia Environnement</t>
  </si>
  <si>
    <t>Yaskawa Electric Corporation</t>
  </si>
  <si>
    <t>Yum China Holdings, Inc.</t>
  </si>
  <si>
    <t>money</t>
  </si>
  <si>
    <t>US Dollar</t>
  </si>
  <si>
    <t>Australian Dollar</t>
  </si>
  <si>
    <t>Swiss Franc</t>
  </si>
  <si>
    <t>UK Pound</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</si>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</sst>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44926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928962.27</v>
      </c>
      <c r="D14" s="212">
        <f>Cash!D18</f>
        <v>933097.8</v>
      </c>
      <c r="E14" s="213">
        <f>C14-D14</f>
        <v>-4135.5300000000279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719348</v>
      </c>
      <c r="D17" s="216">
        <f>Share_Cost_Mkt!E81</f>
        <v>719348</v>
      </c>
      <c r="E17" s="213">
        <f>C17-D17</f>
        <v>0</v>
      </c>
      <c r="F17" s="35"/>
      <c r="G17" s="36" t="s">
        <v>51</v>
      </c>
      <c r="H17" s="37"/>
    </row>
    <row r="18" spans="1:8" ht="15.75">
      <c r="A18" s="44"/>
      <c r="B18" s="46" t="s">
        <v>39</v>
      </c>
      <c r="C18" s="213">
        <f>Share_Cost_Mkt!H81</f>
        <v>18823875.539999999</v>
      </c>
      <c r="D18" s="213">
        <f>Share_Cost_Mkt!I81</f>
        <v>19058887.669999991</v>
      </c>
      <c r="E18" s="213">
        <f>C18-D18</f>
        <v>-235012.12999999151</v>
      </c>
      <c r="F18" s="35"/>
      <c r="G18" s="36" t="s">
        <v>51</v>
      </c>
      <c r="H18" s="37"/>
    </row>
    <row r="19" spans="1:8" ht="79.900000000000006" customHeight="1">
      <c r="A19" s="44"/>
      <c r="B19" s="46" t="s">
        <v>40</v>
      </c>
      <c r="C19" s="213">
        <f>Share_Cost_Mkt!P81</f>
        <v>21213826.669999998</v>
      </c>
      <c r="D19" s="213">
        <f>Share_Cost_Mkt!Q81</f>
        <v>21248288.799999993</v>
      </c>
      <c r="E19" s="213">
        <f>C19-D19</f>
        <v>-34462.129999995232</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3260.1600000000003</v>
      </c>
      <c r="D23" s="213">
        <f>SUM(INT_BNI_IM)</f>
        <v>3260.1600000000003</v>
      </c>
      <c r="E23" s="213">
        <f t="shared" si="0"/>
        <v>0</v>
      </c>
      <c r="F23" s="35"/>
      <c r="G23" s="36" t="s">
        <v>3</v>
      </c>
      <c r="H23" s="37"/>
    </row>
    <row r="24" spans="1:8" ht="27.75" customHeight="1">
      <c r="A24" s="44"/>
      <c r="B24" s="44" t="s">
        <v>227</v>
      </c>
      <c r="C24" s="213">
        <f>SUM(Dividends!I83)</f>
        <v>11005.41</v>
      </c>
      <c r="D24" s="213">
        <f>SUM(Dividends!J83)</f>
        <v>11005.41</v>
      </c>
      <c r="E24" s="213">
        <f t="shared" si="0"/>
        <v>0</v>
      </c>
      <c r="F24" s="35"/>
      <c r="G24" s="36" t="s">
        <v>1</v>
      </c>
      <c r="H24" s="37"/>
    </row>
    <row r="25" spans="1:8" ht="15.75">
      <c r="A25" s="44"/>
      <c r="B25" s="44" t="s">
        <v>242</v>
      </c>
      <c r="C25" s="213">
        <f>Tax_Reclaims!J82</f>
        <v>83457.03</v>
      </c>
      <c r="D25" s="213">
        <f>SUM(Tax_Reclaims!M82)</f>
        <v>0</v>
      </c>
      <c r="E25" s="213">
        <f t="shared" si="0"/>
        <v>83457.03</v>
      </c>
      <c r="F25" s="35"/>
      <c r="G25" s="36" t="s">
        <v>2</v>
      </c>
      <c r="H25" s="37"/>
    </row>
    <row r="26" spans="1:8" ht="23.25" customHeight="1">
      <c r="A26" s="44"/>
      <c r="B26" s="46" t="s">
        <v>49</v>
      </c>
      <c r="C26" s="213">
        <f>SUM('Pending_FX '!B11,'Pending_FX '!B22)</f>
        <v>21243.33</v>
      </c>
      <c r="D26" s="213">
        <f>SUM('Pending_FX '!C11,'Pending_FX '!C22)</f>
        <v>21243.33</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21243.33</v>
      </c>
      <c r="D32" s="213">
        <f>SUM('Pending_FX '!C11,'Pending_FX '!C22)</f>
        <v>21243.33</v>
      </c>
      <c r="E32" s="213">
        <f t="shared" ref="E32:E41" si="1">C32-D32</f>
        <v>0</v>
      </c>
      <c r="F32" s="35"/>
      <c r="G32" s="36" t="s">
        <v>45</v>
      </c>
      <c r="H32" s="37"/>
    </row>
    <row r="33" spans="1:8" ht="15.75">
      <c r="A33" s="295"/>
      <c r="B33" s="218" t="s">
        <v>224</v>
      </c>
      <c r="C33" s="217">
        <v>34008.76</v>
      </c>
      <c r="D33" s="217"/>
      <c r="E33" s="213">
        <f>C33-D33</f>
        <v>34008.76</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-1933.5900000000001</v>
      </c>
      <c r="D37" s="217">
        <f>SUM(Dividends!R83,Tax_Reclaims!O82)</f>
        <v>114.46000000000001</v>
      </c>
      <c r="E37" s="213">
        <f t="shared" si="1"/>
        <v>-2048.0500000000002</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121.22999999999999</v>
      </c>
      <c r="D41" s="213">
        <f>'Pending_FX '!E25</f>
        <v>121.22999999999999</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22204690.419999998</v>
      </c>
      <c r="D43" s="213">
        <f>SUM(D14+D19+D22+D23+D24+D25+D26+D27+D28)-SUM(D31:D35)+SUM(D37+D38+D39+D40+D41)</f>
        <v>22195887.859999996</v>
      </c>
      <c r="E43" s="216">
        <f>C43-D43</f>
        <v>8802.5600000023842</v>
      </c>
      <c r="F43" s="303">
        <f>(E43/$D43)*10000</f>
        <v>3.9658517179057262</v>
      </c>
      <c r="G43" s="36" t="s">
        <v>247</v>
      </c>
      <c r="H43" s="45"/>
    </row>
    <row r="44" spans="1:8" ht="20.25" customHeight="1">
      <c r="A44" s="44"/>
      <c r="B44" s="304" t="s">
        <v>50</v>
      </c>
      <c r="C44" s="44"/>
      <c r="D44" s="44"/>
      <c r="E44" s="302">
        <f>IF(ISERROR(E43/C43),0,E43/C43)</f>
        <v>3.9642795434219726E-4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83457.03</v>
      </c>
      <c r="E48" s="213"/>
      <c r="F48" s="370"/>
      <c r="G48" s="36"/>
      <c r="H48" s="45"/>
    </row>
    <row r="49" spans="1:8" ht="20.25" customHeight="1">
      <c r="A49" s="28"/>
      <c r="B49" s="371" t="s">
        <v>284</v>
      </c>
      <c r="C49" s="368"/>
      <c r="D49" s="216">
        <f>C33</f>
        <v>34008.76</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22204690.419999998</v>
      </c>
      <c r="D52" s="216">
        <f>D43+D48-D49-D50-D51</f>
        <v>22245336.129999995</v>
      </c>
      <c r="E52" s="213">
        <f>C52-D52</f>
        <v>-40645.709999997169</v>
      </c>
      <c r="F52" s="373">
        <f>(E52/$D52)*10000</f>
        <v>-18.271564773158218</v>
      </c>
      <c r="G52" s="36" t="s">
        <v>288</v>
      </c>
      <c r="H52" s="45"/>
    </row>
    <row r="53" spans="1:8">
      <c r="A53" s="50"/>
      <c r="B53" s="367" t="s">
        <v>289</v>
      </c>
      <c r="C53" s="368"/>
      <c r="D53" s="368"/>
      <c r="E53" s="302">
        <f>IF(ISERROR(E52/C52),0,E52/C52)</f>
        <v>-1.8305010892377563E-3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22204690.420000002</v>
      </c>
      <c r="D56" s="316">
        <v>22204690.420000002</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0</v>
      </c>
      <c r="D58" s="306">
        <f>D56-D43</f>
        <v>8802.5600000061095</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308</v>
      </c>
      <c r="D3">
        <v>1440</v>
      </c>
      <c r="E3" s="239">
        <f>VLOOKUP(A3,Sheet1!$C$2:$E$84,3,FALSE)</f>
        <v>1440</v>
      </c>
      <c r="F3" s="240">
        <f t="shared" ref="F3:F60" si="0">D3-E3</f>
        <v>0</v>
      </c>
      <c r="G3" s="254">
        <f>ROUND(F3/D3,10)</f>
        <v>0</v>
      </c>
      <c r="H3">
        <v>283606.93</v>
      </c>
      <c r="I3" s="242">
        <f>VLOOKUP(A3,Sheet1!$C$2:$F$84,4,FALSE)</f>
        <v>285533.76</v>
      </c>
      <c r="J3" s="240">
        <f t="shared" ref="J3:J60" si="1">H3-I3</f>
        <v>-1926.8300000000163</v>
      </c>
      <c r="K3" s="254">
        <f>ROUND(J3/H3,10)</f>
        <v>-6.7940159000000003E-3</v>
      </c>
      <c r="L3" s="346">
        <v>136.03162499999999</v>
      </c>
      <c r="M3" s="239">
        <f>VLOOKUP(A3,Sheet1!$C$2:$G$84,5,FALSE)</f>
        <v>136.41</v>
      </c>
      <c r="N3" s="240">
        <f t="shared" ref="N3:N60" si="2">L3-M3</f>
        <v>-0.37837500000000546</v>
      </c>
      <c r="O3" s="254">
        <f t="shared" ref="O3:O60" si="3">ROUND(N3/L3,10)</f>
        <v>-2.7815222999999999E-3</v>
      </c>
      <c r="P3">
        <v>195885.54</v>
      </c>
      <c r="Q3" s="239">
        <f>VLOOKUP(A3,Sheet1!$C$2:$H$84,6,FALSE)</f>
        <v>196428.08</v>
      </c>
      <c r="R3" s="240">
        <f>P3-Q3</f>
        <v>-542.53999999997905</v>
      </c>
      <c r="S3" s="254">
        <f>ROUND(R3/P3,10)</f>
        <v>-2.7696787E-3</v>
      </c>
      <c r="T3" s="9"/>
      <c r="U3" s="334">
        <v>4031976</v>
      </c>
    </row>
    <row r="4" spans="1:21" s="51" customFormat="1">
      <c r="A4" s="292" t="str">
        <f>VLOOKUP(U4,Sheet1!$C$2:$C$84,1,FALSE)</f>
        <v>B1HHKD3</v>
      </c>
      <c r="B4" s="334" t="s">
        <v>365</v>
      </c>
      <c r="C4" s="334" t="s">
        <v>366</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0" si="5">ROUND(J4/H4,10)</f>
        <v>-6.2227741400000001E-2</v>
      </c>
      <c r="L4" s="346">
        <v>58.32</v>
      </c>
      <c r="M4" s="239">
        <f>VLOOKUP(A4,Sheet1!$C$2:$G$84,5,FALSE)</f>
        <v>58.32</v>
      </c>
      <c r="N4" s="240">
        <f t="shared" si="2"/>
        <v>0</v>
      </c>
      <c r="O4" s="254">
        <f t="shared" si="3"/>
        <v>0</v>
      </c>
      <c r="P4">
        <v>287925.84000000003</v>
      </c>
      <c r="Q4" s="239">
        <f>VLOOKUP(A4,Sheet1!$C$2:$H$84,6,FALSE)</f>
        <v>287925.84000000003</v>
      </c>
      <c r="R4" s="240">
        <f t="shared" ref="R4:R55" si="6">P4-Q4</f>
        <v>0</v>
      </c>
      <c r="S4" s="254">
        <f t="shared" ref="S4:S60" si="7">ROUND(R4/P4,10)</f>
        <v>0</v>
      </c>
      <c r="T4" s="9"/>
      <c r="U4" s="334" t="s">
        <v>338</v>
      </c>
    </row>
    <row r="5" spans="1:21" s="51" customFormat="1">
      <c r="A5" s="292" t="str">
        <f>VLOOKUP(U5,Sheet1!$C$2:$C$84,1,FALSE)</f>
        <v>B6331J3</v>
      </c>
      <c r="B5" s="334" t="s">
        <v>367</v>
      </c>
      <c r="C5" s="334" t="s">
        <v>368</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44.43</v>
      </c>
      <c r="M5" s="239">
        <f>VLOOKUP(A5,Sheet1!$C$2:$G$84,5,FALSE)</f>
        <v>44.43</v>
      </c>
      <c r="N5" s="240">
        <f t="shared" si="2"/>
        <v>0</v>
      </c>
      <c r="O5" s="254">
        <f t="shared" si="3"/>
        <v>0</v>
      </c>
      <c r="P5">
        <v>715678.44</v>
      </c>
      <c r="Q5" s="239">
        <f>VLOOKUP(A5,Sheet1!$C$2:$H$84,6,FALSE)</f>
        <v>715678.44</v>
      </c>
      <c r="R5" s="240">
        <f t="shared" si="6"/>
        <v>0</v>
      </c>
      <c r="S5" s="254">
        <f t="shared" si="7"/>
        <v>0</v>
      </c>
      <c r="T5" s="9"/>
      <c r="U5" s="334" t="s">
        <v>339</v>
      </c>
    </row>
    <row r="6" spans="1:21" s="51" customFormat="1">
      <c r="A6" s="292" t="str">
        <f>VLOOKUP(U6,Sheet1!$C$2:$C$84,1,FALSE)</f>
        <v>BJ2KSG2</v>
      </c>
      <c r="B6" s="334" t="s">
        <v>336</v>
      </c>
      <c r="C6" s="334" t="s">
        <v>337</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66.767129999999995</v>
      </c>
      <c r="M6" s="239">
        <f>VLOOKUP(A6,Sheet1!$C$2:$G$84,5,FALSE)</f>
        <v>66.95</v>
      </c>
      <c r="N6" s="240">
        <f t="shared" si="2"/>
        <v>-0.1828700000000083</v>
      </c>
      <c r="O6" s="254">
        <f t="shared" si="3"/>
        <v>-2.7389226000000002E-3</v>
      </c>
      <c r="P6">
        <v>225939.97</v>
      </c>
      <c r="Q6" s="239">
        <f>VLOOKUP(A6,Sheet1!$C$2:$H$84,6,FALSE)</f>
        <v>226565.75</v>
      </c>
      <c r="R6" s="240">
        <f t="shared" si="6"/>
        <v>-625.77999999999884</v>
      </c>
      <c r="S6" s="254">
        <f t="shared" si="7"/>
        <v>-2.7696737000000001E-3</v>
      </c>
      <c r="T6" s="9"/>
      <c r="U6" s="334" t="s">
        <v>340</v>
      </c>
    </row>
    <row r="7" spans="1:21" s="51" customFormat="1">
      <c r="A7" s="292" t="str">
        <f>VLOOKUP(U7,Sheet1!$C$2:$C$84,1,FALSE)</f>
        <v>BP41ZD1</v>
      </c>
      <c r="B7" s="334" t="s">
        <v>369</v>
      </c>
      <c r="C7" s="334" t="s">
        <v>370</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88.09</v>
      </c>
      <c r="M7" s="239">
        <f>VLOOKUP(A7,Sheet1!$C$2:$G$84,5,FALSE)</f>
        <v>88.09</v>
      </c>
      <c r="N7" s="240">
        <f t="shared" si="2"/>
        <v>0</v>
      </c>
      <c r="O7" s="254">
        <f t="shared" si="3"/>
        <v>0</v>
      </c>
      <c r="P7">
        <v>190362.49</v>
      </c>
      <c r="Q7" s="239">
        <f>VLOOKUP(A7,Sheet1!$C$2:$H$84,6,FALSE)</f>
        <v>190362.49</v>
      </c>
      <c r="R7" s="240">
        <f t="shared" si="6"/>
        <v>0</v>
      </c>
      <c r="S7" s="254">
        <f t="shared" si="7"/>
        <v>0</v>
      </c>
      <c r="T7" s="9"/>
      <c r="U7" s="334" t="s">
        <v>341</v>
      </c>
    </row>
    <row r="8" spans="1:21" s="51" customFormat="1">
      <c r="A8" s="292">
        <f>VLOOKUP(U8,Sheet1!$C$2:$C$84,1,FALSE)</f>
        <v>2722670</v>
      </c>
      <c r="B8" s="334" t="s">
        <v>316</v>
      </c>
      <c r="C8" s="334" t="s">
        <v>317</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18.2</v>
      </c>
      <c r="M8" s="239">
        <f>VLOOKUP(A8,Sheet1!$C$2:$G$84,5,FALSE)</f>
        <v>18.2</v>
      </c>
      <c r="N8" s="240">
        <f t="shared" si="2"/>
        <v>0</v>
      </c>
      <c r="O8" s="254">
        <f t="shared" si="3"/>
        <v>0</v>
      </c>
      <c r="P8">
        <v>451887.8</v>
      </c>
      <c r="Q8" s="239">
        <f>VLOOKUP(A8,Sheet1!$C$2:$H$84,6,FALSE)</f>
        <v>451887.8</v>
      </c>
      <c r="R8" s="240">
        <f t="shared" si="6"/>
        <v>0</v>
      </c>
      <c r="S8" s="254">
        <f t="shared" si="7"/>
        <v>0</v>
      </c>
      <c r="T8" s="9"/>
      <c r="U8" s="334">
        <v>2722670</v>
      </c>
    </row>
    <row r="9" spans="1:21" s="51" customFormat="1">
      <c r="A9" s="292">
        <f>VLOOKUP(U9,Sheet1!$C$2:$C$84,1,FALSE)</f>
        <v>2257495</v>
      </c>
      <c r="B9" s="334" t="s">
        <v>306</v>
      </c>
      <c r="C9" s="334" t="s">
        <v>307</v>
      </c>
      <c r="D9">
        <v>10487</v>
      </c>
      <c r="E9" s="239">
        <f>VLOOKUP(A9,Sheet1!$C$2:$E$84,3,FALSE)</f>
        <v>10487</v>
      </c>
      <c r="F9" s="240">
        <f t="shared" si="0"/>
        <v>0</v>
      </c>
      <c r="G9" s="254">
        <f t="shared" si="4"/>
        <v>0</v>
      </c>
      <c r="H9">
        <v>245596.1</v>
      </c>
      <c r="I9" s="242">
        <f>VLOOKUP(A9,Sheet1!$C$2:$F$84,4,FALSE)</f>
        <v>245596.1</v>
      </c>
      <c r="J9" s="240">
        <f t="shared" si="1"/>
        <v>0</v>
      </c>
      <c r="K9" s="254">
        <f t="shared" si="5"/>
        <v>0</v>
      </c>
      <c r="L9" s="346">
        <v>19.420000000000002</v>
      </c>
      <c r="M9" s="239">
        <f>VLOOKUP(A9,Sheet1!$C$2:$G$84,5,FALSE)</f>
        <v>19.420000000000002</v>
      </c>
      <c r="N9" s="240">
        <f t="shared" si="2"/>
        <v>0</v>
      </c>
      <c r="O9" s="254">
        <f t="shared" si="3"/>
        <v>0</v>
      </c>
      <c r="P9">
        <v>203657.54</v>
      </c>
      <c r="Q9" s="239">
        <f>VLOOKUP(A9,Sheet1!$C$2:$H$84,6,FALSE)</f>
        <v>203657.54</v>
      </c>
      <c r="R9" s="240">
        <f t="shared" si="6"/>
        <v>0</v>
      </c>
      <c r="S9" s="254">
        <f t="shared" si="7"/>
        <v>0</v>
      </c>
      <c r="T9" s="9"/>
      <c r="U9" s="334">
        <v>2257495</v>
      </c>
    </row>
    <row r="10" spans="1:21" s="51" customFormat="1">
      <c r="A10" s="292" t="str">
        <f>VLOOKUP(U10,Sheet1!$C$2:$C$84,1,FALSE)</f>
        <v>B908F01</v>
      </c>
      <c r="B10" s="334" t="s">
        <v>329</v>
      </c>
      <c r="C10" s="334" t="s">
        <v>330</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546.4</v>
      </c>
      <c r="M10" s="239">
        <f>VLOOKUP(A10,Sheet1!$C$2:$G$84,5,FALSE)</f>
        <v>546.4</v>
      </c>
      <c r="N10" s="240">
        <f t="shared" si="2"/>
        <v>0</v>
      </c>
      <c r="O10" s="254">
        <f t="shared" si="3"/>
        <v>0</v>
      </c>
      <c r="P10">
        <v>623988.80000000005</v>
      </c>
      <c r="Q10" s="239">
        <f>VLOOKUP(A10,Sheet1!$C$2:$H$84,6,FALSE)</f>
        <v>623988.80000000005</v>
      </c>
      <c r="R10" s="240">
        <f t="shared" si="6"/>
        <v>0</v>
      </c>
      <c r="S10" s="254">
        <f t="shared" si="7"/>
        <v>0</v>
      </c>
      <c r="T10" s="9"/>
      <c r="U10" s="334" t="s">
        <v>342</v>
      </c>
    </row>
    <row r="11" spans="1:21" s="51" customFormat="1">
      <c r="A11" s="292" t="str">
        <f>VLOOKUP(U11,Sheet1!$C$2:$C$84,1,FALSE)</f>
        <v>0263494</v>
      </c>
      <c r="B11" s="334" t="s">
        <v>371</v>
      </c>
      <c r="C11" s="334" t="s">
        <v>372</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10.296828</v>
      </c>
      <c r="M11" s="239">
        <f>VLOOKUP(A11,Sheet1!$C$2:$G$84,5,FALSE)</f>
        <v>10.35</v>
      </c>
      <c r="N11" s="240">
        <f t="shared" si="2"/>
        <v>-5.3171999999999997E-2</v>
      </c>
      <c r="O11" s="254">
        <f t="shared" si="3"/>
        <v>-5.1639203999999999E-3</v>
      </c>
      <c r="P11">
        <v>605134.27</v>
      </c>
      <c r="Q11" s="239">
        <f>VLOOKUP(A11,Sheet1!$C$2:$H$84,6,FALSE)</f>
        <v>608518.98</v>
      </c>
      <c r="R11" s="240">
        <f t="shared" si="6"/>
        <v>-3384.7099999999627</v>
      </c>
      <c r="S11" s="254">
        <f t="shared" si="7"/>
        <v>-5.5933205999999999E-3</v>
      </c>
      <c r="T11" s="9"/>
      <c r="U11" s="334" t="s">
        <v>343</v>
      </c>
    </row>
    <row r="12" spans="1:21" s="51" customFormat="1">
      <c r="A12" s="292">
        <f>VLOOKUP(U12,Sheet1!$C$2:$C$84,1,FALSE)</f>
        <v>7124594</v>
      </c>
      <c r="B12" s="334">
        <v>712459908</v>
      </c>
      <c r="C12" s="334" t="s">
        <v>318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154.23692199999999</v>
      </c>
      <c r="M12" s="239">
        <f>VLOOKUP(A12,Sheet1!$C$2:$G$84,5,FALSE)</f>
        <v>154.37</v>
      </c>
      <c r="N12" s="240">
        <f t="shared" si="2"/>
        <v>-0.1330780000000118</v>
      </c>
      <c r="O12" s="254">
        <f t="shared" si="3"/>
        <v>-8.6281550000000002E-4</v>
      </c>
      <c r="P12">
        <v>335928.02</v>
      </c>
      <c r="Q12" s="239">
        <f>VLOOKUP(A12,Sheet1!$C$2:$H$84,6,FALSE)</f>
        <v>336218.74</v>
      </c>
      <c r="R12" s="240">
        <f t="shared" si="6"/>
        <v>-290.71999999997206</v>
      </c>
      <c r="S12" s="254">
        <f t="shared" si="7"/>
        <v>-8.6542349999999999E-4</v>
      </c>
      <c r="T12" s="9"/>
      <c r="U12" s="334">
        <v>7124594</v>
      </c>
    </row>
    <row r="13" spans="1:21" s="51" customFormat="1">
      <c r="A13" s="292">
        <f>VLOOKUP(U13,Sheet1!$C$2:$C$84,1,FALSE)</f>
        <v>2136646</v>
      </c>
      <c r="B13" s="334" t="s">
        <v>373</v>
      </c>
      <c r="C13" s="334" t="s">
        <v>374</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15.84</v>
      </c>
      <c r="M13" s="239">
        <f>VLOOKUP(A13,Sheet1!$C$2:$G$84,5,FALSE)</f>
        <v>15.84</v>
      </c>
      <c r="N13" s="240">
        <f t="shared" si="2"/>
        <v>0</v>
      </c>
      <c r="O13" s="254">
        <f t="shared" si="3"/>
        <v>0</v>
      </c>
      <c r="P13">
        <v>148832.64000000001</v>
      </c>
      <c r="Q13" s="239">
        <f>VLOOKUP(A13,Sheet1!$C$2:$H$84,6,FALSE)</f>
        <v>148832.64000000001</v>
      </c>
      <c r="R13" s="240">
        <f t="shared" si="6"/>
        <v>0</v>
      </c>
      <c r="S13" s="254">
        <f t="shared" si="7"/>
        <v>0</v>
      </c>
      <c r="T13" s="9"/>
      <c r="U13" s="334">
        <v>2136646</v>
      </c>
    </row>
    <row r="14" spans="1:21" s="51" customFormat="1">
      <c r="A14" s="292" t="str">
        <f>VLOOKUP(U14,Sheet1!$C$2:$C$84,1,FALSE)</f>
        <v>B3VCFN3</v>
      </c>
      <c r="B14" s="334" t="s">
        <v>375</v>
      </c>
      <c r="C14" s="334" t="s">
        <v>376</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12.72</v>
      </c>
      <c r="M14" s="239">
        <f>VLOOKUP(A14,Sheet1!$C$2:$G$84,5,FALSE)</f>
        <v>12.72</v>
      </c>
      <c r="N14" s="240">
        <f t="shared" si="2"/>
        <v>0</v>
      </c>
      <c r="O14" s="254">
        <f t="shared" si="3"/>
        <v>0</v>
      </c>
      <c r="P14">
        <v>493014.48</v>
      </c>
      <c r="Q14" s="239">
        <f>VLOOKUP(A14,Sheet1!$C$2:$H$84,6,FALSE)</f>
        <v>493014.48</v>
      </c>
      <c r="R14" s="240">
        <f t="shared" si="6"/>
        <v>0</v>
      </c>
      <c r="S14" s="254">
        <f t="shared" si="7"/>
        <v>0</v>
      </c>
      <c r="T14" s="9"/>
      <c r="U14" s="351" t="s">
        <v>344</v>
      </c>
    </row>
    <row r="15" spans="1:21" s="51" customFormat="1">
      <c r="A15" s="292" t="str">
        <f>VLOOKUP(U15,Sheet1!$C$2:$C$84,1,FALSE)</f>
        <v>B0744B3</v>
      </c>
      <c r="B15" s="334" t="s">
        <v>321</v>
      </c>
      <c r="C15" s="334" t="s">
        <v>322</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33.188023000000001</v>
      </c>
      <c r="M15" s="239">
        <f>VLOOKUP(A15,Sheet1!$C$2:$G$84,5,FALSE)</f>
        <v>33.369999999999997</v>
      </c>
      <c r="N15" s="240">
        <f t="shared" si="2"/>
        <v>-0.18197699999999628</v>
      </c>
      <c r="O15" s="254">
        <f t="shared" si="3"/>
        <v>-5.4832129999999998E-3</v>
      </c>
      <c r="P15">
        <v>467220.99</v>
      </c>
      <c r="Q15" s="239">
        <f>VLOOKUP(A15,Sheet1!$C$2:$H$84,6,FALSE)</f>
        <v>469834.31</v>
      </c>
      <c r="R15" s="240">
        <f t="shared" si="6"/>
        <v>-2613.320000000007</v>
      </c>
      <c r="S15" s="254">
        <f t="shared" si="7"/>
        <v>-5.5933275000000001E-3</v>
      </c>
      <c r="T15" s="9"/>
      <c r="U15" s="334" t="s">
        <v>345</v>
      </c>
    </row>
    <row r="16" spans="1:21" s="51" customFormat="1">
      <c r="A16" s="292">
        <f>VLOOKUP(U16,Sheet1!$C$2:$C$84,1,FALSE)</f>
        <v>2125097</v>
      </c>
      <c r="B16" s="334">
        <v>124765108</v>
      </c>
      <c r="C16" s="334" t="s">
        <v>377</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19.34</v>
      </c>
      <c r="M16" s="239">
        <f>VLOOKUP(A16,Sheet1!$C$2:$G$84,5,FALSE)</f>
        <v>19.34</v>
      </c>
      <c r="N16" s="240">
        <f t="shared" si="2"/>
        <v>0</v>
      </c>
      <c r="O16" s="254">
        <f t="shared" si="3"/>
        <v>0</v>
      </c>
      <c r="P16">
        <v>395889.8</v>
      </c>
      <c r="Q16" s="239">
        <f>VLOOKUP(A16,Sheet1!$C$2:$H$84,6,FALSE)</f>
        <v>395889.8</v>
      </c>
      <c r="R16" s="240">
        <f t="shared" si="6"/>
        <v>0</v>
      </c>
      <c r="S16" s="254">
        <f t="shared" si="7"/>
        <v>0</v>
      </c>
      <c r="T16" s="9"/>
      <c r="U16" s="334">
        <v>2125097</v>
      </c>
    </row>
    <row r="17" spans="1:21" s="51" customFormat="1">
      <c r="A17" s="292" t="str">
        <f>VLOOKUP(U17,Sheet1!$C$2:$C$84,1,FALSE)</f>
        <v>BJ2L553</v>
      </c>
      <c r="B17" s="334" t="s">
        <v>378</v>
      </c>
      <c r="C17" s="334" t="s">
        <v>379</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86.13</v>
      </c>
      <c r="M17" s="239">
        <f>VLOOKUP(A17,Sheet1!$C$2:$G$84,5,FALSE)</f>
        <v>86.13</v>
      </c>
      <c r="N17" s="240">
        <f t="shared" si="2"/>
        <v>0</v>
      </c>
      <c r="O17" s="254">
        <f t="shared" si="3"/>
        <v>0</v>
      </c>
      <c r="P17">
        <v>289052.28000000003</v>
      </c>
      <c r="Q17" s="239">
        <f>VLOOKUP(A17,Sheet1!$C$2:$H$84,6,FALSE)</f>
        <v>289052.28000000003</v>
      </c>
      <c r="R17" s="240">
        <f t="shared" si="6"/>
        <v>0</v>
      </c>
      <c r="S17" s="254">
        <f t="shared" si="7"/>
        <v>0</v>
      </c>
      <c r="T17" s="9"/>
      <c r="U17" s="334" t="s">
        <v>346</v>
      </c>
    </row>
    <row r="18" spans="1:21" s="51" customFormat="1">
      <c r="A18" s="292">
        <f>VLOOKUP(U18,Sheet1!$C$2:$C$84,1,FALSE)</f>
        <v>6185495</v>
      </c>
      <c r="B18" s="334">
        <v>618549901</v>
      </c>
      <c r="C18" s="334" t="s">
        <v>380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195.14444599999999</v>
      </c>
      <c r="M18" s="239">
        <f>VLOOKUP(A18,Sheet1!$C$2:$G$84,5,FALSE)</f>
        <v>196.05</v>
      </c>
      <c r="N18" s="240">
        <f t="shared" si="2"/>
        <v>-0.90555400000002351</v>
      </c>
      <c r="O18" s="254">
        <f t="shared" si="3"/>
        <v>-4.6404293000000003E-3</v>
      </c>
      <c r="P18">
        <v>308133.08</v>
      </c>
      <c r="Q18" s="239">
        <f>VLOOKUP(A18,Sheet1!$C$2:$H$84,6,FALSE)</f>
        <v>309560.59000000003</v>
      </c>
      <c r="R18" s="240">
        <f t="shared" si="6"/>
        <v>-1427.5100000000093</v>
      </c>
      <c r="S18" s="254">
        <f t="shared" si="7"/>
        <v>-4.6327709999999999E-3</v>
      </c>
      <c r="T18" s="9"/>
      <c r="U18" s="334">
        <v>6185495</v>
      </c>
    </row>
    <row r="19" spans="1:21" s="51" customFormat="1">
      <c r="A19" s="292" t="str">
        <f>VLOOKUP(U19,Sheet1!$C$2:$C$84,1,FALSE)</f>
        <v>BM8H5Y5</v>
      </c>
      <c r="B19" s="334" t="s">
        <v>381</v>
      </c>
      <c r="C19" s="334" t="s">
        <v>382</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35.747523000000001</v>
      </c>
      <c r="M19" s="239">
        <f>VLOOKUP(A19,Sheet1!$C$2:$G$84,5,FALSE)</f>
        <v>35.85</v>
      </c>
      <c r="N19" s="240">
        <f t="shared" si="2"/>
        <v>-0.10247700000000037</v>
      </c>
      <c r="O19" s="254">
        <f t="shared" si="3"/>
        <v>-2.8666881000000001E-3</v>
      </c>
      <c r="P19">
        <v>594123.82999999996</v>
      </c>
      <c r="Q19" s="239">
        <f>VLOOKUP(A19,Sheet1!$C$2:$H$84,6,FALSE)</f>
        <v>595769.37</v>
      </c>
      <c r="R19" s="240">
        <f t="shared" si="6"/>
        <v>-1645.5400000000373</v>
      </c>
      <c r="S19" s="254">
        <f t="shared" si="7"/>
        <v>-2.7696919999999998E-3</v>
      </c>
      <c r="T19" s="9"/>
      <c r="U19" s="334" t="s">
        <v>347</v>
      </c>
    </row>
    <row r="20" spans="1:21" s="51" customFormat="1">
      <c r="A20" s="292" t="str">
        <f>VLOOKUP(U20,Sheet1!$C$2:$C$84,1,FALSE)</f>
        <v>BZ1GMK5</v>
      </c>
      <c r="B20" s="334" t="s">
        <v>333</v>
      </c>
      <c r="C20" s="334" t="s">
        <v>334</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214.22</v>
      </c>
      <c r="M20" s="239">
        <f>VLOOKUP(A20,Sheet1!$C$2:$G$84,5,FALSE)</f>
        <v>214.22</v>
      </c>
      <c r="N20" s="240">
        <f t="shared" si="2"/>
        <v>0</v>
      </c>
      <c r="O20" s="254">
        <f t="shared" si="3"/>
        <v>0</v>
      </c>
      <c r="P20">
        <v>646087.52</v>
      </c>
      <c r="Q20" s="239">
        <f>VLOOKUP(A20,Sheet1!$C$2:$H$84,6,FALSE)</f>
        <v>646087.52</v>
      </c>
      <c r="R20" s="240">
        <f t="shared" si="6"/>
        <v>0</v>
      </c>
      <c r="S20" s="254">
        <f t="shared" si="7"/>
        <v>0</v>
      </c>
      <c r="T20" s="9"/>
      <c r="U20" s="334" t="s">
        <v>348</v>
      </c>
    </row>
    <row r="21" spans="1:21" s="51" customFormat="1">
      <c r="A21" s="292" t="str">
        <f>VLOOKUP(U21,Sheet1!$C$2:$C$84,1,FALSE)</f>
        <v>B8K7T65</v>
      </c>
      <c r="B21" s="334">
        <v>398438408</v>
      </c>
      <c r="C21" s="334" t="s">
        <v>383</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8.5</v>
      </c>
      <c r="M21" s="239">
        <f>VLOOKUP(A21,Sheet1!$C$2:$G$84,5,FALSE)</f>
        <v>8.5</v>
      </c>
      <c r="N21" s="240">
        <f t="shared" si="2"/>
        <v>0</v>
      </c>
      <c r="O21" s="254">
        <f t="shared" si="3"/>
        <v>0</v>
      </c>
      <c r="P21">
        <v>184696.5</v>
      </c>
      <c r="Q21" s="239">
        <f>VLOOKUP(A21,Sheet1!$C$2:$H$84,6,FALSE)</f>
        <v>184696.5</v>
      </c>
      <c r="R21" s="240">
        <f t="shared" si="6"/>
        <v>0</v>
      </c>
      <c r="S21" s="254">
        <f t="shared" si="7"/>
        <v>0</v>
      </c>
      <c r="T21" s="9"/>
      <c r="U21" s="334" t="s">
        <v>349</v>
      </c>
    </row>
    <row r="22" spans="1:21" s="51" customFormat="1">
      <c r="A22" s="292">
        <f>VLOOKUP(U22,Sheet1!$C$2:$C$84,1,FALSE)</f>
        <v>2781648</v>
      </c>
      <c r="B22" s="334" t="s">
        <v>384</v>
      </c>
      <c r="C22" s="334" t="s">
        <v>385</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68.41</v>
      </c>
      <c r="M22" s="239">
        <f>VLOOKUP(A22,Sheet1!$C$2:$G$84,5,FALSE)</f>
        <v>68.41</v>
      </c>
      <c r="N22" s="240">
        <f t="shared" si="2"/>
        <v>0</v>
      </c>
      <c r="O22" s="254">
        <f t="shared" si="3"/>
        <v>0</v>
      </c>
      <c r="P22">
        <v>504386.93</v>
      </c>
      <c r="Q22" s="239">
        <f>VLOOKUP(A22,Sheet1!$C$2:$H$84,6,FALSE)</f>
        <v>504386.93</v>
      </c>
      <c r="R22" s="240">
        <f t="shared" si="6"/>
        <v>0</v>
      </c>
      <c r="S22" s="254">
        <f t="shared" si="7"/>
        <v>0</v>
      </c>
      <c r="T22" s="9"/>
      <c r="U22" s="334">
        <v>2781648</v>
      </c>
    </row>
    <row r="23" spans="1:21" s="51" customFormat="1">
      <c r="A23" s="292">
        <f>VLOOKUP(U23,Sheet1!$C$2:$C$84,1,FALSE)</f>
        <v>2569286</v>
      </c>
      <c r="B23" s="334" t="s">
        <v>386</v>
      </c>
      <c r="C23" s="334" t="s">
        <v>387</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21.89</v>
      </c>
      <c r="M23" s="239">
        <f>VLOOKUP(A23,Sheet1!$C$2:$G$84,5,FALSE)</f>
        <v>21.89</v>
      </c>
      <c r="N23" s="240">
        <f t="shared" si="2"/>
        <v>0</v>
      </c>
      <c r="O23" s="254">
        <f t="shared" si="3"/>
        <v>0</v>
      </c>
      <c r="P23">
        <v>678590</v>
      </c>
      <c r="Q23" s="239">
        <f>VLOOKUP(A23,Sheet1!$C$2:$H$84,6,FALSE)</f>
        <v>678590</v>
      </c>
      <c r="R23" s="240">
        <f t="shared" si="6"/>
        <v>0</v>
      </c>
      <c r="S23" s="254">
        <f t="shared" si="7"/>
        <v>0</v>
      </c>
      <c r="T23" s="9"/>
      <c r="U23" s="334">
        <v>2569286</v>
      </c>
    </row>
    <row r="24" spans="1:21" s="51" customFormat="1">
      <c r="A24" s="292" t="str">
        <f>VLOOKUP(U24,Sheet1!$C$2:$C$84,1,FALSE)</f>
        <v>B94G471</v>
      </c>
      <c r="B24" s="334" t="s">
        <v>388</v>
      </c>
      <c r="C24" s="334" t="s">
        <v>389</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194.25</v>
      </c>
      <c r="M24" s="239">
        <f>VLOOKUP(A24,Sheet1!$C$2:$G$84,5,FALSE)</f>
        <v>194.25</v>
      </c>
      <c r="N24" s="240">
        <f t="shared" si="2"/>
        <v>0</v>
      </c>
      <c r="O24" s="254">
        <f t="shared" si="3"/>
        <v>0</v>
      </c>
      <c r="P24">
        <v>211926.75</v>
      </c>
      <c r="Q24" s="239">
        <f>VLOOKUP(A24,Sheet1!$C$2:$H$84,6,FALSE)</f>
        <v>211926.75</v>
      </c>
      <c r="R24" s="240">
        <f t="shared" si="6"/>
        <v>0</v>
      </c>
      <c r="S24" s="254">
        <f t="shared" si="7"/>
        <v>0</v>
      </c>
      <c r="T24" s="9"/>
      <c r="U24" s="334" t="s">
        <v>350</v>
      </c>
    </row>
    <row r="25" spans="1:21" s="51" customFormat="1">
      <c r="A25" s="292">
        <f>VLOOKUP(U25,Sheet1!$C$2:$C$84,1,FALSE)</f>
        <v>5889505</v>
      </c>
      <c r="B25" s="334">
        <v>588950907</v>
      </c>
      <c r="C25" s="334" t="s">
        <v>312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30.341904</v>
      </c>
      <c r="M25" s="239">
        <f>VLOOKUP(A25,Sheet1!$C$2:$G$84,5,FALSE)</f>
        <v>30.43</v>
      </c>
      <c r="N25" s="240">
        <f t="shared" si="2"/>
        <v>-8.8096000000000174E-2</v>
      </c>
      <c r="O25" s="254">
        <f t="shared" si="3"/>
        <v>-2.9034434E-3</v>
      </c>
      <c r="P25">
        <v>228080.09</v>
      </c>
      <c r="Q25" s="239">
        <f>VLOOKUP(A25,Sheet1!$C$2:$H$84,6,FALSE)</f>
        <v>228711.8</v>
      </c>
      <c r="R25" s="240">
        <f t="shared" si="6"/>
        <v>-631.70999999999185</v>
      </c>
      <c r="S25" s="254">
        <f t="shared" si="7"/>
        <v>-2.769685E-3</v>
      </c>
      <c r="T25" s="9"/>
      <c r="U25" s="334">
        <v>5889505</v>
      </c>
    </row>
    <row r="26" spans="1:21" s="51" customFormat="1">
      <c r="A26" s="292" t="str">
        <f>VLOOKUP(U26,Sheet1!$C$2:$C$84,1,FALSE)</f>
        <v>BF7NT10</v>
      </c>
      <c r="B26" s="334" t="s">
        <v>390</v>
      </c>
      <c r="C26" s="334" t="s">
        <v>391</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58.34</v>
      </c>
      <c r="M26" s="239">
        <f>VLOOKUP(A26,Sheet1!$C$2:$G$84,5,FALSE)</f>
        <v>58.34</v>
      </c>
      <c r="N26" s="240">
        <f t="shared" si="2"/>
        <v>0</v>
      </c>
      <c r="O26" s="254">
        <f t="shared" si="3"/>
        <v>0</v>
      </c>
      <c r="P26">
        <v>585150.19999999995</v>
      </c>
      <c r="Q26" s="239">
        <f>VLOOKUP(A26,Sheet1!$C$2:$H$84,6,FALSE)</f>
        <v>585150.19999999995</v>
      </c>
      <c r="R26" s="240">
        <f t="shared" si="6"/>
        <v>0</v>
      </c>
      <c r="S26" s="254">
        <f t="shared" si="7"/>
        <v>0</v>
      </c>
      <c r="T26" s="9"/>
      <c r="U26" s="334" t="s">
        <v>351</v>
      </c>
    </row>
    <row r="27" spans="1:21" s="51" customFormat="1">
      <c r="A27" s="292" t="str">
        <f>VLOOKUP(U27,Sheet1!$C$2:$C$84,1,FALSE)</f>
        <v>B3DG2Y3</v>
      </c>
      <c r="B27" s="334" t="s">
        <v>392</v>
      </c>
      <c r="C27" s="334" t="s">
        <v>393</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38.659999999999997</v>
      </c>
      <c r="M27" s="239">
        <f>VLOOKUP(A27,Sheet1!$C$2:$G$84,5,FALSE)</f>
        <v>38.659999999999997</v>
      </c>
      <c r="N27" s="240">
        <f t="shared" si="2"/>
        <v>0</v>
      </c>
      <c r="O27" s="254">
        <f t="shared" si="3"/>
        <v>0</v>
      </c>
      <c r="P27">
        <v>361973.58</v>
      </c>
      <c r="Q27" s="239">
        <f>VLOOKUP(A27,Sheet1!$C$2:$H$84,6,FALSE)</f>
        <v>361973.58</v>
      </c>
      <c r="R27" s="240">
        <f t="shared" si="6"/>
        <v>0</v>
      </c>
      <c r="S27" s="254">
        <f t="shared" si="7"/>
        <v>0</v>
      </c>
      <c r="T27" s="9"/>
      <c r="U27" s="334" t="s">
        <v>352</v>
      </c>
    </row>
    <row r="28" spans="1:21" s="51" customFormat="1">
      <c r="A28" s="292">
        <f>VLOOKUP(U28,Sheet1!$C$2:$C$84,1,FALSE)</f>
        <v>6499260</v>
      </c>
      <c r="B28" s="334">
        <v>649926003</v>
      </c>
      <c r="C28" s="334" t="s">
        <v>394</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49.657054000000002</v>
      </c>
      <c r="M28" s="239">
        <f>VLOOKUP(A28,Sheet1!$C$2:$G$84,5,FALSE)</f>
        <v>49.97</v>
      </c>
      <c r="N28" s="240">
        <f t="shared" si="2"/>
        <v>-0.31294599999999662</v>
      </c>
      <c r="O28" s="254">
        <f t="shared" si="3"/>
        <v>-6.3021459000000002E-3</v>
      </c>
      <c r="P28">
        <v>162477.88</v>
      </c>
      <c r="Q28" s="239">
        <f>VLOOKUP(A28,Sheet1!$C$2:$H$84,6,FALSE)</f>
        <v>163512.65</v>
      </c>
      <c r="R28" s="240">
        <f t="shared" si="6"/>
        <v>-1034.7699999999895</v>
      </c>
      <c r="S28" s="254">
        <f t="shared" si="7"/>
        <v>-6.3686823000000002E-3</v>
      </c>
      <c r="T28" s="9"/>
      <c r="U28" s="334">
        <v>6499260</v>
      </c>
    </row>
    <row r="29" spans="1:21" s="51" customFormat="1">
      <c r="A29" s="292" t="str">
        <f>VLOOKUP(U29,Sheet1!$C$2:$C$84,1,FALSE)</f>
        <v>B0SWJX3</v>
      </c>
      <c r="B29" s="334" t="s">
        <v>395</v>
      </c>
      <c r="C29" s="334" t="s">
        <v>396</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85.838975000000005</v>
      </c>
      <c r="M29" s="239">
        <f>VLOOKUP(A29,Sheet1!$C$2:$G$84,5,FALSE)</f>
        <v>86.32</v>
      </c>
      <c r="N29" s="240">
        <f t="shared" si="2"/>
        <v>-0.48102499999998827</v>
      </c>
      <c r="O29" s="254">
        <f t="shared" si="3"/>
        <v>-5.6038064000000004E-3</v>
      </c>
      <c r="P29">
        <v>511256.93</v>
      </c>
      <c r="Q29" s="239">
        <f>VLOOKUP(A29,Sheet1!$C$2:$H$84,6,FALSE)</f>
        <v>514116.56</v>
      </c>
      <c r="R29" s="240">
        <f t="shared" si="6"/>
        <v>-2859.6300000000047</v>
      </c>
      <c r="S29" s="254">
        <f t="shared" si="7"/>
        <v>-5.5933325000000001E-3</v>
      </c>
      <c r="T29" s="9"/>
      <c r="U29" s="334" t="s">
        <v>353</v>
      </c>
    </row>
    <row r="30" spans="1:21" s="51" customFormat="1">
      <c r="A30" s="292">
        <f>VLOOKUP(U30,Sheet1!$C$2:$C$84,1,FALSE)</f>
        <v>7333378</v>
      </c>
      <c r="B30" s="334">
        <v>733337901</v>
      </c>
      <c r="C30" s="334" t="s">
        <v>320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489.73194999999998</v>
      </c>
      <c r="M30" s="239">
        <f>VLOOKUP(A30,Sheet1!$C$2:$G$84,5,FALSE)</f>
        <v>490.16</v>
      </c>
      <c r="N30" s="240">
        <f t="shared" si="2"/>
        <v>-0.42805000000004156</v>
      </c>
      <c r="O30" s="254">
        <f t="shared" si="3"/>
        <v>-8.7404959999999999E-4</v>
      </c>
      <c r="P30">
        <v>506872.57</v>
      </c>
      <c r="Q30" s="239">
        <f>VLOOKUP(A30,Sheet1!$C$2:$H$84,6,FALSE)</f>
        <v>507311.23</v>
      </c>
      <c r="R30" s="240">
        <f t="shared" si="6"/>
        <v>-438.65999999997439</v>
      </c>
      <c r="S30" s="254">
        <f t="shared" si="7"/>
        <v>-8.6542460000000004E-4</v>
      </c>
      <c r="T30" s="9"/>
      <c r="U30" s="334">
        <v>7333378</v>
      </c>
    </row>
    <row r="31" spans="1:21" s="51" customFormat="1">
      <c r="A31" s="292" t="str">
        <f>VLOOKUP(U31,Sheet1!$C$2:$C$84,1,FALSE)</f>
        <v>B28YTC2</v>
      </c>
      <c r="B31" s="334" t="s">
        <v>397</v>
      </c>
      <c r="C31" s="334" t="s">
        <v>398</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113.22392499999999</v>
      </c>
      <c r="M31" s="239">
        <f>VLOOKUP(A31,Sheet1!$C$2:$G$84,5,FALSE)</f>
        <v>113.75</v>
      </c>
      <c r="N31" s="240">
        <f t="shared" ref="N31:N51" si="8">L31-M31</f>
        <v>-0.52607500000000584</v>
      </c>
      <c r="O31" s="254">
        <f t="shared" ref="O31:O51" si="9">ROUND(N31/L31,10)</f>
        <v>-4.6463236000000002E-3</v>
      </c>
      <c r="P31">
        <v>306044.27</v>
      </c>
      <c r="Q31" s="239">
        <f>VLOOKUP(A31,Sheet1!$C$2:$H$84,6,FALSE)</f>
        <v>307462.11</v>
      </c>
      <c r="R31" s="240">
        <f t="shared" ref="R31:R51" si="10">P31-Q31</f>
        <v>-1417.8399999999674</v>
      </c>
      <c r="S31" s="254">
        <f t="shared" ref="S31:S51" si="11">ROUND(R31/P31,10)</f>
        <v>-4.6327937999999999E-3</v>
      </c>
      <c r="T31" s="9"/>
      <c r="U31" s="334" t="s">
        <v>354</v>
      </c>
    </row>
    <row r="32" spans="1:21" s="51" customFormat="1">
      <c r="A32" s="292">
        <f>VLOOKUP(U32,Sheet1!$C$2:$C$84,1,FALSE)</f>
        <v>6555805</v>
      </c>
      <c r="B32" s="334">
        <v>655580009</v>
      </c>
      <c r="C32" s="334" t="s">
        <v>399</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23.343060000000001</v>
      </c>
      <c r="M32" s="239">
        <f>VLOOKUP(A32,Sheet1!$C$2:$G$84,5,FALSE)</f>
        <v>23.49</v>
      </c>
      <c r="N32" s="240">
        <f t="shared" si="8"/>
        <v>-0.14693999999999718</v>
      </c>
      <c r="O32" s="254">
        <f t="shared" si="9"/>
        <v>-6.2948044999999999E-3</v>
      </c>
      <c r="P32">
        <v>224887.04000000001</v>
      </c>
      <c r="Q32" s="239">
        <f>VLOOKUP(A32,Sheet1!$C$2:$H$84,6,FALSE)</f>
        <v>226319.27</v>
      </c>
      <c r="R32" s="240">
        <f t="shared" si="10"/>
        <v>-1432.2299999999814</v>
      </c>
      <c r="S32" s="254">
        <f t="shared" si="11"/>
        <v>-6.3686639999999996E-3</v>
      </c>
      <c r="T32" s="9"/>
      <c r="U32" s="334">
        <v>6555805</v>
      </c>
    </row>
    <row r="33" spans="1:21" s="51" customFormat="1">
      <c r="A33" s="292">
        <f>VLOOKUP(U33,Sheet1!$C$2:$C$84,1,FALSE)</f>
        <v>4741844</v>
      </c>
      <c r="B33" s="334">
        <v>474184900</v>
      </c>
      <c r="C33" s="334" t="s">
        <v>309</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193.065439</v>
      </c>
      <c r="M33" s="239">
        <f>VLOOKUP(A33,Sheet1!$C$2:$G$84,5,FALSE)</f>
        <v>193.6</v>
      </c>
      <c r="N33" s="240">
        <f t="shared" si="8"/>
        <v>-0.53456099999999651</v>
      </c>
      <c r="O33" s="254">
        <f t="shared" si="9"/>
        <v>-2.7688073E-3</v>
      </c>
      <c r="P33">
        <v>591938.64</v>
      </c>
      <c r="Q33" s="239">
        <f>VLOOKUP(A33,Sheet1!$C$2:$H$84,6,FALSE)</f>
        <v>593578.12</v>
      </c>
      <c r="R33" s="240">
        <f t="shared" si="10"/>
        <v>-1639.4799999999814</v>
      </c>
      <c r="S33" s="254">
        <f t="shared" si="11"/>
        <v>-2.7696790000000002E-3</v>
      </c>
      <c r="T33" s="9"/>
      <c r="U33" s="334">
        <v>4741844</v>
      </c>
    </row>
    <row r="34" spans="1:21" s="51" customFormat="1">
      <c r="A34" s="292" t="str">
        <f>VLOOKUP(U34,Sheet1!$C$2:$C$84,1,FALSE)</f>
        <v>BZ8FYV0</v>
      </c>
      <c r="B34" s="334">
        <v>636274409</v>
      </c>
      <c r="C34" s="334" t="s">
        <v>335</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60.32</v>
      </c>
      <c r="M34" s="239">
        <f>VLOOKUP(A34,Sheet1!$C$2:$G$84,5,FALSE)</f>
        <v>60.32</v>
      </c>
      <c r="N34" s="240">
        <f t="shared" si="8"/>
        <v>0</v>
      </c>
      <c r="O34" s="254">
        <f t="shared" si="9"/>
        <v>0</v>
      </c>
      <c r="P34">
        <v>180960</v>
      </c>
      <c r="Q34" s="239">
        <f>VLOOKUP(A34,Sheet1!$C$2:$H$84,6,FALSE)</f>
        <v>180960</v>
      </c>
      <c r="R34" s="240">
        <f t="shared" si="10"/>
        <v>0</v>
      </c>
      <c r="S34" s="254">
        <f t="shared" si="11"/>
        <v>0</v>
      </c>
      <c r="T34" s="9"/>
      <c r="U34" s="334" t="s">
        <v>355</v>
      </c>
    </row>
    <row r="35" spans="1:21" s="51" customFormat="1">
      <c r="A35" s="292">
        <f>VLOOKUP(U35,Sheet1!$C$2:$C$84,1,FALSE)</f>
        <v>6640682</v>
      </c>
      <c r="B35" s="334">
        <v>664068004</v>
      </c>
      <c r="C35" s="334" t="s">
        <v>400</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51.832203</v>
      </c>
      <c r="M35" s="239">
        <f>VLOOKUP(A35,Sheet1!$C$2:$G$84,5,FALSE)</f>
        <v>52.16</v>
      </c>
      <c r="N35" s="240">
        <f t="shared" si="8"/>
        <v>-0.32779699999999679</v>
      </c>
      <c r="O35" s="254">
        <f t="shared" si="9"/>
        <v>-6.3241957999999997E-3</v>
      </c>
      <c r="P35">
        <v>157258.9</v>
      </c>
      <c r="Q35" s="239">
        <f>VLOOKUP(A35,Sheet1!$C$2:$H$84,6,FALSE)</f>
        <v>158260.44</v>
      </c>
      <c r="R35" s="240">
        <f t="shared" si="10"/>
        <v>-1001.5400000000081</v>
      </c>
      <c r="S35" s="254">
        <f t="shared" si="11"/>
        <v>-6.3687333000000002E-3</v>
      </c>
      <c r="T35" s="9"/>
      <c r="U35" s="334">
        <v>6640682</v>
      </c>
    </row>
    <row r="36" spans="1:21" s="51" customFormat="1">
      <c r="A36" s="292">
        <f>VLOOKUP(U36,Sheet1!$C$2:$C$84,1,FALSE)</f>
        <v>2640891</v>
      </c>
      <c r="B36" s="334">
        <v>654902204</v>
      </c>
      <c r="C36" s="334" t="s">
        <v>313</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4.6399999999999997</v>
      </c>
      <c r="M36" s="239">
        <f>VLOOKUP(A36,Sheet1!$C$2:$G$84,5,FALSE)</f>
        <v>4.6399999999999997</v>
      </c>
      <c r="N36" s="240">
        <f t="shared" si="8"/>
        <v>0</v>
      </c>
      <c r="O36" s="254">
        <f t="shared" si="9"/>
        <v>0</v>
      </c>
      <c r="P36">
        <v>462877.12</v>
      </c>
      <c r="Q36" s="239">
        <f>VLOOKUP(A36,Sheet1!$C$2:$H$84,6,FALSE)</f>
        <v>462877.12</v>
      </c>
      <c r="R36" s="240">
        <f t="shared" si="10"/>
        <v>0</v>
      </c>
      <c r="S36" s="254">
        <f t="shared" si="11"/>
        <v>0</v>
      </c>
      <c r="T36" s="9"/>
      <c r="U36" s="334">
        <v>2640891</v>
      </c>
    </row>
    <row r="37" spans="1:21" s="51" customFormat="1">
      <c r="A37" s="292">
        <f>VLOOKUP(U37,Sheet1!$C$2:$C$84,1,FALSE)</f>
        <v>6659428</v>
      </c>
      <c r="B37" s="334">
        <v>665942009</v>
      </c>
      <c r="C37" s="334" t="s">
        <v>401</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48.542954000000002</v>
      </c>
      <c r="M37" s="239">
        <f>VLOOKUP(A37,Sheet1!$C$2:$G$84,5,FALSE)</f>
        <v>48.85</v>
      </c>
      <c r="N37" s="240">
        <f t="shared" si="8"/>
        <v>-0.30704599999999971</v>
      </c>
      <c r="O37" s="254">
        <f t="shared" si="9"/>
        <v>-6.3252433999999996E-3</v>
      </c>
      <c r="P37">
        <v>146114.29</v>
      </c>
      <c r="Q37" s="239">
        <f>VLOOKUP(A37,Sheet1!$C$2:$H$84,6,FALSE)</f>
        <v>147044.85</v>
      </c>
      <c r="R37" s="240">
        <f t="shared" si="10"/>
        <v>-930.55999999999767</v>
      </c>
      <c r="S37" s="254">
        <f t="shared" si="11"/>
        <v>-6.3687131000000003E-3</v>
      </c>
      <c r="T37" s="9"/>
      <c r="U37" s="334">
        <v>6659428</v>
      </c>
    </row>
    <row r="38" spans="1:21" s="51" customFormat="1">
      <c r="A38" s="292">
        <f>VLOOKUP(U38,Sheet1!$C$2:$C$84,1,FALSE)</f>
        <v>2655657</v>
      </c>
      <c r="B38" s="334">
        <v>683715106</v>
      </c>
      <c r="C38" s="334" t="s">
        <v>402</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29.64</v>
      </c>
      <c r="M38" s="239">
        <f>VLOOKUP(A38,Sheet1!$C$2:$G$84,5,FALSE)</f>
        <v>29.64</v>
      </c>
      <c r="N38" s="240">
        <f t="shared" si="8"/>
        <v>0</v>
      </c>
      <c r="O38" s="254">
        <f t="shared" si="9"/>
        <v>0</v>
      </c>
      <c r="P38">
        <v>293406.36</v>
      </c>
      <c r="Q38" s="239">
        <f>VLOOKUP(A38,Sheet1!$C$2:$H$84,6,FALSE)</f>
        <v>293406.36</v>
      </c>
      <c r="R38" s="240">
        <f t="shared" si="10"/>
        <v>0</v>
      </c>
      <c r="S38" s="254">
        <f t="shared" si="11"/>
        <v>0</v>
      </c>
      <c r="T38" s="9"/>
      <c r="U38" s="334">
        <v>2655657</v>
      </c>
    </row>
    <row r="39" spans="1:21" s="51" customFormat="1">
      <c r="A39" s="292">
        <f>VLOOKUP(U39,Sheet1!$C$2:$C$84,1,FALSE)</f>
        <v>6661144</v>
      </c>
      <c r="B39" s="334">
        <v>666114004</v>
      </c>
      <c r="C39" s="334" t="s">
        <v>403</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16.055931999999999</v>
      </c>
      <c r="M39" s="239">
        <f>VLOOKUP(A39,Sheet1!$C$2:$G$84,5,FALSE)</f>
        <v>16.16</v>
      </c>
      <c r="N39" s="240">
        <f t="shared" si="8"/>
        <v>-0.1040680000000016</v>
      </c>
      <c r="O39" s="254">
        <f t="shared" si="9"/>
        <v>-6.4815920000000004E-3</v>
      </c>
      <c r="P39">
        <v>239763.24</v>
      </c>
      <c r="Q39" s="239">
        <f>VLOOKUP(A39,Sheet1!$C$2:$H$84,6,FALSE)</f>
        <v>241290.22</v>
      </c>
      <c r="R39" s="240">
        <f t="shared" si="10"/>
        <v>-1526.9800000000105</v>
      </c>
      <c r="S39" s="254">
        <f t="shared" si="11"/>
        <v>-6.3686994000000004E-3</v>
      </c>
      <c r="T39" s="9"/>
      <c r="U39" s="334">
        <v>6661144</v>
      </c>
    </row>
    <row r="40" spans="1:21" s="51" customFormat="1">
      <c r="A40" s="292">
        <f>VLOOKUP(U40,Sheet1!$C$2:$C$84,1,FALSE)</f>
        <v>2704485</v>
      </c>
      <c r="B40" s="334">
        <v>705015105</v>
      </c>
      <c r="C40" s="334" t="s">
        <v>404</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11.27</v>
      </c>
      <c r="M40" s="239">
        <f>VLOOKUP(A40,Sheet1!$C$2:$G$84,5,FALSE)</f>
        <v>11.27</v>
      </c>
      <c r="N40" s="240">
        <f t="shared" si="8"/>
        <v>0</v>
      </c>
      <c r="O40" s="254">
        <f t="shared" si="9"/>
        <v>0</v>
      </c>
      <c r="P40">
        <v>299793.27</v>
      </c>
      <c r="Q40" s="239">
        <f>VLOOKUP(A40,Sheet1!$C$2:$H$84,6,FALSE)</f>
        <v>299793.27</v>
      </c>
      <c r="R40" s="240">
        <f t="shared" si="10"/>
        <v>0</v>
      </c>
      <c r="S40" s="254">
        <f t="shared" si="11"/>
        <v>0</v>
      </c>
      <c r="T40" s="9"/>
      <c r="U40" s="334">
        <v>2704485</v>
      </c>
    </row>
    <row r="41" spans="1:21" s="51" customFormat="1">
      <c r="A41" s="292">
        <f>VLOOKUP(U41,Sheet1!$C$2:$C$84,1,FALSE)</f>
        <v>2771122</v>
      </c>
      <c r="B41" s="334">
        <v>833635105</v>
      </c>
      <c r="C41" s="334" t="s">
        <v>405</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79.84</v>
      </c>
      <c r="M41" s="239">
        <f>VLOOKUP(A41,Sheet1!$C$2:$G$84,5,FALSE)</f>
        <v>79.84</v>
      </c>
      <c r="N41" s="240">
        <f t="shared" si="8"/>
        <v>0</v>
      </c>
      <c r="O41" s="254">
        <f t="shared" si="9"/>
        <v>0</v>
      </c>
      <c r="P41">
        <v>596005.6</v>
      </c>
      <c r="Q41" s="239">
        <f>VLOOKUP(A41,Sheet1!$C$2:$H$84,6,FALSE)</f>
        <v>596005.6</v>
      </c>
      <c r="R41" s="240">
        <f t="shared" si="10"/>
        <v>0</v>
      </c>
      <c r="S41" s="254">
        <f t="shared" si="11"/>
        <v>0</v>
      </c>
      <c r="T41" s="9"/>
      <c r="U41" s="334">
        <v>2771122</v>
      </c>
    </row>
    <row r="42" spans="1:21" s="51" customFormat="1">
      <c r="A42" s="292">
        <f>VLOOKUP(U42,Sheet1!$C$2:$C$84,1,FALSE)</f>
        <v>6229597</v>
      </c>
      <c r="B42" s="334">
        <v>622959906</v>
      </c>
      <c r="C42" s="334" t="s">
        <v>305</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4.5170339999999998</v>
      </c>
      <c r="M42" s="239">
        <f>VLOOKUP(A42,Sheet1!$C$2:$G$84,5,FALSE)</f>
        <v>4.55</v>
      </c>
      <c r="N42" s="240">
        <f t="shared" si="8"/>
        <v>-3.2966000000000051E-2</v>
      </c>
      <c r="O42" s="254">
        <f t="shared" si="9"/>
        <v>-7.2981518000000004E-3</v>
      </c>
      <c r="P42">
        <v>87092.93</v>
      </c>
      <c r="Q42" s="239">
        <f>VLOOKUP(A42,Sheet1!$C$2:$H$84,6,FALSE)</f>
        <v>87647.59</v>
      </c>
      <c r="R42" s="240">
        <f t="shared" si="10"/>
        <v>-554.66000000000349</v>
      </c>
      <c r="S42" s="254">
        <f t="shared" si="11"/>
        <v>-6.3685996000000002E-3</v>
      </c>
      <c r="T42" s="9"/>
      <c r="U42" s="334">
        <v>6229597</v>
      </c>
    </row>
    <row r="43" spans="1:21" s="51" customFormat="1">
      <c r="A43" s="292" t="str">
        <f>VLOOKUP(U43,Sheet1!$C$2:$C$84,1,FALSE)</f>
        <v>BYRY2M8</v>
      </c>
      <c r="B43" s="334">
        <v>759530108</v>
      </c>
      <c r="C43" s="334" t="s">
        <v>406</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27.72</v>
      </c>
      <c r="M43" s="239">
        <f>VLOOKUP(A43,Sheet1!$C$2:$G$84,5,FALSE)</f>
        <v>27.72</v>
      </c>
      <c r="N43" s="240">
        <f t="shared" si="8"/>
        <v>0</v>
      </c>
      <c r="O43" s="254">
        <f t="shared" si="9"/>
        <v>0</v>
      </c>
      <c r="P43">
        <v>348828.48</v>
      </c>
      <c r="Q43" s="239">
        <f>VLOOKUP(A43,Sheet1!$C$2:$H$84,6,FALSE)</f>
        <v>348828.48</v>
      </c>
      <c r="R43" s="240">
        <f t="shared" si="10"/>
        <v>0</v>
      </c>
      <c r="S43" s="254">
        <f t="shared" si="11"/>
        <v>0</v>
      </c>
      <c r="T43" s="9"/>
      <c r="U43" s="334" t="s">
        <v>356</v>
      </c>
    </row>
    <row r="44" spans="1:21" s="51" customFormat="1">
      <c r="A44" s="292">
        <f>VLOOKUP(U44,Sheet1!$C$2:$C$84,1,FALSE)</f>
        <v>2775135</v>
      </c>
      <c r="B44" s="334">
        <v>803054204</v>
      </c>
      <c r="C44" s="334" t="s">
        <v>315</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103.19</v>
      </c>
      <c r="M44" s="239">
        <f>VLOOKUP(A44,Sheet1!$C$2:$G$84,5,FALSE)</f>
        <v>103.19</v>
      </c>
      <c r="N44" s="240">
        <f t="shared" si="8"/>
        <v>0</v>
      </c>
      <c r="O44" s="254">
        <f t="shared" si="9"/>
        <v>0</v>
      </c>
      <c r="P44">
        <v>277065.15000000002</v>
      </c>
      <c r="Q44" s="239">
        <f>VLOOKUP(A44,Sheet1!$C$2:$H$84,6,FALSE)</f>
        <v>277065.15000000002</v>
      </c>
      <c r="R44" s="240">
        <f t="shared" si="10"/>
        <v>0</v>
      </c>
      <c r="S44" s="254">
        <f t="shared" si="11"/>
        <v>0</v>
      </c>
      <c r="T44" s="9"/>
      <c r="U44" s="334">
        <v>2775135</v>
      </c>
    </row>
    <row r="45" spans="1:21" s="51" customFormat="1">
      <c r="A45" s="292" t="str">
        <f>VLOOKUP(U45,Sheet1!$C$2:$C$84,1,FALSE)</f>
        <v>BXDZ9Z0</v>
      </c>
      <c r="B45" s="334" t="s">
        <v>407</v>
      </c>
      <c r="C45" s="334" t="s">
        <v>408</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34.71</v>
      </c>
      <c r="M45" s="239">
        <f>VLOOKUP(A45,Sheet1!$C$2:$G$84,5,FALSE)</f>
        <v>34.71</v>
      </c>
      <c r="N45" s="240">
        <f t="shared" si="8"/>
        <v>0</v>
      </c>
      <c r="O45" s="254">
        <f t="shared" si="9"/>
        <v>0</v>
      </c>
      <c r="P45">
        <v>432937.83</v>
      </c>
      <c r="Q45" s="239">
        <f>VLOOKUP(A45,Sheet1!$C$2:$H$84,6,FALSE)</f>
        <v>432937.83</v>
      </c>
      <c r="R45" s="240">
        <f t="shared" si="10"/>
        <v>0</v>
      </c>
      <c r="S45" s="254">
        <f t="shared" si="11"/>
        <v>0</v>
      </c>
      <c r="T45" s="9"/>
      <c r="U45" s="334" t="s">
        <v>357</v>
      </c>
    </row>
    <row r="46" spans="1:21" s="51" customFormat="1">
      <c r="A46" s="292" t="str">
        <f>VLOOKUP(U46,Sheet1!$C$2:$C$84,1,FALSE)</f>
        <v>BMCNGB3</v>
      </c>
      <c r="B46" s="334" t="s">
        <v>409</v>
      </c>
      <c r="C46" s="334" t="s">
        <v>410</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20.59</v>
      </c>
      <c r="M46" s="239">
        <f>VLOOKUP(A46,Sheet1!$C$2:$G$84,5,FALSE)</f>
        <v>20.59</v>
      </c>
      <c r="N46" s="240">
        <f t="shared" si="8"/>
        <v>0</v>
      </c>
      <c r="O46" s="254">
        <f t="shared" si="9"/>
        <v>0</v>
      </c>
      <c r="P46">
        <v>183848.11</v>
      </c>
      <c r="Q46" s="239">
        <f>VLOOKUP(A46,Sheet1!$C$2:$H$84,6,FALSE)</f>
        <v>183848.11</v>
      </c>
      <c r="R46" s="240">
        <f t="shared" si="10"/>
        <v>0</v>
      </c>
      <c r="S46" s="254">
        <f t="shared" si="11"/>
        <v>0</v>
      </c>
      <c r="T46" s="9"/>
      <c r="U46" s="334" t="s">
        <v>358</v>
      </c>
    </row>
    <row r="47" spans="1:21" s="51" customFormat="1">
      <c r="A47" s="292" t="str">
        <f>VLOOKUP(U47,Sheet1!$C$2:$C$84,1,FALSE)</f>
        <v>B1Q3J35</v>
      </c>
      <c r="B47" s="334" t="s">
        <v>411</v>
      </c>
      <c r="C47" s="334" t="s">
        <v>412</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15.274245000000001</v>
      </c>
      <c r="M47" s="239">
        <f>VLOOKUP(A47,Sheet1!$C$2:$G$84,5,FALSE)</f>
        <v>15.29</v>
      </c>
      <c r="N47" s="240">
        <f t="shared" si="8"/>
        <v>-1.5754999999998631E-2</v>
      </c>
      <c r="O47" s="254">
        <f t="shared" si="9"/>
        <v>-1.0314749E-3</v>
      </c>
      <c r="P47">
        <v>174233.32</v>
      </c>
      <c r="Q47" s="239">
        <f>VLOOKUP(A47,Sheet1!$C$2:$H$84,6,FALSE)</f>
        <v>174429.18</v>
      </c>
      <c r="R47" s="240">
        <f t="shared" si="10"/>
        <v>-195.85999999998603</v>
      </c>
      <c r="S47" s="254">
        <f t="shared" si="11"/>
        <v>-1.1241248000000001E-3</v>
      </c>
      <c r="T47" s="9"/>
      <c r="U47" s="334" t="s">
        <v>359</v>
      </c>
    </row>
    <row r="48" spans="1:21" s="51" customFormat="1">
      <c r="A48" s="292">
        <f>VLOOKUP(U48,Sheet1!$C$2:$C$84,1,FALSE)</f>
        <v>2615565</v>
      </c>
      <c r="B48" s="334" t="s">
        <v>413</v>
      </c>
      <c r="C48" s="334" t="s">
        <v>414</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26.89</v>
      </c>
      <c r="M48" s="239">
        <f>VLOOKUP(A48,Sheet1!$C$2:$G$84,5,FALSE)</f>
        <v>26.89</v>
      </c>
      <c r="N48" s="240">
        <f t="shared" si="8"/>
        <v>0</v>
      </c>
      <c r="O48" s="254">
        <f t="shared" si="9"/>
        <v>0</v>
      </c>
      <c r="P48">
        <v>415074.04</v>
      </c>
      <c r="Q48" s="239">
        <f>VLOOKUP(A48,Sheet1!$C$2:$H$84,6,FALSE)</f>
        <v>415074.04</v>
      </c>
      <c r="R48" s="240">
        <f t="shared" si="10"/>
        <v>0</v>
      </c>
      <c r="S48" s="254">
        <f t="shared" si="11"/>
        <v>0</v>
      </c>
      <c r="T48" s="9"/>
      <c r="U48" s="334">
        <v>2615565</v>
      </c>
    </row>
    <row r="49" spans="1:37" s="51" customFormat="1">
      <c r="A49" s="292" t="str">
        <f>VLOOKUP(U49,Sheet1!$C$2:$C$84,1,FALSE)</f>
        <v>B1WY233</v>
      </c>
      <c r="B49" s="334" t="s">
        <v>415</v>
      </c>
      <c r="C49" s="334" t="s">
        <v>416</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19.228363000000002</v>
      </c>
      <c r="M49" s="239">
        <f>VLOOKUP(A49,Sheet1!$C$2:$G$84,5,FALSE)</f>
        <v>19.34</v>
      </c>
      <c r="N49" s="240">
        <f t="shared" si="8"/>
        <v>-0.11163699999999821</v>
      </c>
      <c r="O49" s="254">
        <f t="shared" si="9"/>
        <v>-5.8058505000000002E-3</v>
      </c>
      <c r="P49">
        <v>344995.3</v>
      </c>
      <c r="Q49" s="239">
        <f>VLOOKUP(A49,Sheet1!$C$2:$H$84,6,FALSE)</f>
        <v>346924.97</v>
      </c>
      <c r="R49" s="240">
        <f t="shared" si="10"/>
        <v>-1929.6699999999837</v>
      </c>
      <c r="S49" s="254">
        <f t="shared" si="11"/>
        <v>-5.5933225999999997E-3</v>
      </c>
      <c r="T49" s="9"/>
      <c r="U49" s="334" t="s">
        <v>360</v>
      </c>
    </row>
    <row r="50" spans="1:37" s="51" customFormat="1">
      <c r="A50" s="292">
        <f>VLOOKUP(U50,Sheet1!$C$2:$C$84,1,FALSE)</f>
        <v>2821481</v>
      </c>
      <c r="B50" s="334">
        <v>835699307</v>
      </c>
      <c r="C50" s="334" t="s">
        <v>417</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76.28</v>
      </c>
      <c r="M50" s="239">
        <f>VLOOKUP(A50,Sheet1!$C$2:$G$84,5,FALSE)</f>
        <v>76.28</v>
      </c>
      <c r="N50" s="240">
        <f t="shared" si="8"/>
        <v>0</v>
      </c>
      <c r="O50" s="254">
        <f t="shared" si="9"/>
        <v>0</v>
      </c>
      <c r="P50">
        <v>340742.76</v>
      </c>
      <c r="Q50" s="239">
        <f>VLOOKUP(A50,Sheet1!$C$2:$H$84,6,FALSE)</f>
        <v>340742.76</v>
      </c>
      <c r="R50" s="240">
        <f t="shared" si="10"/>
        <v>0</v>
      </c>
      <c r="S50" s="254">
        <f t="shared" si="11"/>
        <v>0</v>
      </c>
      <c r="T50" s="9"/>
      <c r="U50" s="334">
        <v>2821481</v>
      </c>
    </row>
    <row r="51" spans="1:37" s="51" customFormat="1">
      <c r="A51" s="292">
        <f>VLOOKUP(U51,Sheet1!$C$2:$C$84,1,FALSE)</f>
        <v>6356406</v>
      </c>
      <c r="B51" s="334">
        <v>635640006</v>
      </c>
      <c r="C51" s="334" t="s">
        <v>418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15.366251</v>
      </c>
      <c r="M51" s="239">
        <f>VLOOKUP(A51,Sheet1!$C$2:$G$84,5,FALSE)</f>
        <v>15.46</v>
      </c>
      <c r="N51" s="240">
        <f t="shared" si="8"/>
        <v>-9.3749000000000748E-2</v>
      </c>
      <c r="O51" s="254">
        <f t="shared" si="9"/>
        <v>-6.1009675999999999E-3</v>
      </c>
      <c r="P51">
        <v>210394.71</v>
      </c>
      <c r="Q51" s="239">
        <f>VLOOKUP(A51,Sheet1!$C$2:$H$84,6,FALSE)</f>
        <v>211734.65</v>
      </c>
      <c r="R51" s="240">
        <f t="shared" si="10"/>
        <v>-1339.9400000000023</v>
      </c>
      <c r="S51" s="254">
        <f t="shared" si="11"/>
        <v>-6.3686962000000001E-3</v>
      </c>
      <c r="T51" s="9"/>
      <c r="U51" s="334">
        <v>6356406</v>
      </c>
    </row>
    <row r="52" spans="1:37" s="51" customFormat="1">
      <c r="A52" s="292" t="str">
        <f>VLOOKUP(U52,Sheet1!$C$2:$C$84,1,FALSE)</f>
        <v>B1JB4K8</v>
      </c>
      <c r="B52" s="334" t="s">
        <v>323</v>
      </c>
      <c r="C52" s="334" t="s">
        <v>324</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108.48591399999999</v>
      </c>
      <c r="M52" s="239">
        <f>VLOOKUP(A52,Sheet1!$C$2:$G$84,5,FALSE)</f>
        <v>108.79</v>
      </c>
      <c r="N52" s="240">
        <f t="shared" si="2"/>
        <v>-0.30408600000001229</v>
      </c>
      <c r="O52" s="254">
        <f t="shared" si="3"/>
        <v>-2.8029997999999999E-3</v>
      </c>
      <c r="P52">
        <v>638439.61</v>
      </c>
      <c r="Q52" s="239">
        <f>VLOOKUP(A52,Sheet1!$C$2:$H$84,6,FALSE)</f>
        <v>640207.89</v>
      </c>
      <c r="R52" s="240">
        <f t="shared" si="6"/>
        <v>-1768.2800000000279</v>
      </c>
      <c r="S52" s="254">
        <f t="shared" si="7"/>
        <v>-2.7696903000000001E-3</v>
      </c>
      <c r="T52" s="9"/>
      <c r="U52" s="334" t="s">
        <v>361</v>
      </c>
    </row>
    <row r="53" spans="1:37" s="51" customFormat="1">
      <c r="A53" s="292">
        <f>VLOOKUP(U53,Sheet1!$C$2:$C$84,1,FALSE)</f>
        <v>2113382</v>
      </c>
      <c r="B53" s="334">
        <v>874039100</v>
      </c>
      <c r="C53" s="334" t="s">
        <v>314</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74.489999999999995</v>
      </c>
      <c r="M53" s="239">
        <f>VLOOKUP(A53,Sheet1!$C$2:$G$84,5,FALSE)</f>
        <v>74.489999999999995</v>
      </c>
      <c r="N53" s="240">
        <f t="shared" si="2"/>
        <v>0</v>
      </c>
      <c r="O53" s="254">
        <f t="shared" si="3"/>
        <v>0</v>
      </c>
      <c r="P53">
        <v>789742.98</v>
      </c>
      <c r="Q53" s="239">
        <f>VLOOKUP(A53,Sheet1!$C$2:$H$84,6,FALSE)</f>
        <v>789742.98</v>
      </c>
      <c r="R53" s="240">
        <f t="shared" si="6"/>
        <v>0</v>
      </c>
      <c r="S53" s="254">
        <f t="shared" si="7"/>
        <v>0</v>
      </c>
      <c r="T53" s="9"/>
      <c r="U53" s="334">
        <v>2113382</v>
      </c>
    </row>
    <row r="54" spans="1:37" s="51" customFormat="1">
      <c r="A54" s="292">
        <f>VLOOKUP(U54,Sheet1!$C$2:$C$84,1,FALSE)</f>
        <v>6869302</v>
      </c>
      <c r="B54" s="334">
        <v>686930009</v>
      </c>
      <c r="C54" s="334" t="s">
        <v>419</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32.854599</v>
      </c>
      <c r="M54" s="239">
        <f>VLOOKUP(A54,Sheet1!$C$2:$G$84,5,FALSE)</f>
        <v>33.06</v>
      </c>
      <c r="N54" s="240">
        <f t="shared" si="2"/>
        <v>-0.20540100000000194</v>
      </c>
      <c r="O54" s="254">
        <f t="shared" si="3"/>
        <v>-6.2518188000000004E-3</v>
      </c>
      <c r="P54">
        <v>198310.36</v>
      </c>
      <c r="Q54" s="239">
        <f>VLOOKUP(A54,Sheet1!$C$2:$H$84,6,FALSE)</f>
        <v>199573.34</v>
      </c>
      <c r="R54" s="240">
        <f t="shared" si="6"/>
        <v>-1262.9800000000105</v>
      </c>
      <c r="S54" s="254">
        <f t="shared" si="7"/>
        <v>-6.3687040999999998E-3</v>
      </c>
      <c r="T54" s="9"/>
      <c r="U54" s="334">
        <v>6869302</v>
      </c>
    </row>
    <row r="55" spans="1:37" s="51" customFormat="1">
      <c r="A55" s="292">
        <f>VLOOKUP(U55,Sheet1!$C$2:$C$84,1,FALSE)</f>
        <v>5999330</v>
      </c>
      <c r="B55" s="334">
        <v>599933900</v>
      </c>
      <c r="C55" s="334" t="s">
        <v>303</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237.67646999999999</v>
      </c>
      <c r="M55" s="239">
        <f>VLOOKUP(A55,Sheet1!$C$2:$G$84,5,FALSE)</f>
        <v>238.33</v>
      </c>
      <c r="N55" s="240">
        <f t="shared" si="2"/>
        <v>-0.65353000000001771</v>
      </c>
      <c r="O55" s="254">
        <f t="shared" si="3"/>
        <v>-2.7496622E-3</v>
      </c>
      <c r="P55">
        <v>578266.85</v>
      </c>
      <c r="Q55" s="239">
        <f>VLOOKUP(A55,Sheet1!$C$2:$H$84,6,FALSE)</f>
        <v>579868.47</v>
      </c>
      <c r="R55" s="240">
        <f t="shared" si="6"/>
        <v>-1601.6199999999953</v>
      </c>
      <c r="S55" s="254">
        <f t="shared" si="7"/>
        <v>-2.7696902000000001E-3</v>
      </c>
      <c r="T55" s="9"/>
      <c r="U55" s="334">
        <v>5999330</v>
      </c>
    </row>
    <row r="56" spans="1:37" s="51" customFormat="1">
      <c r="A56" s="292" t="str">
        <f>VLOOKUP(U56,Sheet1!$C$2:$C$84,1,FALSE)</f>
        <v>BRTR118</v>
      </c>
      <c r="B56" s="334" t="s">
        <v>331</v>
      </c>
      <c r="C56" s="334" t="s">
        <v>332</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18.670000000000002</v>
      </c>
      <c r="M56" s="239">
        <f>VLOOKUP(A56,Sheet1!$C$2:$G$84,5,FALSE)</f>
        <v>18.670000000000002</v>
      </c>
      <c r="N56" s="240">
        <f t="shared" ref="N56" si="16">L56-M56</f>
        <v>0</v>
      </c>
      <c r="O56" s="254">
        <f t="shared" ref="O56" si="17">ROUND(N56/L56,10)</f>
        <v>0</v>
      </c>
      <c r="P56">
        <v>442479</v>
      </c>
      <c r="Q56" s="239">
        <f>VLOOKUP(A56,Sheet1!$C$2:$H$84,6,FALSE)</f>
        <v>442479</v>
      </c>
      <c r="R56" s="240">
        <f t="shared" ref="R56" si="18">P56-Q56</f>
        <v>0</v>
      </c>
      <c r="S56" s="254">
        <f t="shared" ref="S56" si="19">ROUND(R56/P56,10)</f>
        <v>0</v>
      </c>
      <c r="T56" s="173"/>
      <c r="U56" s="334" t="s">
        <v>362</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420</v>
      </c>
      <c r="C57" s="334" t="s">
        <v>421</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22.67</v>
      </c>
      <c r="M57" s="239">
        <f>VLOOKUP(A57,Sheet1!$C$2:$G$84,5,FALSE)</f>
        <v>22.67</v>
      </c>
      <c r="N57" s="240">
        <f t="shared" si="2"/>
        <v>0</v>
      </c>
      <c r="O57" s="254">
        <f t="shared" si="3"/>
        <v>0</v>
      </c>
      <c r="P57">
        <v>192082.91</v>
      </c>
      <c r="Q57" s="239">
        <f>VLOOKUP(A57,Sheet1!$C$2:$H$84,6,FALSE)</f>
        <v>192082.91</v>
      </c>
      <c r="R57" s="240">
        <f t="shared" ref="R57:R60" si="20">P57-Q57</f>
        <v>0</v>
      </c>
      <c r="S57" s="254">
        <f t="shared" si="7"/>
        <v>0</v>
      </c>
      <c r="T57" s="9"/>
      <c r="U57" s="334" t="s">
        <v>363</v>
      </c>
    </row>
    <row r="58" spans="1:37" s="51" customFormat="1">
      <c r="A58" s="292">
        <f>VLOOKUP(U58,Sheet1!$C$2:$C$84,1,FALSE)</f>
        <v>4031879</v>
      </c>
      <c r="B58" s="334">
        <v>403187909</v>
      </c>
      <c r="C58" s="334" t="s">
        <v>422</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25.613989</v>
      </c>
      <c r="M58" s="239">
        <f>VLOOKUP(A58,Sheet1!$C$2:$G$84,5,FALSE)</f>
        <v>25.68</v>
      </c>
      <c r="N58" s="240">
        <f t="shared" si="2"/>
        <v>-6.6010999999999598E-2</v>
      </c>
      <c r="O58" s="254">
        <f t="shared" si="3"/>
        <v>-2.5771463999999999E-3</v>
      </c>
      <c r="P58">
        <v>464970.74</v>
      </c>
      <c r="Q58" s="239">
        <f>VLOOKUP(A58,Sheet1!$C$2:$H$84,6,FALSE)</f>
        <v>466258.56</v>
      </c>
      <c r="R58" s="240">
        <f t="shared" si="20"/>
        <v>-1287.820000000007</v>
      </c>
      <c r="S58" s="254">
        <f t="shared" si="7"/>
        <v>-2.7696797E-3</v>
      </c>
      <c r="T58" s="9"/>
      <c r="U58" s="334">
        <v>4031879</v>
      </c>
    </row>
    <row r="59" spans="1:37" s="51" customFormat="1">
      <c r="A59" s="292">
        <f>VLOOKUP(U59,Sheet1!$C$2:$C$84,1,FALSE)</f>
        <v>6986041</v>
      </c>
      <c r="B59" s="334">
        <v>698604006</v>
      </c>
      <c r="C59" s="334" t="s">
        <v>423</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32.020918000000002</v>
      </c>
      <c r="M59" s="239">
        <f>VLOOKUP(A59,Sheet1!$C$2:$G$84,5,FALSE)</f>
        <v>32.22</v>
      </c>
      <c r="N59" s="240">
        <f t="shared" si="2"/>
        <v>-0.19908199999999709</v>
      </c>
      <c r="O59" s="254">
        <f t="shared" si="3"/>
        <v>-6.2172484E-3</v>
      </c>
      <c r="P59">
        <v>169230.55</v>
      </c>
      <c r="Q59" s="239">
        <f>VLOOKUP(A59,Sheet1!$C$2:$H$84,6,FALSE)</f>
        <v>170308.33</v>
      </c>
      <c r="R59" s="240">
        <f t="shared" si="20"/>
        <v>-1077.7799999999988</v>
      </c>
      <c r="S59" s="254">
        <f t="shared" si="7"/>
        <v>-6.3687083000000004E-3</v>
      </c>
      <c r="T59" s="9"/>
      <c r="U59" s="334">
        <v>6986041</v>
      </c>
    </row>
    <row r="60" spans="1:37" s="51" customFormat="1">
      <c r="A60" s="292" t="str">
        <f>VLOOKUP(U60,Sheet1!$C$2:$C$84,1,FALSE)</f>
        <v>BYW4289</v>
      </c>
      <c r="B60" s="334" t="s">
        <v>424</v>
      </c>
      <c r="C60" s="334" t="s">
        <v>425</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54.65</v>
      </c>
      <c r="M60" s="239">
        <f>VLOOKUP(A60,Sheet1!$C$2:$G$84,5,FALSE)</f>
        <v>54.65</v>
      </c>
      <c r="N60" s="240">
        <f t="shared" si="2"/>
        <v>0</v>
      </c>
      <c r="O60" s="254">
        <f t="shared" si="3"/>
        <v>0</v>
      </c>
      <c r="P60">
        <v>311887.55</v>
      </c>
      <c r="Q60" s="239">
        <f>VLOOKUP(A60,Sheet1!$C$2:$H$84,6,FALSE)</f>
        <v>311887.55</v>
      </c>
      <c r="R60" s="240">
        <f t="shared" si="20"/>
        <v>0</v>
      </c>
      <c r="S60" s="254">
        <f t="shared" si="7"/>
        <v>0</v>
      </c>
      <c r="T60" s="9"/>
      <c r="U60" s="334" t="s">
        <v>364</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719348</v>
      </c>
      <c r="E81" s="248">
        <f t="shared" si="21"/>
        <v>719348</v>
      </c>
      <c r="F81" s="249">
        <f t="shared" si="21"/>
        <v>0</v>
      </c>
      <c r="G81" s="285">
        <f t="shared" si="4"/>
        <v>0</v>
      </c>
      <c r="H81" s="247">
        <f>SUM(H3:H79)</f>
        <v>18823875.539999999</v>
      </c>
      <c r="I81" s="248">
        <f>SUM(I3:I79)</f>
        <v>19058887.669999991</v>
      </c>
      <c r="J81" s="249">
        <f t="shared" si="21"/>
        <v>-235012.1299999998</v>
      </c>
      <c r="K81" s="286">
        <f>ROUND(J81/H81,10)</f>
        <v>-1.24847898E-2</v>
      </c>
      <c r="L81" s="349">
        <f t="shared" si="21"/>
        <v>4382.8136759999998</v>
      </c>
      <c r="M81" s="248">
        <f t="shared" si="21"/>
        <v>4389.6899999999996</v>
      </c>
      <c r="N81" s="249">
        <f t="shared" si="21"/>
        <v>-6.8763240000000962</v>
      </c>
      <c r="O81" s="286">
        <f>ROUND(N81/L81,10)</f>
        <v>-1.5689291E-3</v>
      </c>
      <c r="P81" s="247">
        <f t="shared" si="21"/>
        <v>21213826.669999998</v>
      </c>
      <c r="Q81" s="248">
        <f t="shared" si="21"/>
        <v>21248288.799999993</v>
      </c>
      <c r="R81" s="249">
        <f t="shared" si="21"/>
        <v>-34462.129999999888</v>
      </c>
      <c r="S81" s="315">
        <f t="shared" si="21"/>
        <v>-0.11396950979999999</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907800.04</v>
      </c>
      <c r="D4">
        <v>911810.56000000006</v>
      </c>
      <c r="E4" s="78">
        <f>C4-D4</f>
        <v>-4010.5200000000186</v>
      </c>
      <c r="F4" s="263">
        <f>ROUND(E4/C4,10)</f>
        <v>-4.4178450999999997E-3</v>
      </c>
      <c r="G4" s="79"/>
    </row>
    <row r="5" spans="1:16384" ht="13.9" customHeight="1">
      <c r="A5" t="s">
        <v>294</v>
      </c>
      <c r="B5" t="s">
        <v>295</v>
      </c>
      <c r="C5">
        <v>5499.12</v>
      </c>
      <c r="D5">
        <v>5524.59</v>
      </c>
      <c r="E5" s="78">
        <f t="shared" ref="E5:E16" si="0">C5-D5</f>
        <v>-25.470000000000255</v>
      </c>
      <c r="F5" s="263">
        <f t="shared" ref="F5:F18" si="1">ROUND(E5/C5,10)</f>
        <v>-4.6316502000000002E-3</v>
      </c>
      <c r="G5" s="79"/>
    </row>
    <row r="6" spans="1:16384" ht="13.9" customHeight="1">
      <c r="A6" t="s">
        <v>296</v>
      </c>
      <c r="B6" t="s">
        <v>297</v>
      </c>
      <c r="C6">
        <v>40.130000000000003</v>
      </c>
      <c r="D6">
        <v>40.17</v>
      </c>
      <c r="E6" s="78">
        <f t="shared" si="0"/>
        <v>-3.9999999999999147E-2</v>
      </c>
      <c r="F6" s="263">
        <f t="shared" si="1"/>
        <v>-9.9676049999999992E-4</v>
      </c>
      <c r="G6" s="79"/>
    </row>
    <row r="7" spans="1:16384" ht="12.75">
      <c r="A7" t="s">
        <v>298</v>
      </c>
      <c r="B7" t="s">
        <v>299</v>
      </c>
      <c r="C7">
        <v>8.7799999999999994</v>
      </c>
      <c r="D7">
        <v>8.83</v>
      </c>
      <c r="E7" s="78">
        <f t="shared" si="0"/>
        <v>-5.0000000000000711E-2</v>
      </c>
      <c r="F7" s="263">
        <f t="shared" si="1"/>
        <v>-5.6947608000000004E-3</v>
      </c>
      <c r="G7" s="74"/>
    </row>
    <row r="8" spans="1:16384" ht="12.75">
      <c r="A8" t="s">
        <v>300</v>
      </c>
      <c r="B8" t="s">
        <v>301</v>
      </c>
      <c r="C8">
        <v>15614.2</v>
      </c>
      <c r="D8">
        <v>15713.65</v>
      </c>
      <c r="E8" s="78">
        <f t="shared" si="0"/>
        <v>-99.449999999998909</v>
      </c>
      <c r="F8" s="263">
        <f t="shared" si="1"/>
        <v>-6.3692024000000002E-3</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928962.27</v>
      </c>
      <c r="D18" s="84">
        <f>SUM(D4:D17)</f>
        <v>933097.8</v>
      </c>
      <c r="E18" s="84">
        <f>SUM(E4:E17)</f>
        <v>-4135.5300000000179</v>
      </c>
      <c r="F18" s="263">
        <f t="shared" si="1"/>
        <v>-4.4517738999999999E-3</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304</v>
      </c>
      <c r="C2" s="334">
        <v>599933900</v>
      </c>
      <c r="D2" t="s">
        <v>303</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300</v>
      </c>
      <c r="C3" s="334">
        <v>622959906</v>
      </c>
      <c r="D3" t="s">
        <v>305</v>
      </c>
      <c r="E3">
        <v>19281</v>
      </c>
      <c r="F3">
        <v>19281</v>
      </c>
      <c r="G3" s="261">
        <f t="shared" ref="G3" si="0">E3-F3</f>
        <v>0</v>
      </c>
      <c r="H3" s="277">
        <f t="shared" ref="H3" si="1">ROUND(G3/E3,10)</f>
        <v>0</v>
      </c>
      <c r="I3">
        <v>651.26</v>
      </c>
      <c r="J3">
        <v>651.26</v>
      </c>
      <c r="K3" s="261">
        <f t="shared" ref="K3" si="2">I3-J3</f>
        <v>0</v>
      </c>
      <c r="L3" s="277">
        <f t="shared" ref="L3" si="3">ROUND(K3/I3,10)</f>
        <v>0</v>
      </c>
      <c r="M3">
        <v>0</v>
      </c>
      <c r="N3">
        <v>0</v>
      </c>
      <c r="O3" s="261">
        <f t="shared" ref="O3:O79" si="4">M3-N3</f>
        <v>0</v>
      </c>
      <c r="P3" s="277" t="e">
        <f t="shared" ref="P3:P79" si="5">ROUND(O3/M3,10)</f>
        <v>#DIV/0!</v>
      </c>
      <c r="Q3">
        <v>6.32</v>
      </c>
      <c r="R3">
        <v>6.32</v>
      </c>
      <c r="S3" s="261">
        <f t="shared" ref="S3:S79" si="6">Q3-R3</f>
        <v>0</v>
      </c>
      <c r="T3" s="277">
        <f t="shared" ref="T3:T79" si="7">ROUND(S3/Q3,10)</f>
        <v>0</v>
      </c>
      <c r="U3" s="157"/>
    </row>
    <row r="4" spans="1:24" s="68" customFormat="1" ht="12.75">
      <c r="A4" t="s">
        <v>276</v>
      </c>
      <c r="B4" t="s">
        <v>302</v>
      </c>
      <c r="C4" s="334" t="s">
        <v>306</v>
      </c>
      <c r="D4" t="s">
        <v>307</v>
      </c>
      <c r="E4">
        <v>12500</v>
      </c>
      <c r="F4">
        <v>12500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304</v>
      </c>
      <c r="C5" s="334">
        <v>403197908</v>
      </c>
      <c r="D5" t="s">
        <v>308</v>
      </c>
      <c r="E5">
        <v>1416</v>
      </c>
      <c r="F5">
        <v>1416</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304</v>
      </c>
      <c r="C6" s="334">
        <v>403197908</v>
      </c>
      <c r="D6" t="s">
        <v>308</v>
      </c>
      <c r="E6">
        <v>1716</v>
      </c>
      <c r="F6">
        <v>1716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304</v>
      </c>
      <c r="C7" s="334">
        <v>403197908</v>
      </c>
      <c r="D7" t="s">
        <v>308</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304</v>
      </c>
      <c r="C8" s="334">
        <v>403197908</v>
      </c>
      <c r="D8" t="s">
        <v>308</v>
      </c>
      <c r="E8">
        <v>1440</v>
      </c>
      <c r="F8">
        <v>1440</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304</v>
      </c>
      <c r="C9" s="334">
        <v>403197908</v>
      </c>
      <c r="D9" t="s">
        <v>308</v>
      </c>
      <c r="E9">
        <v>1716</v>
      </c>
      <c r="F9">
        <v>1716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304</v>
      </c>
      <c r="C10" s="334">
        <v>474184900</v>
      </c>
      <c r="D10" t="s">
        <v>309</v>
      </c>
      <c r="E10">
        <v>3154</v>
      </c>
      <c r="F10">
        <v>3154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304</v>
      </c>
      <c r="C11" s="334">
        <v>474184900</v>
      </c>
      <c r="D11" t="s">
        <v>309</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304</v>
      </c>
      <c r="C12" s="334">
        <v>474184900</v>
      </c>
      <c r="D12" t="s">
        <v>309</v>
      </c>
      <c r="E12">
        <v>3654</v>
      </c>
      <c r="F12">
        <v>3654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304</v>
      </c>
      <c r="C13" s="334">
        <v>474184900</v>
      </c>
      <c r="D13" t="s">
        <v>309</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304</v>
      </c>
      <c r="C14" s="334">
        <v>474184900</v>
      </c>
      <c r="D14" t="s">
        <v>309</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304</v>
      </c>
      <c r="C15" s="334">
        <v>474184900</v>
      </c>
      <c r="D15" t="s">
        <v>309</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304</v>
      </c>
      <c r="C16" s="334">
        <v>533004909</v>
      </c>
      <c r="D16" t="s">
        <v>310</v>
      </c>
      <c r="E16">
        <v>5188</v>
      </c>
      <c r="F16">
        <v>5188</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304</v>
      </c>
      <c r="C17" s="334">
        <v>575035902</v>
      </c>
      <c r="D17" t="s">
        <v>311</v>
      </c>
      <c r="E17">
        <v>15713</v>
      </c>
      <c r="F17">
        <v>15713</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304</v>
      </c>
      <c r="C18" s="334">
        <v>575035902</v>
      </c>
      <c r="D18" t="s">
        <v>311</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304</v>
      </c>
      <c r="C19" s="334">
        <v>575035902</v>
      </c>
      <c r="D19" t="s">
        <v>311</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304</v>
      </c>
      <c r="C20" s="334">
        <v>588950907</v>
      </c>
      <c r="D20" t="s">
        <v>312</v>
      </c>
      <c r="E20">
        <v>19754</v>
      </c>
      <c r="F20">
        <v>19754</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304</v>
      </c>
      <c r="C21" s="334">
        <v>588950907</v>
      </c>
      <c r="D21" t="s">
        <v>312</v>
      </c>
      <c r="E21">
        <v>19754</v>
      </c>
      <c r="F21">
        <v>19754</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304</v>
      </c>
      <c r="C22" s="334">
        <v>588950907</v>
      </c>
      <c r="D22" t="s">
        <v>312</v>
      </c>
      <c r="E22">
        <v>19754</v>
      </c>
      <c r="F22">
        <v>19754</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304</v>
      </c>
      <c r="C23" s="334">
        <v>588950907</v>
      </c>
      <c r="D23" t="s">
        <v>312</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302</v>
      </c>
      <c r="C24" s="334">
        <v>654902204</v>
      </c>
      <c r="D24" t="s">
        <v>313</v>
      </c>
      <c r="E24">
        <v>40000</v>
      </c>
      <c r="F24">
        <v>40000</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302</v>
      </c>
      <c r="C25" s="334">
        <v>874039100</v>
      </c>
      <c r="D25" t="s">
        <v>314</v>
      </c>
      <c r="E25">
        <v>10602</v>
      </c>
      <c r="F25">
        <v>10602</v>
      </c>
      <c r="G25" s="261">
        <f t="shared" si="12"/>
        <v>0</v>
      </c>
      <c r="H25" s="277">
        <f t="shared" si="13"/>
        <v>0</v>
      </c>
      <c r="I25">
        <v>3779.72</v>
      </c>
      <c r="J25">
        <v>3779.72</v>
      </c>
      <c r="K25" s="261">
        <f t="shared" si="10"/>
        <v>0</v>
      </c>
      <c r="L25" s="277">
        <f t="shared" si="11"/>
        <v>0</v>
      </c>
      <c r="M25">
        <v>1004.73</v>
      </c>
      <c r="N25">
        <v>1004.73</v>
      </c>
      <c r="O25" s="261">
        <f t="shared" si="4"/>
        <v>0</v>
      </c>
      <c r="P25" s="277">
        <f t="shared" si="5"/>
        <v>0</v>
      </c>
      <c r="Q25">
        <v>0</v>
      </c>
      <c r="R25">
        <v>0</v>
      </c>
      <c r="S25" s="261">
        <f t="shared" si="6"/>
        <v>0</v>
      </c>
      <c r="T25" s="277" t="e">
        <f t="shared" si="7"/>
        <v>#DIV/0!</v>
      </c>
      <c r="U25" s="157"/>
    </row>
    <row r="26" spans="1:21" s="68" customFormat="1" ht="12.75">
      <c r="A26" t="s">
        <v>276</v>
      </c>
      <c r="B26" t="s">
        <v>302</v>
      </c>
      <c r="C26" s="334">
        <v>803054204</v>
      </c>
      <c r="D26" t="s">
        <v>315</v>
      </c>
      <c r="E26">
        <v>2685</v>
      </c>
      <c r="F26">
        <v>2685</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302</v>
      </c>
      <c r="C27" s="334">
        <v>803054204</v>
      </c>
      <c r="D27" t="s">
        <v>315</v>
      </c>
      <c r="E27">
        <v>3700</v>
      </c>
      <c r="F27">
        <v>3700</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302</v>
      </c>
      <c r="C28" s="334">
        <v>803054204</v>
      </c>
      <c r="D28" t="s">
        <v>315</v>
      </c>
      <c r="E28">
        <v>3700</v>
      </c>
      <c r="F28">
        <v>3700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302</v>
      </c>
      <c r="C29" s="334">
        <v>803054204</v>
      </c>
      <c r="D29" t="s">
        <v>315</v>
      </c>
      <c r="E29">
        <v>7300</v>
      </c>
      <c r="F29">
        <v>7300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302</v>
      </c>
      <c r="C30" s="334">
        <v>803054204</v>
      </c>
      <c r="D30" t="s">
        <v>315</v>
      </c>
      <c r="E30">
        <v>6200</v>
      </c>
      <c r="F30">
        <v>6200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302</v>
      </c>
      <c r="C31" s="334">
        <v>803054204</v>
      </c>
      <c r="D31" t="s">
        <v>315</v>
      </c>
      <c r="E31">
        <v>2685</v>
      </c>
      <c r="F31">
        <v>2685</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302</v>
      </c>
      <c r="C32" s="334">
        <v>803054204</v>
      </c>
      <c r="D32" t="s">
        <v>315</v>
      </c>
      <c r="E32">
        <v>3200</v>
      </c>
      <c r="F32">
        <v>3200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296</v>
      </c>
      <c r="C33" s="334">
        <v>712459908</v>
      </c>
      <c r="D33" t="s">
        <v>318</v>
      </c>
      <c r="E33">
        <v>2596</v>
      </c>
      <c r="F33">
        <v>2596</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296</v>
      </c>
      <c r="C34" s="334">
        <v>712459908</v>
      </c>
      <c r="D34" t="s">
        <v>318</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296</v>
      </c>
      <c r="C35" s="334">
        <v>717158901</v>
      </c>
      <c r="D35" t="s">
        <v>319</v>
      </c>
      <c r="E35">
        <v>18812</v>
      </c>
      <c r="F35">
        <v>18812</v>
      </c>
      <c r="G35" s="261">
        <f t="shared" si="24"/>
        <v>0</v>
      </c>
      <c r="H35" s="277">
        <f t="shared" si="25"/>
        <v>0</v>
      </c>
      <c r="I35">
        <v>613.57000000000005</v>
      </c>
      <c r="J35">
        <v>613.57000000000005</v>
      </c>
      <c r="K35" s="261">
        <f t="shared" si="26"/>
        <v>0</v>
      </c>
      <c r="L35" s="277">
        <f t="shared" si="27"/>
        <v>0</v>
      </c>
      <c r="M35">
        <v>330.38</v>
      </c>
      <c r="N35">
        <v>330.38</v>
      </c>
      <c r="O35" s="261">
        <f t="shared" si="4"/>
        <v>0</v>
      </c>
      <c r="P35" s="277">
        <f t="shared" si="5"/>
        <v>0</v>
      </c>
      <c r="Q35">
        <v>47.25</v>
      </c>
      <c r="R35">
        <v>47.25</v>
      </c>
      <c r="S35" s="261">
        <f t="shared" si="6"/>
        <v>0</v>
      </c>
      <c r="T35" s="277">
        <f t="shared" si="7"/>
        <v>0</v>
      </c>
      <c r="U35" s="157"/>
    </row>
    <row r="36" spans="1:21" s="68" customFormat="1" ht="12.75">
      <c r="A36" t="s">
        <v>276</v>
      </c>
      <c r="B36" t="s">
        <v>296</v>
      </c>
      <c r="C36" s="334">
        <v>733337901</v>
      </c>
      <c r="D36" t="s">
        <v>320</v>
      </c>
      <c r="E36">
        <v>2445</v>
      </c>
      <c r="F36">
        <v>2445</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296</v>
      </c>
      <c r="C37" s="334">
        <v>733337901</v>
      </c>
      <c r="D37" t="s">
        <v>320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298</v>
      </c>
      <c r="C38" s="334" t="s">
        <v>321</v>
      </c>
      <c r="D38" t="s">
        <v>322</v>
      </c>
      <c r="E38">
        <v>14078</v>
      </c>
      <c r="F38">
        <v>14078</v>
      </c>
      <c r="G38" s="261">
        <f t="shared" si="24"/>
        <v>0</v>
      </c>
      <c r="H38" s="277">
        <f t="shared" si="25"/>
        <v>0</v>
      </c>
      <c r="I38">
        <v>2868.76</v>
      </c>
      <c r="J38">
        <v>2868.76</v>
      </c>
      <c r="K38" s="261">
        <f t="shared" si="26"/>
        <v>0</v>
      </c>
      <c r="L38" s="277">
        <f t="shared" si="27"/>
        <v>0</v>
      </c>
      <c r="M38">
        <v>0</v>
      </c>
      <c r="N38">
        <v>0</v>
      </c>
      <c r="O38" s="261">
        <f t="shared" si="4"/>
        <v>0</v>
      </c>
      <c r="P38" s="277" t="e">
        <f t="shared" si="5"/>
        <v>#DIV/0!</v>
      </c>
      <c r="Q38">
        <v>60.89</v>
      </c>
      <c r="R38">
        <v>60.89</v>
      </c>
      <c r="S38" s="261">
        <f t="shared" si="6"/>
        <v>0</v>
      </c>
      <c r="T38" s="277">
        <f t="shared" si="7"/>
        <v>0</v>
      </c>
      <c r="U38" s="157"/>
    </row>
    <row r="39" spans="1:21" s="68" customFormat="1" ht="12.75">
      <c r="A39" t="s">
        <v>276</v>
      </c>
      <c r="B39" t="s">
        <v>304</v>
      </c>
      <c r="C39" s="334" t="s">
        <v>323</v>
      </c>
      <c r="D39" t="s">
        <v>324</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304</v>
      </c>
      <c r="C40" s="334" t="s">
        <v>323</v>
      </c>
      <c r="D40" t="s">
        <v>324</v>
      </c>
      <c r="E40">
        <v>2702</v>
      </c>
      <c r="F40">
        <v>2702</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304</v>
      </c>
      <c r="C41" s="334" t="s">
        <v>323</v>
      </c>
      <c r="D41" t="s">
        <v>324</v>
      </c>
      <c r="E41">
        <v>7015</v>
      </c>
      <c r="F41">
        <v>7015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304</v>
      </c>
      <c r="C42" s="334" t="s">
        <v>323</v>
      </c>
      <c r="D42" t="s">
        <v>324</v>
      </c>
      <c r="E42">
        <v>7015</v>
      </c>
      <c r="F42">
        <v>7015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304</v>
      </c>
      <c r="C43" s="334" t="s">
        <v>323</v>
      </c>
      <c r="D43" t="s">
        <v>324</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304</v>
      </c>
      <c r="C44" s="334" t="s">
        <v>323</v>
      </c>
      <c r="D44" t="s">
        <v>324</v>
      </c>
      <c r="E44">
        <v>7015</v>
      </c>
      <c r="F44">
        <v>7015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296</v>
      </c>
      <c r="C45" s="334" t="s">
        <v>325</v>
      </c>
      <c r="D45" t="s">
        <v>326</v>
      </c>
      <c r="E45">
        <v>4504</v>
      </c>
      <c r="F45">
        <v>4504</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296</v>
      </c>
      <c r="C46" s="334" t="s">
        <v>325</v>
      </c>
      <c r="D46" t="s">
        <v>326</v>
      </c>
      <c r="E46">
        <v>4504</v>
      </c>
      <c r="F46">
        <v>4504</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302</v>
      </c>
      <c r="C47" s="334" t="s">
        <v>327</v>
      </c>
      <c r="D47" t="s">
        <v>328</v>
      </c>
      <c r="E47">
        <v>503.87</v>
      </c>
      <c r="F47">
        <v>503.87</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302</v>
      </c>
      <c r="C48" s="334" t="s">
        <v>327</v>
      </c>
      <c r="D48" t="s">
        <v>328</v>
      </c>
      <c r="E48">
        <v>541.53</v>
      </c>
      <c r="F48">
        <v>541.53</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302</v>
      </c>
      <c r="C49" s="334" t="s">
        <v>327</v>
      </c>
      <c r="D49" t="s">
        <v>328</v>
      </c>
      <c r="E49">
        <v>909.19</v>
      </c>
      <c r="F49">
        <v>909.19</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302</v>
      </c>
      <c r="C50" s="334" t="s">
        <v>329</v>
      </c>
      <c r="D50" t="s">
        <v>330</v>
      </c>
      <c r="E50">
        <v>2900</v>
      </c>
      <c r="F50">
        <v>2900</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302</v>
      </c>
      <c r="C51" s="334" t="s">
        <v>329</v>
      </c>
      <c r="D51" t="s">
        <v>330</v>
      </c>
      <c r="E51">
        <v>3500</v>
      </c>
      <c r="F51">
        <v>3500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302</v>
      </c>
      <c r="C52" s="334" t="s">
        <v>329</v>
      </c>
      <c r="D52" t="s">
        <v>330</v>
      </c>
      <c r="E52">
        <v>1142</v>
      </c>
      <c r="F52">
        <v>1142</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302</v>
      </c>
      <c r="C53" s="334" t="s">
        <v>331</v>
      </c>
      <c r="D53" t="s">
        <v>332</v>
      </c>
      <c r="E53">
        <v>20000</v>
      </c>
      <c r="F53">
        <v>20000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302</v>
      </c>
      <c r="C54" s="334" t="s">
        <v>331</v>
      </c>
      <c r="D54" t="s">
        <v>332</v>
      </c>
      <c r="E54">
        <v>20000</v>
      </c>
      <c r="F54">
        <v>20000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302</v>
      </c>
      <c r="C55" s="334" t="s">
        <v>331</v>
      </c>
      <c r="D55" t="s">
        <v>332</v>
      </c>
      <c r="E55">
        <v>20000</v>
      </c>
      <c r="F55">
        <v>20000</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302</v>
      </c>
      <c r="C56" s="334" t="s">
        <v>333</v>
      </c>
      <c r="D56" t="s">
        <v>334</v>
      </c>
      <c r="E56">
        <v>5800</v>
      </c>
      <c r="F56">
        <v>5800</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302</v>
      </c>
      <c r="C57" s="334">
        <v>636274409</v>
      </c>
      <c r="D57" t="s">
        <v>335</v>
      </c>
      <c r="E57">
        <v>3000</v>
      </c>
      <c r="F57">
        <v>3000</v>
      </c>
      <c r="G57" s="261">
        <f t="shared" si="24"/>
        <v>0</v>
      </c>
      <c r="H57" s="277">
        <f t="shared" si="25"/>
        <v>0</v>
      </c>
      <c r="I57">
        <v>3092.1</v>
      </c>
      <c r="J57">
        <v>3092.1</v>
      </c>
      <c r="K57" s="261">
        <f t="shared" si="26"/>
        <v>0</v>
      </c>
      <c r="L57" s="277">
        <f t="shared" si="27"/>
        <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304</v>
      </c>
      <c r="C58" s="334" t="s">
        <v>336</v>
      </c>
      <c r="D58" t="s">
        <v>337</v>
      </c>
      <c r="E58">
        <v>4033</v>
      </c>
      <c r="F58">
        <v>4033</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304</v>
      </c>
      <c r="C59" s="334" t="s">
        <v>336</v>
      </c>
      <c r="D59" t="s">
        <v>337</v>
      </c>
      <c r="E59">
        <v>4033</v>
      </c>
      <c r="F59">
        <v>4033</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304</v>
      </c>
      <c r="C60" s="334" t="s">
        <v>336</v>
      </c>
      <c r="D60" t="s">
        <v>337</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304</v>
      </c>
      <c r="C61" s="334" t="s">
        <v>336</v>
      </c>
      <c r="D61" t="s">
        <v>337</v>
      </c>
      <c r="E61">
        <v>3384</v>
      </c>
      <c r="F61">
        <v>3384</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304</v>
      </c>
      <c r="C62" s="334" t="s">
        <v>336</v>
      </c>
      <c r="D62" t="s">
        <v>337</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304</v>
      </c>
      <c r="C63" s="334" t="s">
        <v>336</v>
      </c>
      <c r="D63" t="s">
        <v>337</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304</v>
      </c>
      <c r="C64" s="334" t="s">
        <v>336</v>
      </c>
      <c r="D64" t="s">
        <v>337</v>
      </c>
      <c r="E64">
        <v>4033</v>
      </c>
      <c r="F64">
        <v>4033</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304</v>
      </c>
      <c r="C65" s="334" t="s">
        <v>336</v>
      </c>
      <c r="D65" t="s">
        <v>337</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304</v>
      </c>
      <c r="C66" s="334" t="s">
        <v>336</v>
      </c>
      <c r="D66" t="s">
        <v>337</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c r="B67"/>
      <c r="C67" s="334"/>
      <c r="D67"/>
      <c r="E67"/>
      <c r="F67"/>
      <c r="G67" s="261">
        <f t="shared" si="24"/>
        <v>0</v>
      </c>
      <c r="H67" s="277" t="e">
        <f t="shared" si="25"/>
        <v>#DIV/0!</v>
      </c>
      <c r="I67"/>
      <c r="J67"/>
      <c r="K67" s="261">
        <f t="shared" si="26"/>
        <v>0</v>
      </c>
      <c r="L67" s="277" t="e">
        <f t="shared" si="27"/>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474112.59</v>
      </c>
      <c r="F83" s="273">
        <f>SUM(F2:F82)</f>
        <v>474112.59</v>
      </c>
      <c r="G83" s="168">
        <f>SUM(G2:G82)</f>
        <v>0</v>
      </c>
      <c r="H83" s="277">
        <f>ROUND(G83/E83,10)</f>
        <v>0</v>
      </c>
      <c r="I83" s="167">
        <f>SUM(I2:I82)</f>
        <v>11005.41</v>
      </c>
      <c r="J83" s="168">
        <f>SUM(J2:J82)</f>
        <v>11005.41</v>
      </c>
      <c r="K83" s="168">
        <f>SUM(K2:K82)</f>
        <v>0</v>
      </c>
      <c r="L83" s="278">
        <f>ROUND(K83/I83,10)</f>
        <v>0</v>
      </c>
      <c r="M83" s="167">
        <f>SUM(M2:M82)</f>
        <v>1335.1100000000001</v>
      </c>
      <c r="N83" s="168">
        <f>SUM(N2:N82)</f>
        <v>1335.1100000000001</v>
      </c>
      <c r="O83" s="168">
        <f>SUM(O2:O82)</f>
        <v>0</v>
      </c>
      <c r="P83" s="278">
        <f>ROUND(O83/M83,10)</f>
        <v>0</v>
      </c>
      <c r="Q83" s="167">
        <f>SUM(Q2:Q82)</f>
        <v>114.46000000000001</v>
      </c>
      <c r="R83" s="168">
        <f>SUM(R2:R82)</f>
        <v>114.46000000000001</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1.78</v>
      </c>
      <c r="E2" s="314">
        <v>1.78</v>
      </c>
      <c r="F2" s="270">
        <f>D2-E2</f>
        <v>0</v>
      </c>
      <c r="G2" s="279">
        <f>ROUND(F2/D2,10)</f>
        <v>0</v>
      </c>
      <c r="H2" s="61"/>
    </row>
    <row r="3" spans="1:8" s="52" customFormat="1" ht="25.5" customHeight="1">
      <c r="A3" t="s">
        <v>276</v>
      </c>
      <c r="B3" t="s">
        <v>278</v>
      </c>
      <c r="C3" t="s">
        <v>275</v>
      </c>
      <c r="D3" s="314">
        <v>3258.38</v>
      </c>
      <c r="E3" s="314">
        <v>3258.38</v>
      </c>
      <c r="F3" s="270">
        <f>D3-E3</f>
        <v>0</v>
      </c>
      <c r="G3" s="279">
        <f>ROUND(F3/D3,10)</f>
        <v>0</v>
      </c>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3260.1600000000003</v>
      </c>
      <c r="E8" s="267">
        <f>SUM(E2:E7)</f>
        <v>3260.1600000000003</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303</v>
      </c>
      <c r="C2">
        <v>2900</v>
      </c>
      <c r="D2" s="333">
        <v>44315</v>
      </c>
      <c r="E2" t="s">
        <v>304</v>
      </c>
      <c r="F2">
        <v>800.4</v>
      </c>
      <c r="G2"/>
      <c r="H2" s="200">
        <f t="shared" ref="H2:H80" si="0">F2-G2</f>
        <v>800.4</v>
      </c>
      <c r="I2" s="283">
        <f t="shared" ref="I2:I80" si="1">ROUND(H2/F2,10)</f>
        <v>1</v>
      </c>
      <c r="J2">
        <v>967</v>
      </c>
      <c r="K2">
        <v>854.23</v>
      </c>
      <c r="L2">
        <v>-112.77</v>
      </c>
      <c r="M2"/>
      <c r="N2"/>
      <c r="O2"/>
      <c r="P2" s="200">
        <f t="shared" ref="P2:P81" si="2">J2-N2</f>
        <v>967</v>
      </c>
      <c r="Q2" s="281">
        <f>ROUND(P2/J2,10)</f>
        <v>1</v>
      </c>
      <c r="R2" s="200">
        <f>K2-M2</f>
        <v>854.23</v>
      </c>
      <c r="S2" s="281">
        <f>ROUND(R2/K2,10)</f>
        <v>1</v>
      </c>
      <c r="T2" s="200">
        <f>L2-O2</f>
        <v>-112.77</v>
      </c>
      <c r="U2" s="281">
        <f>ROUND(T2/L2,10)</f>
        <v>1</v>
      </c>
      <c r="V2" s="7"/>
    </row>
    <row r="3" spans="1:22">
      <c r="A3" s="334" t="s">
        <v>278</v>
      </c>
      <c r="B3" t="s">
        <v>275</v>
      </c>
      <c r="C3">
        <v>900691.87</v>
      </c>
      <c r="D3" s="333">
        <v>44927</v>
      </c>
      <c r="E3" t="s">
        <v>302</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t="s">
        <v>278</v>
      </c>
      <c r="B4" t="s">
        <v>275</v>
      </c>
      <c r="C4">
        <v>7105.66</v>
      </c>
      <c r="D4" s="333">
        <v>44927</v>
      </c>
      <c r="E4" t="s">
        <v>302</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305</v>
      </c>
      <c r="C5">
        <v>19281</v>
      </c>
      <c r="D5" s="333">
        <v>45014</v>
      </c>
      <c r="E5" t="s">
        <v>300</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306</v>
      </c>
      <c r="B6" t="s">
        <v>307</v>
      </c>
      <c r="C6">
        <v>12500</v>
      </c>
      <c r="D6" s="333">
        <v>44291</v>
      </c>
      <c r="E6" t="s">
        <v>302</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403197908</v>
      </c>
      <c r="B7" t="s">
        <v>308</v>
      </c>
      <c r="C7">
        <v>1416</v>
      </c>
      <c r="D7" s="333">
        <v>42871</v>
      </c>
      <c r="E7" t="s">
        <v>304</v>
      </c>
      <c r="F7">
        <v>746.94</v>
      </c>
      <c r="G7"/>
      <c r="H7" s="200">
        <f t="shared" si="0"/>
        <v>746.94</v>
      </c>
      <c r="I7" s="283">
        <f t="shared" si="1"/>
        <v>1</v>
      </c>
      <c r="J7">
        <v>815.88</v>
      </c>
      <c r="K7">
        <v>797.17</v>
      </c>
      <c r="L7">
        <v>-18.71</v>
      </c>
      <c r="M7"/>
      <c r="N7"/>
      <c r="O7"/>
      <c r="P7" s="200">
        <f t="shared" si="2"/>
        <v>815.88</v>
      </c>
      <c r="Q7" s="281">
        <f t="shared" si="3"/>
        <v>1</v>
      </c>
      <c r="R7" s="200">
        <f t="shared" si="4"/>
        <v>797.17</v>
      </c>
      <c r="S7" s="281">
        <f t="shared" si="5"/>
        <v>1</v>
      </c>
      <c r="T7" s="200">
        <f t="shared" si="6"/>
        <v>-18.71</v>
      </c>
      <c r="U7" s="281">
        <f t="shared" si="7"/>
        <v>1</v>
      </c>
      <c r="V7" s="7"/>
    </row>
    <row r="8" spans="1:22">
      <c r="A8" s="334">
        <v>403197908</v>
      </c>
      <c r="B8" t="s">
        <v>308</v>
      </c>
      <c r="C8">
        <v>1716</v>
      </c>
      <c r="D8" s="333">
        <v>44334</v>
      </c>
      <c r="E8" t="s">
        <v>304</v>
      </c>
      <c r="F8">
        <v>1357.78</v>
      </c>
      <c r="G8"/>
      <c r="H8" s="200">
        <f t="shared" si="0"/>
        <v>1357.78</v>
      </c>
      <c r="I8" s="283">
        <f t="shared" si="1"/>
        <v>1</v>
      </c>
      <c r="J8">
        <v>1639.38</v>
      </c>
      <c r="K8">
        <v>1449.09</v>
      </c>
      <c r="L8">
        <v>-190.29</v>
      </c>
      <c r="M8"/>
      <c r="N8"/>
      <c r="O8"/>
      <c r="P8" s="200">
        <f t="shared" si="2"/>
        <v>1639.38</v>
      </c>
      <c r="Q8" s="281">
        <f t="shared" ref="Q8" si="8">ROUND(P8/J8,10)</f>
        <v>1</v>
      </c>
      <c r="R8" s="200">
        <f t="shared" si="4"/>
        <v>1449.09</v>
      </c>
      <c r="S8" s="281">
        <f t="shared" ref="S8" si="9">ROUND(R8/K8,10)</f>
        <v>1</v>
      </c>
      <c r="T8" s="200">
        <f t="shared" si="6"/>
        <v>-190.29</v>
      </c>
      <c r="U8" s="281">
        <f t="shared" si="7"/>
        <v>1</v>
      </c>
      <c r="V8" s="7"/>
    </row>
    <row r="9" spans="1:22">
      <c r="A9" s="334">
        <v>403197908</v>
      </c>
      <c r="B9" t="s">
        <v>308</v>
      </c>
      <c r="C9">
        <v>1416</v>
      </c>
      <c r="D9" s="333">
        <v>43235</v>
      </c>
      <c r="E9" t="s">
        <v>304</v>
      </c>
      <c r="F9">
        <v>971.02</v>
      </c>
      <c r="G9"/>
      <c r="H9" s="200">
        <f t="shared" si="0"/>
        <v>971.02</v>
      </c>
      <c r="I9" s="283">
        <f t="shared" si="1"/>
        <v>1</v>
      </c>
      <c r="J9">
        <v>1153.53</v>
      </c>
      <c r="K9">
        <v>1036.32</v>
      </c>
      <c r="L9">
        <v>-117.21</v>
      </c>
      <c r="M9"/>
      <c r="N9"/>
      <c r="O9"/>
      <c r="P9" s="200">
        <f t="shared" si="2"/>
        <v>1153.53</v>
      </c>
      <c r="Q9" s="281">
        <f t="shared" si="3"/>
        <v>1</v>
      </c>
      <c r="R9" s="200">
        <f t="shared" si="4"/>
        <v>1036.32</v>
      </c>
      <c r="S9" s="281">
        <f t="shared" si="5"/>
        <v>1</v>
      </c>
      <c r="T9" s="200">
        <f t="shared" si="6"/>
        <v>-117.21</v>
      </c>
      <c r="U9" s="281">
        <f t="shared" si="7"/>
        <v>1</v>
      </c>
      <c r="V9" s="7"/>
    </row>
    <row r="10" spans="1:22">
      <c r="A10" s="334">
        <v>403197908</v>
      </c>
      <c r="B10" t="s">
        <v>308</v>
      </c>
      <c r="C10">
        <v>1440</v>
      </c>
      <c r="D10" s="333">
        <v>44698</v>
      </c>
      <c r="E10" t="s">
        <v>304</v>
      </c>
      <c r="F10">
        <v>1253.3399999999999</v>
      </c>
      <c r="G10"/>
      <c r="H10" s="200">
        <f t="shared" si="0"/>
        <v>1253.3399999999999</v>
      </c>
      <c r="I10" s="283">
        <f t="shared" si="1"/>
        <v>1</v>
      </c>
      <c r="J10">
        <v>1302.79</v>
      </c>
      <c r="K10">
        <v>1337.63</v>
      </c>
      <c r="L10">
        <v>34.840000000000003</v>
      </c>
      <c r="M10"/>
      <c r="N10"/>
      <c r="O10"/>
      <c r="P10" s="200">
        <f t="shared" si="2"/>
        <v>1302.79</v>
      </c>
      <c r="Q10" s="281">
        <f t="shared" si="3"/>
        <v>1</v>
      </c>
      <c r="R10" s="200">
        <f t="shared" si="4"/>
        <v>1337.63</v>
      </c>
      <c r="S10" s="281">
        <f t="shared" si="5"/>
        <v>1</v>
      </c>
      <c r="T10" s="200">
        <f t="shared" si="6"/>
        <v>34.840000000000003</v>
      </c>
      <c r="U10" s="281">
        <f t="shared" si="7"/>
        <v>1</v>
      </c>
      <c r="V10" s="7"/>
    </row>
    <row r="11" spans="1:22">
      <c r="A11" s="334">
        <v>403197908</v>
      </c>
      <c r="B11" t="s">
        <v>308</v>
      </c>
      <c r="C11">
        <v>1716</v>
      </c>
      <c r="D11" s="333">
        <v>43599</v>
      </c>
      <c r="E11" t="s">
        <v>304</v>
      </c>
      <c r="F11">
        <v>1516.19</v>
      </c>
      <c r="G11"/>
      <c r="H11" s="200">
        <f t="shared" si="0"/>
        <v>1516.19</v>
      </c>
      <c r="I11" s="283">
        <f t="shared" si="1"/>
        <v>1</v>
      </c>
      <c r="J11">
        <v>1704.81</v>
      </c>
      <c r="K11">
        <v>1618.15</v>
      </c>
      <c r="L11">
        <v>-86.66</v>
      </c>
      <c r="M11"/>
      <c r="N11"/>
      <c r="O11"/>
      <c r="P11" s="200">
        <f t="shared" si="2"/>
        <v>1704.81</v>
      </c>
      <c r="Q11" s="281">
        <f t="shared" si="3"/>
        <v>1</v>
      </c>
      <c r="R11" s="200">
        <f t="shared" si="4"/>
        <v>1618.15</v>
      </c>
      <c r="S11" s="281">
        <f t="shared" si="5"/>
        <v>1</v>
      </c>
      <c r="T11" s="200">
        <f t="shared" si="6"/>
        <v>-86.66</v>
      </c>
      <c r="U11" s="281">
        <f t="shared" si="7"/>
        <v>1</v>
      </c>
      <c r="V11" s="7"/>
    </row>
    <row r="12" spans="1:22">
      <c r="A12" s="334">
        <v>474184900</v>
      </c>
      <c r="B12" t="s">
        <v>309</v>
      </c>
      <c r="C12">
        <v>3154</v>
      </c>
      <c r="D12" s="333">
        <v>42859</v>
      </c>
      <c r="E12" t="s">
        <v>304</v>
      </c>
      <c r="F12">
        <v>998.24</v>
      </c>
      <c r="G12"/>
      <c r="H12" s="200">
        <f t="shared" si="0"/>
        <v>998.24</v>
      </c>
      <c r="I12" s="283">
        <f t="shared" si="1"/>
        <v>1</v>
      </c>
      <c r="J12">
        <v>1088.23</v>
      </c>
      <c r="K12">
        <v>1065.3699999999999</v>
      </c>
      <c r="L12">
        <v>-22.86</v>
      </c>
      <c r="M12"/>
      <c r="N12"/>
      <c r="O12"/>
      <c r="P12" s="200">
        <f t="shared" si="2"/>
        <v>1088.23</v>
      </c>
      <c r="Q12" s="281">
        <f t="shared" si="3"/>
        <v>1</v>
      </c>
      <c r="R12" s="200">
        <f t="shared" si="4"/>
        <v>1065.3699999999999</v>
      </c>
      <c r="S12" s="281">
        <f t="shared" si="5"/>
        <v>1</v>
      </c>
      <c r="T12" s="200">
        <f t="shared" si="6"/>
        <v>-22.86</v>
      </c>
      <c r="U12" s="281">
        <f t="shared" si="7"/>
        <v>1</v>
      </c>
      <c r="V12" s="7"/>
    </row>
    <row r="13" spans="1:22">
      <c r="A13" s="334">
        <v>474184900</v>
      </c>
      <c r="B13" t="s">
        <v>309</v>
      </c>
      <c r="C13">
        <v>3154</v>
      </c>
      <c r="D13" s="333">
        <v>43223</v>
      </c>
      <c r="E13" t="s">
        <v>304</v>
      </c>
      <c r="F13">
        <v>1039.83</v>
      </c>
      <c r="G13"/>
      <c r="H13" s="200">
        <f t="shared" si="0"/>
        <v>1039.83</v>
      </c>
      <c r="I13" s="283">
        <f t="shared" si="1"/>
        <v>1</v>
      </c>
      <c r="J13">
        <v>1256.33</v>
      </c>
      <c r="K13">
        <v>1109.76</v>
      </c>
      <c r="L13">
        <v>-146.57</v>
      </c>
      <c r="M13"/>
      <c r="N13"/>
      <c r="O13"/>
      <c r="P13" s="200">
        <f t="shared" si="2"/>
        <v>1256.33</v>
      </c>
      <c r="Q13" s="281">
        <f t="shared" si="3"/>
        <v>1</v>
      </c>
      <c r="R13" s="200">
        <f t="shared" si="4"/>
        <v>1109.76</v>
      </c>
      <c r="S13" s="281">
        <f t="shared" si="5"/>
        <v>1</v>
      </c>
      <c r="T13" s="200">
        <f t="shared" si="6"/>
        <v>-146.57</v>
      </c>
      <c r="U13" s="281">
        <f t="shared" si="7"/>
        <v>1</v>
      </c>
      <c r="V13" s="7"/>
    </row>
    <row r="14" spans="1:22">
      <c r="A14" s="334">
        <v>474184900</v>
      </c>
      <c r="B14" t="s">
        <v>309</v>
      </c>
      <c r="C14">
        <v>3654</v>
      </c>
      <c r="D14" s="333">
        <v>43587</v>
      </c>
      <c r="E14" t="s">
        <v>304</v>
      </c>
      <c r="F14">
        <v>1204.68</v>
      </c>
      <c r="G14"/>
      <c r="H14" s="200">
        <f t="shared" si="0"/>
        <v>1204.68</v>
      </c>
      <c r="I14" s="283">
        <f t="shared" si="1"/>
        <v>1</v>
      </c>
      <c r="J14">
        <v>1345.14</v>
      </c>
      <c r="K14">
        <v>1285.69</v>
      </c>
      <c r="L14">
        <v>-59.45</v>
      </c>
      <c r="M14"/>
      <c r="N14"/>
      <c r="O14"/>
      <c r="P14" s="200">
        <f t="shared" si="2"/>
        <v>1345.14</v>
      </c>
      <c r="Q14" s="281">
        <f t="shared" si="3"/>
        <v>1</v>
      </c>
      <c r="R14" s="200">
        <f t="shared" si="4"/>
        <v>1285.69</v>
      </c>
      <c r="S14" s="281">
        <f t="shared" si="5"/>
        <v>1</v>
      </c>
      <c r="T14" s="200">
        <f t="shared" si="6"/>
        <v>-59.45</v>
      </c>
      <c r="U14" s="281">
        <f t="shared" si="7"/>
        <v>1</v>
      </c>
      <c r="V14" s="7"/>
    </row>
    <row r="15" spans="1:22">
      <c r="A15" s="334">
        <v>474184900</v>
      </c>
      <c r="B15" t="s">
        <v>309</v>
      </c>
      <c r="C15">
        <v>3654</v>
      </c>
      <c r="D15" s="333">
        <v>43985</v>
      </c>
      <c r="E15" t="s">
        <v>304</v>
      </c>
      <c r="F15">
        <v>1252.8699999999999</v>
      </c>
      <c r="G15"/>
      <c r="H15" s="200">
        <f t="shared" si="0"/>
        <v>1252.8699999999999</v>
      </c>
      <c r="I15" s="283">
        <f t="shared" si="1"/>
        <v>1</v>
      </c>
      <c r="J15">
        <v>1393.62</v>
      </c>
      <c r="K15">
        <v>1337.12</v>
      </c>
      <c r="L15">
        <v>-56.5</v>
      </c>
      <c r="M15"/>
      <c r="N15"/>
      <c r="O15"/>
      <c r="P15" s="200">
        <f t="shared" si="2"/>
        <v>1393.62</v>
      </c>
      <c r="Q15" s="281">
        <f t="shared" si="3"/>
        <v>1</v>
      </c>
      <c r="R15" s="200">
        <f t="shared" si="4"/>
        <v>1337.12</v>
      </c>
      <c r="S15" s="281">
        <f t="shared" si="5"/>
        <v>1</v>
      </c>
      <c r="T15" s="200">
        <f t="shared" si="6"/>
        <v>-56.5</v>
      </c>
      <c r="U15" s="281">
        <f t="shared" si="7"/>
        <v>1</v>
      </c>
      <c r="V15" s="7"/>
    </row>
    <row r="16" spans="1:22">
      <c r="A16" s="334">
        <v>474184900</v>
      </c>
      <c r="B16" t="s">
        <v>309</v>
      </c>
      <c r="C16">
        <v>3654</v>
      </c>
      <c r="D16" s="333">
        <v>44314</v>
      </c>
      <c r="E16" t="s">
        <v>304</v>
      </c>
      <c r="F16">
        <v>1349.24</v>
      </c>
      <c r="G16"/>
      <c r="H16" s="200">
        <f t="shared" si="0"/>
        <v>1349.24</v>
      </c>
      <c r="I16" s="283">
        <f t="shared" si="1"/>
        <v>1</v>
      </c>
      <c r="J16">
        <v>1630.22</v>
      </c>
      <c r="K16">
        <v>1439.98</v>
      </c>
      <c r="L16">
        <v>-190.24</v>
      </c>
      <c r="M16"/>
      <c r="N16"/>
      <c r="O16"/>
      <c r="P16" s="200">
        <f t="shared" si="2"/>
        <v>1630.22</v>
      </c>
      <c r="Q16" s="281">
        <f t="shared" si="3"/>
        <v>1</v>
      </c>
      <c r="R16" s="200">
        <f t="shared" si="4"/>
        <v>1439.98</v>
      </c>
      <c r="S16" s="281">
        <f t="shared" si="5"/>
        <v>1</v>
      </c>
      <c r="T16" s="200">
        <f t="shared" si="6"/>
        <v>-190.24</v>
      </c>
      <c r="U16" s="281">
        <f t="shared" si="7"/>
        <v>1</v>
      </c>
      <c r="V16" s="7"/>
    </row>
    <row r="17" spans="1:22">
      <c r="A17" s="334">
        <v>474184900</v>
      </c>
      <c r="B17" t="s">
        <v>309</v>
      </c>
      <c r="C17">
        <v>3654</v>
      </c>
      <c r="D17" s="333">
        <v>44678</v>
      </c>
      <c r="E17" t="s">
        <v>304</v>
      </c>
      <c r="F17">
        <v>1782.92</v>
      </c>
      <c r="G17"/>
      <c r="H17" s="200">
        <f t="shared" si="0"/>
        <v>1782.92</v>
      </c>
      <c r="I17" s="283">
        <f t="shared" si="1"/>
        <v>1</v>
      </c>
      <c r="J17">
        <v>1909.06</v>
      </c>
      <c r="K17">
        <v>1902.82</v>
      </c>
      <c r="L17">
        <v>-6.24</v>
      </c>
      <c r="M17"/>
      <c r="N17"/>
      <c r="O17"/>
      <c r="P17" s="200">
        <f t="shared" si="2"/>
        <v>1909.06</v>
      </c>
      <c r="Q17" s="281">
        <f t="shared" si="3"/>
        <v>1</v>
      </c>
      <c r="R17" s="200">
        <f t="shared" si="4"/>
        <v>1902.82</v>
      </c>
      <c r="S17" s="281">
        <f t="shared" si="5"/>
        <v>1</v>
      </c>
      <c r="T17" s="200">
        <f t="shared" si="6"/>
        <v>-6.24</v>
      </c>
      <c r="U17" s="281">
        <f t="shared" si="7"/>
        <v>1</v>
      </c>
      <c r="V17" s="7"/>
    </row>
    <row r="18" spans="1:22">
      <c r="A18" s="334">
        <v>533004909</v>
      </c>
      <c r="B18" t="s">
        <v>310</v>
      </c>
      <c r="C18">
        <v>5188</v>
      </c>
      <c r="D18" s="333">
        <v>44348</v>
      </c>
      <c r="E18" t="s">
        <v>304</v>
      </c>
      <c r="F18">
        <v>334.11</v>
      </c>
      <c r="G18"/>
      <c r="H18" s="200">
        <f t="shared" si="0"/>
        <v>334.11</v>
      </c>
      <c r="I18" s="283">
        <f t="shared" si="1"/>
        <v>1</v>
      </c>
      <c r="J18">
        <v>406.99</v>
      </c>
      <c r="K18">
        <v>356.58</v>
      </c>
      <c r="L18">
        <v>-50.41</v>
      </c>
      <c r="M18"/>
      <c r="N18"/>
      <c r="O18"/>
      <c r="P18" s="200">
        <f t="shared" si="2"/>
        <v>406.99</v>
      </c>
      <c r="Q18" s="281">
        <f t="shared" si="3"/>
        <v>1</v>
      </c>
      <c r="R18" s="200">
        <f t="shared" si="4"/>
        <v>356.58</v>
      </c>
      <c r="S18" s="281">
        <f t="shared" si="5"/>
        <v>1</v>
      </c>
      <c r="T18" s="200">
        <f t="shared" si="6"/>
        <v>-50.41</v>
      </c>
      <c r="U18" s="281">
        <f t="shared" si="7"/>
        <v>1</v>
      </c>
      <c r="V18" s="7"/>
    </row>
    <row r="19" spans="1:22">
      <c r="A19" s="334">
        <v>575035902</v>
      </c>
      <c r="B19" t="s">
        <v>311</v>
      </c>
      <c r="C19">
        <v>15713</v>
      </c>
      <c r="D19" s="333">
        <v>42878</v>
      </c>
      <c r="E19" t="s">
        <v>304</v>
      </c>
      <c r="F19">
        <v>331.54</v>
      </c>
      <c r="G19"/>
      <c r="H19" s="200">
        <f t="shared" si="0"/>
        <v>331.54</v>
      </c>
      <c r="I19" s="283">
        <f t="shared" si="1"/>
        <v>1</v>
      </c>
      <c r="J19">
        <v>371.16</v>
      </c>
      <c r="K19">
        <v>353.84</v>
      </c>
      <c r="L19">
        <v>-17.32</v>
      </c>
      <c r="M19"/>
      <c r="N19"/>
      <c r="O19"/>
      <c r="P19" s="200">
        <f t="shared" si="2"/>
        <v>371.16</v>
      </c>
      <c r="Q19" s="281">
        <f t="shared" si="3"/>
        <v>1</v>
      </c>
      <c r="R19" s="200">
        <f t="shared" si="4"/>
        <v>353.84</v>
      </c>
      <c r="S19" s="281">
        <f t="shared" si="5"/>
        <v>1</v>
      </c>
      <c r="T19" s="200">
        <f t="shared" si="6"/>
        <v>-17.32</v>
      </c>
      <c r="U19" s="281">
        <f t="shared" si="7"/>
        <v>1</v>
      </c>
      <c r="V19" s="7"/>
    </row>
    <row r="20" spans="1:22">
      <c r="A20" s="334">
        <v>575035902</v>
      </c>
      <c r="B20" t="s">
        <v>311</v>
      </c>
      <c r="C20">
        <v>15713</v>
      </c>
      <c r="D20" s="333">
        <v>42878</v>
      </c>
      <c r="E20" t="s">
        <v>304</v>
      </c>
      <c r="F20">
        <v>455.87</v>
      </c>
      <c r="G20"/>
      <c r="H20" s="200">
        <f t="shared" si="0"/>
        <v>455.87</v>
      </c>
      <c r="I20" s="283">
        <f t="shared" si="1"/>
        <v>1</v>
      </c>
      <c r="J20">
        <v>510.35</v>
      </c>
      <c r="K20">
        <v>486.53</v>
      </c>
      <c r="L20">
        <v>-23.82</v>
      </c>
      <c r="M20"/>
      <c r="N20"/>
      <c r="O20"/>
      <c r="P20" s="200">
        <f t="shared" si="2"/>
        <v>510.35</v>
      </c>
      <c r="Q20" s="281">
        <f t="shared" si="3"/>
        <v>1</v>
      </c>
      <c r="R20" s="200">
        <f t="shared" si="4"/>
        <v>486.53</v>
      </c>
      <c r="S20" s="281">
        <f t="shared" si="5"/>
        <v>1</v>
      </c>
      <c r="T20" s="200">
        <f t="shared" si="6"/>
        <v>-23.82</v>
      </c>
      <c r="U20" s="281">
        <f t="shared" si="7"/>
        <v>1</v>
      </c>
      <c r="V20" s="7"/>
    </row>
    <row r="21" spans="1:22">
      <c r="A21" s="334">
        <v>575035902</v>
      </c>
      <c r="B21" t="s">
        <v>311</v>
      </c>
      <c r="C21">
        <v>15713</v>
      </c>
      <c r="D21" s="333">
        <v>43249</v>
      </c>
      <c r="E21" t="s">
        <v>304</v>
      </c>
      <c r="F21">
        <v>455.87</v>
      </c>
      <c r="G21"/>
      <c r="H21" s="200">
        <f t="shared" si="0"/>
        <v>455.87</v>
      </c>
      <c r="I21" s="283">
        <f t="shared" si="1"/>
        <v>1</v>
      </c>
      <c r="J21">
        <v>531.29999999999995</v>
      </c>
      <c r="K21">
        <v>486.53</v>
      </c>
      <c r="L21">
        <v>-44.77</v>
      </c>
      <c r="M21"/>
      <c r="N21"/>
      <c r="O21"/>
      <c r="P21" s="200">
        <f t="shared" si="2"/>
        <v>531.29999999999995</v>
      </c>
      <c r="Q21" s="281">
        <f t="shared" si="3"/>
        <v>1</v>
      </c>
      <c r="R21" s="200">
        <f t="shared" si="4"/>
        <v>486.53</v>
      </c>
      <c r="S21" s="281">
        <f t="shared" si="5"/>
        <v>1</v>
      </c>
      <c r="T21" s="200">
        <f t="shared" si="6"/>
        <v>-44.77</v>
      </c>
      <c r="U21" s="281">
        <f t="shared" si="7"/>
        <v>1</v>
      </c>
      <c r="V21" s="7"/>
    </row>
    <row r="22" spans="1:22">
      <c r="A22" s="334">
        <v>588950907</v>
      </c>
      <c r="B22" t="s">
        <v>312</v>
      </c>
      <c r="C22">
        <v>19754</v>
      </c>
      <c r="D22" s="333">
        <v>44257</v>
      </c>
      <c r="E22" t="s">
        <v>304</v>
      </c>
      <c r="F22">
        <v>1146.23</v>
      </c>
      <c r="G22"/>
      <c r="H22" s="200">
        <f t="shared" si="0"/>
        <v>1146.23</v>
      </c>
      <c r="I22" s="283">
        <f t="shared" si="1"/>
        <v>1</v>
      </c>
      <c r="J22">
        <v>1391.29</v>
      </c>
      <c r="K22">
        <v>1223.31</v>
      </c>
      <c r="L22">
        <v>-167.98</v>
      </c>
      <c r="M22"/>
      <c r="N22"/>
      <c r="O22"/>
      <c r="P22" s="200">
        <f t="shared" si="2"/>
        <v>1391.29</v>
      </c>
      <c r="Q22" s="281">
        <f t="shared" si="3"/>
        <v>1</v>
      </c>
      <c r="R22" s="200">
        <f t="shared" si="4"/>
        <v>1223.31</v>
      </c>
      <c r="S22" s="281">
        <f t="shared" si="5"/>
        <v>1</v>
      </c>
      <c r="T22" s="200">
        <f t="shared" si="6"/>
        <v>-167.98</v>
      </c>
      <c r="U22" s="281">
        <f t="shared" si="7"/>
        <v>1</v>
      </c>
      <c r="V22" s="7"/>
    </row>
    <row r="23" spans="1:22">
      <c r="A23" s="334">
        <v>588950907</v>
      </c>
      <c r="B23" t="s">
        <v>312</v>
      </c>
      <c r="C23">
        <v>19754</v>
      </c>
      <c r="D23" s="333">
        <v>43522</v>
      </c>
      <c r="E23" t="s">
        <v>304</v>
      </c>
      <c r="F23">
        <v>1406.73</v>
      </c>
      <c r="G23"/>
      <c r="H23" s="200">
        <f t="shared" si="0"/>
        <v>1406.73</v>
      </c>
      <c r="I23" s="283">
        <f t="shared" si="1"/>
        <v>1</v>
      </c>
      <c r="J23">
        <v>1595.16</v>
      </c>
      <c r="K23">
        <v>1501.33</v>
      </c>
      <c r="L23">
        <v>-93.83</v>
      </c>
      <c r="M23"/>
      <c r="N23"/>
      <c r="O23"/>
      <c r="P23" s="200">
        <f t="shared" si="2"/>
        <v>1595.16</v>
      </c>
      <c r="Q23" s="281">
        <f t="shared" si="3"/>
        <v>1</v>
      </c>
      <c r="R23" s="200">
        <f t="shared" si="4"/>
        <v>1501.33</v>
      </c>
      <c r="S23" s="281">
        <f t="shared" si="5"/>
        <v>1</v>
      </c>
      <c r="T23" s="200">
        <f t="shared" si="6"/>
        <v>-93.83</v>
      </c>
      <c r="U23" s="281">
        <f t="shared" si="7"/>
        <v>1</v>
      </c>
      <c r="V23" s="7"/>
    </row>
    <row r="24" spans="1:22">
      <c r="A24" s="334">
        <v>588950907</v>
      </c>
      <c r="B24" t="s">
        <v>312</v>
      </c>
      <c r="C24">
        <v>19754</v>
      </c>
      <c r="D24" s="333">
        <v>43886</v>
      </c>
      <c r="E24" t="s">
        <v>304</v>
      </c>
      <c r="F24">
        <v>1406.73</v>
      </c>
      <c r="G24"/>
      <c r="H24" s="200">
        <f t="shared" si="0"/>
        <v>1406.73</v>
      </c>
      <c r="I24" s="283">
        <f t="shared" si="1"/>
        <v>1</v>
      </c>
      <c r="J24">
        <v>1526.59</v>
      </c>
      <c r="K24">
        <v>1501.33</v>
      </c>
      <c r="L24">
        <v>-25.26</v>
      </c>
      <c r="M24"/>
      <c r="N24"/>
      <c r="O24"/>
      <c r="P24" s="200">
        <f t="shared" si="2"/>
        <v>1526.59</v>
      </c>
      <c r="Q24" s="281">
        <f t="shared" si="3"/>
        <v>1</v>
      </c>
      <c r="R24" s="200">
        <f t="shared" si="4"/>
        <v>1501.33</v>
      </c>
      <c r="S24" s="281">
        <f t="shared" si="5"/>
        <v>1</v>
      </c>
      <c r="T24" s="200">
        <f t="shared" si="6"/>
        <v>-25.26</v>
      </c>
      <c r="U24" s="281">
        <f t="shared" si="7"/>
        <v>1</v>
      </c>
      <c r="V24" s="7"/>
    </row>
    <row r="25" spans="1:22">
      <c r="A25" s="334">
        <v>588950907</v>
      </c>
      <c r="B25" t="s">
        <v>312</v>
      </c>
      <c r="C25">
        <v>19754</v>
      </c>
      <c r="D25" s="333">
        <v>44614</v>
      </c>
      <c r="E25" t="s">
        <v>304</v>
      </c>
      <c r="F25">
        <v>1406.73</v>
      </c>
      <c r="G25"/>
      <c r="H25" s="200">
        <f t="shared" si="0"/>
        <v>1406.73</v>
      </c>
      <c r="I25" s="283">
        <f t="shared" si="1"/>
        <v>1</v>
      </c>
      <c r="J25">
        <v>1595.44</v>
      </c>
      <c r="K25">
        <v>1501.33</v>
      </c>
      <c r="L25">
        <v>-94.11</v>
      </c>
      <c r="M25"/>
      <c r="N25"/>
      <c r="O25"/>
      <c r="P25" s="200">
        <f t="shared" si="2"/>
        <v>1595.44</v>
      </c>
      <c r="Q25" s="281">
        <f t="shared" si="3"/>
        <v>1</v>
      </c>
      <c r="R25" s="200">
        <f t="shared" si="4"/>
        <v>1501.33</v>
      </c>
      <c r="S25" s="281">
        <f t="shared" si="5"/>
        <v>1</v>
      </c>
      <c r="T25" s="200">
        <f t="shared" si="6"/>
        <v>-94.11</v>
      </c>
      <c r="U25" s="281">
        <f t="shared" si="7"/>
        <v>1</v>
      </c>
      <c r="V25" s="7"/>
    </row>
    <row r="26" spans="1:22">
      <c r="A26" s="334">
        <v>654902204</v>
      </c>
      <c r="B26" t="s">
        <v>313</v>
      </c>
      <c r="C26">
        <v>40000</v>
      </c>
      <c r="D26" s="333">
        <v>44698</v>
      </c>
      <c r="E26" t="s">
        <v>302</v>
      </c>
      <c r="F26">
        <v>264.63</v>
      </c>
      <c r="G26"/>
      <c r="H26" s="200">
        <f t="shared" si="0"/>
        <v>264.63</v>
      </c>
      <c r="I26" s="283">
        <f t="shared" si="1"/>
        <v>1</v>
      </c>
      <c r="J26">
        <v>264.63</v>
      </c>
      <c r="K26">
        <v>264.63</v>
      </c>
      <c r="L26">
        <v>0</v>
      </c>
      <c r="M26"/>
      <c r="N26"/>
      <c r="O26"/>
      <c r="P26" s="200">
        <f t="shared" si="2"/>
        <v>264.63</v>
      </c>
      <c r="Q26" s="281">
        <f t="shared" si="3"/>
        <v>1</v>
      </c>
      <c r="R26" s="200">
        <f t="shared" si="4"/>
        <v>264.63</v>
      </c>
      <c r="S26" s="281">
        <f t="shared" si="5"/>
        <v>1</v>
      </c>
      <c r="T26" s="200">
        <f t="shared" si="6"/>
        <v>0</v>
      </c>
      <c r="U26" s="281" t="e">
        <f t="shared" si="7"/>
        <v>#DIV/0!</v>
      </c>
      <c r="V26" s="7"/>
    </row>
    <row r="27" spans="1:22">
      <c r="A27" s="334">
        <v>874039100</v>
      </c>
      <c r="B27" t="s">
        <v>314</v>
      </c>
      <c r="C27">
        <v>10602</v>
      </c>
      <c r="D27" s="333">
        <v>44938</v>
      </c>
      <c r="E27" t="s">
        <v>302</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803054204</v>
      </c>
      <c r="B28" t="s">
        <v>315</v>
      </c>
      <c r="C28">
        <v>2685</v>
      </c>
      <c r="D28" s="333">
        <v>44712</v>
      </c>
      <c r="E28" t="s">
        <v>302</v>
      </c>
      <c r="F28">
        <v>376.99</v>
      </c>
      <c r="G28"/>
      <c r="H28" s="200">
        <f t="shared" si="0"/>
        <v>376.99</v>
      </c>
      <c r="I28" s="283">
        <f t="shared" si="1"/>
        <v>1</v>
      </c>
      <c r="J28">
        <v>376.99</v>
      </c>
      <c r="K28">
        <v>376.99</v>
      </c>
      <c r="L28">
        <v>0</v>
      </c>
      <c r="M28"/>
      <c r="N28"/>
      <c r="O28"/>
      <c r="P28" s="200">
        <f t="shared" si="2"/>
        <v>376.99</v>
      </c>
      <c r="Q28" s="281">
        <f t="shared" si="3"/>
        <v>1</v>
      </c>
      <c r="R28" s="200">
        <f t="shared" si="4"/>
        <v>376.99</v>
      </c>
      <c r="S28" s="281">
        <f t="shared" si="5"/>
        <v>1</v>
      </c>
      <c r="T28" s="200">
        <f t="shared" si="6"/>
        <v>0</v>
      </c>
      <c r="U28" s="281" t="e">
        <f t="shared" si="7"/>
        <v>#DIV/0!</v>
      </c>
      <c r="V28" s="7"/>
    </row>
    <row r="29" spans="1:22">
      <c r="A29" s="334">
        <v>803054204</v>
      </c>
      <c r="B29" t="s">
        <v>315</v>
      </c>
      <c r="C29">
        <v>3700</v>
      </c>
      <c r="D29" s="333">
        <v>42877</v>
      </c>
      <c r="E29" t="s">
        <v>302</v>
      </c>
      <c r="F29">
        <v>1463</v>
      </c>
      <c r="G29"/>
      <c r="H29" s="200">
        <f t="shared" si="0"/>
        <v>1463</v>
      </c>
      <c r="I29" s="283">
        <f t="shared" si="1"/>
        <v>1</v>
      </c>
      <c r="J29">
        <v>1463</v>
      </c>
      <c r="K29">
        <v>1463</v>
      </c>
      <c r="L29">
        <v>0</v>
      </c>
      <c r="M29"/>
      <c r="N29"/>
      <c r="O29"/>
      <c r="P29" s="200">
        <f t="shared" si="2"/>
        <v>1463</v>
      </c>
      <c r="Q29" s="281">
        <f t="shared" si="3"/>
        <v>1</v>
      </c>
      <c r="R29" s="200">
        <f t="shared" si="4"/>
        <v>1463</v>
      </c>
      <c r="S29" s="281">
        <f t="shared" si="5"/>
        <v>1</v>
      </c>
      <c r="T29" s="200">
        <f t="shared" si="6"/>
        <v>0</v>
      </c>
      <c r="U29" s="281" t="e">
        <f t="shared" si="7"/>
        <v>#DIV/0!</v>
      </c>
      <c r="V29" s="7"/>
    </row>
    <row r="30" spans="1:22">
      <c r="A30" s="334">
        <v>803054204</v>
      </c>
      <c r="B30" t="s">
        <v>315</v>
      </c>
      <c r="C30">
        <v>3700</v>
      </c>
      <c r="D30" s="333">
        <v>43249</v>
      </c>
      <c r="E30" t="s">
        <v>302</v>
      </c>
      <c r="F30">
        <v>1574.91</v>
      </c>
      <c r="G30"/>
      <c r="H30" s="200">
        <f t="shared" si="0"/>
        <v>1574.91</v>
      </c>
      <c r="I30" s="283">
        <f t="shared" si="1"/>
        <v>1</v>
      </c>
      <c r="J30">
        <v>1574.91</v>
      </c>
      <c r="K30">
        <v>1574.91</v>
      </c>
      <c r="L30">
        <v>0</v>
      </c>
      <c r="M30"/>
      <c r="N30"/>
      <c r="O30"/>
      <c r="P30" s="200">
        <f t="shared" si="2"/>
        <v>1574.91</v>
      </c>
      <c r="Q30" s="281">
        <f t="shared" si="3"/>
        <v>1</v>
      </c>
      <c r="R30" s="200">
        <f t="shared" si="4"/>
        <v>1574.91</v>
      </c>
      <c r="S30" s="281">
        <f t="shared" si="5"/>
        <v>1</v>
      </c>
      <c r="T30" s="200">
        <f t="shared" si="6"/>
        <v>0</v>
      </c>
      <c r="U30" s="281" t="e">
        <f t="shared" si="7"/>
        <v>#DIV/0!</v>
      </c>
      <c r="V30" s="7"/>
    </row>
    <row r="31" spans="1:22">
      <c r="A31" s="334">
        <v>803054204</v>
      </c>
      <c r="B31" t="s">
        <v>315</v>
      </c>
      <c r="C31">
        <v>7300</v>
      </c>
      <c r="D31" s="333">
        <v>43613</v>
      </c>
      <c r="E31" t="s">
        <v>302</v>
      </c>
      <c r="F31">
        <v>3145.15</v>
      </c>
      <c r="G31"/>
      <c r="H31" s="200">
        <f t="shared" si="0"/>
        <v>3145.15</v>
      </c>
      <c r="I31" s="283">
        <f t="shared" si="1"/>
        <v>1</v>
      </c>
      <c r="J31">
        <v>3145.15</v>
      </c>
      <c r="K31">
        <v>3145.15</v>
      </c>
      <c r="L31">
        <v>0</v>
      </c>
      <c r="M31"/>
      <c r="N31"/>
      <c r="O31"/>
      <c r="P31" s="200">
        <f t="shared" si="2"/>
        <v>3145.15</v>
      </c>
      <c r="Q31" s="281">
        <f t="shared" si="3"/>
        <v>1</v>
      </c>
      <c r="R31" s="200">
        <f t="shared" si="4"/>
        <v>3145.15</v>
      </c>
      <c r="S31" s="281">
        <f t="shared" si="5"/>
        <v>1</v>
      </c>
      <c r="T31" s="200">
        <f t="shared" si="6"/>
        <v>0</v>
      </c>
      <c r="U31" s="281" t="e">
        <f t="shared" si="7"/>
        <v>#DIV/0!</v>
      </c>
      <c r="V31" s="7"/>
    </row>
    <row r="32" spans="1:22">
      <c r="A32" s="334">
        <v>803054204</v>
      </c>
      <c r="B32" t="s">
        <v>315</v>
      </c>
      <c r="C32">
        <v>6200</v>
      </c>
      <c r="D32" s="333">
        <v>43984</v>
      </c>
      <c r="E32" t="s">
        <v>302</v>
      </c>
      <c r="F32">
        <v>2768.41</v>
      </c>
      <c r="G32"/>
      <c r="H32" s="200">
        <f t="shared" ref="H32:H34" si="10">F32-G32</f>
        <v>2768.41</v>
      </c>
      <c r="I32" s="283">
        <f t="shared" ref="I32:I34" si="11">ROUND(H32/F32,10)</f>
        <v>1</v>
      </c>
      <c r="J32">
        <v>2768.41</v>
      </c>
      <c r="K32">
        <v>2768.41</v>
      </c>
      <c r="L32">
        <v>0</v>
      </c>
      <c r="M32"/>
      <c r="N32"/>
      <c r="O32"/>
      <c r="P32" s="200">
        <f t="shared" ref="P32:P34" si="12">J32-N32</f>
        <v>2768.41</v>
      </c>
      <c r="Q32" s="281">
        <f t="shared" ref="Q32:Q34" si="13">ROUND(P32/J32,10)</f>
        <v>1</v>
      </c>
      <c r="R32" s="200">
        <f t="shared" ref="R32:R34" si="14">K32-M32</f>
        <v>2768.41</v>
      </c>
      <c r="S32" s="281">
        <f t="shared" ref="S32:S34" si="15">ROUND(R32/K32,10)</f>
        <v>1</v>
      </c>
      <c r="T32" s="200">
        <f t="shared" ref="T32:T34" si="16">L32-O32</f>
        <v>0</v>
      </c>
      <c r="U32" s="281" t="e">
        <f t="shared" ref="U32:U34" si="17">ROUND(T32/L32,10)</f>
        <v>#DIV/0!</v>
      </c>
      <c r="V32" s="7"/>
    </row>
    <row r="33" spans="1:22">
      <c r="A33" s="334">
        <v>803054204</v>
      </c>
      <c r="B33" t="s">
        <v>315</v>
      </c>
      <c r="C33">
        <v>2685</v>
      </c>
      <c r="D33" s="333">
        <v>44712</v>
      </c>
      <c r="E33" t="s">
        <v>302</v>
      </c>
      <c r="F33">
        <v>1441.4</v>
      </c>
      <c r="G33"/>
      <c r="H33" s="200">
        <f t="shared" si="10"/>
        <v>1441.4</v>
      </c>
      <c r="I33" s="283">
        <f t="shared" si="11"/>
        <v>1</v>
      </c>
      <c r="J33">
        <v>1441.4</v>
      </c>
      <c r="K33">
        <v>1441.4</v>
      </c>
      <c r="L33">
        <v>0</v>
      </c>
      <c r="M33"/>
      <c r="N33"/>
      <c r="O33"/>
      <c r="P33" s="200">
        <f t="shared" si="12"/>
        <v>1441.4</v>
      </c>
      <c r="Q33" s="281">
        <f t="shared" si="13"/>
        <v>1</v>
      </c>
      <c r="R33" s="200">
        <f t="shared" si="14"/>
        <v>1441.4</v>
      </c>
      <c r="S33" s="281">
        <f t="shared" si="15"/>
        <v>1</v>
      </c>
      <c r="T33" s="200">
        <f t="shared" si="16"/>
        <v>0</v>
      </c>
      <c r="U33" s="281" t="e">
        <f t="shared" si="17"/>
        <v>#DIV/0!</v>
      </c>
      <c r="V33" s="7"/>
    </row>
    <row r="34" spans="1:22">
      <c r="A34" s="334">
        <v>803054204</v>
      </c>
      <c r="B34" t="s">
        <v>315</v>
      </c>
      <c r="C34">
        <v>3200</v>
      </c>
      <c r="D34" s="333">
        <v>44341</v>
      </c>
      <c r="E34" t="s">
        <v>302</v>
      </c>
      <c r="F34">
        <v>1872.96</v>
      </c>
      <c r="G34"/>
      <c r="H34" s="200">
        <f t="shared" si="10"/>
        <v>1872.96</v>
      </c>
      <c r="I34" s="283">
        <f t="shared" si="11"/>
        <v>1</v>
      </c>
      <c r="J34">
        <v>1872.96</v>
      </c>
      <c r="K34">
        <v>1872.96</v>
      </c>
      <c r="L34">
        <v>0</v>
      </c>
      <c r="M34"/>
      <c r="N34"/>
      <c r="O34"/>
      <c r="P34" s="200">
        <f t="shared" si="12"/>
        <v>1872.96</v>
      </c>
      <c r="Q34" s="281">
        <f t="shared" si="13"/>
        <v>1</v>
      </c>
      <c r="R34" s="200">
        <f t="shared" si="14"/>
        <v>1872.96</v>
      </c>
      <c r="S34" s="281">
        <f t="shared" si="15"/>
        <v>1</v>
      </c>
      <c r="T34" s="200">
        <f t="shared" si="16"/>
        <v>0</v>
      </c>
      <c r="U34" s="281" t="e">
        <f t="shared" si="17"/>
        <v>#DIV/0!</v>
      </c>
      <c r="V34" s="7"/>
    </row>
    <row r="35" spans="1:22">
      <c r="A35" s="334">
        <v>712459908</v>
      </c>
      <c r="B35" t="s">
        <v>318</v>
      </c>
      <c r="C35">
        <v>2596</v>
      </c>
      <c r="D35" s="333">
        <v>44686</v>
      </c>
      <c r="E35" t="s">
        <v>296</v>
      </c>
      <c r="F35">
        <v>6360.2</v>
      </c>
      <c r="G35"/>
      <c r="H35" s="200">
        <f t="shared" si="0"/>
        <v>6360.2</v>
      </c>
      <c r="I35" s="283">
        <f t="shared" si="1"/>
        <v>1</v>
      </c>
      <c r="J35">
        <v>6502.28</v>
      </c>
      <c r="K35">
        <v>6874.41</v>
      </c>
      <c r="L35">
        <v>372.13</v>
      </c>
      <c r="M35"/>
      <c r="N35"/>
      <c r="O35"/>
      <c r="P35" s="200">
        <f t="shared" si="2"/>
        <v>6502.28</v>
      </c>
      <c r="Q35" s="281">
        <f t="shared" si="3"/>
        <v>1</v>
      </c>
      <c r="R35" s="200">
        <f t="shared" si="4"/>
        <v>6874.41</v>
      </c>
      <c r="S35" s="281">
        <f t="shared" si="5"/>
        <v>1</v>
      </c>
      <c r="T35" s="200">
        <f t="shared" si="6"/>
        <v>372.13</v>
      </c>
      <c r="U35" s="281">
        <f t="shared" si="7"/>
        <v>1</v>
      </c>
      <c r="V35" s="7"/>
    </row>
    <row r="36" spans="1:22">
      <c r="A36" s="334">
        <v>712459908</v>
      </c>
      <c r="B36" t="s">
        <v>318</v>
      </c>
      <c r="C36">
        <v>2596</v>
      </c>
      <c r="D36" s="333">
        <v>44322</v>
      </c>
      <c r="E36" t="s">
        <v>296</v>
      </c>
      <c r="F36">
        <v>5815.04</v>
      </c>
      <c r="G36"/>
      <c r="H36" s="200">
        <f t="shared" ref="H36:H45" si="18">F36-G36</f>
        <v>5815.04</v>
      </c>
      <c r="I36" s="283">
        <f t="shared" ref="I36:I45" si="19">ROUND(H36/F36,10)</f>
        <v>1</v>
      </c>
      <c r="J36">
        <v>6378.59</v>
      </c>
      <c r="K36">
        <v>6285.17</v>
      </c>
      <c r="L36">
        <v>-93.42</v>
      </c>
      <c r="M36"/>
      <c r="N36"/>
      <c r="O36"/>
      <c r="P36" s="200">
        <f t="shared" ref="P36:P45" si="20">J36-N36</f>
        <v>6378.59</v>
      </c>
      <c r="Q36" s="281">
        <f t="shared" ref="Q36:Q45" si="21">ROUND(P36/J36,10)</f>
        <v>1</v>
      </c>
      <c r="R36" s="200">
        <f t="shared" ref="R36:R45" si="22">K36-M36</f>
        <v>6285.17</v>
      </c>
      <c r="S36" s="281">
        <f t="shared" ref="S36:S45" si="23">ROUND(R36/K36,10)</f>
        <v>1</v>
      </c>
      <c r="T36" s="200">
        <f t="shared" ref="T36:T45" si="24">L36-O36</f>
        <v>-93.42</v>
      </c>
      <c r="U36" s="281">
        <f t="shared" ref="U36:U45" si="25">ROUND(T36/L36,10)</f>
        <v>1</v>
      </c>
      <c r="V36" s="7"/>
    </row>
    <row r="37" spans="1:22">
      <c r="A37" s="334">
        <v>717158901</v>
      </c>
      <c r="B37" t="s">
        <v>319</v>
      </c>
      <c r="C37">
        <v>18812</v>
      </c>
      <c r="D37" s="333">
        <v>44692</v>
      </c>
      <c r="E37" t="s">
        <v>296</v>
      </c>
      <c r="F37">
        <v>329.21</v>
      </c>
      <c r="G37"/>
      <c r="H37" s="200">
        <f t="shared" si="18"/>
        <v>329.21</v>
      </c>
      <c r="I37" s="283">
        <f t="shared" si="19"/>
        <v>1</v>
      </c>
      <c r="J37">
        <v>330.38</v>
      </c>
      <c r="K37">
        <v>355.83</v>
      </c>
      <c r="L37">
        <v>25.45</v>
      </c>
      <c r="M37"/>
      <c r="N37"/>
      <c r="O37"/>
      <c r="P37" s="200">
        <f t="shared" si="20"/>
        <v>330.38</v>
      </c>
      <c r="Q37" s="281">
        <f t="shared" si="21"/>
        <v>1</v>
      </c>
      <c r="R37" s="200">
        <f t="shared" si="22"/>
        <v>355.83</v>
      </c>
      <c r="S37" s="281">
        <f t="shared" si="23"/>
        <v>1</v>
      </c>
      <c r="T37" s="200">
        <f t="shared" si="24"/>
        <v>25.45</v>
      </c>
      <c r="U37" s="281">
        <f t="shared" si="25"/>
        <v>1</v>
      </c>
      <c r="V37" s="7"/>
    </row>
    <row r="38" spans="1:22">
      <c r="A38" s="334">
        <v>733337901</v>
      </c>
      <c r="B38" t="s">
        <v>320</v>
      </c>
      <c r="C38">
        <v>2445</v>
      </c>
      <c r="D38" s="333">
        <v>44692</v>
      </c>
      <c r="E38" t="s">
        <v>296</v>
      </c>
      <c r="F38">
        <v>706.13</v>
      </c>
      <c r="G38"/>
      <c r="H38" s="200">
        <f t="shared" si="18"/>
        <v>706.13</v>
      </c>
      <c r="I38" s="283">
        <f t="shared" si="19"/>
        <v>1</v>
      </c>
      <c r="J38">
        <v>708.64</v>
      </c>
      <c r="K38">
        <v>763.22</v>
      </c>
      <c r="L38">
        <v>54.58</v>
      </c>
      <c r="M38"/>
      <c r="N38"/>
      <c r="O38"/>
      <c r="P38" s="200">
        <f t="shared" si="20"/>
        <v>708.64</v>
      </c>
      <c r="Q38" s="281">
        <f t="shared" si="21"/>
        <v>1</v>
      </c>
      <c r="R38" s="200">
        <f t="shared" si="22"/>
        <v>763.22</v>
      </c>
      <c r="S38" s="281">
        <f t="shared" si="23"/>
        <v>1</v>
      </c>
      <c r="T38" s="200">
        <f t="shared" si="24"/>
        <v>54.58</v>
      </c>
      <c r="U38" s="281">
        <f t="shared" si="25"/>
        <v>1</v>
      </c>
      <c r="V38" s="7"/>
    </row>
    <row r="39" spans="1:22">
      <c r="A39" s="334">
        <v>733337901</v>
      </c>
      <c r="B39" t="s">
        <v>320</v>
      </c>
      <c r="C39">
        <v>2445</v>
      </c>
      <c r="D39" s="333">
        <v>44328</v>
      </c>
      <c r="E39" t="s">
        <v>296</v>
      </c>
      <c r="F39">
        <v>1283.6300000000001</v>
      </c>
      <c r="G39"/>
      <c r="H39" s="200">
        <f t="shared" si="18"/>
        <v>1283.6300000000001</v>
      </c>
      <c r="I39" s="283">
        <f t="shared" si="19"/>
        <v>1</v>
      </c>
      <c r="J39">
        <v>1426.96</v>
      </c>
      <c r="K39">
        <v>1387.41</v>
      </c>
      <c r="L39">
        <v>-39.549999999999997</v>
      </c>
      <c r="M39"/>
      <c r="N39"/>
      <c r="O39"/>
      <c r="P39" s="200">
        <f t="shared" si="20"/>
        <v>1426.96</v>
      </c>
      <c r="Q39" s="281">
        <f t="shared" si="21"/>
        <v>1</v>
      </c>
      <c r="R39" s="200">
        <f t="shared" si="22"/>
        <v>1387.41</v>
      </c>
      <c r="S39" s="281">
        <f t="shared" si="23"/>
        <v>1</v>
      </c>
      <c r="T39" s="200">
        <f t="shared" si="24"/>
        <v>-39.549999999999997</v>
      </c>
      <c r="U39" s="281">
        <f t="shared" si="25"/>
        <v>1</v>
      </c>
      <c r="V39" s="7"/>
    </row>
    <row r="40" spans="1:22">
      <c r="A40" s="334" t="s">
        <v>321</v>
      </c>
      <c r="B40" t="s">
        <v>322</v>
      </c>
      <c r="C40">
        <v>14078</v>
      </c>
      <c r="D40" s="333">
        <v>44930</v>
      </c>
      <c r="E40" t="s">
        <v>298</v>
      </c>
      <c r="F40">
        <v>0</v>
      </c>
      <c r="G40"/>
      <c r="H40" s="200">
        <f t="shared" si="18"/>
        <v>0</v>
      </c>
      <c r="I40" s="283" t="e">
        <f t="shared" si="19"/>
        <v>#DIV/0!</v>
      </c>
      <c r="J40">
        <v>0</v>
      </c>
      <c r="K40">
        <v>0</v>
      </c>
      <c r="L40">
        <v>0</v>
      </c>
      <c r="M40"/>
      <c r="N40"/>
      <c r="O40"/>
      <c r="P40" s="200">
        <f t="shared" si="20"/>
        <v>0</v>
      </c>
      <c r="Q40" s="281" t="e">
        <f t="shared" si="21"/>
        <v>#DIV/0!</v>
      </c>
      <c r="R40" s="200">
        <f t="shared" si="22"/>
        <v>0</v>
      </c>
      <c r="S40" s="281" t="e">
        <f t="shared" si="23"/>
        <v>#DIV/0!</v>
      </c>
      <c r="T40" s="200">
        <f t="shared" si="24"/>
        <v>0</v>
      </c>
      <c r="U40" s="281" t="e">
        <f t="shared" si="25"/>
        <v>#DIV/0!</v>
      </c>
      <c r="V40" s="7"/>
    </row>
    <row r="41" spans="1:22">
      <c r="A41" s="334" t="s">
        <v>323</v>
      </c>
      <c r="B41" t="s">
        <v>324</v>
      </c>
      <c r="C41">
        <v>2702</v>
      </c>
      <c r="D41" s="333">
        <v>42877</v>
      </c>
      <c r="E41" t="s">
        <v>304</v>
      </c>
      <c r="F41">
        <v>605.75</v>
      </c>
      <c r="G41"/>
      <c r="H41" s="200">
        <f t="shared" si="18"/>
        <v>605.75</v>
      </c>
      <c r="I41" s="283">
        <f t="shared" si="19"/>
        <v>1</v>
      </c>
      <c r="J41">
        <v>673.99</v>
      </c>
      <c r="K41">
        <v>646.49</v>
      </c>
      <c r="L41">
        <v>-27.5</v>
      </c>
      <c r="M41"/>
      <c r="N41"/>
      <c r="O41"/>
      <c r="P41" s="200">
        <f t="shared" si="20"/>
        <v>673.99</v>
      </c>
      <c r="Q41" s="281">
        <f t="shared" si="21"/>
        <v>1</v>
      </c>
      <c r="R41" s="200">
        <f t="shared" si="22"/>
        <v>646.49</v>
      </c>
      <c r="S41" s="281">
        <f t="shared" si="23"/>
        <v>1</v>
      </c>
      <c r="T41" s="200">
        <f t="shared" si="24"/>
        <v>-27.5</v>
      </c>
      <c r="U41" s="281">
        <f t="shared" si="25"/>
        <v>1</v>
      </c>
      <c r="V41" s="7"/>
    </row>
    <row r="42" spans="1:22">
      <c r="A42" s="334" t="s">
        <v>323</v>
      </c>
      <c r="B42" t="s">
        <v>324</v>
      </c>
      <c r="C42">
        <v>2702</v>
      </c>
      <c r="D42" s="333">
        <v>43242</v>
      </c>
      <c r="E42" t="s">
        <v>304</v>
      </c>
      <c r="F42">
        <v>627.13</v>
      </c>
      <c r="G42"/>
      <c r="H42" s="200">
        <f t="shared" si="18"/>
        <v>627.13</v>
      </c>
      <c r="I42" s="283">
        <f t="shared" si="19"/>
        <v>1</v>
      </c>
      <c r="J42">
        <v>739.52</v>
      </c>
      <c r="K42">
        <v>669.3</v>
      </c>
      <c r="L42">
        <v>-70.22</v>
      </c>
      <c r="M42"/>
      <c r="N42"/>
      <c r="O42"/>
      <c r="P42" s="200">
        <f t="shared" si="20"/>
        <v>739.52</v>
      </c>
      <c r="Q42" s="281">
        <f t="shared" si="21"/>
        <v>1</v>
      </c>
      <c r="R42" s="200">
        <f t="shared" si="22"/>
        <v>669.3</v>
      </c>
      <c r="S42" s="281">
        <f t="shared" si="23"/>
        <v>1</v>
      </c>
      <c r="T42" s="200">
        <f t="shared" si="24"/>
        <v>-70.22</v>
      </c>
      <c r="U42" s="281">
        <f t="shared" si="25"/>
        <v>1</v>
      </c>
      <c r="V42" s="7"/>
    </row>
    <row r="43" spans="1:22">
      <c r="A43" s="334" t="s">
        <v>323</v>
      </c>
      <c r="B43" t="s">
        <v>324</v>
      </c>
      <c r="C43">
        <v>7015</v>
      </c>
      <c r="D43" s="333">
        <v>43612</v>
      </c>
      <c r="E43" t="s">
        <v>304</v>
      </c>
      <c r="F43">
        <v>1665.19</v>
      </c>
      <c r="G43"/>
      <c r="H43" s="200">
        <f t="shared" si="18"/>
        <v>1665.19</v>
      </c>
      <c r="I43" s="283">
        <f t="shared" si="19"/>
        <v>1</v>
      </c>
      <c r="J43">
        <v>1856.68</v>
      </c>
      <c r="K43">
        <v>1777.17</v>
      </c>
      <c r="L43">
        <v>-79.510000000000005</v>
      </c>
      <c r="M43"/>
      <c r="N43"/>
      <c r="O43"/>
      <c r="P43" s="200">
        <f t="shared" si="20"/>
        <v>1856.68</v>
      </c>
      <c r="Q43" s="281">
        <f t="shared" si="21"/>
        <v>1</v>
      </c>
      <c r="R43" s="200">
        <f t="shared" si="22"/>
        <v>1777.17</v>
      </c>
      <c r="S43" s="281">
        <f t="shared" si="23"/>
        <v>1</v>
      </c>
      <c r="T43" s="200">
        <f t="shared" si="24"/>
        <v>-79.510000000000005</v>
      </c>
      <c r="U43" s="281">
        <f t="shared" si="25"/>
        <v>1</v>
      </c>
      <c r="V43" s="7"/>
    </row>
    <row r="44" spans="1:22">
      <c r="A44" s="334" t="s">
        <v>323</v>
      </c>
      <c r="B44" t="s">
        <v>324</v>
      </c>
      <c r="C44">
        <v>7015</v>
      </c>
      <c r="D44" s="333">
        <v>44004</v>
      </c>
      <c r="E44" t="s">
        <v>304</v>
      </c>
      <c r="F44">
        <v>1757.7</v>
      </c>
      <c r="G44"/>
      <c r="H44" s="200">
        <f t="shared" si="18"/>
        <v>1757.7</v>
      </c>
      <c r="I44" s="283">
        <f t="shared" si="19"/>
        <v>1</v>
      </c>
      <c r="J44">
        <v>1972.05</v>
      </c>
      <c r="K44">
        <v>1875.9</v>
      </c>
      <c r="L44">
        <v>-96.15</v>
      </c>
      <c r="M44"/>
      <c r="N44"/>
      <c r="O44"/>
      <c r="P44" s="200">
        <f t="shared" si="20"/>
        <v>1972.05</v>
      </c>
      <c r="Q44" s="281">
        <f t="shared" si="21"/>
        <v>1</v>
      </c>
      <c r="R44" s="200">
        <f t="shared" si="22"/>
        <v>1875.9</v>
      </c>
      <c r="S44" s="281">
        <f t="shared" si="23"/>
        <v>1</v>
      </c>
      <c r="T44" s="200">
        <f t="shared" si="24"/>
        <v>-96.15</v>
      </c>
      <c r="U44" s="281">
        <f t="shared" si="25"/>
        <v>1</v>
      </c>
      <c r="V44" s="7"/>
    </row>
    <row r="45" spans="1:22">
      <c r="A45" s="334" t="s">
        <v>323</v>
      </c>
      <c r="B45" t="s">
        <v>324</v>
      </c>
      <c r="C45">
        <v>7015</v>
      </c>
      <c r="D45" s="333">
        <v>44326</v>
      </c>
      <c r="E45" t="s">
        <v>304</v>
      </c>
      <c r="F45">
        <v>1794.7</v>
      </c>
      <c r="G45"/>
      <c r="H45" s="200">
        <f t="shared" si="18"/>
        <v>1794.7</v>
      </c>
      <c r="I45" s="283">
        <f t="shared" si="19"/>
        <v>1</v>
      </c>
      <c r="J45">
        <v>2164.23</v>
      </c>
      <c r="K45">
        <v>1915.39</v>
      </c>
      <c r="L45">
        <v>-248.84</v>
      </c>
      <c r="M45"/>
      <c r="N45"/>
      <c r="O45"/>
      <c r="P45" s="200">
        <f t="shared" si="20"/>
        <v>2164.23</v>
      </c>
      <c r="Q45" s="281">
        <f t="shared" si="21"/>
        <v>1</v>
      </c>
      <c r="R45" s="200">
        <f t="shared" si="22"/>
        <v>1915.39</v>
      </c>
      <c r="S45" s="281">
        <f t="shared" si="23"/>
        <v>1</v>
      </c>
      <c r="T45" s="200">
        <f t="shared" si="24"/>
        <v>-248.84</v>
      </c>
      <c r="U45" s="281">
        <f t="shared" si="25"/>
        <v>1</v>
      </c>
      <c r="V45" s="7"/>
    </row>
    <row r="46" spans="1:22">
      <c r="A46" s="334" t="s">
        <v>323</v>
      </c>
      <c r="B46" t="s">
        <v>324</v>
      </c>
      <c r="C46">
        <v>7015</v>
      </c>
      <c r="D46" s="333">
        <v>44687</v>
      </c>
      <c r="E46" t="s">
        <v>304</v>
      </c>
      <c r="F46">
        <v>1887.21</v>
      </c>
      <c r="G46"/>
      <c r="H46" s="200">
        <f t="shared" si="0"/>
        <v>1887.21</v>
      </c>
      <c r="I46" s="283">
        <f t="shared" si="1"/>
        <v>1</v>
      </c>
      <c r="J46">
        <v>1990.72</v>
      </c>
      <c r="K46">
        <v>2014.12</v>
      </c>
      <c r="L46">
        <v>23.4</v>
      </c>
      <c r="M46"/>
      <c r="N46"/>
      <c r="O46"/>
      <c r="P46" s="200">
        <f t="shared" si="2"/>
        <v>1990.72</v>
      </c>
      <c r="Q46" s="281">
        <f t="shared" si="3"/>
        <v>1</v>
      </c>
      <c r="R46" s="200">
        <f t="shared" si="4"/>
        <v>2014.12</v>
      </c>
      <c r="S46" s="281">
        <f t="shared" si="5"/>
        <v>1</v>
      </c>
      <c r="T46" s="200">
        <f t="shared" si="6"/>
        <v>23.4</v>
      </c>
      <c r="U46" s="281">
        <f t="shared" si="7"/>
        <v>1</v>
      </c>
      <c r="V46" s="7"/>
    </row>
    <row r="47" spans="1:22">
      <c r="A47" s="334" t="s">
        <v>325</v>
      </c>
      <c r="B47" t="s">
        <v>326</v>
      </c>
      <c r="C47">
        <v>4504</v>
      </c>
      <c r="D47" s="333">
        <v>44306</v>
      </c>
      <c r="E47" t="s">
        <v>296</v>
      </c>
      <c r="F47">
        <v>1008.9</v>
      </c>
      <c r="G47"/>
      <c r="H47" s="200">
        <f t="shared" si="0"/>
        <v>1008.9</v>
      </c>
      <c r="I47" s="283">
        <f t="shared" si="1"/>
        <v>1</v>
      </c>
      <c r="J47">
        <v>1097.8800000000001</v>
      </c>
      <c r="K47">
        <v>1090.47</v>
      </c>
      <c r="L47">
        <v>-7.41</v>
      </c>
      <c r="M47"/>
      <c r="N47"/>
      <c r="O47"/>
      <c r="P47" s="200">
        <f t="shared" si="2"/>
        <v>1097.8800000000001</v>
      </c>
      <c r="Q47" s="281">
        <f t="shared" si="3"/>
        <v>1</v>
      </c>
      <c r="R47" s="200">
        <f t="shared" si="4"/>
        <v>1090.47</v>
      </c>
      <c r="S47" s="281">
        <f t="shared" si="5"/>
        <v>1</v>
      </c>
      <c r="T47" s="200">
        <f t="shared" si="6"/>
        <v>-7.41</v>
      </c>
      <c r="U47" s="281">
        <f t="shared" si="7"/>
        <v>1</v>
      </c>
      <c r="V47" s="7"/>
    </row>
    <row r="48" spans="1:22">
      <c r="A48" s="334" t="s">
        <v>325</v>
      </c>
      <c r="B48" t="s">
        <v>326</v>
      </c>
      <c r="C48">
        <v>4504</v>
      </c>
      <c r="D48" s="333">
        <v>44671</v>
      </c>
      <c r="E48" t="s">
        <v>296</v>
      </c>
      <c r="F48">
        <v>2364.6</v>
      </c>
      <c r="G48"/>
      <c r="H48" s="200">
        <f t="shared" si="0"/>
        <v>2364.6</v>
      </c>
      <c r="I48" s="283">
        <f t="shared" si="1"/>
        <v>1</v>
      </c>
      <c r="J48">
        <v>2508.06</v>
      </c>
      <c r="K48">
        <v>2555.77</v>
      </c>
      <c r="L48">
        <v>47.71</v>
      </c>
      <c r="M48"/>
      <c r="N48"/>
      <c r="O48"/>
      <c r="P48" s="200">
        <f t="shared" si="2"/>
        <v>2508.06</v>
      </c>
      <c r="Q48" s="281">
        <f t="shared" si="3"/>
        <v>1</v>
      </c>
      <c r="R48" s="200">
        <f t="shared" si="4"/>
        <v>2555.77</v>
      </c>
      <c r="S48" s="281">
        <f t="shared" si="5"/>
        <v>1</v>
      </c>
      <c r="T48" s="200">
        <f t="shared" si="6"/>
        <v>47.71</v>
      </c>
      <c r="U48" s="281">
        <f t="shared" si="7"/>
        <v>1</v>
      </c>
      <c r="V48" s="7"/>
    </row>
    <row r="49" spans="1:22">
      <c r="A49" s="334" t="s">
        <v>327</v>
      </c>
      <c r="B49" t="s">
        <v>328</v>
      </c>
      <c r="C49">
        <v>503.87</v>
      </c>
      <c r="D49" s="333">
        <v>43990</v>
      </c>
      <c r="E49" t="s">
        <v>302</v>
      </c>
      <c r="F49">
        <v>503.87</v>
      </c>
      <c r="G49"/>
      <c r="H49" s="200">
        <f t="shared" si="0"/>
        <v>503.87</v>
      </c>
      <c r="I49" s="283">
        <f t="shared" si="1"/>
        <v>1</v>
      </c>
      <c r="J49">
        <v>503.87</v>
      </c>
      <c r="K49">
        <v>503.87</v>
      </c>
      <c r="L49">
        <v>0</v>
      </c>
      <c r="M49"/>
      <c r="N49"/>
      <c r="O49"/>
      <c r="P49" s="200">
        <f t="shared" si="2"/>
        <v>503.87</v>
      </c>
      <c r="Q49" s="281">
        <f t="shared" si="3"/>
        <v>1</v>
      </c>
      <c r="R49" s="200">
        <f t="shared" si="4"/>
        <v>503.87</v>
      </c>
      <c r="S49" s="281">
        <f t="shared" si="5"/>
        <v>1</v>
      </c>
      <c r="T49" s="200">
        <f t="shared" si="6"/>
        <v>0</v>
      </c>
      <c r="U49" s="281" t="e">
        <f t="shared" si="7"/>
        <v>#DIV/0!</v>
      </c>
      <c r="V49" s="7"/>
    </row>
    <row r="50" spans="1:22">
      <c r="A50" s="334" t="s">
        <v>327</v>
      </c>
      <c r="B50" t="s">
        <v>328</v>
      </c>
      <c r="C50">
        <v>541.53</v>
      </c>
      <c r="D50" s="333">
        <v>44158</v>
      </c>
      <c r="E50" t="s">
        <v>302</v>
      </c>
      <c r="F50">
        <v>541.53</v>
      </c>
      <c r="G50"/>
      <c r="H50" s="200">
        <f t="shared" si="0"/>
        <v>541.53</v>
      </c>
      <c r="I50" s="283">
        <f t="shared" si="1"/>
        <v>1</v>
      </c>
      <c r="J50">
        <v>541.53</v>
      </c>
      <c r="K50">
        <v>541.53</v>
      </c>
      <c r="L50">
        <v>0</v>
      </c>
      <c r="M50"/>
      <c r="N50"/>
      <c r="O50"/>
      <c r="P50" s="200">
        <f t="shared" si="2"/>
        <v>541.53</v>
      </c>
      <c r="Q50" s="281">
        <f t="shared" si="3"/>
        <v>1</v>
      </c>
      <c r="R50" s="200">
        <f t="shared" si="4"/>
        <v>541.53</v>
      </c>
      <c r="S50" s="281">
        <f t="shared" si="5"/>
        <v>1</v>
      </c>
      <c r="T50" s="200">
        <f t="shared" si="6"/>
        <v>0</v>
      </c>
      <c r="U50" s="281" t="e">
        <f t="shared" si="7"/>
        <v>#DIV/0!</v>
      </c>
      <c r="V50" s="7"/>
    </row>
    <row r="51" spans="1:22">
      <c r="A51" s="334" t="s">
        <v>327</v>
      </c>
      <c r="B51" t="s">
        <v>328</v>
      </c>
      <c r="C51">
        <v>909.19</v>
      </c>
      <c r="D51" s="333">
        <v>44320</v>
      </c>
      <c r="E51" t="s">
        <v>302</v>
      </c>
      <c r="F51">
        <v>909.19</v>
      </c>
      <c r="G51"/>
      <c r="H51" s="200">
        <f t="shared" si="0"/>
        <v>909.19</v>
      </c>
      <c r="I51" s="283">
        <f t="shared" si="1"/>
        <v>1</v>
      </c>
      <c r="J51">
        <v>909.19</v>
      </c>
      <c r="K51">
        <v>909.19</v>
      </c>
      <c r="L51">
        <v>0</v>
      </c>
      <c r="M51"/>
      <c r="N51"/>
      <c r="O51"/>
      <c r="P51" s="200">
        <f t="shared" si="2"/>
        <v>909.19</v>
      </c>
      <c r="Q51" s="281">
        <f t="shared" si="3"/>
        <v>1</v>
      </c>
      <c r="R51" s="200">
        <f t="shared" si="4"/>
        <v>909.19</v>
      </c>
      <c r="S51" s="281">
        <f t="shared" si="5"/>
        <v>1</v>
      </c>
      <c r="T51" s="200">
        <f t="shared" si="6"/>
        <v>0</v>
      </c>
      <c r="U51" s="281" t="e">
        <f t="shared" si="7"/>
        <v>#DIV/0!</v>
      </c>
      <c r="V51" s="7"/>
    </row>
    <row r="52" spans="1:22">
      <c r="A52" s="334" t="s">
        <v>329</v>
      </c>
      <c r="B52" t="s">
        <v>330</v>
      </c>
      <c r="C52">
        <v>2900</v>
      </c>
      <c r="D52" s="333">
        <v>43784</v>
      </c>
      <c r="E52" t="s">
        <v>302</v>
      </c>
      <c r="F52">
        <v>508.82</v>
      </c>
      <c r="G52"/>
      <c r="H52" s="200">
        <f t="shared" si="0"/>
        <v>508.82</v>
      </c>
      <c r="I52" s="283">
        <f t="shared" si="1"/>
        <v>1</v>
      </c>
      <c r="J52">
        <v>508.82</v>
      </c>
      <c r="K52">
        <v>508.82</v>
      </c>
      <c r="L52">
        <v>0</v>
      </c>
      <c r="M52"/>
      <c r="N52"/>
      <c r="O52"/>
      <c r="P52" s="200">
        <f t="shared" si="2"/>
        <v>508.82</v>
      </c>
      <c r="Q52" s="281">
        <f t="shared" si="3"/>
        <v>1</v>
      </c>
      <c r="R52" s="200">
        <f t="shared" si="4"/>
        <v>508.82</v>
      </c>
      <c r="S52" s="281">
        <f t="shared" si="5"/>
        <v>1</v>
      </c>
      <c r="T52" s="200">
        <f t="shared" si="6"/>
        <v>0</v>
      </c>
      <c r="U52" s="281" t="e">
        <f t="shared" si="7"/>
        <v>#DIV/0!</v>
      </c>
      <c r="V52" s="7"/>
    </row>
    <row r="53" spans="1:22">
      <c r="A53" s="334" t="s">
        <v>329</v>
      </c>
      <c r="B53" t="s">
        <v>330</v>
      </c>
      <c r="C53">
        <v>3500</v>
      </c>
      <c r="D53" s="333">
        <v>43593</v>
      </c>
      <c r="E53" t="s">
        <v>302</v>
      </c>
      <c r="F53">
        <v>1230.3900000000001</v>
      </c>
      <c r="G53"/>
      <c r="H53" s="200">
        <f t="shared" si="0"/>
        <v>1230.3900000000001</v>
      </c>
      <c r="I53" s="283">
        <f t="shared" si="1"/>
        <v>1</v>
      </c>
      <c r="J53">
        <v>1230.3900000000001</v>
      </c>
      <c r="K53">
        <v>1230.3900000000001</v>
      </c>
      <c r="L53">
        <v>0</v>
      </c>
      <c r="M53"/>
      <c r="N53"/>
      <c r="O53"/>
      <c r="P53" s="200">
        <f t="shared" si="2"/>
        <v>1230.3900000000001</v>
      </c>
      <c r="Q53" s="281">
        <f t="shared" si="3"/>
        <v>1</v>
      </c>
      <c r="R53" s="200">
        <f t="shared" si="4"/>
        <v>1230.3900000000001</v>
      </c>
      <c r="S53" s="281">
        <f t="shared" si="5"/>
        <v>1</v>
      </c>
      <c r="T53" s="200">
        <f t="shared" si="6"/>
        <v>0</v>
      </c>
      <c r="U53" s="281" t="e">
        <f t="shared" si="7"/>
        <v>#DIV/0!</v>
      </c>
      <c r="V53" s="7"/>
    </row>
    <row r="54" spans="1:22">
      <c r="A54" s="334" t="s">
        <v>329</v>
      </c>
      <c r="B54" t="s">
        <v>330</v>
      </c>
      <c r="C54">
        <v>1142</v>
      </c>
      <c r="D54" s="333">
        <v>44879</v>
      </c>
      <c r="E54" t="s">
        <v>302</v>
      </c>
      <c r="F54">
        <v>229.55</v>
      </c>
      <c r="G54"/>
      <c r="H54" s="200">
        <f t="shared" si="0"/>
        <v>229.55</v>
      </c>
      <c r="I54" s="283">
        <f t="shared" si="1"/>
        <v>1</v>
      </c>
      <c r="J54">
        <v>229.55</v>
      </c>
      <c r="K54">
        <v>229.55</v>
      </c>
      <c r="L54">
        <v>0</v>
      </c>
      <c r="M54"/>
      <c r="N54"/>
      <c r="O54"/>
      <c r="P54" s="200">
        <f t="shared" si="2"/>
        <v>229.55</v>
      </c>
      <c r="Q54" s="281">
        <f t="shared" si="3"/>
        <v>1</v>
      </c>
      <c r="R54" s="200">
        <f t="shared" si="4"/>
        <v>229.55</v>
      </c>
      <c r="S54" s="281">
        <f t="shared" si="5"/>
        <v>1</v>
      </c>
      <c r="T54" s="200">
        <f t="shared" si="6"/>
        <v>0</v>
      </c>
      <c r="U54" s="281" t="e">
        <f t="shared" si="7"/>
        <v>#DIV/0!</v>
      </c>
      <c r="V54" s="7"/>
    </row>
    <row r="55" spans="1:22">
      <c r="A55" s="334" t="s">
        <v>331</v>
      </c>
      <c r="B55" t="s">
        <v>332</v>
      </c>
      <c r="C55">
        <v>20000</v>
      </c>
      <c r="D55" s="333">
        <v>44665</v>
      </c>
      <c r="E55" t="s">
        <v>302</v>
      </c>
      <c r="F55">
        <v>1750</v>
      </c>
      <c r="G55"/>
      <c r="H55" s="200">
        <f t="shared" si="0"/>
        <v>1750</v>
      </c>
      <c r="I55" s="283">
        <f t="shared" si="1"/>
        <v>1</v>
      </c>
      <c r="J55">
        <v>1750</v>
      </c>
      <c r="K55">
        <v>1750</v>
      </c>
      <c r="L55">
        <v>0</v>
      </c>
      <c r="M55"/>
      <c r="N55"/>
      <c r="O55"/>
      <c r="P55" s="200">
        <f t="shared" si="2"/>
        <v>1750</v>
      </c>
      <c r="Q55" s="281">
        <f t="shared" si="3"/>
        <v>1</v>
      </c>
      <c r="R55" s="200">
        <f t="shared" si="4"/>
        <v>1750</v>
      </c>
      <c r="S55" s="281">
        <f t="shared" si="5"/>
        <v>1</v>
      </c>
      <c r="T55" s="200">
        <f t="shared" si="6"/>
        <v>0</v>
      </c>
      <c r="U55" s="281" t="e">
        <f t="shared" si="7"/>
        <v>#DIV/0!</v>
      </c>
      <c r="V55" s="7"/>
    </row>
    <row r="56" spans="1:22">
      <c r="A56" s="334" t="s">
        <v>331</v>
      </c>
      <c r="B56" t="s">
        <v>332</v>
      </c>
      <c r="C56">
        <v>20000</v>
      </c>
      <c r="D56" s="333">
        <v>44162</v>
      </c>
      <c r="E56" t="s">
        <v>302</v>
      </c>
      <c r="F56">
        <v>1277.5</v>
      </c>
      <c r="G56"/>
      <c r="H56" s="200">
        <f t="shared" si="0"/>
        <v>1277.5</v>
      </c>
      <c r="I56" s="283">
        <f t="shared" si="1"/>
        <v>1</v>
      </c>
      <c r="J56">
        <v>1277.5</v>
      </c>
      <c r="K56">
        <v>1277.5</v>
      </c>
      <c r="L56">
        <v>0</v>
      </c>
      <c r="M56"/>
      <c r="N56"/>
      <c r="O56"/>
      <c r="P56" s="200">
        <f t="shared" si="2"/>
        <v>1277.5</v>
      </c>
      <c r="Q56" s="281">
        <f t="shared" si="3"/>
        <v>1</v>
      </c>
      <c r="R56" s="200">
        <f t="shared" si="4"/>
        <v>1277.5</v>
      </c>
      <c r="S56" s="281">
        <f t="shared" si="5"/>
        <v>1</v>
      </c>
      <c r="T56" s="200">
        <f t="shared" si="6"/>
        <v>0</v>
      </c>
      <c r="U56" s="281" t="e">
        <f t="shared" si="7"/>
        <v>#DIV/0!</v>
      </c>
      <c r="V56" s="7"/>
    </row>
    <row r="57" spans="1:22">
      <c r="A57" s="334" t="s">
        <v>331</v>
      </c>
      <c r="B57" t="s">
        <v>332</v>
      </c>
      <c r="C57">
        <v>20000</v>
      </c>
      <c r="D57" s="333">
        <v>44301</v>
      </c>
      <c r="E57" t="s">
        <v>302</v>
      </c>
      <c r="F57">
        <v>1295</v>
      </c>
      <c r="G57"/>
      <c r="H57" s="200">
        <f t="shared" si="0"/>
        <v>1295</v>
      </c>
      <c r="I57" s="283">
        <f t="shared" si="1"/>
        <v>1</v>
      </c>
      <c r="J57">
        <v>1295</v>
      </c>
      <c r="K57">
        <v>1295</v>
      </c>
      <c r="L57">
        <v>0</v>
      </c>
      <c r="M57"/>
      <c r="N57"/>
      <c r="O57"/>
      <c r="P57" s="200">
        <f t="shared" si="2"/>
        <v>1295</v>
      </c>
      <c r="Q57" s="281">
        <f t="shared" si="3"/>
        <v>1</v>
      </c>
      <c r="R57" s="200">
        <f t="shared" si="4"/>
        <v>1295</v>
      </c>
      <c r="S57" s="281">
        <f t="shared" si="5"/>
        <v>1</v>
      </c>
      <c r="T57" s="200">
        <f t="shared" si="6"/>
        <v>0</v>
      </c>
      <c r="U57" s="281" t="e">
        <f t="shared" si="7"/>
        <v>#DIV/0!</v>
      </c>
      <c r="V57" s="7"/>
    </row>
    <row r="58" spans="1:22">
      <c r="A58" s="334" t="s">
        <v>333</v>
      </c>
      <c r="B58" t="s">
        <v>334</v>
      </c>
      <c r="C58">
        <v>5800</v>
      </c>
      <c r="D58" s="333">
        <v>44687</v>
      </c>
      <c r="E58" t="s">
        <v>302</v>
      </c>
      <c r="F58">
        <v>1278.73</v>
      </c>
      <c r="G58"/>
      <c r="H58" s="200">
        <f t="shared" si="0"/>
        <v>1278.73</v>
      </c>
      <c r="I58" s="283">
        <f t="shared" si="1"/>
        <v>1</v>
      </c>
      <c r="J58">
        <v>1278.73</v>
      </c>
      <c r="K58">
        <v>1278.73</v>
      </c>
      <c r="L58">
        <v>0</v>
      </c>
      <c r="M58"/>
      <c r="N58"/>
      <c r="O58"/>
      <c r="P58" s="200">
        <f t="shared" si="2"/>
        <v>1278.73</v>
      </c>
      <c r="Q58" s="281">
        <f t="shared" si="3"/>
        <v>1</v>
      </c>
      <c r="R58" s="200">
        <f t="shared" si="4"/>
        <v>1278.73</v>
      </c>
      <c r="S58" s="281">
        <f t="shared" si="5"/>
        <v>1</v>
      </c>
      <c r="T58" s="200">
        <f t="shared" si="6"/>
        <v>0</v>
      </c>
      <c r="U58" s="281" t="e">
        <f t="shared" si="7"/>
        <v>#DIV/0!</v>
      </c>
      <c r="V58" s="7"/>
    </row>
    <row r="59" spans="1:22">
      <c r="A59" s="334">
        <v>636274409</v>
      </c>
      <c r="B59" t="s">
        <v>335</v>
      </c>
      <c r="C59">
        <v>3000</v>
      </c>
      <c r="D59" s="333">
        <v>44937</v>
      </c>
      <c r="E59" t="s">
        <v>302</v>
      </c>
      <c r="F59">
        <v>0</v>
      </c>
      <c r="G59"/>
      <c r="H59" s="200">
        <f t="shared" si="0"/>
        <v>0</v>
      </c>
      <c r="I59" s="283" t="e">
        <f t="shared" si="1"/>
        <v>#DIV/0!</v>
      </c>
      <c r="J59">
        <v>0</v>
      </c>
      <c r="K59">
        <v>0</v>
      </c>
      <c r="L59">
        <v>0</v>
      </c>
      <c r="M59"/>
      <c r="N59"/>
      <c r="O59"/>
      <c r="P59" s="200">
        <f t="shared" si="2"/>
        <v>0</v>
      </c>
      <c r="Q59" s="281" t="e">
        <f t="shared" si="3"/>
        <v>#DIV/0!</v>
      </c>
      <c r="R59" s="200">
        <f t="shared" si="4"/>
        <v>0</v>
      </c>
      <c r="S59" s="281" t="e">
        <f t="shared" si="5"/>
        <v>#DIV/0!</v>
      </c>
      <c r="T59" s="200">
        <f t="shared" si="6"/>
        <v>0</v>
      </c>
      <c r="U59" s="281" t="e">
        <f t="shared" si="7"/>
        <v>#DIV/0!</v>
      </c>
      <c r="V59" s="7"/>
    </row>
    <row r="60" spans="1:22">
      <c r="A60" s="334" t="s">
        <v>336</v>
      </c>
      <c r="B60" t="s">
        <v>337</v>
      </c>
      <c r="C60">
        <v>4033</v>
      </c>
      <c r="D60" s="333">
        <v>43775</v>
      </c>
      <c r="E60" t="s">
        <v>304</v>
      </c>
      <c r="F60">
        <v>248.03</v>
      </c>
      <c r="G60"/>
      <c r="H60" s="200">
        <f t="shared" si="0"/>
        <v>248.03</v>
      </c>
      <c r="I60" s="283">
        <f t="shared" si="1"/>
        <v>1</v>
      </c>
      <c r="J60">
        <v>275.08999999999997</v>
      </c>
      <c r="K60">
        <v>264.70999999999998</v>
      </c>
      <c r="L60">
        <v>-10.38</v>
      </c>
      <c r="M60"/>
      <c r="N60"/>
      <c r="O60"/>
      <c r="P60" s="200">
        <f t="shared" si="2"/>
        <v>275.08999999999997</v>
      </c>
      <c r="Q60" s="281">
        <f t="shared" si="3"/>
        <v>1</v>
      </c>
      <c r="R60" s="200">
        <f t="shared" si="4"/>
        <v>264.70999999999998</v>
      </c>
      <c r="S60" s="281">
        <f t="shared" si="5"/>
        <v>1</v>
      </c>
      <c r="T60" s="200">
        <f t="shared" si="6"/>
        <v>-10.38</v>
      </c>
      <c r="U60" s="281">
        <f t="shared" si="7"/>
        <v>1</v>
      </c>
      <c r="V60" s="7"/>
    </row>
    <row r="61" spans="1:22">
      <c r="A61" s="334" t="s">
        <v>336</v>
      </c>
      <c r="B61" t="s">
        <v>337</v>
      </c>
      <c r="C61">
        <v>4033</v>
      </c>
      <c r="D61" s="333">
        <v>44140</v>
      </c>
      <c r="E61" t="s">
        <v>304</v>
      </c>
      <c r="F61">
        <v>260.13</v>
      </c>
      <c r="G61"/>
      <c r="H61" s="200">
        <f t="shared" si="0"/>
        <v>260.13</v>
      </c>
      <c r="I61" s="283">
        <f t="shared" si="1"/>
        <v>1</v>
      </c>
      <c r="J61">
        <v>307.88</v>
      </c>
      <c r="K61">
        <v>277.62</v>
      </c>
      <c r="L61">
        <v>-30.26</v>
      </c>
      <c r="M61"/>
      <c r="N61"/>
      <c r="O61"/>
      <c r="P61" s="200">
        <f t="shared" ref="P61:P70" si="26">J61-N61</f>
        <v>307.88</v>
      </c>
      <c r="Q61" s="281">
        <f t="shared" ref="Q61:Q70" si="27">ROUND(P61/J61,10)</f>
        <v>1</v>
      </c>
      <c r="R61" s="200">
        <f t="shared" ref="R61:R70" si="28">K61-M61</f>
        <v>277.62</v>
      </c>
      <c r="S61" s="281">
        <f t="shared" ref="S61:S70" si="29">ROUND(R61/K61,10)</f>
        <v>1</v>
      </c>
      <c r="T61" s="200">
        <f t="shared" ref="T61:T70" si="30">L61-O61</f>
        <v>-30.26</v>
      </c>
      <c r="U61" s="281">
        <f t="shared" ref="U61:U70" si="31">ROUND(T61/L61,10)</f>
        <v>1</v>
      </c>
      <c r="V61" s="7"/>
    </row>
    <row r="62" spans="1:22">
      <c r="A62" s="334" t="s">
        <v>336</v>
      </c>
      <c r="B62" t="s">
        <v>337</v>
      </c>
      <c r="C62">
        <v>4033</v>
      </c>
      <c r="D62" s="333">
        <v>44504</v>
      </c>
      <c r="E62" t="s">
        <v>304</v>
      </c>
      <c r="F62">
        <v>266.18</v>
      </c>
      <c r="G62"/>
      <c r="H62" s="200">
        <f t="shared" si="0"/>
        <v>266.18</v>
      </c>
      <c r="I62" s="283">
        <f t="shared" si="1"/>
        <v>1</v>
      </c>
      <c r="J62">
        <v>310</v>
      </c>
      <c r="K62">
        <v>284.08</v>
      </c>
      <c r="L62">
        <v>-25.92</v>
      </c>
      <c r="M62"/>
      <c r="N62"/>
      <c r="O62"/>
      <c r="P62" s="200">
        <f t="shared" si="26"/>
        <v>310</v>
      </c>
      <c r="Q62" s="281">
        <f t="shared" si="27"/>
        <v>1</v>
      </c>
      <c r="R62" s="200">
        <f t="shared" si="28"/>
        <v>284.08</v>
      </c>
      <c r="S62" s="281">
        <f t="shared" si="29"/>
        <v>1</v>
      </c>
      <c r="T62" s="200">
        <f t="shared" si="30"/>
        <v>-25.92</v>
      </c>
      <c r="U62" s="281">
        <f t="shared" si="31"/>
        <v>1</v>
      </c>
      <c r="V62" s="7"/>
    </row>
    <row r="63" spans="1:22">
      <c r="A63" s="334" t="s">
        <v>336</v>
      </c>
      <c r="B63" t="s">
        <v>337</v>
      </c>
      <c r="C63">
        <v>3384</v>
      </c>
      <c r="D63" s="333">
        <v>44868</v>
      </c>
      <c r="E63" t="s">
        <v>304</v>
      </c>
      <c r="F63">
        <v>223.34</v>
      </c>
      <c r="G63"/>
      <c r="H63" s="200">
        <f t="shared" si="0"/>
        <v>223.34</v>
      </c>
      <c r="I63" s="283">
        <f t="shared" si="1"/>
        <v>1</v>
      </c>
      <c r="J63">
        <v>220.76</v>
      </c>
      <c r="K63">
        <v>238.36</v>
      </c>
      <c r="L63">
        <v>17.600000000000001</v>
      </c>
      <c r="M63"/>
      <c r="N63"/>
      <c r="O63"/>
      <c r="P63" s="200">
        <f t="shared" si="26"/>
        <v>220.76</v>
      </c>
      <c r="Q63" s="281">
        <f t="shared" si="27"/>
        <v>1</v>
      </c>
      <c r="R63" s="200">
        <f t="shared" si="28"/>
        <v>238.36</v>
      </c>
      <c r="S63" s="281">
        <f t="shared" si="29"/>
        <v>1</v>
      </c>
      <c r="T63" s="200">
        <f t="shared" si="30"/>
        <v>17.600000000000001</v>
      </c>
      <c r="U63" s="281">
        <f t="shared" si="31"/>
        <v>1</v>
      </c>
      <c r="V63" s="7"/>
    </row>
    <row r="64" spans="1:22">
      <c r="A64" s="334" t="s">
        <v>336</v>
      </c>
      <c r="B64" t="s">
        <v>337</v>
      </c>
      <c r="C64">
        <v>4033</v>
      </c>
      <c r="D64" s="333">
        <v>43591</v>
      </c>
      <c r="E64" t="s">
        <v>304</v>
      </c>
      <c r="F64">
        <v>865.08</v>
      </c>
      <c r="G64"/>
      <c r="H64" s="200">
        <f t="shared" si="0"/>
        <v>865.08</v>
      </c>
      <c r="I64" s="283">
        <f t="shared" si="1"/>
        <v>1</v>
      </c>
      <c r="J64">
        <v>965.95</v>
      </c>
      <c r="K64">
        <v>923.26</v>
      </c>
      <c r="L64">
        <v>-42.69</v>
      </c>
      <c r="M64"/>
      <c r="N64"/>
      <c r="O64"/>
      <c r="P64" s="200">
        <f t="shared" si="26"/>
        <v>965.95</v>
      </c>
      <c r="Q64" s="281">
        <f t="shared" si="27"/>
        <v>1</v>
      </c>
      <c r="R64" s="200">
        <f t="shared" si="28"/>
        <v>923.26</v>
      </c>
      <c r="S64" s="281">
        <f t="shared" si="29"/>
        <v>1</v>
      </c>
      <c r="T64" s="200">
        <f t="shared" si="30"/>
        <v>-42.69</v>
      </c>
      <c r="U64" s="281">
        <f t="shared" si="31"/>
        <v>1</v>
      </c>
      <c r="V64" s="7"/>
    </row>
    <row r="65" spans="1:22">
      <c r="A65" s="334" t="s">
        <v>336</v>
      </c>
      <c r="B65" t="s">
        <v>337</v>
      </c>
      <c r="C65">
        <v>4033</v>
      </c>
      <c r="D65" s="333">
        <v>43958</v>
      </c>
      <c r="E65" t="s">
        <v>304</v>
      </c>
      <c r="F65">
        <v>901.38</v>
      </c>
      <c r="G65"/>
      <c r="H65" s="200">
        <f t="shared" si="0"/>
        <v>901.38</v>
      </c>
      <c r="I65" s="283">
        <f t="shared" si="1"/>
        <v>1</v>
      </c>
      <c r="J65">
        <v>977.14</v>
      </c>
      <c r="K65">
        <v>962</v>
      </c>
      <c r="L65">
        <v>-15.14</v>
      </c>
      <c r="M65"/>
      <c r="N65"/>
      <c r="O65"/>
      <c r="P65" s="200">
        <f t="shared" si="26"/>
        <v>977.14</v>
      </c>
      <c r="Q65" s="281">
        <f t="shared" si="27"/>
        <v>1</v>
      </c>
      <c r="R65" s="200">
        <f t="shared" si="28"/>
        <v>962</v>
      </c>
      <c r="S65" s="281">
        <f t="shared" si="29"/>
        <v>1</v>
      </c>
      <c r="T65" s="200">
        <f t="shared" si="30"/>
        <v>-15.14</v>
      </c>
      <c r="U65" s="281">
        <f t="shared" si="31"/>
        <v>1</v>
      </c>
      <c r="V65" s="7"/>
    </row>
    <row r="66" spans="1:22">
      <c r="A66" s="334" t="s">
        <v>336</v>
      </c>
      <c r="B66" t="s">
        <v>337</v>
      </c>
      <c r="C66">
        <v>4033</v>
      </c>
      <c r="D66" s="333">
        <v>44322</v>
      </c>
      <c r="E66" t="s">
        <v>304</v>
      </c>
      <c r="F66">
        <v>919.52</v>
      </c>
      <c r="G66"/>
      <c r="H66" s="200">
        <f t="shared" si="0"/>
        <v>919.52</v>
      </c>
      <c r="I66" s="283">
        <f t="shared" si="1"/>
        <v>1</v>
      </c>
      <c r="J66">
        <v>1111.02</v>
      </c>
      <c r="K66">
        <v>981.36</v>
      </c>
      <c r="L66">
        <v>-129.66</v>
      </c>
      <c r="M66"/>
      <c r="N66"/>
      <c r="O66"/>
      <c r="P66" s="200">
        <f t="shared" si="26"/>
        <v>1111.02</v>
      </c>
      <c r="Q66" s="281">
        <f t="shared" si="27"/>
        <v>1</v>
      </c>
      <c r="R66" s="200">
        <f t="shared" si="28"/>
        <v>981.36</v>
      </c>
      <c r="S66" s="281">
        <f t="shared" si="29"/>
        <v>1</v>
      </c>
      <c r="T66" s="200">
        <f t="shared" si="30"/>
        <v>-129.66</v>
      </c>
      <c r="U66" s="281">
        <f t="shared" si="31"/>
        <v>1</v>
      </c>
      <c r="V66" s="7"/>
    </row>
    <row r="67" spans="1:22">
      <c r="A67" s="334" t="s">
        <v>336</v>
      </c>
      <c r="B67" t="s">
        <v>337</v>
      </c>
      <c r="C67">
        <v>4033</v>
      </c>
      <c r="D67" s="333">
        <v>44685</v>
      </c>
      <c r="E67" t="s">
        <v>304</v>
      </c>
      <c r="F67">
        <v>931.62</v>
      </c>
      <c r="G67"/>
      <c r="H67" s="200">
        <f t="shared" si="0"/>
        <v>931.62</v>
      </c>
      <c r="I67" s="283">
        <f t="shared" si="1"/>
        <v>1</v>
      </c>
      <c r="J67">
        <v>992.22</v>
      </c>
      <c r="K67">
        <v>994.27</v>
      </c>
      <c r="L67">
        <v>2.0499999999999998</v>
      </c>
      <c r="M67"/>
      <c r="N67"/>
      <c r="O67"/>
      <c r="P67" s="200">
        <f t="shared" si="26"/>
        <v>992.22</v>
      </c>
      <c r="Q67" s="281">
        <f t="shared" si="27"/>
        <v>1</v>
      </c>
      <c r="R67" s="200">
        <f t="shared" si="28"/>
        <v>994.27</v>
      </c>
      <c r="S67" s="281">
        <f t="shared" si="29"/>
        <v>1</v>
      </c>
      <c r="T67" s="200">
        <f t="shared" si="30"/>
        <v>2.0499999999999998</v>
      </c>
      <c r="U67" s="281">
        <f t="shared" si="31"/>
        <v>1</v>
      </c>
      <c r="V67" s="7"/>
    </row>
    <row r="68" spans="1:22">
      <c r="A68" s="334" t="s">
        <v>336</v>
      </c>
      <c r="B68" t="s">
        <v>337</v>
      </c>
      <c r="C68">
        <v>4033</v>
      </c>
      <c r="D68" s="333">
        <v>43521</v>
      </c>
      <c r="E68" t="s">
        <v>304</v>
      </c>
      <c r="F68">
        <v>2722.28</v>
      </c>
      <c r="G68"/>
      <c r="H68" s="200">
        <f t="shared" si="0"/>
        <v>2722.28</v>
      </c>
      <c r="I68" s="283">
        <f t="shared" si="1"/>
        <v>1</v>
      </c>
      <c r="J68">
        <v>3089.51</v>
      </c>
      <c r="K68">
        <v>2905.35</v>
      </c>
      <c r="L68">
        <v>-184.16</v>
      </c>
      <c r="M68"/>
      <c r="N68"/>
      <c r="O68"/>
      <c r="P68" s="200">
        <f t="shared" si="26"/>
        <v>3089.51</v>
      </c>
      <c r="Q68" s="281">
        <f t="shared" si="27"/>
        <v>1</v>
      </c>
      <c r="R68" s="200">
        <f t="shared" si="28"/>
        <v>2905.35</v>
      </c>
      <c r="S68" s="281">
        <f t="shared" si="29"/>
        <v>1</v>
      </c>
      <c r="T68" s="200">
        <f t="shared" si="30"/>
        <v>-184.16</v>
      </c>
      <c r="U68" s="281">
        <f t="shared" si="31"/>
        <v>1</v>
      </c>
      <c r="V68" s="7"/>
    </row>
    <row r="69" spans="1:22">
      <c r="A69" s="334"/>
      <c r="B69"/>
      <c r="C69"/>
      <c r="D69" s="333"/>
      <c r="E69"/>
      <c r="F69"/>
      <c r="G69"/>
      <c r="H69" s="200">
        <f t="shared" si="0"/>
        <v>0</v>
      </c>
      <c r="I69" s="283" t="e">
        <f t="shared" si="1"/>
        <v>#DIV/0!</v>
      </c>
      <c r="J69"/>
      <c r="K69"/>
      <c r="L69"/>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77483.42</v>
      </c>
      <c r="G82" s="175">
        <f>SUM(G2:G81)</f>
        <v>0</v>
      </c>
      <c r="H82" s="11">
        <f>SUM(H2:H81)</f>
        <v>77483.42</v>
      </c>
      <c r="I82" s="284">
        <f t="shared" ref="I82" si="34">ROUND(H82/F82,10)</f>
        <v>1</v>
      </c>
      <c r="J82" s="196">
        <f t="shared" ref="J82:P82" si="35">SUM(J2:J81)</f>
        <v>83457.03</v>
      </c>
      <c r="K82" s="177">
        <f t="shared" si="35"/>
        <v>81408.980000000025</v>
      </c>
      <c r="L82" s="196">
        <f t="shared" si="35"/>
        <v>-2048.0500000000002</v>
      </c>
      <c r="M82" s="199">
        <f t="shared" si="35"/>
        <v>0</v>
      </c>
      <c r="N82" s="199">
        <f t="shared" si="35"/>
        <v>0</v>
      </c>
      <c r="O82" s="199">
        <f t="shared" si="35"/>
        <v>0</v>
      </c>
      <c r="P82" s="8">
        <f t="shared" si="35"/>
        <v>83457.03</v>
      </c>
      <c r="Q82" s="282">
        <f t="shared" si="3"/>
        <v>1</v>
      </c>
      <c r="R82" s="8">
        <f>SUM(R2:R81)</f>
        <v>81408.980000000025</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302</v>
      </c>
      <c r="B4" s="318">
        <v>5524.34</v>
      </c>
      <c r="C4" s="318">
        <v>5524.34</v>
      </c>
      <c r="D4" s="318" t="s">
        <v>294</v>
      </c>
      <c r="E4" s="318">
        <v>5524.34</v>
      </c>
      <c r="F4" s="318">
        <v>5524.34</v>
      </c>
      <c r="G4" s="318">
        <v>25.22</v>
      </c>
      <c r="H4" s="318">
        <v>25.22</v>
      </c>
      <c r="I4" s="113"/>
      <c r="J4" s="151">
        <v>44925</v>
      </c>
      <c r="K4" s="151">
        <v>44929</v>
      </c>
      <c r="L4" s="113"/>
    </row>
    <row r="5" spans="1:16">
      <c r="A5" s="318" t="s">
        <v>302</v>
      </c>
      <c r="B5" s="318">
        <v>8.82</v>
      </c>
      <c r="C5" s="318">
        <v>8.82</v>
      </c>
      <c r="D5" s="318" t="s">
        <v>298</v>
      </c>
      <c r="E5" s="318">
        <v>8.82</v>
      </c>
      <c r="F5" s="318">
        <v>8.82</v>
      </c>
      <c r="G5" s="318">
        <v>0.04</v>
      </c>
      <c r="H5" s="318">
        <v>0.04</v>
      </c>
      <c r="I5" s="113"/>
      <c r="J5" s="151">
        <v>44925</v>
      </c>
      <c r="K5" s="151">
        <v>44929</v>
      </c>
      <c r="L5" s="113"/>
    </row>
    <row r="6" spans="1:16">
      <c r="A6" s="318" t="s">
        <v>302</v>
      </c>
      <c r="B6" s="318">
        <v>15710.17</v>
      </c>
      <c r="C6" s="318">
        <v>15710.17</v>
      </c>
      <c r="D6" s="318" t="s">
        <v>300</v>
      </c>
      <c r="E6" s="318">
        <v>15710.17</v>
      </c>
      <c r="F6" s="318">
        <v>15710.17</v>
      </c>
      <c r="G6" s="318">
        <v>95.97</v>
      </c>
      <c r="H6" s="318">
        <v>95.97</v>
      </c>
      <c r="I6" s="113"/>
      <c r="J6" s="151">
        <v>44925</v>
      </c>
      <c r="K6" s="151">
        <v>44930</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21243.33</v>
      </c>
      <c r="C11" s="88">
        <f t="shared" ref="C11:H11" si="0">SUM(C4:C10)</f>
        <v>21243.33</v>
      </c>
      <c r="D11" s="88">
        <f t="shared" si="0"/>
        <v>0</v>
      </c>
      <c r="E11" s="88">
        <f>SUM(E4:E10)</f>
        <v>21243.33</v>
      </c>
      <c r="F11" s="88">
        <f t="shared" si="0"/>
        <v>21243.33</v>
      </c>
      <c r="G11" s="88">
        <f t="shared" si="0"/>
        <v>121.22999999999999</v>
      </c>
      <c r="H11" s="88">
        <f t="shared" si="0"/>
        <v>121.22999999999999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121.22999999999999</v>
      </c>
      <c r="E25" s="96">
        <f>H11</f>
        <v>121.22999999999999</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426</v>
      </c>
      <c r="B2" s="334">
        <v>4031976</v>
      </c>
      <c r="C2" s="334">
        <v>4031976</v>
      </c>
      <c r="D2" t="s">
        <v>308</v>
      </c>
      <c r="E2">
        <v>1440</v>
      </c>
      <c r="F2">
        <v>285533.76</v>
      </c>
      <c r="G2">
        <v>136.41</v>
      </c>
      <c r="H2">
        <v>196428.08</v>
      </c>
      <c r="I2">
        <v>262481.90999999997</v>
      </c>
      <c r="J2">
        <v>127.46</v>
      </c>
      <c r="K2">
        <v>183542.39999999999</v>
      </c>
      <c r="L2" t="s">
        <v>427</v>
      </c>
      <c r="M2" s="333">
        <v>44926</v>
      </c>
    </row>
    <row r="3" spans="1:13">
      <c r="A3" t="s">
        <v>426</v>
      </c>
      <c r="B3" s="336" t="s">
        <v>365</v>
      </c>
      <c r="C3" s="334" t="s">
        <v>338</v>
      </c>
      <c r="D3" t="s">
        <v>428</v>
      </c>
      <c r="E3">
        <v>4937</v>
      </c>
      <c r="F3">
        <v>241841.83</v>
      </c>
      <c r="G3">
        <v>58.32</v>
      </c>
      <c r="H3">
        <v>287925.84000000003</v>
      </c>
      <c r="I3">
        <v>241841.83</v>
      </c>
      <c r="J3">
        <v>58.32</v>
      </c>
      <c r="K3">
        <v>287925.84000000003</v>
      </c>
      <c r="L3" t="s">
        <v>429</v>
      </c>
      <c r="M3" s="333">
        <v>44926</v>
      </c>
    </row>
    <row r="4" spans="1:13">
      <c r="A4" t="s">
        <v>426</v>
      </c>
      <c r="B4" s="334">
        <v>1317205</v>
      </c>
      <c r="C4" s="334" t="s">
        <v>339</v>
      </c>
      <c r="D4" t="s">
        <v>430</v>
      </c>
      <c r="E4">
        <v>16108</v>
      </c>
      <c r="F4">
        <v>542445.61</v>
      </c>
      <c r="G4">
        <v>44.43</v>
      </c>
      <c r="H4">
        <v>715678.44</v>
      </c>
      <c r="I4">
        <v>542445.61</v>
      </c>
      <c r="J4">
        <v>44.43</v>
      </c>
      <c r="K4">
        <v>715678.44</v>
      </c>
      <c r="L4" t="s">
        <v>429</v>
      </c>
      <c r="M4" s="333">
        <v>44926</v>
      </c>
    </row>
    <row r="5" spans="1:13">
      <c r="A5" t="s">
        <v>426</v>
      </c>
      <c r="B5" s="334" t="s">
        <v>340</v>
      </c>
      <c r="C5" s="334" t="s">
        <v>340</v>
      </c>
      <c r="D5" t="s">
        <v>431</v>
      </c>
      <c r="E5">
        <v>3384</v>
      </c>
      <c r="F5">
        <v>321150.57</v>
      </c>
      <c r="G5">
        <v>66.95</v>
      </c>
      <c r="H5">
        <v>226565.75</v>
      </c>
      <c r="I5">
        <v>298537.73</v>
      </c>
      <c r="J5">
        <v>62.56</v>
      </c>
      <c r="K5">
        <v>211703.04000000001</v>
      </c>
      <c r="L5" t="s">
        <v>427</v>
      </c>
      <c r="M5" s="333">
        <v>44926</v>
      </c>
    </row>
    <row r="6" spans="1:13">
      <c r="A6" t="s">
        <v>426</v>
      </c>
      <c r="B6" s="334" t="s">
        <v>369</v>
      </c>
      <c r="C6" s="334" t="s">
        <v>341</v>
      </c>
      <c r="D6" t="s">
        <v>432</v>
      </c>
      <c r="E6">
        <v>2161</v>
      </c>
      <c r="F6">
        <v>268113.96999999997</v>
      </c>
      <c r="G6">
        <v>88.09</v>
      </c>
      <c r="H6">
        <v>190362.49</v>
      </c>
      <c r="I6">
        <v>268113.96999999997</v>
      </c>
      <c r="J6">
        <v>88.09</v>
      </c>
      <c r="K6">
        <v>190362.49</v>
      </c>
      <c r="L6" t="s">
        <v>429</v>
      </c>
      <c r="M6" s="333">
        <v>44926</v>
      </c>
    </row>
    <row r="7" spans="1:13">
      <c r="A7" t="s">
        <v>426</v>
      </c>
      <c r="B7" s="334" t="s">
        <v>316</v>
      </c>
      <c r="C7" s="334">
        <v>2722670</v>
      </c>
      <c r="D7" t="s">
        <v>433</v>
      </c>
      <c r="E7">
        <v>24829</v>
      </c>
      <c r="F7">
        <v>422565.25</v>
      </c>
      <c r="G7">
        <v>18.2</v>
      </c>
      <c r="H7">
        <v>451887.8</v>
      </c>
      <c r="I7">
        <v>422565.25</v>
      </c>
      <c r="J7">
        <v>18.2</v>
      </c>
      <c r="K7">
        <v>451887.8</v>
      </c>
      <c r="L7" t="s">
        <v>429</v>
      </c>
      <c r="M7" s="333">
        <v>44926</v>
      </c>
    </row>
    <row r="8" spans="1:13">
      <c r="A8" t="s">
        <v>426</v>
      </c>
      <c r="B8" s="334">
        <v>35128206</v>
      </c>
      <c r="C8" s="334">
        <v>2257495</v>
      </c>
      <c r="D8" t="s">
        <v>434</v>
      </c>
      <c r="E8">
        <v>10487</v>
      </c>
      <c r="F8">
        <v>245596.1</v>
      </c>
      <c r="G8">
        <v>19.420000000000002</v>
      </c>
      <c r="H8">
        <v>203657.54</v>
      </c>
      <c r="I8">
        <v>245596.1</v>
      </c>
      <c r="J8">
        <v>19.420000000000002</v>
      </c>
      <c r="K8">
        <v>203657.54</v>
      </c>
      <c r="L8" t="s">
        <v>429</v>
      </c>
      <c r="M8" s="333">
        <v>44926</v>
      </c>
    </row>
    <row r="9" spans="1:13">
      <c r="A9" t="s">
        <v>426</v>
      </c>
      <c r="B9" s="334" t="s">
        <v>329</v>
      </c>
      <c r="C9" s="334" t="s">
        <v>342</v>
      </c>
      <c r="D9" t="s">
        <v>435</v>
      </c>
      <c r="E9">
        <v>1142</v>
      </c>
      <c r="F9">
        <v>180775.58</v>
      </c>
      <c r="G9">
        <v>546.4</v>
      </c>
      <c r="H9">
        <v>623988.80000000005</v>
      </c>
      <c r="I9">
        <v>180775.58</v>
      </c>
      <c r="J9">
        <v>546.4</v>
      </c>
      <c r="K9">
        <v>623988.80000000005</v>
      </c>
      <c r="L9" t="s">
        <v>429</v>
      </c>
      <c r="M9" s="333">
        <v>44926</v>
      </c>
    </row>
    <row r="10" spans="1:13">
      <c r="A10" t="s">
        <v>426</v>
      </c>
      <c r="B10" s="351" t="s">
        <v>343</v>
      </c>
      <c r="C10" s="351" t="s">
        <v>343</v>
      </c>
      <c r="D10" t="s">
        <v>372</v>
      </c>
      <c r="E10">
        <v>58769</v>
      </c>
      <c r="F10">
        <v>437031.76</v>
      </c>
      <c r="G10">
        <v>10.35</v>
      </c>
      <c r="H10">
        <v>608518.98</v>
      </c>
      <c r="I10">
        <v>336859.19</v>
      </c>
      <c r="J10">
        <v>8.56</v>
      </c>
      <c r="K10">
        <v>503062.64</v>
      </c>
      <c r="L10" t="s">
        <v>436</v>
      </c>
      <c r="M10" s="333">
        <v>44926</v>
      </c>
    </row>
    <row r="11" spans="1:13">
      <c r="A11" t="s">
        <v>426</v>
      </c>
      <c r="B11" s="334">
        <v>7124594</v>
      </c>
      <c r="C11" s="334">
        <v>7124594</v>
      </c>
      <c r="D11" t="s">
        <v>437</v>
      </c>
      <c r="E11">
        <v>2178</v>
      </c>
      <c r="F11">
        <v>324303.28000000003</v>
      </c>
      <c r="G11">
        <v>154.37</v>
      </c>
      <c r="H11">
        <v>336218.74</v>
      </c>
      <c r="I11">
        <v>325499.77</v>
      </c>
      <c r="J11">
        <v>142.69999999999999</v>
      </c>
      <c r="K11">
        <v>310800.59999999998</v>
      </c>
      <c r="L11" t="s">
        <v>438</v>
      </c>
      <c r="M11" s="333">
        <v>44926</v>
      </c>
    </row>
    <row r="12" spans="1:13">
      <c r="A12" t="s">
        <v>426</v>
      </c>
      <c r="B12" s="334" t="s">
        <v>373</v>
      </c>
      <c r="C12" s="334">
        <v>2136646</v>
      </c>
      <c r="D12" t="s">
        <v>439</v>
      </c>
      <c r="E12">
        <v>9396</v>
      </c>
      <c r="F12">
        <v>251414.24</v>
      </c>
      <c r="G12">
        <v>15.84</v>
      </c>
      <c r="H12">
        <v>148832.64000000001</v>
      </c>
      <c r="I12">
        <v>251414.24</v>
      </c>
      <c r="J12">
        <v>15.84</v>
      </c>
      <c r="K12">
        <v>148832.64000000001</v>
      </c>
      <c r="L12" t="s">
        <v>429</v>
      </c>
      <c r="M12" s="333">
        <v>44926</v>
      </c>
    </row>
    <row r="13" spans="1:13">
      <c r="A13" t="s">
        <v>426</v>
      </c>
      <c r="B13" s="334" t="s">
        <v>345</v>
      </c>
      <c r="C13" s="334" t="s">
        <v>345</v>
      </c>
      <c r="D13" t="s">
        <v>440</v>
      </c>
      <c r="E13">
        <v>14078</v>
      </c>
      <c r="F13">
        <v>419611.02</v>
      </c>
      <c r="G13">
        <v>33.369999999999997</v>
      </c>
      <c r="H13">
        <v>469834.31</v>
      </c>
      <c r="I13">
        <v>325026.26</v>
      </c>
      <c r="J13">
        <v>27.59</v>
      </c>
      <c r="K13">
        <v>388412.02</v>
      </c>
      <c r="L13" t="s">
        <v>436</v>
      </c>
      <c r="M13" s="333">
        <v>44926</v>
      </c>
    </row>
    <row r="14" spans="1:13">
      <c r="A14" t="s">
        <v>426</v>
      </c>
      <c r="B14" s="334">
        <v>124765108</v>
      </c>
      <c r="C14" s="334">
        <v>2125097</v>
      </c>
      <c r="D14" t="s">
        <v>441</v>
      </c>
      <c r="E14">
        <v>20470</v>
      </c>
      <c r="F14">
        <v>346460.26</v>
      </c>
      <c r="G14">
        <v>19.34</v>
      </c>
      <c r="H14">
        <v>395889.8</v>
      </c>
      <c r="I14">
        <v>346460.26</v>
      </c>
      <c r="J14">
        <v>19.34</v>
      </c>
      <c r="K14">
        <v>395889.8</v>
      </c>
      <c r="L14" t="s">
        <v>429</v>
      </c>
      <c r="M14" s="333">
        <v>44926</v>
      </c>
    </row>
    <row r="15" spans="1:13">
      <c r="A15" t="s">
        <v>426</v>
      </c>
      <c r="B15" s="334" t="s">
        <v>378</v>
      </c>
      <c r="C15" s="334" t="s">
        <v>346</v>
      </c>
      <c r="D15" t="s">
        <v>442</v>
      </c>
      <c r="E15">
        <v>3356</v>
      </c>
      <c r="F15">
        <v>203870.96</v>
      </c>
      <c r="G15">
        <v>86.13</v>
      </c>
      <c r="H15">
        <v>289052.28000000003</v>
      </c>
      <c r="I15">
        <v>203870.96</v>
      </c>
      <c r="J15">
        <v>86.13</v>
      </c>
      <c r="K15">
        <v>289052.28000000003</v>
      </c>
      <c r="L15" t="s">
        <v>429</v>
      </c>
      <c r="M15" s="333">
        <v>44926</v>
      </c>
    </row>
    <row r="16" spans="1:13">
      <c r="A16" t="s">
        <v>426</v>
      </c>
      <c r="B16" s="334">
        <v>6185495</v>
      </c>
      <c r="C16" s="334">
        <v>6185495</v>
      </c>
      <c r="D16" t="s">
        <v>443</v>
      </c>
      <c r="E16">
        <v>1579</v>
      </c>
      <c r="F16">
        <v>151318.87</v>
      </c>
      <c r="G16">
        <v>196.05</v>
      </c>
      <c r="H16">
        <v>309560.59000000003</v>
      </c>
      <c r="I16">
        <v>201543.56</v>
      </c>
      <c r="J16">
        <v>287.76</v>
      </c>
      <c r="K16">
        <v>454373.04</v>
      </c>
      <c r="L16" t="s">
        <v>444</v>
      </c>
      <c r="M16" s="333">
        <v>44926</v>
      </c>
    </row>
    <row r="17" spans="1:13">
      <c r="A17" t="s">
        <v>426</v>
      </c>
      <c r="B17" s="334" t="s">
        <v>347</v>
      </c>
      <c r="C17" s="334" t="s">
        <v>347</v>
      </c>
      <c r="D17" t="s">
        <v>445</v>
      </c>
      <c r="E17">
        <v>16620</v>
      </c>
      <c r="F17">
        <v>330913.09999999998</v>
      </c>
      <c r="G17">
        <v>35.85</v>
      </c>
      <c r="H17">
        <v>595769.37</v>
      </c>
      <c r="I17">
        <v>301155.67</v>
      </c>
      <c r="J17">
        <v>33.49</v>
      </c>
      <c r="K17">
        <v>556686.9</v>
      </c>
      <c r="L17" t="s">
        <v>427</v>
      </c>
      <c r="M17" s="333">
        <v>44926</v>
      </c>
    </row>
    <row r="18" spans="1:13">
      <c r="A18" t="s">
        <v>426</v>
      </c>
      <c r="B18" s="334" t="s">
        <v>333</v>
      </c>
      <c r="C18" s="334" t="s">
        <v>348</v>
      </c>
      <c r="D18" t="s">
        <v>446</v>
      </c>
      <c r="E18">
        <v>3016</v>
      </c>
      <c r="F18">
        <v>235894.46</v>
      </c>
      <c r="G18">
        <v>214.22</v>
      </c>
      <c r="H18">
        <v>646087.52</v>
      </c>
      <c r="I18">
        <v>235894.46</v>
      </c>
      <c r="J18">
        <v>214.22</v>
      </c>
      <c r="K18">
        <v>646087.52</v>
      </c>
      <c r="L18" t="s">
        <v>429</v>
      </c>
      <c r="M18" s="333">
        <v>44926</v>
      </c>
    </row>
    <row r="19" spans="1:13">
      <c r="A19" t="s">
        <v>426</v>
      </c>
      <c r="B19" s="334">
        <v>398438408</v>
      </c>
      <c r="C19" s="334" t="s">
        <v>349</v>
      </c>
      <c r="D19" t="s">
        <v>447</v>
      </c>
      <c r="E19">
        <v>21729</v>
      </c>
      <c r="F19">
        <v>439438.74</v>
      </c>
      <c r="G19">
        <v>8.5</v>
      </c>
      <c r="H19">
        <v>184696.5</v>
      </c>
      <c r="I19">
        <v>439438.74</v>
      </c>
      <c r="J19">
        <v>8.5</v>
      </c>
      <c r="K19">
        <v>184696.5</v>
      </c>
      <c r="L19" t="s">
        <v>429</v>
      </c>
      <c r="M19" s="333">
        <v>44926</v>
      </c>
    </row>
    <row r="20" spans="1:13">
      <c r="A20" t="s">
        <v>426</v>
      </c>
      <c r="B20" s="334" t="s">
        <v>384</v>
      </c>
      <c r="C20" s="334">
        <v>2781648</v>
      </c>
      <c r="D20" t="s">
        <v>448</v>
      </c>
      <c r="E20">
        <v>7373</v>
      </c>
      <c r="F20">
        <v>503591.32</v>
      </c>
      <c r="G20">
        <v>68.41</v>
      </c>
      <c r="H20">
        <v>504386.93</v>
      </c>
      <c r="I20">
        <v>503591.32</v>
      </c>
      <c r="J20">
        <v>68.41</v>
      </c>
      <c r="K20">
        <v>504386.93</v>
      </c>
      <c r="L20" t="s">
        <v>429</v>
      </c>
      <c r="M20" s="333">
        <v>44926</v>
      </c>
    </row>
    <row r="21" spans="1:13">
      <c r="A21" t="s">
        <v>426</v>
      </c>
      <c r="B21" s="334" t="s">
        <v>386</v>
      </c>
      <c r="C21" s="334">
        <v>2569286</v>
      </c>
      <c r="D21" t="s">
        <v>449</v>
      </c>
      <c r="E21">
        <v>31000</v>
      </c>
      <c r="F21">
        <v>398351.85</v>
      </c>
      <c r="G21">
        <v>21.89</v>
      </c>
      <c r="H21">
        <v>678590</v>
      </c>
      <c r="I21">
        <v>398351.85</v>
      </c>
      <c r="J21">
        <v>21.89</v>
      </c>
      <c r="K21">
        <v>678590</v>
      </c>
      <c r="L21" t="s">
        <v>429</v>
      </c>
      <c r="M21" s="333">
        <v>44926</v>
      </c>
    </row>
    <row r="22" spans="1:13">
      <c r="A22" t="s">
        <v>426</v>
      </c>
      <c r="B22" s="334" t="s">
        <v>388</v>
      </c>
      <c r="C22" s="334" t="s">
        <v>350</v>
      </c>
      <c r="D22" t="s">
        <v>450</v>
      </c>
      <c r="E22">
        <v>1091</v>
      </c>
      <c r="F22">
        <v>176397.03</v>
      </c>
      <c r="G22">
        <v>194.25</v>
      </c>
      <c r="H22">
        <v>211926.75</v>
      </c>
      <c r="I22">
        <v>176397.03</v>
      </c>
      <c r="J22">
        <v>194.25</v>
      </c>
      <c r="K22">
        <v>211926.75</v>
      </c>
      <c r="L22" t="s">
        <v>429</v>
      </c>
      <c r="M22" s="333">
        <v>44926</v>
      </c>
    </row>
    <row r="23" spans="1:13">
      <c r="A23" t="s">
        <v>426</v>
      </c>
      <c r="B23" s="334">
        <v>5889505</v>
      </c>
      <c r="C23" s="334">
        <v>5889505</v>
      </c>
      <c r="D23" t="s">
        <v>312</v>
      </c>
      <c r="E23">
        <v>7517</v>
      </c>
      <c r="F23">
        <v>149102.76</v>
      </c>
      <c r="G23">
        <v>30.43</v>
      </c>
      <c r="H23">
        <v>228711.8</v>
      </c>
      <c r="I23">
        <v>136553.23000000001</v>
      </c>
      <c r="J23">
        <v>28.43</v>
      </c>
      <c r="K23">
        <v>213708.31</v>
      </c>
      <c r="L23" t="s">
        <v>427</v>
      </c>
      <c r="M23" s="333">
        <v>44926</v>
      </c>
    </row>
    <row r="24" spans="1:13">
      <c r="A24" t="s">
        <v>426</v>
      </c>
      <c r="B24" s="334" t="s">
        <v>390</v>
      </c>
      <c r="C24" s="334" t="s">
        <v>351</v>
      </c>
      <c r="D24" t="s">
        <v>451</v>
      </c>
      <c r="E24">
        <v>10030</v>
      </c>
      <c r="F24">
        <v>571057.03</v>
      </c>
      <c r="G24">
        <v>58.34</v>
      </c>
      <c r="H24">
        <v>585150.19999999995</v>
      </c>
      <c r="I24">
        <v>571057.03</v>
      </c>
      <c r="J24">
        <v>58.34</v>
      </c>
      <c r="K24">
        <v>585150.19999999995</v>
      </c>
      <c r="L24" t="s">
        <v>429</v>
      </c>
      <c r="M24" s="333">
        <v>44926</v>
      </c>
    </row>
    <row r="25" spans="1:13">
      <c r="A25" t="s">
        <v>426</v>
      </c>
      <c r="B25" s="334" t="s">
        <v>392</v>
      </c>
      <c r="C25" s="334" t="s">
        <v>352</v>
      </c>
      <c r="D25" t="s">
        <v>452</v>
      </c>
      <c r="E25">
        <v>9363</v>
      </c>
      <c r="F25">
        <v>418855.27</v>
      </c>
      <c r="G25">
        <v>38.659999999999997</v>
      </c>
      <c r="H25">
        <v>361973.58</v>
      </c>
      <c r="I25">
        <v>418855.27</v>
      </c>
      <c r="J25">
        <v>38.659999999999997</v>
      </c>
      <c r="K25">
        <v>361973.58</v>
      </c>
      <c r="L25" t="s">
        <v>429</v>
      </c>
      <c r="M25" s="333">
        <v>44926</v>
      </c>
    </row>
    <row r="26" spans="1:13">
      <c r="A26" t="s">
        <v>426</v>
      </c>
      <c r="B26" s="334">
        <v>6499260</v>
      </c>
      <c r="C26" s="334">
        <v>6499260</v>
      </c>
      <c r="D26" t="s">
        <v>394</v>
      </c>
      <c r="E26">
        <v>3272</v>
      </c>
      <c r="F26">
        <v>177650.57</v>
      </c>
      <c r="G26">
        <v>49.97</v>
      </c>
      <c r="H26">
        <v>163512.65</v>
      </c>
      <c r="I26">
        <v>19543706</v>
      </c>
      <c r="J26">
        <v>6552</v>
      </c>
      <c r="K26">
        <v>21438144</v>
      </c>
      <c r="L26" t="s">
        <v>453</v>
      </c>
      <c r="M26" s="333">
        <v>44926</v>
      </c>
    </row>
    <row r="27" spans="1:13">
      <c r="A27" t="s">
        <v>426</v>
      </c>
      <c r="B27" s="334" t="s">
        <v>353</v>
      </c>
      <c r="C27" s="334" t="s">
        <v>353</v>
      </c>
      <c r="D27" t="s">
        <v>454</v>
      </c>
      <c r="E27">
        <v>5956</v>
      </c>
      <c r="F27">
        <v>339052.08</v>
      </c>
      <c r="G27">
        <v>86.32</v>
      </c>
      <c r="H27">
        <v>514116.56</v>
      </c>
      <c r="I27">
        <v>256640.27</v>
      </c>
      <c r="J27">
        <v>71.36</v>
      </c>
      <c r="K27">
        <v>425020.15999999997</v>
      </c>
      <c r="L27" t="s">
        <v>436</v>
      </c>
      <c r="M27" s="333">
        <v>44926</v>
      </c>
    </row>
    <row r="28" spans="1:13">
      <c r="A28" t="s">
        <v>426</v>
      </c>
      <c r="B28" s="334">
        <v>7333378</v>
      </c>
      <c r="C28" s="334">
        <v>7333378</v>
      </c>
      <c r="D28" t="s">
        <v>455</v>
      </c>
      <c r="E28">
        <v>1035</v>
      </c>
      <c r="F28">
        <v>168029.25</v>
      </c>
      <c r="G28">
        <v>490.16</v>
      </c>
      <c r="H28">
        <v>507311.23</v>
      </c>
      <c r="I28">
        <v>168237.22</v>
      </c>
      <c r="J28">
        <v>453.1</v>
      </c>
      <c r="K28">
        <v>468958.5</v>
      </c>
      <c r="L28" t="s">
        <v>438</v>
      </c>
      <c r="M28" s="333">
        <v>44926</v>
      </c>
    </row>
    <row r="29" spans="1:13">
      <c r="A29" t="s">
        <v>426</v>
      </c>
      <c r="B29" s="334" t="s">
        <v>354</v>
      </c>
      <c r="C29" s="334" t="s">
        <v>354</v>
      </c>
      <c r="D29" t="s">
        <v>398</v>
      </c>
      <c r="E29">
        <v>2703</v>
      </c>
      <c r="F29">
        <v>193237.83</v>
      </c>
      <c r="G29">
        <v>113.75</v>
      </c>
      <c r="H29">
        <v>307462.11</v>
      </c>
      <c r="I29">
        <v>260125.42</v>
      </c>
      <c r="J29">
        <v>166.96</v>
      </c>
      <c r="K29">
        <v>451292.88</v>
      </c>
      <c r="L29" t="s">
        <v>444</v>
      </c>
      <c r="M29" s="333">
        <v>44926</v>
      </c>
    </row>
    <row r="30" spans="1:13">
      <c r="A30" t="s">
        <v>426</v>
      </c>
      <c r="B30" s="334">
        <v>6555805</v>
      </c>
      <c r="C30" s="334">
        <v>6555805</v>
      </c>
      <c r="D30" t="s">
        <v>456</v>
      </c>
      <c r="E30">
        <v>9634</v>
      </c>
      <c r="F30">
        <v>314789.96000000002</v>
      </c>
      <c r="G30">
        <v>23.49</v>
      </c>
      <c r="H30">
        <v>226319.27</v>
      </c>
      <c r="I30">
        <v>36942053</v>
      </c>
      <c r="J30">
        <v>3080</v>
      </c>
      <c r="K30">
        <v>29672720</v>
      </c>
      <c r="L30" t="s">
        <v>453</v>
      </c>
      <c r="M30" s="333">
        <v>44926</v>
      </c>
    </row>
    <row r="31" spans="1:13">
      <c r="A31" t="s">
        <v>426</v>
      </c>
      <c r="B31" s="334">
        <v>4741844</v>
      </c>
      <c r="C31" s="334">
        <v>4741844</v>
      </c>
      <c r="D31" t="s">
        <v>309</v>
      </c>
      <c r="E31">
        <v>3066</v>
      </c>
      <c r="F31">
        <v>340469.01</v>
      </c>
      <c r="G31">
        <v>193.6</v>
      </c>
      <c r="H31">
        <v>593578.12</v>
      </c>
      <c r="I31">
        <v>314585.15000000002</v>
      </c>
      <c r="J31">
        <v>180.9</v>
      </c>
      <c r="K31">
        <v>554639.4</v>
      </c>
      <c r="L31" t="s">
        <v>427</v>
      </c>
      <c r="M31" s="333">
        <v>44926</v>
      </c>
    </row>
    <row r="32" spans="1:13">
      <c r="A32" t="s">
        <v>426</v>
      </c>
      <c r="B32" s="334">
        <v>636274409</v>
      </c>
      <c r="C32" s="334" t="s">
        <v>355</v>
      </c>
      <c r="D32" t="s">
        <v>457</v>
      </c>
      <c r="E32">
        <v>3000</v>
      </c>
      <c r="F32">
        <v>231015</v>
      </c>
      <c r="G32">
        <v>60.32</v>
      </c>
      <c r="H32">
        <v>180960</v>
      </c>
      <c r="I32">
        <v>231015</v>
      </c>
      <c r="J32">
        <v>60.32</v>
      </c>
      <c r="K32">
        <v>180960</v>
      </c>
      <c r="L32" t="s">
        <v>429</v>
      </c>
      <c r="M32" s="333">
        <v>44926</v>
      </c>
    </row>
    <row r="33" spans="1:13">
      <c r="A33" t="s">
        <v>426</v>
      </c>
      <c r="B33" s="334">
        <v>6640682</v>
      </c>
      <c r="C33" s="334">
        <v>6640682</v>
      </c>
      <c r="D33" t="s">
        <v>458</v>
      </c>
      <c r="E33">
        <v>3034</v>
      </c>
      <c r="F33">
        <v>173045.49</v>
      </c>
      <c r="G33">
        <v>52.16</v>
      </c>
      <c r="H33">
        <v>158260.44</v>
      </c>
      <c r="I33">
        <v>19419438</v>
      </c>
      <c r="J33">
        <v>6839</v>
      </c>
      <c r="K33">
        <v>20749526</v>
      </c>
      <c r="L33" t="s">
        <v>453</v>
      </c>
      <c r="M33" s="333">
        <v>44926</v>
      </c>
    </row>
    <row r="34" spans="1:13">
      <c r="A34" t="s">
        <v>426</v>
      </c>
      <c r="B34" s="334">
        <v>654902204</v>
      </c>
      <c r="C34" s="334">
        <v>2640891</v>
      </c>
      <c r="D34" t="s">
        <v>459</v>
      </c>
      <c r="E34">
        <v>99758</v>
      </c>
      <c r="F34">
        <v>466594.62</v>
      </c>
      <c r="G34">
        <v>4.6399999999999997</v>
      </c>
      <c r="H34">
        <v>462877.12</v>
      </c>
      <c r="I34">
        <v>466594.62</v>
      </c>
      <c r="J34">
        <v>4.6399999999999997</v>
      </c>
      <c r="K34">
        <v>462877.12</v>
      </c>
      <c r="L34" t="s">
        <v>429</v>
      </c>
      <c r="M34" s="333">
        <v>44926</v>
      </c>
    </row>
    <row r="35" spans="1:13">
      <c r="A35" t="s">
        <v>426</v>
      </c>
      <c r="B35" s="334">
        <v>6659428</v>
      </c>
      <c r="C35" s="334">
        <v>6659428</v>
      </c>
      <c r="D35" t="s">
        <v>460</v>
      </c>
      <c r="E35">
        <v>3010</v>
      </c>
      <c r="F35">
        <v>154844.03</v>
      </c>
      <c r="G35">
        <v>48.85</v>
      </c>
      <c r="H35">
        <v>147044.85</v>
      </c>
      <c r="I35">
        <v>17246527.870000001</v>
      </c>
      <c r="J35">
        <v>6405</v>
      </c>
      <c r="K35">
        <v>19279050</v>
      </c>
      <c r="L35" t="s">
        <v>453</v>
      </c>
      <c r="M35" s="333">
        <v>44926</v>
      </c>
    </row>
    <row r="36" spans="1:13">
      <c r="A36" t="s">
        <v>426</v>
      </c>
      <c r="B36" s="334">
        <v>683715106</v>
      </c>
      <c r="C36" s="334">
        <v>2655657</v>
      </c>
      <c r="D36" t="s">
        <v>461</v>
      </c>
      <c r="E36">
        <v>9899</v>
      </c>
      <c r="F36">
        <v>329816.03999999998</v>
      </c>
      <c r="G36">
        <v>29.64</v>
      </c>
      <c r="H36">
        <v>293406.36</v>
      </c>
      <c r="I36">
        <v>329816.03999999998</v>
      </c>
      <c r="J36">
        <v>29.64</v>
      </c>
      <c r="K36">
        <v>293406.36</v>
      </c>
      <c r="L36" t="s">
        <v>429</v>
      </c>
      <c r="M36" s="333">
        <v>44926</v>
      </c>
    </row>
    <row r="37" spans="1:13">
      <c r="A37" t="s">
        <v>426</v>
      </c>
      <c r="B37" s="334">
        <v>6661144</v>
      </c>
      <c r="C37" s="334">
        <v>6661144</v>
      </c>
      <c r="D37" t="s">
        <v>462</v>
      </c>
      <c r="E37">
        <v>14933</v>
      </c>
      <c r="F37">
        <v>235912.44</v>
      </c>
      <c r="G37">
        <v>16.16</v>
      </c>
      <c r="H37">
        <v>241290.22</v>
      </c>
      <c r="I37">
        <v>26147720.5</v>
      </c>
      <c r="J37">
        <v>2118.5</v>
      </c>
      <c r="K37">
        <v>31635560.5</v>
      </c>
      <c r="L37" t="s">
        <v>453</v>
      </c>
      <c r="M37" s="333">
        <v>44926</v>
      </c>
    </row>
    <row r="38" spans="1:13">
      <c r="A38" t="s">
        <v>426</v>
      </c>
      <c r="B38" s="334">
        <v>705015105</v>
      </c>
      <c r="C38" s="334">
        <v>2704485</v>
      </c>
      <c r="D38" t="s">
        <v>463</v>
      </c>
      <c r="E38">
        <v>26601</v>
      </c>
      <c r="F38">
        <v>316296.86</v>
      </c>
      <c r="G38">
        <v>11.27</v>
      </c>
      <c r="H38">
        <v>299793.27</v>
      </c>
      <c r="I38">
        <v>316296.86</v>
      </c>
      <c r="J38">
        <v>11.27</v>
      </c>
      <c r="K38">
        <v>299793.27</v>
      </c>
      <c r="L38" t="s">
        <v>429</v>
      </c>
      <c r="M38" s="333">
        <v>44926</v>
      </c>
    </row>
    <row r="39" spans="1:13">
      <c r="A39" t="s">
        <v>426</v>
      </c>
      <c r="B39" s="334" t="s">
        <v>375</v>
      </c>
      <c r="C39" s="334" t="s">
        <v>344</v>
      </c>
      <c r="D39" t="s">
        <v>464</v>
      </c>
      <c r="E39">
        <v>38759</v>
      </c>
      <c r="F39">
        <v>389278.04</v>
      </c>
      <c r="G39">
        <v>12.72</v>
      </c>
      <c r="H39">
        <v>493014.48</v>
      </c>
      <c r="I39">
        <v>389278.04</v>
      </c>
      <c r="J39">
        <v>12.72</v>
      </c>
      <c r="K39">
        <v>493014.48</v>
      </c>
      <c r="L39" t="s">
        <v>429</v>
      </c>
      <c r="M39" s="333">
        <v>44926</v>
      </c>
    </row>
    <row r="40" spans="1:13">
      <c r="A40" t="s">
        <v>426</v>
      </c>
      <c r="B40" s="334">
        <v>6229597</v>
      </c>
      <c r="C40" s="334">
        <v>6229597</v>
      </c>
      <c r="D40" t="s">
        <v>465</v>
      </c>
      <c r="E40">
        <v>19281</v>
      </c>
      <c r="F40">
        <v>161677.73000000001</v>
      </c>
      <c r="G40">
        <v>4.55</v>
      </c>
      <c r="H40">
        <v>87647.59</v>
      </c>
      <c r="I40">
        <v>18007665.84</v>
      </c>
      <c r="J40">
        <v>596</v>
      </c>
      <c r="K40">
        <v>11491476</v>
      </c>
      <c r="L40" t="s">
        <v>453</v>
      </c>
      <c r="M40" s="333">
        <v>44926</v>
      </c>
    </row>
    <row r="41" spans="1:13">
      <c r="A41" t="s">
        <v>426</v>
      </c>
      <c r="B41" s="334">
        <v>759530108</v>
      </c>
      <c r="C41" s="334" t="s">
        <v>356</v>
      </c>
      <c r="D41" t="s">
        <v>466</v>
      </c>
      <c r="E41">
        <v>12584</v>
      </c>
      <c r="F41">
        <v>256326.12</v>
      </c>
      <c r="G41">
        <v>27.72</v>
      </c>
      <c r="H41">
        <v>348828.48</v>
      </c>
      <c r="I41">
        <v>256326.12</v>
      </c>
      <c r="J41">
        <v>27.72</v>
      </c>
      <c r="K41">
        <v>348828.48</v>
      </c>
      <c r="L41" t="s">
        <v>429</v>
      </c>
      <c r="M41" s="333">
        <v>44926</v>
      </c>
    </row>
    <row r="42" spans="1:13">
      <c r="A42" t="s">
        <v>426</v>
      </c>
      <c r="B42" s="334">
        <v>803054204</v>
      </c>
      <c r="C42" s="334">
        <v>2775135</v>
      </c>
      <c r="D42" t="s">
        <v>467</v>
      </c>
      <c r="E42">
        <v>2685</v>
      </c>
      <c r="F42">
        <v>288122.78999999998</v>
      </c>
      <c r="G42">
        <v>103.19</v>
      </c>
      <c r="H42">
        <v>277065.15000000002</v>
      </c>
      <c r="I42">
        <v>288122.78999999998</v>
      </c>
      <c r="J42">
        <v>103.19</v>
      </c>
      <c r="K42">
        <v>277065.15000000002</v>
      </c>
      <c r="L42" t="s">
        <v>429</v>
      </c>
      <c r="M42" s="333">
        <v>44926</v>
      </c>
    </row>
    <row r="43" spans="1:13">
      <c r="A43" t="s">
        <v>426</v>
      </c>
      <c r="B43" s="334" t="s">
        <v>407</v>
      </c>
      <c r="C43" s="334" t="s">
        <v>357</v>
      </c>
      <c r="D43" t="s">
        <v>468</v>
      </c>
      <c r="E43">
        <v>12473</v>
      </c>
      <c r="F43">
        <v>486095.27</v>
      </c>
      <c r="G43">
        <v>34.71</v>
      </c>
      <c r="H43">
        <v>432937.83</v>
      </c>
      <c r="I43">
        <v>486095.27</v>
      </c>
      <c r="J43">
        <v>34.71</v>
      </c>
      <c r="K43">
        <v>432937.83</v>
      </c>
      <c r="L43" t="s">
        <v>429</v>
      </c>
      <c r="M43" s="333">
        <v>44926</v>
      </c>
    </row>
    <row r="44" spans="1:13">
      <c r="A44" t="s">
        <v>426</v>
      </c>
      <c r="B44" s="334" t="s">
        <v>409</v>
      </c>
      <c r="C44" s="334" t="s">
        <v>358</v>
      </c>
      <c r="D44" t="s">
        <v>469</v>
      </c>
      <c r="E44">
        <v>8929</v>
      </c>
      <c r="F44">
        <v>284073.58</v>
      </c>
      <c r="G44">
        <v>20.59</v>
      </c>
      <c r="H44">
        <v>183848.11</v>
      </c>
      <c r="I44">
        <v>284073.58</v>
      </c>
      <c r="J44">
        <v>20.59</v>
      </c>
      <c r="K44">
        <v>183848.11</v>
      </c>
      <c r="L44" t="s">
        <v>429</v>
      </c>
      <c r="M44" s="333">
        <v>44926</v>
      </c>
    </row>
    <row r="45" spans="1:13">
      <c r="A45" t="s">
        <v>426</v>
      </c>
      <c r="B45" s="334" t="s">
        <v>359</v>
      </c>
      <c r="C45" s="334" t="s">
        <v>359</v>
      </c>
      <c r="D45" t="s">
        <v>470</v>
      </c>
      <c r="E45">
        <v>11407</v>
      </c>
      <c r="F45">
        <v>221843.02</v>
      </c>
      <c r="G45">
        <v>15.29</v>
      </c>
      <c r="H45">
        <v>174429.18</v>
      </c>
      <c r="I45">
        <v>1991662.2</v>
      </c>
      <c r="J45">
        <v>159.15</v>
      </c>
      <c r="K45">
        <v>1815424.05</v>
      </c>
      <c r="L45" t="s">
        <v>471</v>
      </c>
      <c r="M45" s="333">
        <v>44926</v>
      </c>
    </row>
    <row r="46" spans="1:13">
      <c r="A46" t="s">
        <v>426</v>
      </c>
      <c r="B46" s="334" t="s">
        <v>413</v>
      </c>
      <c r="C46" s="334">
        <v>2615565</v>
      </c>
      <c r="D46" t="s">
        <v>472</v>
      </c>
      <c r="E46">
        <v>15436</v>
      </c>
      <c r="F46">
        <v>521691.92</v>
      </c>
      <c r="G46">
        <v>26.89</v>
      </c>
      <c r="H46">
        <v>415074.04</v>
      </c>
      <c r="I46">
        <v>521691.92</v>
      </c>
      <c r="J46">
        <v>26.89</v>
      </c>
      <c r="K46">
        <v>415074.04</v>
      </c>
      <c r="L46" t="s">
        <v>429</v>
      </c>
      <c r="M46" s="333">
        <v>44926</v>
      </c>
    </row>
    <row r="47" spans="1:13">
      <c r="A47" t="s">
        <v>426</v>
      </c>
      <c r="B47" s="334" t="s">
        <v>360</v>
      </c>
      <c r="C47" s="334" t="s">
        <v>360</v>
      </c>
      <c r="D47" t="s">
        <v>473</v>
      </c>
      <c r="E47">
        <v>17942</v>
      </c>
      <c r="F47">
        <v>355362.79</v>
      </c>
      <c r="G47">
        <v>19.34</v>
      </c>
      <c r="H47">
        <v>346924.97</v>
      </c>
      <c r="I47">
        <v>276677.69</v>
      </c>
      <c r="J47">
        <v>15.98</v>
      </c>
      <c r="K47">
        <v>286802.87</v>
      </c>
      <c r="L47" t="s">
        <v>436</v>
      </c>
      <c r="M47" s="333">
        <v>44926</v>
      </c>
    </row>
    <row r="48" spans="1:13">
      <c r="A48" t="s">
        <v>426</v>
      </c>
      <c r="B48" s="334">
        <v>833635105</v>
      </c>
      <c r="C48" s="334">
        <v>2771122</v>
      </c>
      <c r="D48" t="s">
        <v>474</v>
      </c>
      <c r="E48">
        <v>7465</v>
      </c>
      <c r="F48">
        <v>348486.46</v>
      </c>
      <c r="G48">
        <v>79.84</v>
      </c>
      <c r="H48">
        <v>596005.6</v>
      </c>
      <c r="I48">
        <v>348486.46</v>
      </c>
      <c r="J48">
        <v>79.84</v>
      </c>
      <c r="K48">
        <v>596005.6</v>
      </c>
      <c r="L48" t="s">
        <v>429</v>
      </c>
      <c r="M48" s="333">
        <v>44926</v>
      </c>
    </row>
    <row r="49" spans="1:13">
      <c r="A49" t="s">
        <v>426</v>
      </c>
      <c r="B49" s="334">
        <v>835699307</v>
      </c>
      <c r="C49" s="334">
        <v>2821481</v>
      </c>
      <c r="D49" t="s">
        <v>475</v>
      </c>
      <c r="E49">
        <v>4467</v>
      </c>
      <c r="F49">
        <v>230872.27</v>
      </c>
      <c r="G49">
        <v>76.28</v>
      </c>
      <c r="H49">
        <v>340742.76</v>
      </c>
      <c r="I49">
        <v>230872.27</v>
      </c>
      <c r="J49">
        <v>76.28</v>
      </c>
      <c r="K49">
        <v>340742.76</v>
      </c>
      <c r="L49" t="s">
        <v>429</v>
      </c>
      <c r="M49" s="333">
        <v>44926</v>
      </c>
    </row>
    <row r="50" spans="1:13">
      <c r="A50" t="s">
        <v>426</v>
      </c>
      <c r="B50" s="334">
        <v>6356406</v>
      </c>
      <c r="C50" s="334">
        <v>6356406</v>
      </c>
      <c r="D50" t="s">
        <v>418</v>
      </c>
      <c r="E50">
        <v>13692</v>
      </c>
      <c r="F50">
        <v>298866.31</v>
      </c>
      <c r="G50">
        <v>15.46</v>
      </c>
      <c r="H50">
        <v>211734.65</v>
      </c>
      <c r="I50">
        <v>35469123</v>
      </c>
      <c r="J50">
        <v>2027.5</v>
      </c>
      <c r="K50">
        <v>27760530</v>
      </c>
      <c r="L50" t="s">
        <v>453</v>
      </c>
      <c r="M50" s="333">
        <v>44926</v>
      </c>
    </row>
    <row r="51" spans="1:13">
      <c r="A51" t="s">
        <v>426</v>
      </c>
      <c r="B51" s="334" t="s">
        <v>361</v>
      </c>
      <c r="C51" s="334" t="s">
        <v>361</v>
      </c>
      <c r="D51" t="s">
        <v>476</v>
      </c>
      <c r="E51">
        <v>5885</v>
      </c>
      <c r="F51">
        <v>477438.44</v>
      </c>
      <c r="G51">
        <v>108.79</v>
      </c>
      <c r="H51">
        <v>640207.89</v>
      </c>
      <c r="I51">
        <v>428144.46</v>
      </c>
      <c r="J51">
        <v>101.65</v>
      </c>
      <c r="K51">
        <v>598210.25</v>
      </c>
      <c r="L51" t="s">
        <v>427</v>
      </c>
      <c r="M51" s="333">
        <v>44926</v>
      </c>
    </row>
    <row r="52" spans="1:13">
      <c r="A52" t="s">
        <v>426</v>
      </c>
      <c r="B52" s="334">
        <v>874039100</v>
      </c>
      <c r="C52" s="334">
        <v>2113382</v>
      </c>
      <c r="D52" t="s">
        <v>477</v>
      </c>
      <c r="E52">
        <v>10602</v>
      </c>
      <c r="F52">
        <v>1106001.7</v>
      </c>
      <c r="G52">
        <v>74.489999999999995</v>
      </c>
      <c r="H52">
        <v>789742.98</v>
      </c>
      <c r="I52">
        <v>1106001.7</v>
      </c>
      <c r="J52">
        <v>74.489999999999995</v>
      </c>
      <c r="K52">
        <v>789742.98</v>
      </c>
      <c r="L52" t="s">
        <v>429</v>
      </c>
      <c r="M52" s="333">
        <v>44926</v>
      </c>
    </row>
    <row r="53" spans="1:13">
      <c r="A53" t="s">
        <v>426</v>
      </c>
      <c r="B53" s="334">
        <v>6869302</v>
      </c>
      <c r="C53" s="334">
        <v>6869302</v>
      </c>
      <c r="D53" t="s">
        <v>478</v>
      </c>
      <c r="E53">
        <v>6036</v>
      </c>
      <c r="F53">
        <v>180680.05</v>
      </c>
      <c r="G53">
        <v>33.06</v>
      </c>
      <c r="H53">
        <v>199573.34</v>
      </c>
      <c r="I53">
        <v>20557965</v>
      </c>
      <c r="J53">
        <v>4335</v>
      </c>
      <c r="K53">
        <v>26166060</v>
      </c>
      <c r="L53" t="s">
        <v>453</v>
      </c>
      <c r="M53" s="333">
        <v>44926</v>
      </c>
    </row>
    <row r="54" spans="1:13">
      <c r="A54" t="s">
        <v>426</v>
      </c>
      <c r="B54" s="334">
        <v>5999330</v>
      </c>
      <c r="C54" s="334">
        <v>5999330</v>
      </c>
      <c r="D54" t="s">
        <v>479</v>
      </c>
      <c r="E54">
        <v>2433</v>
      </c>
      <c r="F54">
        <v>427696</v>
      </c>
      <c r="G54">
        <v>238.33</v>
      </c>
      <c r="H54">
        <v>579868.47</v>
      </c>
      <c r="I54">
        <v>374934.63</v>
      </c>
      <c r="J54">
        <v>222.7</v>
      </c>
      <c r="K54">
        <v>541829.1</v>
      </c>
      <c r="L54" t="s">
        <v>427</v>
      </c>
      <c r="M54" s="333">
        <v>44926</v>
      </c>
    </row>
    <row r="55" spans="1:13">
      <c r="A55" t="s">
        <v>426</v>
      </c>
      <c r="B55" s="334" t="s">
        <v>331</v>
      </c>
      <c r="C55" s="334" t="s">
        <v>362</v>
      </c>
      <c r="D55" t="s">
        <v>480</v>
      </c>
      <c r="E55">
        <v>23700</v>
      </c>
      <c r="F55">
        <v>305631.03999999998</v>
      </c>
      <c r="G55">
        <v>18.670000000000002</v>
      </c>
      <c r="H55">
        <v>442479</v>
      </c>
      <c r="I55">
        <v>305631.03999999998</v>
      </c>
      <c r="J55">
        <v>18.670000000000002</v>
      </c>
      <c r="K55">
        <v>442479</v>
      </c>
      <c r="L55" t="s">
        <v>429</v>
      </c>
      <c r="M55" s="333">
        <v>44926</v>
      </c>
    </row>
    <row r="56" spans="1:13">
      <c r="A56" t="s">
        <v>426</v>
      </c>
      <c r="B56" s="334" t="s">
        <v>420</v>
      </c>
      <c r="C56" s="334" t="s">
        <v>363</v>
      </c>
      <c r="D56" t="s">
        <v>481</v>
      </c>
      <c r="E56">
        <v>8473</v>
      </c>
      <c r="F56">
        <v>584728.47</v>
      </c>
      <c r="G56">
        <v>22.67</v>
      </c>
      <c r="H56">
        <v>192082.91</v>
      </c>
      <c r="I56">
        <v>584728.47</v>
      </c>
      <c r="J56">
        <v>22.67</v>
      </c>
      <c r="K56">
        <v>192082.91</v>
      </c>
      <c r="L56" t="s">
        <v>429</v>
      </c>
      <c r="M56" s="333">
        <v>44926</v>
      </c>
    </row>
    <row r="57" spans="1:13">
      <c r="A57" t="s">
        <v>426</v>
      </c>
      <c r="B57" s="334">
        <v>4031879</v>
      </c>
      <c r="C57" s="334">
        <v>4031879</v>
      </c>
      <c r="D57" t="s">
        <v>482</v>
      </c>
      <c r="E57">
        <v>18153</v>
      </c>
      <c r="F57">
        <v>371512.25</v>
      </c>
      <c r="G57">
        <v>25.68</v>
      </c>
      <c r="H57">
        <v>466258.56</v>
      </c>
      <c r="I57">
        <v>335348.11</v>
      </c>
      <c r="J57">
        <v>24</v>
      </c>
      <c r="K57">
        <v>435672</v>
      </c>
      <c r="L57" t="s">
        <v>427</v>
      </c>
      <c r="M57" s="333">
        <v>44926</v>
      </c>
    </row>
    <row r="58" spans="1:13">
      <c r="A58" t="s">
        <v>426</v>
      </c>
      <c r="B58" s="334">
        <v>6986041</v>
      </c>
      <c r="C58" s="334">
        <v>6986041</v>
      </c>
      <c r="D58" t="s">
        <v>483</v>
      </c>
      <c r="E58">
        <v>5285</v>
      </c>
      <c r="F58">
        <v>141177.9</v>
      </c>
      <c r="G58">
        <v>32.22</v>
      </c>
      <c r="H58">
        <v>170308.33</v>
      </c>
      <c r="I58">
        <v>15953102.18</v>
      </c>
      <c r="J58">
        <v>4225</v>
      </c>
      <c r="K58">
        <v>22329125</v>
      </c>
      <c r="L58" t="s">
        <v>453</v>
      </c>
      <c r="M58" s="333">
        <v>44926</v>
      </c>
    </row>
    <row r="59" spans="1:13">
      <c r="A59" t="s">
        <v>426</v>
      </c>
      <c r="B59" s="334" t="s">
        <v>424</v>
      </c>
      <c r="C59" s="334" t="s">
        <v>364</v>
      </c>
      <c r="D59" t="s">
        <v>484</v>
      </c>
      <c r="E59">
        <v>5707</v>
      </c>
      <c r="F59">
        <v>314937.71999999997</v>
      </c>
      <c r="G59">
        <v>54.65</v>
      </c>
      <c r="H59">
        <v>311887.55</v>
      </c>
      <c r="I59">
        <v>314937.71999999997</v>
      </c>
      <c r="J59">
        <v>54.65</v>
      </c>
      <c r="K59">
        <v>311887.55</v>
      </c>
      <c r="L59" t="s">
        <v>429</v>
      </c>
      <c r="M59" s="333">
        <v>44926</v>
      </c>
    </row>
    <row r="60" spans="1:13">
      <c r="A60" t="s">
        <v>426</v>
      </c>
      <c r="B60" s="334" t="s">
        <v>485</v>
      </c>
      <c r="C60" s="334" t="s">
        <v>485</v>
      </c>
      <c r="D60" t="s">
        <v>486</v>
      </c>
      <c r="F60">
        <v>911810.56000000006</v>
      </c>
      <c r="H60">
        <v>911810.56000000006</v>
      </c>
      <c r="I60">
        <v>911810.56000000006</v>
      </c>
      <c r="K60">
        <v>911810.56000000006</v>
      </c>
      <c r="L60" t="s">
        <v>429</v>
      </c>
      <c r="M60" s="333">
        <v>44926</v>
      </c>
    </row>
    <row r="61" spans="1:13">
      <c r="A61" t="s">
        <v>426</v>
      </c>
      <c r="B61" s="334" t="s">
        <v>485</v>
      </c>
      <c r="C61" s="334" t="s">
        <v>485</v>
      </c>
      <c r="D61" t="s">
        <v>487</v>
      </c>
      <c r="E61">
        <v>8109</v>
      </c>
      <c r="F61">
        <v>5557.15</v>
      </c>
      <c r="G61">
        <v>0.68</v>
      </c>
      <c r="H61">
        <v>5524.59</v>
      </c>
      <c r="I61">
        <v>8109</v>
      </c>
      <c r="J61">
        <v>1</v>
      </c>
      <c r="K61">
        <v>8109</v>
      </c>
      <c r="L61" t="s">
        <v>444</v>
      </c>
      <c r="M61" s="333">
        <v>44926</v>
      </c>
    </row>
    <row r="62" spans="1:13">
      <c r="A62" t="s">
        <v>426</v>
      </c>
      <c r="B62" s="334" t="s">
        <v>485</v>
      </c>
      <c r="C62" s="334" t="s">
        <v>485</v>
      </c>
      <c r="D62" t="s">
        <v>488</v>
      </c>
      <c r="E62">
        <v>37.130000000000003</v>
      </c>
      <c r="F62">
        <v>38.1</v>
      </c>
      <c r="G62">
        <v>1.08</v>
      </c>
      <c r="H62">
        <v>40.17</v>
      </c>
      <c r="I62">
        <v>37.130000000000003</v>
      </c>
      <c r="J62">
        <v>1</v>
      </c>
      <c r="K62">
        <v>37.130000000000003</v>
      </c>
      <c r="L62" t="s">
        <v>438</v>
      </c>
      <c r="M62" s="333">
        <v>44926</v>
      </c>
    </row>
    <row r="63" spans="1:13">
      <c r="A63" t="s">
        <v>426</v>
      </c>
      <c r="B63" s="334" t="s">
        <v>485</v>
      </c>
      <c r="C63" s="334" t="s">
        <v>485</v>
      </c>
      <c r="D63" t="s">
        <v>489</v>
      </c>
      <c r="E63">
        <v>7.3</v>
      </c>
      <c r="F63">
        <v>8.7899999999999991</v>
      </c>
      <c r="G63">
        <v>1.21</v>
      </c>
      <c r="H63">
        <v>8.83</v>
      </c>
      <c r="I63">
        <v>7.3</v>
      </c>
      <c r="J63">
        <v>1</v>
      </c>
      <c r="K63">
        <v>7.3</v>
      </c>
      <c r="L63" t="s">
        <v>436</v>
      </c>
      <c r="M63" s="333">
        <v>44926</v>
      </c>
    </row>
    <row r="64" spans="1:13">
      <c r="A64" t="s">
        <v>426</v>
      </c>
      <c r="B64" s="334" t="s">
        <v>485</v>
      </c>
      <c r="C64" s="334" t="s">
        <v>485</v>
      </c>
      <c r="D64" t="s">
        <v>490</v>
      </c>
      <c r="E64">
        <v>2060216</v>
      </c>
      <c r="F64">
        <v>15097.57</v>
      </c>
      <c r="G64">
        <v>0.01</v>
      </c>
      <c r="H64">
        <v>15713.65</v>
      </c>
      <c r="I64">
        <v>2060216</v>
      </c>
      <c r="J64">
        <v>1</v>
      </c>
      <c r="K64">
        <v>2060216</v>
      </c>
      <c r="L64" t="s">
        <v>453</v>
      </c>
      <c r="M64" s="333">
        <v>44926</v>
      </c>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2023-01-19T00:37:10Z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