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c r="R33" i="7"/>
  <c r="S33" i="7"/>
  <c r="P33" i="7"/>
  <c r="Q33" i="7"/>
  <c r="H33" i="7"/>
  <c r="I33" i="7"/>
  <c r="T32" i="7"/>
  <c r="U32" i="7"/>
  <c r="R32" i="7"/>
  <c r="S32" i="7"/>
  <c r="P32" i="7"/>
  <c r="Q32" i="7"/>
  <c r="H32" i="7"/>
  <c r="I32" i="7"/>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S51" i="12"/>
  <c r="T51" i="12"/>
  <c r="O51" i="12"/>
  <c r="P51" i="12"/>
  <c r="K51" i="12"/>
  <c r="L51" i="12"/>
  <c r="G51" i="12"/>
  <c r="H51"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A63" i="2"/>
  <c r="Q63" i="2"/>
  <c r="R63" i="2"/>
  <c r="S63" i="2"/>
  <c r="M63" i="2"/>
  <c r="N63" i="2"/>
  <c r="O63" i="2"/>
  <c r="I63" i="2"/>
  <c r="J63" i="2"/>
  <c r="K63" i="2"/>
  <c r="E63" i="2"/>
  <c r="F63" i="2"/>
  <c r="G63" i="2"/>
  <c r="A62" i="2"/>
  <c r="Q62" i="2"/>
  <c r="R62" i="2"/>
  <c r="S62" i="2"/>
  <c r="M62" i="2"/>
  <c r="N62" i="2"/>
  <c r="O62" i="2"/>
  <c r="I62" i="2"/>
  <c r="J62" i="2"/>
  <c r="K62" i="2"/>
  <c r="E62" i="2"/>
  <c r="F62" i="2"/>
  <c r="G62" i="2"/>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4" i="2"/>
  <c r="Q64" i="2"/>
  <c r="A65" i="2"/>
  <c r="Q65" i="2"/>
  <c r="A66" i="2"/>
  <c r="Q66" i="2"/>
  <c r="A67" i="2"/>
  <c r="Q67" i="2"/>
  <c r="A68" i="2"/>
  <c r="Q68" i="2"/>
  <c r="A69" i="2"/>
  <c r="Q69" i="2"/>
  <c r="Q81" i="2"/>
  <c r="D19" i="1"/>
  <c r="J71" i="12"/>
  <c r="D24" i="1"/>
  <c r="R71" i="12"/>
  <c r="O70" i="7"/>
  <c r="D37" i="1"/>
  <c r="M70" i="7"/>
  <c r="D25" i="1"/>
  <c r="E8" i="8"/>
  <c r="D23" i="1"/>
  <c r="C11" i="11"/>
  <c r="D32" i="1"/>
  <c r="H11" i="11"/>
  <c r="E25" i="11"/>
  <c r="D40" i="1"/>
  <c r="D18" i="3"/>
  <c r="D14" i="1"/>
  <c r="D43" i="1"/>
  <c r="P81" i="2"/>
  <c r="C19" i="1"/>
  <c r="I71" i="12"/>
  <c r="C24" i="1"/>
  <c r="Q71" i="12"/>
  <c r="L70" i="7"/>
  <c r="C37" i="1"/>
  <c r="J70" i="7"/>
  <c r="C25" i="1"/>
  <c r="C18" i="3"/>
  <c r="C14" i="1"/>
  <c r="D8" i="8"/>
  <c r="C23" i="1"/>
  <c r="B11" i="11"/>
  <c r="C32" i="1"/>
  <c r="G11" i="11"/>
  <c r="D25" i="11"/>
  <c r="C40" i="1"/>
  <c r="C43" i="1"/>
  <c r="C52" i="1"/>
  <c r="D51" i="1"/>
  <c r="D50" i="1"/>
  <c r="D49" i="1"/>
  <c r="D48" i="1"/>
  <c r="D52" i="1"/>
  <c r="E43" i="1"/>
  <c r="E52" i="1"/>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23" i="7"/>
  <c r="I23" i="7"/>
  <c r="H22" i="7"/>
  <c r="I22" i="7"/>
  <c r="H21" i="7"/>
  <c r="I21" i="7"/>
  <c r="H20" i="7"/>
  <c r="I20" i="7"/>
  <c r="H19" i="7"/>
  <c r="I19" i="7"/>
  <c r="H18" i="7"/>
  <c r="I18" i="7"/>
  <c r="H17" i="7"/>
  <c r="I17" i="7"/>
  <c r="H16" i="7"/>
  <c r="I16" i="7"/>
  <c r="H15" i="7"/>
  <c r="I15" i="7"/>
  <c r="H14" i="7"/>
  <c r="I14" i="7"/>
  <c r="H13" i="7"/>
  <c r="I13" i="7"/>
  <c r="H12" i="7"/>
  <c r="I12" i="7"/>
  <c r="H11" i="7"/>
  <c r="I11" i="7"/>
  <c r="H10" i="7"/>
  <c r="E44" i="1"/>
  <c r="F43" i="1"/>
  <c r="E53" i="1"/>
  <c r="F52" i="1"/>
  <c r="H81" i="2"/>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S66" i="12"/>
  <c r="T66" i="12"/>
  <c r="O66" i="12"/>
  <c r="P66" i="12"/>
  <c r="K66" i="12"/>
  <c r="L66" i="12"/>
  <c r="G66" i="12"/>
  <c r="H66" i="12"/>
  <c r="S57" i="12"/>
  <c r="T57" i="12"/>
  <c r="S58" i="12"/>
  <c r="T58" i="12"/>
  <c r="S59" i="12"/>
  <c r="T59" i="12"/>
  <c r="S60" i="12"/>
  <c r="T60" i="12"/>
  <c r="S61" i="12"/>
  <c r="T61" i="12"/>
  <c r="O57" i="12"/>
  <c r="P57" i="12"/>
  <c r="O58" i="12"/>
  <c r="P58" i="12"/>
  <c r="O59" i="12"/>
  <c r="P59" i="12"/>
  <c r="O60" i="12"/>
  <c r="P60" i="12"/>
  <c r="O61" i="12"/>
  <c r="P61" i="12"/>
  <c r="K57" i="12"/>
  <c r="L57" i="12"/>
  <c r="K58" i="12"/>
  <c r="L58" i="12"/>
  <c r="K59" i="12"/>
  <c r="L59" i="12"/>
  <c r="K60" i="12"/>
  <c r="L60" i="12"/>
  <c r="K61" i="12"/>
  <c r="L61" i="12"/>
  <c r="G57" i="12"/>
  <c r="H57" i="12"/>
  <c r="G58" i="12"/>
  <c r="H58" i="12"/>
  <c r="G59" i="12"/>
  <c r="H59" i="12"/>
  <c r="G60" i="12"/>
  <c r="H60" i="12"/>
  <c r="G61" i="12"/>
  <c r="H61" i="12"/>
  <c r="E13" i="3"/>
  <c r="H2" i="7"/>
  <c r="H3" i="7"/>
  <c r="H4" i="7"/>
  <c r="H5" i="7"/>
  <c r="H6" i="7"/>
  <c r="H7" i="7"/>
  <c r="H8" i="7"/>
  <c r="H9" i="7"/>
  <c r="F4" i="9"/>
  <c r="G4" i="9"/>
  <c r="T3" i="7"/>
  <c r="T4" i="7"/>
  <c r="T5" i="7"/>
  <c r="T6" i="7"/>
  <c r="T7" i="7"/>
  <c r="T8" i="7"/>
  <c r="T9" i="7"/>
  <c r="T10" i="7"/>
  <c r="T11" i="7"/>
  <c r="T12" i="7"/>
  <c r="T13" i="7"/>
  <c r="T14" i="7"/>
  <c r="T15" i="7"/>
  <c r="T16" i="7"/>
  <c r="T17" i="7"/>
  <c r="T18" i="7"/>
  <c r="U18" i="7"/>
  <c r="T19" i="7"/>
  <c r="U19" i="7"/>
  <c r="T20" i="7"/>
  <c r="U20" i="7"/>
  <c r="T21" i="7"/>
  <c r="U21" i="7"/>
  <c r="T22" i="7"/>
  <c r="U22" i="7"/>
  <c r="T23" i="7"/>
  <c r="U23" i="7"/>
  <c r="T34" i="7"/>
  <c r="U34" i="7"/>
  <c r="T35" i="7"/>
  <c r="T36" i="7"/>
  <c r="U36" i="7"/>
  <c r="T37" i="7"/>
  <c r="U37" i="7"/>
  <c r="T38" i="7"/>
  <c r="U38" i="7"/>
  <c r="T39" i="7"/>
  <c r="U39" i="7"/>
  <c r="T40" i="7"/>
  <c r="U40" i="7"/>
  <c r="T41" i="7"/>
  <c r="U41" i="7"/>
  <c r="T42" i="7"/>
  <c r="U42" i="7"/>
  <c r="T43" i="7"/>
  <c r="U43" i="7"/>
  <c r="T44" i="7"/>
  <c r="U44" i="7"/>
  <c r="T45" i="7"/>
  <c r="U45" i="7"/>
  <c r="T46" i="7"/>
  <c r="T47" i="7"/>
  <c r="T48" i="7"/>
  <c r="T59" i="7"/>
  <c r="T60" i="7"/>
  <c r="T61" i="7"/>
  <c r="T62" i="7"/>
  <c r="T63" i="7"/>
  <c r="T64" i="7"/>
  <c r="T65" i="7"/>
  <c r="T66" i="7"/>
  <c r="T67" i="7"/>
  <c r="T68" i="7"/>
  <c r="T69" i="7"/>
  <c r="R3" i="7"/>
  <c r="R4" i="7"/>
  <c r="R5" i="7"/>
  <c r="R6" i="7"/>
  <c r="R7" i="7"/>
  <c r="R8" i="7"/>
  <c r="R9" i="7"/>
  <c r="R10" i="7"/>
  <c r="R11" i="7"/>
  <c r="R12" i="7"/>
  <c r="R13" i="7"/>
  <c r="R14" i="7"/>
  <c r="R15" i="7"/>
  <c r="R16" i="7"/>
  <c r="R17" i="7"/>
  <c r="R18" i="7"/>
  <c r="S18" i="7"/>
  <c r="R19" i="7"/>
  <c r="S19" i="7"/>
  <c r="R20" i="7"/>
  <c r="S20" i="7"/>
  <c r="R21" i="7"/>
  <c r="S21" i="7"/>
  <c r="R22" i="7"/>
  <c r="S22" i="7"/>
  <c r="R23" i="7"/>
  <c r="S23" i="7"/>
  <c r="R34" i="7"/>
  <c r="S34" i="7"/>
  <c r="R35" i="7"/>
  <c r="S35" i="7"/>
  <c r="R36" i="7"/>
  <c r="S36" i="7"/>
  <c r="R37" i="7"/>
  <c r="S37" i="7"/>
  <c r="R38" i="7"/>
  <c r="S38" i="7"/>
  <c r="R39" i="7"/>
  <c r="S39" i="7"/>
  <c r="R40" i="7"/>
  <c r="S40" i="7"/>
  <c r="R41" i="7"/>
  <c r="S41" i="7"/>
  <c r="R42" i="7"/>
  <c r="S42" i="7"/>
  <c r="R43" i="7"/>
  <c r="S43" i="7"/>
  <c r="R44" i="7"/>
  <c r="S44" i="7"/>
  <c r="R45" i="7"/>
  <c r="S45" i="7"/>
  <c r="R46" i="7"/>
  <c r="R47" i="7"/>
  <c r="R48" i="7"/>
  <c r="R59" i="7"/>
  <c r="R60" i="7"/>
  <c r="R61" i="7"/>
  <c r="R62" i="7"/>
  <c r="R63" i="7"/>
  <c r="R64" i="7"/>
  <c r="R65" i="7"/>
  <c r="R66" i="7"/>
  <c r="R67" i="7"/>
  <c r="R68" i="7"/>
  <c r="R69" i="7"/>
  <c r="P3" i="7"/>
  <c r="P4" i="7"/>
  <c r="P5" i="7"/>
  <c r="P6" i="7"/>
  <c r="P7" i="7"/>
  <c r="P8" i="7"/>
  <c r="P9" i="7"/>
  <c r="P10" i="7"/>
  <c r="P11" i="7"/>
  <c r="P12" i="7"/>
  <c r="P13" i="7"/>
  <c r="P14" i="7"/>
  <c r="P15" i="7"/>
  <c r="P16" i="7"/>
  <c r="P17" i="7"/>
  <c r="P18" i="7"/>
  <c r="Q18" i="7"/>
  <c r="P19" i="7"/>
  <c r="P20" i="7"/>
  <c r="Q20" i="7"/>
  <c r="P21" i="7"/>
  <c r="Q21" i="7"/>
  <c r="P22" i="7"/>
  <c r="Q22" i="7"/>
  <c r="P23" i="7"/>
  <c r="Q23" i="7"/>
  <c r="P34" i="7"/>
  <c r="Q34" i="7"/>
  <c r="P35" i="7"/>
  <c r="Q35" i="7"/>
  <c r="P36" i="7"/>
  <c r="Q36" i="7"/>
  <c r="P37" i="7"/>
  <c r="P38" i="7"/>
  <c r="Q38" i="7"/>
  <c r="P39" i="7"/>
  <c r="Q39" i="7"/>
  <c r="P40" i="7"/>
  <c r="Q40" i="7"/>
  <c r="P41" i="7"/>
  <c r="Q41" i="7"/>
  <c r="P42" i="7"/>
  <c r="Q42" i="7"/>
  <c r="P43" i="7"/>
  <c r="Q43" i="7"/>
  <c r="P44" i="7"/>
  <c r="Q44" i="7"/>
  <c r="P45" i="7"/>
  <c r="P46" i="7"/>
  <c r="P47" i="7"/>
  <c r="P48" i="7"/>
  <c r="P59" i="7"/>
  <c r="P60" i="7"/>
  <c r="P61" i="7"/>
  <c r="P62" i="7"/>
  <c r="P63" i="7"/>
  <c r="P64" i="7"/>
  <c r="P65" i="7"/>
  <c r="P66" i="7"/>
  <c r="P67" i="7"/>
  <c r="P68" i="7"/>
  <c r="P69" i="7"/>
  <c r="F70" i="7"/>
  <c r="G70" i="7"/>
  <c r="U35" i="7"/>
  <c r="Q19" i="7"/>
  <c r="Q37" i="7"/>
  <c r="Q45" i="7"/>
  <c r="H69" i="7"/>
  <c r="I69" i="7"/>
  <c r="I2" i="7"/>
  <c r="I3" i="7"/>
  <c r="I4" i="7"/>
  <c r="I5" i="7"/>
  <c r="I6" i="7"/>
  <c r="I7" i="7"/>
  <c r="I8" i="7"/>
  <c r="I9" i="7"/>
  <c r="I10"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2" i="12"/>
  <c r="T52" i="12"/>
  <c r="S53" i="12"/>
  <c r="T53" i="12"/>
  <c r="S54" i="12"/>
  <c r="T54" i="12"/>
  <c r="S55" i="12"/>
  <c r="T55" i="12"/>
  <c r="S56" i="12"/>
  <c r="T56" i="12"/>
  <c r="S62" i="12"/>
  <c r="T62" i="12"/>
  <c r="S63" i="12"/>
  <c r="T63" i="12"/>
  <c r="S64" i="12"/>
  <c r="T64" i="12"/>
  <c r="S65" i="12"/>
  <c r="T65" i="12"/>
  <c r="S67" i="12"/>
  <c r="T67"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2" i="12"/>
  <c r="P52" i="12"/>
  <c r="O53" i="12"/>
  <c r="P53" i="12"/>
  <c r="O54" i="12"/>
  <c r="P54" i="12"/>
  <c r="O55" i="12"/>
  <c r="P55" i="12"/>
  <c r="O56" i="12"/>
  <c r="P56" i="12"/>
  <c r="O62" i="12"/>
  <c r="P62" i="12"/>
  <c r="O63" i="12"/>
  <c r="P63" i="12"/>
  <c r="O64" i="12"/>
  <c r="P64" i="12"/>
  <c r="O65" i="12"/>
  <c r="P65" i="12"/>
  <c r="O67" i="12"/>
  <c r="P67" i="12"/>
  <c r="K21" i="12"/>
  <c r="L21" i="12"/>
  <c r="K22" i="12"/>
  <c r="L22" i="12"/>
  <c r="K23" i="12"/>
  <c r="L23" i="12"/>
  <c r="K24" i="12"/>
  <c r="L24" i="12"/>
  <c r="K25" i="12"/>
  <c r="L25" i="12"/>
  <c r="K26" i="12"/>
  <c r="L26" i="12"/>
  <c r="K27" i="12"/>
  <c r="L2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2" i="12"/>
  <c r="L52" i="12"/>
  <c r="K53" i="12"/>
  <c r="L53" i="12"/>
  <c r="K54" i="12"/>
  <c r="L54" i="12"/>
  <c r="K55" i="12"/>
  <c r="L55" i="12"/>
  <c r="K56" i="12"/>
  <c r="L56" i="12"/>
  <c r="K62" i="12"/>
  <c r="L62" i="12"/>
  <c r="K63" i="12"/>
  <c r="L63" i="12"/>
  <c r="K64" i="12"/>
  <c r="L64" i="12"/>
  <c r="K65" i="12"/>
  <c r="L65" i="12"/>
  <c r="K67" i="12"/>
  <c r="L67" i="12"/>
  <c r="G21" i="12"/>
  <c r="H21" i="12"/>
  <c r="G22" i="12"/>
  <c r="H22" i="12"/>
  <c r="G23" i="12"/>
  <c r="H23" i="12"/>
  <c r="G24" i="12"/>
  <c r="H24" i="12"/>
  <c r="G25" i="12"/>
  <c r="H25" i="12"/>
  <c r="G26" i="12"/>
  <c r="H26" i="12"/>
  <c r="G27" i="12"/>
  <c r="H2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2" i="12"/>
  <c r="H52" i="12"/>
  <c r="G53" i="12"/>
  <c r="H53" i="12"/>
  <c r="G54" i="12"/>
  <c r="H54" i="12"/>
  <c r="G55" i="12"/>
  <c r="H55" i="12"/>
  <c r="G56" i="12"/>
  <c r="H56" i="12"/>
  <c r="G62" i="12"/>
  <c r="H62" i="12"/>
  <c r="G63" i="12"/>
  <c r="H63" i="12"/>
  <c r="G64" i="12"/>
  <c r="H64" i="12"/>
  <c r="G65" i="12"/>
  <c r="H65" i="12"/>
  <c r="G67" i="12"/>
  <c r="H67"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5" i="2"/>
  <c r="E66" i="2"/>
  <c r="E67" i="2"/>
  <c r="E69" i="2"/>
  <c r="I17" i="2"/>
  <c r="I25" i="2"/>
  <c r="I9" i="2"/>
  <c r="I66" i="2"/>
  <c r="I56" i="2"/>
  <c r="I48" i="2"/>
  <c r="J48" i="2"/>
  <c r="K48" i="2"/>
  <c r="I40" i="2"/>
  <c r="J40" i="2"/>
  <c r="K40" i="2"/>
  <c r="I32" i="2"/>
  <c r="J32" i="2"/>
  <c r="K32" i="2"/>
  <c r="E29" i="2"/>
  <c r="E21" i="2"/>
  <c r="E13" i="2"/>
  <c r="E5" i="2"/>
  <c r="M66" i="2"/>
  <c r="R3" i="2"/>
  <c r="M3" i="2"/>
  <c r="E3" i="2"/>
  <c r="M68" i="2"/>
  <c r="E68" i="2"/>
  <c r="M64" i="2"/>
  <c r="E64"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8" i="2"/>
  <c r="I64" i="2"/>
  <c r="I58" i="2"/>
  <c r="I54" i="2"/>
  <c r="I50" i="2"/>
  <c r="J50" i="2"/>
  <c r="K50" i="2"/>
  <c r="I46" i="2"/>
  <c r="J46" i="2"/>
  <c r="K46" i="2"/>
  <c r="I42" i="2"/>
  <c r="J42" i="2"/>
  <c r="K42" i="2"/>
  <c r="I38" i="2"/>
  <c r="J38" i="2"/>
  <c r="K38" i="2"/>
  <c r="I34" i="2"/>
  <c r="J34" i="2"/>
  <c r="K34" i="2"/>
  <c r="M60" i="2"/>
  <c r="M52" i="2"/>
  <c r="M44" i="2"/>
  <c r="N44" i="2"/>
  <c r="O44" i="2"/>
  <c r="M36" i="2"/>
  <c r="N36" i="2"/>
  <c r="O36" i="2"/>
  <c r="M28" i="2"/>
  <c r="M20" i="2"/>
  <c r="M12" i="2"/>
  <c r="M4" i="2"/>
  <c r="M69" i="2"/>
  <c r="M67" i="2"/>
  <c r="M65"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69" i="2"/>
  <c r="I67" i="2"/>
  <c r="I65"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81" i="2"/>
  <c r="E35" i="1"/>
  <c r="E28" i="1"/>
  <c r="E56" i="1"/>
  <c r="F56" i="1"/>
  <c r="E34" i="1"/>
  <c r="E33" i="1"/>
  <c r="K20" i="12"/>
  <c r="L20" i="12"/>
  <c r="G20" i="12"/>
  <c r="H20" i="12"/>
  <c r="K18" i="12"/>
  <c r="L18" i="12"/>
  <c r="K14" i="12"/>
  <c r="L14" i="12"/>
  <c r="G18" i="12"/>
  <c r="H18" i="12"/>
  <c r="G14" i="12"/>
  <c r="H14"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c r="N68" i="2"/>
  <c r="O68" i="2"/>
  <c r="N67" i="2"/>
  <c r="O67" i="2"/>
  <c r="N66" i="2"/>
  <c r="O66" i="2"/>
  <c r="N65" i="2"/>
  <c r="O65" i="2"/>
  <c r="N64" i="2"/>
  <c r="O64"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1" i="2"/>
  <c r="O6" i="2"/>
  <c r="U69" i="7"/>
  <c r="U68" i="7"/>
  <c r="U67" i="7"/>
  <c r="U66" i="7"/>
  <c r="U65" i="7"/>
  <c r="U64" i="7"/>
  <c r="U63" i="7"/>
  <c r="U62" i="7"/>
  <c r="U61" i="7"/>
  <c r="U60" i="7"/>
  <c r="U59" i="7"/>
  <c r="U48" i="7"/>
  <c r="U47" i="7"/>
  <c r="U46" i="7"/>
  <c r="U17" i="7"/>
  <c r="U16" i="7"/>
  <c r="U15" i="7"/>
  <c r="U14" i="7"/>
  <c r="U13" i="7"/>
  <c r="U12" i="7"/>
  <c r="U11" i="7"/>
  <c r="U10" i="7"/>
  <c r="U9" i="7"/>
  <c r="U7" i="7"/>
  <c r="U6" i="7"/>
  <c r="U5" i="7"/>
  <c r="U4" i="7"/>
  <c r="U3" i="7"/>
  <c r="T2" i="7"/>
  <c r="U2" i="7"/>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R70" i="7"/>
  <c r="S2" i="12"/>
  <c r="S71" i="12"/>
  <c r="O2" i="12"/>
  <c r="O71" i="12"/>
  <c r="K2" i="12"/>
  <c r="K71" i="12"/>
  <c r="T2" i="12"/>
  <c r="P2" i="12"/>
  <c r="S2" i="7"/>
  <c r="L2" i="12"/>
  <c r="F2" i="8"/>
  <c r="G2" i="8"/>
  <c r="F69" i="2"/>
  <c r="G69" i="2"/>
  <c r="F68" i="2"/>
  <c r="G68" i="2"/>
  <c r="F67" i="2"/>
  <c r="G67" i="2"/>
  <c r="F66" i="2"/>
  <c r="G66" i="2"/>
  <c r="F65" i="2"/>
  <c r="G65" i="2"/>
  <c r="F64" i="2"/>
  <c r="G64"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69" i="2"/>
  <c r="K69" i="2"/>
  <c r="J68" i="2"/>
  <c r="K68" i="2"/>
  <c r="J67" i="2"/>
  <c r="K67" i="2"/>
  <c r="J66" i="2"/>
  <c r="K66" i="2"/>
  <c r="J65" i="2"/>
  <c r="K65" i="2"/>
  <c r="J64" i="2"/>
  <c r="K64"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9" i="2"/>
  <c r="S69" i="2"/>
  <c r="R68" i="2"/>
  <c r="S68" i="2"/>
  <c r="R67" i="2"/>
  <c r="S67" i="2"/>
  <c r="R66" i="2"/>
  <c r="S66" i="2"/>
  <c r="R65" i="2"/>
  <c r="S65" i="2"/>
  <c r="R64" i="2"/>
  <c r="S64"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1" i="2"/>
  <c r="E81" i="2"/>
  <c r="P2" i="7"/>
  <c r="Q2" i="7"/>
  <c r="Q3" i="7"/>
  <c r="Q4" i="7"/>
  <c r="Q5" i="7"/>
  <c r="Q6" i="7"/>
  <c r="Q7" i="7"/>
  <c r="Q9" i="7"/>
  <c r="Q10" i="7"/>
  <c r="Q11" i="7"/>
  <c r="Q12" i="7"/>
  <c r="Q13" i="7"/>
  <c r="Q14" i="7"/>
  <c r="Q15" i="7"/>
  <c r="Q16" i="7"/>
  <c r="Q17" i="7"/>
  <c r="Q46" i="7"/>
  <c r="E5" i="3"/>
  <c r="F5" i="3"/>
  <c r="E6" i="3"/>
  <c r="F6" i="3"/>
  <c r="E7" i="3"/>
  <c r="F7" i="3"/>
  <c r="E8" i="3"/>
  <c r="F8" i="3"/>
  <c r="E9" i="3"/>
  <c r="F9" i="3"/>
  <c r="E10" i="3"/>
  <c r="F10" i="3"/>
  <c r="E11" i="3"/>
  <c r="F11" i="3"/>
  <c r="E12" i="3"/>
  <c r="F12" i="3"/>
  <c r="F13" i="3"/>
  <c r="E14" i="3"/>
  <c r="F14" i="3"/>
  <c r="E15" i="3"/>
  <c r="F15" i="3"/>
  <c r="T71" i="12"/>
  <c r="N70" i="7"/>
  <c r="U70" i="7"/>
  <c r="K70" i="7"/>
  <c r="S70" i="7"/>
  <c r="U71" i="12"/>
  <c r="N71" i="12"/>
  <c r="M71" i="12"/>
  <c r="P71" i="12"/>
  <c r="G71" i="12"/>
  <c r="F71" i="12"/>
  <c r="E71" i="12"/>
  <c r="L71" i="12"/>
  <c r="M81" i="2"/>
  <c r="L81" i="2"/>
  <c r="O81" i="2"/>
  <c r="D19" i="9"/>
  <c r="H71" i="12"/>
  <c r="C31" i="1"/>
  <c r="G19" i="9"/>
  <c r="Q48" i="7"/>
  <c r="Q59" i="7"/>
  <c r="Q60" i="7"/>
  <c r="Q61" i="7"/>
  <c r="Q62" i="7"/>
  <c r="Q63" i="7"/>
  <c r="Q64" i="7"/>
  <c r="Q65" i="7"/>
  <c r="Q66" i="7"/>
  <c r="Q67" i="7"/>
  <c r="Q68" i="7"/>
  <c r="Q69" i="7"/>
  <c r="Q47" i="7"/>
  <c r="H70" i="7"/>
  <c r="I70" i="7"/>
  <c r="P70" i="7"/>
  <c r="Q70" i="7"/>
  <c r="R8" i="2"/>
  <c r="J81" i="2"/>
  <c r="K81" i="2"/>
  <c r="F81" i="2"/>
  <c r="G81" i="2"/>
  <c r="R81" i="2"/>
  <c r="S8" i="2"/>
  <c r="S81" i="2"/>
  <c r="H22" i="11"/>
  <c r="E26" i="11"/>
  <c r="D41" i="1"/>
  <c r="G22" i="11"/>
  <c r="F22" i="11"/>
  <c r="E22" i="11"/>
  <c r="C22" i="11"/>
  <c r="D26" i="1"/>
  <c r="B22" i="11"/>
  <c r="C26" i="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D26" i="11"/>
  <c r="C41"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<sst xmlns="http://schemas.openxmlformats.org/spreadsheetml/2006/main" count="1327" uniqueCount="526">
  <si>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</si>
  <si>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</si>
  <si>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</si>
  <si>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</si>
  <si>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</si>
  <si>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</si>
  <si>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</si>
  <si>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</si>
  <si>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</si>
  <si>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</si>
  <si>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</si>
  <si>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</si>
  <si>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</si>
  <si>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</si>
  <si>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</si>
  <si>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</si>
  <si>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</si>
  <si>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</si>
  <si>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</si>
  <si>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</si>
  <si>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</si>
  <si>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</si>
  <si>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</si>
  <si>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</si>
  <si>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</si>
  <si>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</si>
  <si>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</si>
  <si>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</si>
  <si>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</si>
  <si>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</si>
  <si>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</si>
  <si>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</si>
  <si>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</si>
  <si>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</si>
  <si>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</si>
  <si>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</si>
  <si>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</si>
  <si>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</si>
  <si>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</si>
  <si>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</si>
  <si>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</si>
  <si>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</si>
  <si>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</si>
  <si>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</si>
  <si>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</si>
  <si>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</si>
  <si>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</si>
  <si>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</si>
  <si>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</si>
  <si>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</si>
  <si>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</si>
  <si>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</si>
  <si>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</si>
  <si>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</si>
  <si>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</si>
  <si>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</si>
  <si>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</si>
  <si>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</si>
  <si>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</si>
  <si>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</si>
  <si>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</si>
  <si>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</si>
  <si>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</si>
  <si>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</si>
  <si>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</si>
  <si>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</si>
  <si>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</si>
  <si>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</si>
  <si>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</si>
  <si>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</si>
  <si>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</si>
  <si>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</si>
  <si>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</si>
  <si>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</si>
  <si>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</si>
  <si>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</si>
  <si>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</si>
  <si>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</si>
  <si>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</si>
  <si>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</si>
  <si>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</si>
  <si>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</si>
  <si>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</si>
  <si>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</si>
  <si>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</si>
  <si>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</si>
  <si>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</si>
  <si>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</si>
  <si>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</si>
  <si>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</si>
  <si>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</si>
  <si>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</si>
  <si>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</si>
  <si>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</si>
  <si>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</si>
  <si>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</si>
  <si>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</si>
  <si>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</si>
  <si>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</si>
  <si>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</si>
  <si>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</si>
  <si>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</si>
  <si>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</si>
  <si>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</si>
  <si>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</si>
  <si>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</si>
  <si>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</si>
  <si>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</si>
  <si>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</si>
  <si>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</si>
  <si>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</si>
  <si>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</si>
  <si>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</si>
  <si>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</si>
  <si>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</si>
  <si>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</si>
  <si>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</si>
  <si>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</si>
  <si>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</si>
  <si>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</si>
  <si>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</si>
  <si>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</si>
  <si>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</si>
  <si>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</si>
  <si>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</si>
  <si>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</si>
  <si>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</si>
  <si>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</si>
  <si>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</si>
  <si>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</si>
  <si>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</si>
  <si>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</si>
  <si>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</si>
  <si>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</si>
  <si>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</si>
  <si>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</si>
  <si>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</si>
  <si>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</si>
  <si>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</si>
  <si>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</si>
  <si>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</si>
  <si>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</si>
  <si>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</si>
  <si>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</si>
  <si>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</si>
  <si>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</si>
  <si>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</si>
  <si>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</si>
  <si>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</si>
  <si>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</si>
  <si>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</si>
  <si>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</si>
  <si>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</si>
  <si>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</si>
  <si>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</si>
  <si>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</si>
  <si>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</si>
  <si>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</si>
  <si>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</si>
  <si>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</si>
  <si>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</si>
  <si>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</si>
  <si>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</si>
  <si>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</si>
  <si>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</si>
  <si>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</si>
  <si>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</si>
  <si>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</si>
  <si>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</si>
  <si>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</si>
  <si>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</si>
  <si>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</si>
  <si>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</si>
  <si>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</si>
  <si>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</si>
  <si>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</si>
  <si>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</si>
  <si>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</si>
  <si>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</si>
  <si>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</si>
  <si>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</si>
  <si>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</si>
  <si>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</si>
  <si>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</si>
  <si>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</si>
  <si>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</si>
  <si>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</si>
  <si>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</si>
  <si>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</si>
  <si>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</si>
  <si>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</si>
  <si>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</si>
  <si>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</si>
  <si>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</si>
  <si>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</si>
  <si>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</si>
  <si>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</si>
  <si>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</si>
  <si>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</si>
  <si>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</si>
  <si>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</si>
  <si>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</si>
  <si>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</si>
  <si>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</si>
  <si>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</si>
  <si>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</si>
  <si>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</si>
  <si>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</si>
  <si>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</si>
  <si>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</si>
  <si>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</si>
  <si>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</si>
  <si>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</si>
  <si>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</si>
  <si>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</si>
  <si>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</si>
  <si>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</si>
  <si>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</si>
  <si>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</si>
  <si>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</si>
  <si>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</si>
  <si>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</si>
  <si>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</si>
  <si>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</si>
  <si>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</si>
  <si>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</si>
  <si>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</si>
  <si>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</si>
  <si>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</si>
  <si>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</si>
  <si>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</si>
  <si>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</si>
  <si>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</si>
  <si>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</si>
  <si>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</si>
  <si>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</si>
  <si>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</si>
  <si>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</si>
  <si>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</si>
  <si>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</si>
  <si>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</si>
  <si>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</si>
  <si>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</si>
  <si>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</si>
  <si>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</si>
  <si>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</si>
  <si>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</si>
  <si>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</si>
  <si>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</si>
  <si>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</si>
  <si>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</si>
  <si>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</si>
  <si>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</si>
  <si>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</si>
  <si>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</si>
  <si>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</si>
  <si>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</si>
  <si>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</si>
  <si>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</si>
  <si>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</si>
  <si>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</si>
  <si>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</si>
  <si>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</si>
  <si>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</si>
  <si>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</si>
  <si>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</si>
  <si>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</si>
  <si>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</si>
  <si>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</si>
  <si>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</si>
  <si>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</si>
  <si>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</si>
  <si>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</si>
  <si>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</si>
  <si>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</si>
  <si>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</si>
  <si>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</si>
  <si>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</si>
  <si>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</si>
  <si>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</si>
  <si>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</si>
  <si>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</si>
  <si>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</si>
  <si>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</si>
  <si>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</si>
  <si>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</si>
  <si>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</si>
  <si>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</si>
  <si>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</si>
  <si>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</si>
  <si>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</si>
  <si>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</si>
  <si>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</si>
  <si>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</si>
  <si>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</si>
  <si>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</si>
  <si>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</si>
  <si>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</si>
  <si>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</si>
  <si>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</si>
  <si>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</si>
  <si>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</si>
  <si>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</si>
  <si>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</si>
  <si>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</si>
  <si>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</si>
  <si>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</si>
  <si>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</si>
  <si>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</si>
  <si>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</si>
  <si>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B3DG2Y3</t>
  </si>
  <si>
    <t>B0SWJX3</t>
  </si>
  <si>
    <t>B28YTC2</t>
  </si>
  <si>
    <t>BYXD1N3</t>
  </si>
  <si>
    <t>BFWK4R7</t>
  </si>
  <si>
    <t>BYRY2M8</t>
  </si>
  <si>
    <t>BXDZ9Z0</t>
  </si>
  <si>
    <t>BMG3GS6</t>
  </si>
  <si>
    <t>BMCNGB3</t>
  </si>
  <si>
    <t>B1Q3J35</t>
  </si>
  <si>
    <t>B1WY233</t>
  </si>
  <si>
    <t>B1JB4K8</t>
  </si>
  <si>
    <t>B4MGD82</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</si>
  <si>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</si>
  <si>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</si>
  <si>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</si>
  <si>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</si>
  <si>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</si>
  <si>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</si>
  <si>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</si>
  <si>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</si>
  <si>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</si>
  <si>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</si>
  <si>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</si>
  <si>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</si>
  <si>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</si>
  <si>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</si>
  <si>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</si>
  <si>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</si>
  <si>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</si>
  <si>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</si>
  <si>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</si>
  <si>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</si>
  <si>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</si>
  <si>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</si>
  <si>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</si>
  <si>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</si>
  <si>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</si>
  <si>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</si>
  <si>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</si>
  <si>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</si>
  <si>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</si>
  <si>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</si>
  <si>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</si>
  <si>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</si>
  <si>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</si>
  <si>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</si>
  <si>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</si>
  <si>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</si>
  <si>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</si>
  <si>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</si>
  <si>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</si>
  <si>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</si>
  <si>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</si>
  <si>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</si>
  <si>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</si>
  <si>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</si>
  <si>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</si>
  <si>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</si>
  <si>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</si>
  <si>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</si>
  <si>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</si>
  <si>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</si>
  <si>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</si>
  <si>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</si>
  <si>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</si>
  <si>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</si>
  <si>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</si>
  <si>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</si>
  <si>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</si>
  <si>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</si>
  <si>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</si>
  <si>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</si>
  <si>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</si>
  <si>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</si>
  <si>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</si>
  <si>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</si>
  <si>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</si>
  <si>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</si>
  <si>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</si>
  <si>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</si>
  <si>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</si>
  <si>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</si>
  <si>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PEARSON PLC SPONSORED ADR</t>
  </si>
  <si>
    <t>QUIMICA Y MINERA CHIL SP ADR</t>
  </si>
  <si>
    <t>RAKUTEN GROUP INC</t>
  </si>
  <si>
    <t>RELX PLC   SPON ADR</t>
  </si>
  <si>
    <t>SAP SE SPONSORED ADR</t>
  </si>
  <si>
    <t>82509L107</t>
  </si>
  <si>
    <t>SHOPIFY INC   CLASS A</t>
  </si>
  <si>
    <t>BMG3GS900</t>
  </si>
  <si>
    <t>SK SQUARE CO LTD</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</si>
  <si>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</si>
  <si>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</si>
  <si>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</si>
  <si>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</si>
  <si>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</si>
  <si>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</si>
  <si>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</si>
  <si>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</si>
  <si>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</si>
  <si>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</si>
  <si>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</si>
  <si>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</si>
  <si>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</si>
  <si>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TAL EDUCATION GROUP  ADR</t>
  </si>
  <si>
    <t>TDK CORP</t>
  </si>
  <si>
    <t>TELEPERFORMANCE</t>
  </si>
  <si>
    <t>H42097107</t>
  </si>
  <si>
    <t>UBS GROUP AG REG</t>
  </si>
  <si>
    <t>N90064101</t>
  </si>
  <si>
    <t>UNIQURE NV</t>
  </si>
  <si>
    <t>UNITED OVERSEAS BANK LTD</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</si>
  <si>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</si>
  <si>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</si>
  <si>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</si>
  <si>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</si>
  <si>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</si>
  <si>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</si>
  <si>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</si>
  <si>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</si>
  <si>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</si>
  <si>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</si>
  <si>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</si>
  <si>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</si>
  <si>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</si>
  <si>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</si>
  <si>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</si>
  <si>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</si>
  <si>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</si>
  <si>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</si>
  <si>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</si>
  <si>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</si>
  <si>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</si>
  <si>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</si>
  <si>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</si>
  <si>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</si>
  <si>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</si>
  <si>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</si>
  <si>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</si>
  <si>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</si>
  <si>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</si>
  <si>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</si>
  <si>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</si>
  <si>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</si>
  <si>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</si>
  <si>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</si>
  <si>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 xml:space="preserve">Ascendis Pharma A/S Sponsored </t>
  </si>
  <si>
    <t>ASML HOLDING NV</t>
  </si>
  <si>
    <t>gb</t>
  </si>
  <si>
    <t>Baloise-Holding AG</t>
  </si>
  <si>
    <t>ch</t>
  </si>
  <si>
    <t>Banco Santander-Chile</t>
  </si>
  <si>
    <t>Bunzl plc</t>
  </si>
  <si>
    <t>Cae Inc.</t>
  </si>
  <si>
    <t>Cemex SAB de CV Sponsored ADR</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</si>
  <si>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</si>
  <si>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</si>
  <si>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</si>
  <si>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</si>
  <si>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</si>
  <si>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</si>
  <si>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</si>
  <si>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</si>
  <si>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</si>
  <si>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</si>
  <si>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</si>
  <si>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</si>
  <si>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</si>
  <si>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</si>
  <si>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</si>
  <si>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 xml:space="preserve">Naspers Limited Sponsored ADR </t>
  </si>
  <si>
    <t>Nidec Corp.</t>
  </si>
  <si>
    <t>Nokia Oyj Sponsored ADR</t>
  </si>
  <si>
    <t>OMRON Corporation</t>
  </si>
  <si>
    <t>Open Text Corp.</t>
  </si>
  <si>
    <t>ORIX Corporation</t>
  </si>
  <si>
    <t>PagSeguro Digital Ltd</t>
  </si>
  <si>
    <t>PEARSON PLC SPONSORED ADR ADR</t>
  </si>
  <si>
    <t>PT Bank Mandiri (Persero) Tbk</t>
  </si>
  <si>
    <t>Rakuten Group, Inc.</t>
  </si>
  <si>
    <t>RELX PLC Sponsored ADR</t>
  </si>
  <si>
    <t>SAP SE Sponsored ADR</t>
  </si>
  <si>
    <t>Shopify, Inc. Class A</t>
  </si>
  <si>
    <t>SK Square Co., Ltd.</t>
  </si>
  <si>
    <t>kr</t>
  </si>
  <si>
    <t>SK Telecom Co., Ltd. Sponsored</t>
  </si>
  <si>
    <t>SKF AB Class B</t>
  </si>
  <si>
    <t>se</t>
  </si>
  <si>
    <t>Smith &amp; Nephew Plc</t>
  </si>
  <si>
    <t>Smiths Group PLC</t>
  </si>
  <si>
    <t>Sociedad Quimica Y Minera De C</t>
  </si>
  <si>
    <t>Sony Group Corporation Sponsor</t>
  </si>
  <si>
    <t>Symrise AG</t>
  </si>
  <si>
    <t>Taiwan Semiconductor Manufactu</t>
  </si>
  <si>
    <t>Tal Education Group</t>
  </si>
  <si>
    <t>TDK Corporation</t>
  </si>
  <si>
    <t>Telefonaktiebolaget LM Ericsso</t>
  </si>
  <si>
    <t>Teleperformance SE</t>
  </si>
  <si>
    <t>UBS Group AG</t>
  </si>
  <si>
    <t>uniQure N.V.</t>
  </si>
  <si>
    <t>sg</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</si>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</sst>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44651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927093.06999999983</v>
      </c>
      <c r="D14" s="212">
        <f>Cash!D18</f>
        <v>926442.66</v>
      </c>
      <c r="E14" s="213">
        <f>C14-D14</f>
        <v>650.40999999979977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988943</v>
      </c>
      <c r="D17" s="216">
        <f>Share_Cost_Mkt!E81</f>
        <v>988943</v>
      </c>
      <c r="E17" s="213">
        <f>C17-D17</f>
        <v>0</v>
      </c>
      <c r="F17" s="35"/>
      <c r="G17" s="36" t="s">
        <v>51</v>
      </c>
      <c r="H17" s="37"/>
    </row>
    <row r="18" spans="1:8" ht="15.75">
      <c r="A18" s="44"/>
      <c r="B18" s="46" t="s">
        <v>39</v>
      </c>
      <c r="C18" s="213">
        <f>Share_Cost_Mkt!H81</f>
        <v>25951160.909999993</v>
      </c>
      <c r="D18" s="213">
        <f>Share_Cost_Mkt!I81</f>
        <v>25983174.639999993</v>
      </c>
      <c r="E18" s="213">
        <f>C18-D18</f>
        <v>-32013.730000000447</v>
      </c>
      <c r="F18" s="35"/>
      <c r="G18" s="36" t="s">
        <v>51</v>
      </c>
      <c r="H18" s="37"/>
    </row>
    <row r="19" spans="1:8" ht="79.900000000000006" customHeight="1">
      <c r="A19" s="44"/>
      <c r="B19" s="46" t="s">
        <v>40</v>
      </c>
      <c r="C19" s="213">
        <f>Share_Cost_Mkt!P81</f>
        <v>35206010.189999998</v>
      </c>
      <c r="D19" s="213">
        <f>Share_Cost_Mkt!Q81</f>
        <v>35146179.149999999</v>
      </c>
      <c r="E19" s="213">
        <f>C19-D19</f>
        <v>59831.039999999106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158.51</v>
      </c>
      <c r="D23" s="213">
        <f>SUM(INT_BNI_IM)</f>
        <v>158.51</v>
      </c>
      <c r="E23" s="213">
        <f t="shared" si="0"/>
        <v>0</v>
      </c>
      <c r="F23" s="35"/>
      <c r="G23" s="36" t="s">
        <v>3</v>
      </c>
      <c r="H23" s="37"/>
    </row>
    <row r="24" spans="1:8" ht="27.75" customHeight="1">
      <c r="A24" s="44"/>
      <c r="B24" s="44" t="s">
        <v>227</v>
      </c>
      <c r="C24" s="213">
        <f>SUM(Dividends!I71)</f>
        <v>80037.070000000007</v>
      </c>
      <c r="D24" s="213">
        <f>SUM(Dividends!J71)</f>
        <v>80037.070000000007</v>
      </c>
      <c r="E24" s="213">
        <f t="shared" si="0"/>
        <v>0</v>
      </c>
      <c r="F24" s="35"/>
      <c r="G24" s="36" t="s">
        <v>1</v>
      </c>
      <c r="H24" s="37"/>
    </row>
    <row r="25" spans="1:8" ht="15.75">
      <c r="A25" s="44"/>
      <c r="B25" s="44" t="s">
        <v>242</v>
      </c>
      <c r="C25" s="213">
        <f>Tax_Reclaims!J70</f>
        <v>63268.51999999999</v>
      </c>
      <c r="D25" s="213">
        <f>SUM(Tax_Reclaims!M70)</f>
        <v>0</v>
      </c>
      <c r="E25" s="213">
        <f t="shared" si="0"/>
        <v>63268.51999999999</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11683.17</v>
      </c>
      <c r="D32" s="213">
        <f>SUM('Pending_FX '!C11)</f>
        <v>11683.17</v>
      </c>
      <c r="E32" s="213">
        <f t="shared" ref="E32:E41" si="1">C32-D32</f>
        <v>0</v>
      </c>
      <c r="F32" s="35"/>
      <c r="G32" s="36" t="s">
        <v>45</v>
      </c>
      <c r="H32" s="37"/>
    </row>
    <row r="33" spans="1:8" ht="15.75">
      <c r="A33" s="295"/>
      <c r="B33" s="218" t="s">
        <v>224</v>
      </c>
      <c r="C33" s="217">
        <v>55652.61</v>
      </c>
      <c r="D33" s="217"/>
      <c r="E33" s="213">
        <f>C33-D33</f>
        <v>55652.61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-1165.79</v>
      </c>
      <c r="D37" s="217">
        <f>SUM(Dividends!R71,Tax_Reclaims!O70)</f>
        <v>23.970000000000002</v>
      </c>
      <c r="E37" s="213">
        <f t="shared" si="1"/>
        <v>-1189.76</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-34.5</v>
      </c>
      <c r="D40" s="213">
        <f>'Pending_FX '!E25</f>
        <v>-34.5</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36208031.289999999</v>
      </c>
      <c r="D43" s="213">
        <f>SUM(D14+D19+D22+D23+D24+D25+D26+D27+D28)-SUM(D31:D35)+SUM(D37+D38+D39+D40-D41)</f>
        <v>36141123.68999999</v>
      </c>
      <c r="E43" s="216">
        <f>C43-D43</f>
        <v>66907.600000008941</v>
      </c>
      <c r="F43" s="303">
        <f>(E43/$D43)*10000</f>
        <v>18.512872088291441</v>
      </c>
      <c r="G43" s="36" t="s">
        <v>247</v>
      </c>
      <c r="H43" s="45"/>
    </row>
    <row r="44" spans="1:8" ht="20.25" customHeight="1">
      <c r="A44" s="44"/>
      <c r="B44" s="304" t="s">
        <v>50</v>
      </c>
      <c r="C44" s="44"/>
      <c r="D44" s="44"/>
      <c r="E44" s="302">
        <f>IF(ISERROR(E43/C43),0,E43/C43)</f>
        <v>1.8478662776257489E-3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63268.51999999999</v>
      </c>
      <c r="E48" s="213"/>
      <c r="F48" s="370"/>
      <c r="G48" s="36"/>
      <c r="H48" s="45"/>
    </row>
    <row r="49" spans="1:8" ht="20.25" customHeight="1">
      <c r="A49" s="28"/>
      <c r="B49" s="371" t="s">
        <v>284</v>
      </c>
      <c r="C49" s="368"/>
      <c r="D49" s="216">
        <f>C33</f>
        <v>55652.61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36208031.289999999</v>
      </c>
      <c r="D52" s="216">
        <f>D43+D48-D49-D50-D51</f>
        <v>36148739.599999994</v>
      </c>
      <c r="E52" s="213">
        <f>C52-D52</f>
        <v>59291.690000005066</v>
      </c>
      <c r="F52" s="373">
        <f>(E52/$D52)*10000</f>
        <v>16.402145871776142</v>
      </c>
      <c r="G52" s="36" t="s">
        <v>288</v>
      </c>
      <c r="H52" s="45"/>
    </row>
    <row r="53" spans="1:8">
      <c r="A53" s="50"/>
      <c r="B53" s="367" t="s">
        <v>289</v>
      </c>
      <c r="C53" s="368"/>
      <c r="D53" s="368"/>
      <c r="E53" s="302">
        <f>IF(ISERROR(E52/C52),0,E52/C52)</f>
        <v>1.6375286887354286E-3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36219748.960000001</v>
      </c>
      <c r="D56" s="316">
        <v>36219748.960000001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11717.670000001788</v>
      </c>
      <c r="D58" s="306">
        <f>D56-D43</f>
        <v>78625.270000010729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326</v>
      </c>
      <c r="D3">
        <v>1716</v>
      </c>
      <c r="E3" s="239">
        <f>VLOOKUP(A3,Sheet1!$C$2:$E$84,3,FALSE)</f>
        <v>1716</v>
      </c>
      <c r="F3" s="240">
        <f t="shared" ref="F3:F77" si="0">D3-E3</f>
        <v>0</v>
      </c>
      <c r="G3" s="254">
        <f>ROUND(F3/D3,10)</f>
        <v>0</v>
      </c>
      <c r="H3">
        <v>337964.93</v>
      </c>
      <c r="I3" s="242">
        <f>VLOOKUP(A3,Sheet1!$C$2:$F$84,4,FALSE)</f>
        <v>337964.93</v>
      </c>
      <c r="J3" s="240">
        <f t="shared" ref="J3:J77" si="1">H3-I3</f>
        <v>0</v>
      </c>
      <c r="K3" s="254">
        <f>ROUND(J3/H3,10)</f>
        <v>0</v>
      </c>
      <c r="L3" s="346">
        <v>235.77059399999999</v>
      </c>
      <c r="M3" s="239">
        <f>VLOOKUP(A3,Sheet1!$C$2:$G$84,5,FALSE)</f>
        <v>234.45</v>
      </c>
      <c r="N3" s="240">
        <f t="shared" ref="N3:N77" si="2">L3-M3</f>
        <v>1.3205939999999998</v>
      </c>
      <c r="O3" s="254">
        <f t="shared" ref="O3:O77" si="3">ROUND(N3/L3,10)</f>
        <v>5.6011819999999997E-3</v>
      </c>
      <c r="P3">
        <v>404582.34</v>
      </c>
      <c r="Q3" s="239">
        <f>VLOOKUP(A3,Sheet1!$C$2:$H$84,6,FALSE)</f>
        <v>402323.97</v>
      </c>
      <c r="R3" s="240">
        <f>P3-Q3</f>
        <v>2258.3700000000536</v>
      </c>
      <c r="S3" s="254">
        <f>ROUND(R3/P3,10)</f>
        <v>5.5819787000000003E-3</v>
      </c>
      <c r="T3" s="9"/>
      <c r="U3" s="334">
        <v>4031976</v>
      </c>
    </row>
    <row r="4" spans="1:21" s="51" customFormat="1">
      <c r="A4" s="292" t="str">
        <f>VLOOKUP(U4,Sheet1!$C$2:$C$84,1,FALSE)</f>
        <v>B1HHKD3</v>
      </c>
      <c r="B4" s="334" t="s">
        <v>327</v>
      </c>
      <c r="C4" s="334" t="s">
        <v>328</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7" si="5">ROUND(J4/H4,10)</f>
        <v>-4.5196828699999997E-2</v>
      </c>
      <c r="L4" s="346">
        <v>50.28</v>
      </c>
      <c r="M4" s="239">
        <f>VLOOKUP(A4,Sheet1!$C$2:$G$84,5,FALSE)</f>
        <v>50.28</v>
      </c>
      <c r="N4" s="240">
        <f t="shared" si="2"/>
        <v>0</v>
      </c>
      <c r="O4" s="254">
        <f t="shared" si="3"/>
        <v>0</v>
      </c>
      <c r="P4">
        <v>295897.8</v>
      </c>
      <c r="Q4" s="239">
        <f>VLOOKUP(A4,Sheet1!$C$2:$H$84,6,FALSE)</f>
        <v>295897.8</v>
      </c>
      <c r="R4" s="240">
        <f t="shared" ref="R4:R55" si="6">P4-Q4</f>
        <v>0</v>
      </c>
      <c r="S4" s="254">
        <f t="shared" ref="S4:S77" si="7">ROUND(R4/P4,10)</f>
        <v>0</v>
      </c>
      <c r="T4" s="9"/>
      <c r="U4" s="334" t="s">
        <v>294</v>
      </c>
    </row>
    <row r="5" spans="1:21" s="51" customFormat="1">
      <c r="A5" s="292" t="str">
        <f>VLOOKUP(U5,Sheet1!$C$2:$C$84,1,FALSE)</f>
        <v>B6331J3</v>
      </c>
      <c r="B5" s="334" t="s">
        <v>329</v>
      </c>
      <c r="C5" s="334" t="s">
        <v>330</v>
      </c>
      <c r="D5">
        <v>19200</v>
      </c>
      <c r="E5" s="239">
        <f>VLOOKUP(A5,Sheet1!$C$2:$E$84,3,FALSE)</f>
        <v>19200</v>
      </c>
      <c r="F5" s="240">
        <f t="shared" si="0"/>
        <v>0</v>
      </c>
      <c r="G5" s="254">
        <f t="shared" si="4"/>
        <v>0</v>
      </c>
      <c r="H5">
        <v>629809.76</v>
      </c>
      <c r="I5" s="242">
        <f>VLOOKUP(A5,Sheet1!$C$2:$F$84,4,FALSE)</f>
        <v>629809.76</v>
      </c>
      <c r="J5" s="240">
        <f t="shared" si="1"/>
        <v>0</v>
      </c>
      <c r="K5" s="254">
        <f t="shared" si="5"/>
        <v>0</v>
      </c>
      <c r="L5" s="346">
        <v>41.84</v>
      </c>
      <c r="M5" s="239">
        <f>VLOOKUP(A5,Sheet1!$C$2:$G$84,5,FALSE)</f>
        <v>41.84</v>
      </c>
      <c r="N5" s="240">
        <f t="shared" si="2"/>
        <v>0</v>
      </c>
      <c r="O5" s="254">
        <f t="shared" si="3"/>
        <v>0</v>
      </c>
      <c r="P5">
        <v>803328</v>
      </c>
      <c r="Q5" s="239">
        <f>VLOOKUP(A5,Sheet1!$C$2:$H$84,6,FALSE)</f>
        <v>803328</v>
      </c>
      <c r="R5" s="240">
        <f t="shared" si="6"/>
        <v>0</v>
      </c>
      <c r="S5" s="254">
        <f t="shared" si="7"/>
        <v>0</v>
      </c>
      <c r="T5" s="9"/>
      <c r="U5" s="334" t="s">
        <v>295</v>
      </c>
    </row>
    <row r="6" spans="1:21" s="51" customFormat="1">
      <c r="A6" s="292" t="str">
        <f>VLOOKUP(U6,Sheet1!$C$2:$C$84,1,FALSE)</f>
        <v>BJ2KSG2</v>
      </c>
      <c r="B6" s="334" t="s">
        <v>331</v>
      </c>
      <c r="C6" s="334" t="s">
        <v>332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87.031504999999996</v>
      </c>
      <c r="M6" s="239">
        <f>VLOOKUP(A6,Sheet1!$C$2:$G$84,5,FALSE)</f>
        <v>86.55</v>
      </c>
      <c r="N6" s="240">
        <f t="shared" si="2"/>
        <v>0.48150499999999852</v>
      </c>
      <c r="O6" s="254">
        <f t="shared" si="3"/>
        <v>5.5325367999999996E-3</v>
      </c>
      <c r="P6">
        <v>350998.06</v>
      </c>
      <c r="Q6" s="239">
        <f>VLOOKUP(A6,Sheet1!$C$2:$H$84,6,FALSE)</f>
        <v>349038.79</v>
      </c>
      <c r="R6" s="240">
        <f t="shared" si="6"/>
        <v>1959.2700000000186</v>
      </c>
      <c r="S6" s="254">
        <f t="shared" si="7"/>
        <v>5.5819967000000003E-3</v>
      </c>
      <c r="T6" s="9"/>
      <c r="U6" s="334" t="s">
        <v>296</v>
      </c>
    </row>
    <row r="7" spans="1:21" s="51" customFormat="1">
      <c r="A7" s="292" t="str">
        <f>VLOOKUP(U7,Sheet1!$C$2:$C$84,1,FALSE)</f>
        <v>BP41ZD1</v>
      </c>
      <c r="B7" s="334" t="s">
        <v>333</v>
      </c>
      <c r="C7" s="334" t="s">
        <v>334</v>
      </c>
      <c r="D7">
        <v>5680</v>
      </c>
      <c r="E7" s="239">
        <f>VLOOKUP(A7,Sheet1!$C$2:$E$84,3,FALSE)</f>
        <v>5680</v>
      </c>
      <c r="F7" s="240">
        <f t="shared" si="0"/>
        <v>0</v>
      </c>
      <c r="G7" s="254">
        <f t="shared" si="4"/>
        <v>0</v>
      </c>
      <c r="H7">
        <v>1048304.38</v>
      </c>
      <c r="I7" s="242">
        <f>VLOOKUP(A7,Sheet1!$C$2:$F$84,4,FALSE)</f>
        <v>1048304.38</v>
      </c>
      <c r="J7" s="240">
        <f t="shared" si="1"/>
        <v>0</v>
      </c>
      <c r="K7" s="254">
        <f t="shared" si="5"/>
        <v>0</v>
      </c>
      <c r="L7" s="346">
        <v>108.8</v>
      </c>
      <c r="M7" s="239">
        <f>VLOOKUP(A7,Sheet1!$C$2:$G$84,5,FALSE)</f>
        <v>108.8</v>
      </c>
      <c r="N7" s="240">
        <f t="shared" si="2"/>
        <v>0</v>
      </c>
      <c r="O7" s="254">
        <f t="shared" si="3"/>
        <v>0</v>
      </c>
      <c r="P7">
        <v>617984</v>
      </c>
      <c r="Q7" s="239">
        <f>VLOOKUP(A7,Sheet1!$C$2:$H$84,6,FALSE)</f>
        <v>617984</v>
      </c>
      <c r="R7" s="240">
        <f t="shared" si="6"/>
        <v>0</v>
      </c>
      <c r="S7" s="254">
        <f t="shared" si="7"/>
        <v>0</v>
      </c>
      <c r="T7" s="9"/>
      <c r="U7" s="334" t="s">
        <v>297</v>
      </c>
    </row>
    <row r="8" spans="1:21" s="51" customFormat="1">
      <c r="A8" s="292">
        <f>VLOOKUP(U8,Sheet1!$C$2:$C$84,1,FALSE)</f>
        <v>2722670</v>
      </c>
      <c r="B8" s="334" t="s">
        <v>335</v>
      </c>
      <c r="C8" s="334" t="s">
        <v>336</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21.15</v>
      </c>
      <c r="M8" s="239">
        <f>VLOOKUP(A8,Sheet1!$C$2:$G$84,5,FALSE)</f>
        <v>21.15</v>
      </c>
      <c r="N8" s="240">
        <f t="shared" si="2"/>
        <v>0</v>
      </c>
      <c r="O8" s="254">
        <f t="shared" si="3"/>
        <v>0</v>
      </c>
      <c r="P8">
        <v>1009151.1</v>
      </c>
      <c r="Q8" s="239">
        <f>VLOOKUP(A8,Sheet1!$C$2:$H$84,6,FALSE)</f>
        <v>1009151.1</v>
      </c>
      <c r="R8" s="240">
        <f t="shared" si="6"/>
        <v>0</v>
      </c>
      <c r="S8" s="254">
        <f t="shared" si="7"/>
        <v>0</v>
      </c>
      <c r="T8" s="9"/>
      <c r="U8" s="334">
        <v>2722670</v>
      </c>
    </row>
    <row r="9" spans="1:21" s="51" customFormat="1">
      <c r="A9" s="292">
        <f>VLOOKUP(U9,Sheet1!$C$2:$C$84,1,FALSE)</f>
        <v>2257495</v>
      </c>
      <c r="B9" s="334" t="s">
        <v>337</v>
      </c>
      <c r="C9" s="334" t="s">
        <v>338</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23.69</v>
      </c>
      <c r="M9" s="239">
        <f>VLOOKUP(A9,Sheet1!$C$2:$G$84,5,FALSE)</f>
        <v>23.69</v>
      </c>
      <c r="N9" s="240">
        <f t="shared" si="2"/>
        <v>0</v>
      </c>
      <c r="O9" s="254">
        <f t="shared" si="3"/>
        <v>0</v>
      </c>
      <c r="P9">
        <v>296125</v>
      </c>
      <c r="Q9" s="239">
        <f>VLOOKUP(A9,Sheet1!$C$2:$H$84,6,FALSE)</f>
        <v>296125</v>
      </c>
      <c r="R9" s="240">
        <f t="shared" si="6"/>
        <v>0</v>
      </c>
      <c r="S9" s="254">
        <f t="shared" si="7"/>
        <v>0</v>
      </c>
      <c r="T9" s="9"/>
      <c r="U9" s="334">
        <v>2257495</v>
      </c>
    </row>
    <row r="10" spans="1:21" s="51" customFormat="1">
      <c r="A10" s="292" t="str">
        <f>VLOOKUP(U10,Sheet1!$C$2:$C$84,1,FALSE)</f>
        <v>BV9G6B8</v>
      </c>
      <c r="B10" s="334" t="s">
        <v>339</v>
      </c>
      <c r="C10" s="334" t="s">
        <v>340</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117.36</v>
      </c>
      <c r="M10" s="239">
        <f>VLOOKUP(A10,Sheet1!$C$2:$G$84,5,FALSE)</f>
        <v>117.36</v>
      </c>
      <c r="N10" s="240">
        <f t="shared" si="2"/>
        <v>0</v>
      </c>
      <c r="O10" s="254">
        <f t="shared" si="3"/>
        <v>0</v>
      </c>
      <c r="P10">
        <v>258192</v>
      </c>
      <c r="Q10" s="239">
        <f>VLOOKUP(A10,Sheet1!$C$2:$H$84,6,FALSE)</f>
        <v>258192</v>
      </c>
      <c r="R10" s="240">
        <f t="shared" si="6"/>
        <v>0</v>
      </c>
      <c r="S10" s="254">
        <f t="shared" si="7"/>
        <v>0</v>
      </c>
      <c r="T10" s="9"/>
      <c r="U10" s="334" t="s">
        <v>298</v>
      </c>
    </row>
    <row r="11" spans="1:21" s="51" customFormat="1">
      <c r="A11" s="292" t="str">
        <f>VLOOKUP(U11,Sheet1!$C$2:$C$84,1,FALSE)</f>
        <v>B908F01</v>
      </c>
      <c r="B11" s="334" t="s">
        <v>341</v>
      </c>
      <c r="C11" s="334" t="s">
        <v>342</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667.93</v>
      </c>
      <c r="M11" s="239">
        <f>VLOOKUP(A11,Sheet1!$C$2:$G$84,5,FALSE)</f>
        <v>667.93</v>
      </c>
      <c r="N11" s="240">
        <f t="shared" si="2"/>
        <v>0</v>
      </c>
      <c r="O11" s="254">
        <f t="shared" si="3"/>
        <v>0</v>
      </c>
      <c r="P11">
        <v>1397309.56</v>
      </c>
      <c r="Q11" s="239">
        <f>VLOOKUP(A11,Sheet1!$C$2:$H$84,6,FALSE)</f>
        <v>1397309.56</v>
      </c>
      <c r="R11" s="240">
        <f t="shared" si="6"/>
        <v>0</v>
      </c>
      <c r="S11" s="254">
        <f t="shared" si="7"/>
        <v>0</v>
      </c>
      <c r="T11" s="9"/>
      <c r="U11" s="334" t="s">
        <v>299</v>
      </c>
    </row>
    <row r="12" spans="1:21" s="51" customFormat="1">
      <c r="A12" s="292" t="str">
        <f>VLOOKUP(U12,Sheet1!$C$2:$C$84,1,FALSE)</f>
        <v>0263494</v>
      </c>
      <c r="B12" s="334" t="s">
        <v>343</v>
      </c>
      <c r="C12" s="334" t="s">
        <v>344</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9.4456509999999998</v>
      </c>
      <c r="M12" s="239">
        <f>VLOOKUP(A12,Sheet1!$C$2:$G$84,5,FALSE)</f>
        <v>9.42</v>
      </c>
      <c r="N12" s="240">
        <f t="shared" si="2"/>
        <v>2.5650999999999868E-2</v>
      </c>
      <c r="O12" s="254">
        <f t="shared" si="3"/>
        <v>2.7156413000000001E-3</v>
      </c>
      <c r="P12">
        <v>646979.83999999997</v>
      </c>
      <c r="Q12" s="239">
        <f>VLOOKUP(A12,Sheet1!$C$2:$H$84,6,FALSE)</f>
        <v>645367.91</v>
      </c>
      <c r="R12" s="240">
        <f t="shared" si="6"/>
        <v>1611.9299999999348</v>
      </c>
      <c r="S12" s="254">
        <f t="shared" si="7"/>
        <v>2.4914687E-3</v>
      </c>
      <c r="T12" s="9"/>
      <c r="U12" s="334" t="s">
        <v>300</v>
      </c>
    </row>
    <row r="13" spans="1:21" s="51" customFormat="1">
      <c r="A13" s="292">
        <f>VLOOKUP(U13,Sheet1!$C$2:$C$84,1,FALSE)</f>
        <v>7124594</v>
      </c>
      <c r="B13" s="334">
        <v>712459908</v>
      </c>
      <c r="C13" s="334" t="s">
        <v>345</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179.40777</v>
      </c>
      <c r="M13" s="239">
        <f>VLOOKUP(A13,Sheet1!$C$2:$G$84,5,FALSE)</f>
        <v>178.95</v>
      </c>
      <c r="N13" s="240">
        <f t="shared" si="2"/>
        <v>0.45777000000001067</v>
      </c>
      <c r="O13" s="254">
        <f t="shared" si="3"/>
        <v>2.5515617000000002E-3</v>
      </c>
      <c r="P13">
        <v>465742.57</v>
      </c>
      <c r="Q13" s="239">
        <f>VLOOKUP(A13,Sheet1!$C$2:$H$84,6,FALSE)</f>
        <v>464556.25</v>
      </c>
      <c r="R13" s="240">
        <f t="shared" si="6"/>
        <v>1186.320000000007</v>
      </c>
      <c r="S13" s="254">
        <f t="shared" si="7"/>
        <v>2.5471582E-3</v>
      </c>
      <c r="T13" s="9"/>
      <c r="U13" s="334">
        <v>7124594</v>
      </c>
    </row>
    <row r="14" spans="1:21" s="51" customFormat="1">
      <c r="A14" s="292">
        <f>VLOOKUP(U14,Sheet1!$C$2:$C$84,1,FALSE)</f>
        <v>2136646</v>
      </c>
      <c r="B14" s="334" t="s">
        <v>346</v>
      </c>
      <c r="C14" s="334" t="s">
        <v>347</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22.59</v>
      </c>
      <c r="M14" s="239">
        <f>VLOOKUP(A14,Sheet1!$C$2:$G$84,5,FALSE)</f>
        <v>22.59</v>
      </c>
      <c r="N14" s="240">
        <f t="shared" si="2"/>
        <v>0</v>
      </c>
      <c r="O14" s="254">
        <f t="shared" si="3"/>
        <v>0</v>
      </c>
      <c r="P14">
        <v>253008</v>
      </c>
      <c r="Q14" s="239">
        <f>VLOOKUP(A14,Sheet1!$C$2:$H$84,6,FALSE)</f>
        <v>253008</v>
      </c>
      <c r="R14" s="240">
        <f t="shared" si="6"/>
        <v>0</v>
      </c>
      <c r="S14" s="254">
        <f t="shared" si="7"/>
        <v>0</v>
      </c>
      <c r="T14" s="9"/>
      <c r="U14" s="351">
        <v>2136646</v>
      </c>
    </row>
    <row r="15" spans="1:21" s="51" customFormat="1">
      <c r="A15" s="292" t="str">
        <f>VLOOKUP(U15,Sheet1!$C$2:$C$84,1,FALSE)</f>
        <v>B3VCFN3</v>
      </c>
      <c r="B15" s="334" t="s">
        <v>348</v>
      </c>
      <c r="C15" s="334" t="s">
        <v>349</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10.97</v>
      </c>
      <c r="M15" s="239">
        <f>VLOOKUP(A15,Sheet1!$C$2:$G$84,5,FALSE)</f>
        <v>10.97</v>
      </c>
      <c r="N15" s="240">
        <f t="shared" si="2"/>
        <v>0</v>
      </c>
      <c r="O15" s="254">
        <f t="shared" si="3"/>
        <v>0</v>
      </c>
      <c r="P15">
        <v>506814</v>
      </c>
      <c r="Q15" s="239">
        <f>VLOOKUP(A15,Sheet1!$C$2:$H$84,6,FALSE)</f>
        <v>506814</v>
      </c>
      <c r="R15" s="240">
        <f t="shared" si="6"/>
        <v>0</v>
      </c>
      <c r="S15" s="254">
        <f t="shared" si="7"/>
        <v>0</v>
      </c>
      <c r="T15" s="9"/>
      <c r="U15" s="334" t="s">
        <v>301</v>
      </c>
    </row>
    <row r="16" spans="1:21" s="51" customFormat="1">
      <c r="A16" s="292" t="str">
        <f>VLOOKUP(U16,Sheet1!$C$2:$C$84,1,FALSE)</f>
        <v>B0744B3</v>
      </c>
      <c r="B16" s="334" t="s">
        <v>350</v>
      </c>
      <c r="C16" s="334" t="s">
        <v>351</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39.078187</v>
      </c>
      <c r="M16" s="239">
        <f>VLOOKUP(A16,Sheet1!$C$2:$G$84,5,FALSE)</f>
        <v>38.979999999999997</v>
      </c>
      <c r="N16" s="240">
        <f t="shared" si="2"/>
        <v>9.8187000000002911E-2</v>
      </c>
      <c r="O16" s="254">
        <f t="shared" si="3"/>
        <v>2.5125782000000002E-3</v>
      </c>
      <c r="P16">
        <v>655771.05000000005</v>
      </c>
      <c r="Q16" s="239">
        <f>VLOOKUP(A16,Sheet1!$C$2:$H$84,6,FALSE)</f>
        <v>654137.22</v>
      </c>
      <c r="R16" s="240">
        <f t="shared" si="6"/>
        <v>1633.8300000000745</v>
      </c>
      <c r="S16" s="254">
        <f t="shared" si="7"/>
        <v>2.4914641000000001E-3</v>
      </c>
      <c r="T16" s="9"/>
      <c r="U16" s="334" t="s">
        <v>302</v>
      </c>
    </row>
    <row r="17" spans="1:21" s="51" customFormat="1">
      <c r="A17" s="292">
        <f>VLOOKUP(U17,Sheet1!$C$2:$C$84,1,FALSE)</f>
        <v>2125097</v>
      </c>
      <c r="B17" s="334">
        <v>124765108</v>
      </c>
      <c r="C17" s="334" t="s">
        <v>352</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26.08</v>
      </c>
      <c r="M17" s="239">
        <f>VLOOKUP(A17,Sheet1!$C$2:$G$84,5,FALSE)</f>
        <v>26.08</v>
      </c>
      <c r="N17" s="240">
        <f t="shared" si="2"/>
        <v>0</v>
      </c>
      <c r="O17" s="254">
        <f t="shared" si="3"/>
        <v>0</v>
      </c>
      <c r="P17">
        <v>636352</v>
      </c>
      <c r="Q17" s="239">
        <f>VLOOKUP(A17,Sheet1!$C$2:$H$84,6,FALSE)</f>
        <v>636352</v>
      </c>
      <c r="R17" s="240">
        <f t="shared" si="6"/>
        <v>0</v>
      </c>
      <c r="S17" s="254">
        <f t="shared" si="7"/>
        <v>0</v>
      </c>
      <c r="T17" s="9"/>
      <c r="U17" s="334">
        <v>2125097</v>
      </c>
    </row>
    <row r="18" spans="1:21" s="51" customFormat="1">
      <c r="A18" s="292">
        <f>VLOOKUP(U18,Sheet1!$C$2:$C$84,1,FALSE)</f>
        <v>2488671</v>
      </c>
      <c r="B18" s="334">
        <v>151290889</v>
      </c>
      <c r="C18" s="334" t="s">
        <v>353</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5.29</v>
      </c>
      <c r="M18" s="239">
        <f>VLOOKUP(A18,Sheet1!$C$2:$G$84,5,FALSE)</f>
        <v>5.29</v>
      </c>
      <c r="N18" s="240">
        <f t="shared" si="2"/>
        <v>0</v>
      </c>
      <c r="O18" s="254">
        <f t="shared" si="3"/>
        <v>0</v>
      </c>
      <c r="P18">
        <v>132250</v>
      </c>
      <c r="Q18" s="239">
        <f>VLOOKUP(A18,Sheet1!$C$2:$H$84,6,FALSE)</f>
        <v>132250</v>
      </c>
      <c r="R18" s="240">
        <f t="shared" si="6"/>
        <v>0</v>
      </c>
      <c r="S18" s="254">
        <f t="shared" si="7"/>
        <v>0</v>
      </c>
      <c r="T18" s="9"/>
      <c r="U18" s="334">
        <v>2488671</v>
      </c>
    </row>
    <row r="19" spans="1:21" s="51" customFormat="1">
      <c r="A19" s="292" t="str">
        <f>VLOOKUP(U19,Sheet1!$C$2:$C$84,1,FALSE)</f>
        <v>BJ2L553</v>
      </c>
      <c r="B19" s="334" t="s">
        <v>354</v>
      </c>
      <c r="C19" s="334" t="s">
        <v>355</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79.83</v>
      </c>
      <c r="M19" s="239">
        <f>VLOOKUP(A19,Sheet1!$C$2:$G$84,5,FALSE)</f>
        <v>79.83</v>
      </c>
      <c r="N19" s="240">
        <f t="shared" si="2"/>
        <v>0</v>
      </c>
      <c r="O19" s="254">
        <f t="shared" si="3"/>
        <v>0</v>
      </c>
      <c r="P19">
        <v>319320</v>
      </c>
      <c r="Q19" s="239">
        <f>VLOOKUP(A19,Sheet1!$C$2:$H$84,6,FALSE)</f>
        <v>319320</v>
      </c>
      <c r="R19" s="240">
        <f t="shared" si="6"/>
        <v>0</v>
      </c>
      <c r="S19" s="254">
        <f t="shared" si="7"/>
        <v>0</v>
      </c>
      <c r="T19" s="9"/>
      <c r="U19" s="334" t="s">
        <v>303</v>
      </c>
    </row>
    <row r="20" spans="1:21" s="51" customFormat="1">
      <c r="A20" s="292">
        <f>VLOOKUP(U20,Sheet1!$C$2:$C$84,1,FALSE)</f>
        <v>7171589</v>
      </c>
      <c r="B20" s="334">
        <v>717158901</v>
      </c>
      <c r="C20" s="334" t="s">
        <v>356</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7.9760929999999997</v>
      </c>
      <c r="M20" s="239">
        <f>VLOOKUP(A20,Sheet1!$C$2:$G$84,5,FALSE)</f>
        <v>7.96</v>
      </c>
      <c r="N20" s="240">
        <f t="shared" si="2"/>
        <v>1.6092999999999691E-2</v>
      </c>
      <c r="O20" s="254">
        <f t="shared" si="3"/>
        <v>2.0176545E-3</v>
      </c>
      <c r="P20">
        <v>150046.26999999999</v>
      </c>
      <c r="Q20" s="239">
        <f>VLOOKUP(A20,Sheet1!$C$2:$H$84,6,FALSE)</f>
        <v>149664.07999999999</v>
      </c>
      <c r="R20" s="240">
        <f t="shared" si="6"/>
        <v>382.19000000000233</v>
      </c>
      <c r="S20" s="254">
        <f t="shared" si="7"/>
        <v>2.5471475999999998E-3</v>
      </c>
      <c r="T20" s="9"/>
      <c r="U20" s="334">
        <v>7171589</v>
      </c>
    </row>
    <row r="21" spans="1:21" s="51" customFormat="1">
      <c r="A21" s="292">
        <f>VLOOKUP(U21,Sheet1!$C$2:$C$84,1,FALSE)</f>
        <v>6185495</v>
      </c>
      <c r="B21" s="334">
        <v>618549901</v>
      </c>
      <c r="C21" s="334" t="s">
        <v>357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201.36717899999999</v>
      </c>
      <c r="M21" s="239">
        <f>VLOOKUP(A21,Sheet1!$C$2:$G$84,5,FALSE)</f>
        <v>200.58</v>
      </c>
      <c r="N21" s="240">
        <f t="shared" si="2"/>
        <v>0.78717899999998053</v>
      </c>
      <c r="O21" s="254">
        <f t="shared" si="3"/>
        <v>3.9091723000000004E-3</v>
      </c>
      <c r="P21">
        <v>379174.40000000002</v>
      </c>
      <c r="Q21" s="239">
        <f>VLOOKUP(A21,Sheet1!$C$2:$H$84,6,FALSE)</f>
        <v>377684.53</v>
      </c>
      <c r="R21" s="240">
        <f t="shared" si="6"/>
        <v>1489.8699999999953</v>
      </c>
      <c r="S21" s="254">
        <f t="shared" si="7"/>
        <v>3.9292473E-3</v>
      </c>
      <c r="T21" s="9"/>
      <c r="U21" s="334">
        <v>6185495</v>
      </c>
    </row>
    <row r="22" spans="1:21" s="51" customFormat="1">
      <c r="A22" s="292" t="str">
        <f>VLOOKUP(U22,Sheet1!$C$2:$C$84,1,FALSE)</f>
        <v>BM8H5Y5</v>
      </c>
      <c r="B22" s="334" t="s">
        <v>358</v>
      </c>
      <c r="C22" s="334" t="s">
        <v>359</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49.752156999999997</v>
      </c>
      <c r="M22" s="239">
        <f>VLOOKUP(A22,Sheet1!$C$2:$G$84,5,FALSE)</f>
        <v>49.47</v>
      </c>
      <c r="N22" s="240">
        <f t="shared" si="2"/>
        <v>0.28215699999999799</v>
      </c>
      <c r="O22" s="254">
        <f t="shared" si="3"/>
        <v>5.6712515999999998E-3</v>
      </c>
      <c r="P22">
        <v>1290570.96</v>
      </c>
      <c r="Q22" s="239">
        <f>VLOOKUP(A22,Sheet1!$C$2:$H$84,6,FALSE)</f>
        <v>1283367.01</v>
      </c>
      <c r="R22" s="240">
        <f t="shared" si="6"/>
        <v>7203.9499999999534</v>
      </c>
      <c r="S22" s="254">
        <f t="shared" si="7"/>
        <v>5.5819868E-3</v>
      </c>
      <c r="T22" s="9"/>
      <c r="U22" s="334" t="s">
        <v>304</v>
      </c>
    </row>
    <row r="23" spans="1:21" s="51" customFormat="1">
      <c r="A23" s="292">
        <f>VLOOKUP(U23,Sheet1!$C$2:$C$84,1,FALSE)</f>
        <v>2031730</v>
      </c>
      <c r="B23" s="334">
        <v>294821608</v>
      </c>
      <c r="C23" s="334" t="s">
        <v>360</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9.14</v>
      </c>
      <c r="M23" s="239">
        <f>VLOOKUP(A23,Sheet1!$C$2:$G$84,5,FALSE)</f>
        <v>9.14</v>
      </c>
      <c r="N23" s="240">
        <f t="shared" si="2"/>
        <v>0</v>
      </c>
      <c r="O23" s="254">
        <f t="shared" si="3"/>
        <v>0</v>
      </c>
      <c r="P23">
        <v>647112</v>
      </c>
      <c r="Q23" s="239">
        <f>VLOOKUP(A23,Sheet1!$C$2:$H$84,6,FALSE)</f>
        <v>647112</v>
      </c>
      <c r="R23" s="240">
        <f t="shared" si="6"/>
        <v>0</v>
      </c>
      <c r="S23" s="254">
        <f t="shared" si="7"/>
        <v>0</v>
      </c>
      <c r="T23" s="9"/>
      <c r="U23" s="334">
        <v>2031730</v>
      </c>
    </row>
    <row r="24" spans="1:21" s="51" customFormat="1">
      <c r="A24" s="292" t="str">
        <f>VLOOKUP(U24,Sheet1!$C$2:$C$84,1,FALSE)</f>
        <v>BZ1GMK5</v>
      </c>
      <c r="B24" s="334" t="s">
        <v>361</v>
      </c>
      <c r="C24" s="334" t="s">
        <v>362</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218.09</v>
      </c>
      <c r="M24" s="239">
        <f>VLOOKUP(A24,Sheet1!$C$2:$G$84,5,FALSE)</f>
        <v>218.09</v>
      </c>
      <c r="N24" s="240">
        <f t="shared" si="2"/>
        <v>0</v>
      </c>
      <c r="O24" s="254">
        <f t="shared" si="3"/>
        <v>0</v>
      </c>
      <c r="P24">
        <v>1264922</v>
      </c>
      <c r="Q24" s="239">
        <f>VLOOKUP(A24,Sheet1!$C$2:$H$84,6,FALSE)</f>
        <v>1264922</v>
      </c>
      <c r="R24" s="240">
        <f t="shared" si="6"/>
        <v>0</v>
      </c>
      <c r="S24" s="254">
        <f t="shared" si="7"/>
        <v>0</v>
      </c>
      <c r="T24" s="9"/>
      <c r="U24" s="334" t="s">
        <v>305</v>
      </c>
    </row>
    <row r="25" spans="1:21" s="51" customFormat="1">
      <c r="A25" s="292" t="str">
        <f>VLOOKUP(U25,Sheet1!$C$2:$C$84,1,FALSE)</f>
        <v>B8K7T65</v>
      </c>
      <c r="B25" s="334">
        <v>398438408</v>
      </c>
      <c r="C25" s="334" t="s">
        <v>363</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11.68</v>
      </c>
      <c r="M25" s="239">
        <f>VLOOKUP(A25,Sheet1!$C$2:$G$84,5,FALSE)</f>
        <v>11.68</v>
      </c>
      <c r="N25" s="240">
        <f t="shared" si="2"/>
        <v>0</v>
      </c>
      <c r="O25" s="254">
        <f t="shared" si="3"/>
        <v>0</v>
      </c>
      <c r="P25">
        <v>302512</v>
      </c>
      <c r="Q25" s="239">
        <f>VLOOKUP(A25,Sheet1!$C$2:$H$84,6,FALSE)</f>
        <v>302512</v>
      </c>
      <c r="R25" s="240">
        <f t="shared" si="6"/>
        <v>0</v>
      </c>
      <c r="S25" s="254">
        <f t="shared" si="7"/>
        <v>0</v>
      </c>
      <c r="T25" s="9"/>
      <c r="U25" s="334" t="s">
        <v>306</v>
      </c>
    </row>
    <row r="26" spans="1:21" s="51" customFormat="1">
      <c r="A26" s="292">
        <f>VLOOKUP(U26,Sheet1!$C$2:$C$84,1,FALSE)</f>
        <v>2781648</v>
      </c>
      <c r="B26" s="334" t="s">
        <v>364</v>
      </c>
      <c r="C26" s="334" t="s">
        <v>365</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61.33</v>
      </c>
      <c r="M26" s="239">
        <f>VLOOKUP(A26,Sheet1!$C$2:$G$84,5,FALSE)</f>
        <v>61.33</v>
      </c>
      <c r="N26" s="240">
        <f t="shared" si="2"/>
        <v>0</v>
      </c>
      <c r="O26" s="254">
        <f t="shared" si="3"/>
        <v>0</v>
      </c>
      <c r="P26">
        <v>429310</v>
      </c>
      <c r="Q26" s="239">
        <f>VLOOKUP(A26,Sheet1!$C$2:$H$84,6,FALSE)</f>
        <v>429310</v>
      </c>
      <c r="R26" s="240">
        <f t="shared" si="6"/>
        <v>0</v>
      </c>
      <c r="S26" s="254">
        <f t="shared" si="7"/>
        <v>0</v>
      </c>
      <c r="T26" s="9"/>
      <c r="U26" s="334">
        <v>2781648</v>
      </c>
    </row>
    <row r="27" spans="1:21" s="51" customFormat="1">
      <c r="A27" s="292">
        <f>VLOOKUP(U27,Sheet1!$C$2:$C$84,1,FALSE)</f>
        <v>2569286</v>
      </c>
      <c r="B27" s="334" t="s">
        <v>366</v>
      </c>
      <c r="C27" s="334" t="s">
        <v>367</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18.940000000000001</v>
      </c>
      <c r="M27" s="239">
        <f>VLOOKUP(A27,Sheet1!$C$2:$G$84,5,FALSE)</f>
        <v>18.940000000000001</v>
      </c>
      <c r="N27" s="240">
        <f t="shared" si="2"/>
        <v>0</v>
      </c>
      <c r="O27" s="254">
        <f t="shared" si="3"/>
        <v>0</v>
      </c>
      <c r="P27">
        <v>1036018</v>
      </c>
      <c r="Q27" s="239">
        <f>VLOOKUP(A27,Sheet1!$C$2:$H$84,6,FALSE)</f>
        <v>1036018</v>
      </c>
      <c r="R27" s="240">
        <f t="shared" si="6"/>
        <v>0</v>
      </c>
      <c r="S27" s="254">
        <f t="shared" si="7"/>
        <v>0</v>
      </c>
      <c r="T27" s="9"/>
      <c r="U27" s="334">
        <v>2569286</v>
      </c>
    </row>
    <row r="28" spans="1:21" s="51" customFormat="1">
      <c r="A28" s="292" t="str">
        <f>VLOOKUP(U28,Sheet1!$C$2:$C$84,1,FALSE)</f>
        <v>B94G471</v>
      </c>
      <c r="B28" s="334" t="s">
        <v>368</v>
      </c>
      <c r="C28" s="334" t="s">
        <v>369</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243.22</v>
      </c>
      <c r="M28" s="239">
        <f>VLOOKUP(A28,Sheet1!$C$2:$G$84,5,FALSE)</f>
        <v>243.22</v>
      </c>
      <c r="N28" s="240">
        <f t="shared" si="2"/>
        <v>0</v>
      </c>
      <c r="O28" s="254">
        <f t="shared" si="3"/>
        <v>0</v>
      </c>
      <c r="P28">
        <v>316186</v>
      </c>
      <c r="Q28" s="239">
        <f>VLOOKUP(A28,Sheet1!$C$2:$H$84,6,FALSE)</f>
        <v>316186</v>
      </c>
      <c r="R28" s="240">
        <f t="shared" si="6"/>
        <v>0</v>
      </c>
      <c r="S28" s="254">
        <f t="shared" si="7"/>
        <v>0</v>
      </c>
      <c r="T28" s="9"/>
      <c r="U28" s="334" t="s">
        <v>307</v>
      </c>
    </row>
    <row r="29" spans="1:21" s="51" customFormat="1">
      <c r="A29" s="292">
        <f>VLOOKUP(U29,Sheet1!$C$2:$C$84,1,FALSE)</f>
        <v>5889505</v>
      </c>
      <c r="B29" s="334">
        <v>588950907</v>
      </c>
      <c r="C29" s="334" t="s">
        <v>370</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34.475468999999997</v>
      </c>
      <c r="M29" s="239">
        <f>VLOOKUP(A29,Sheet1!$C$2:$G$84,5,FALSE)</f>
        <v>34.28</v>
      </c>
      <c r="N29" s="240">
        <f t="shared" si="2"/>
        <v>0.19546899999999567</v>
      </c>
      <c r="O29" s="254">
        <f t="shared" si="3"/>
        <v>5.6697995999999999E-3</v>
      </c>
      <c r="P29">
        <v>681028.41</v>
      </c>
      <c r="Q29" s="239">
        <f>VLOOKUP(A29,Sheet1!$C$2:$H$84,6,FALSE)</f>
        <v>677226.92</v>
      </c>
      <c r="R29" s="240">
        <f t="shared" si="6"/>
        <v>3801.4899999999907</v>
      </c>
      <c r="S29" s="254">
        <f t="shared" si="7"/>
        <v>5.5819844999999996E-3</v>
      </c>
      <c r="T29" s="9"/>
      <c r="U29" s="334">
        <v>5889505</v>
      </c>
    </row>
    <row r="30" spans="1:21" s="51" customFormat="1">
      <c r="A30" s="292" t="str">
        <f>VLOOKUP(U30,Sheet1!$C$2:$C$84,1,FALSE)</f>
        <v>BF7NT10</v>
      </c>
      <c r="B30" s="334" t="s">
        <v>371</v>
      </c>
      <c r="C30" s="334" t="s">
        <v>372</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68.819999999999993</v>
      </c>
      <c r="M30" s="239">
        <f>VLOOKUP(A30,Sheet1!$C$2:$G$84,5,FALSE)</f>
        <v>68.819999999999993</v>
      </c>
      <c r="N30" s="240">
        <f t="shared" si="2"/>
        <v>0</v>
      </c>
      <c r="O30" s="254">
        <f t="shared" si="3"/>
        <v>0</v>
      </c>
      <c r="P30">
        <v>822743.1</v>
      </c>
      <c r="Q30" s="239">
        <f>VLOOKUP(A30,Sheet1!$C$2:$H$84,6,FALSE)</f>
        <v>822743.1</v>
      </c>
      <c r="R30" s="240">
        <f t="shared" si="6"/>
        <v>0</v>
      </c>
      <c r="S30" s="254">
        <f t="shared" si="7"/>
        <v>0</v>
      </c>
      <c r="T30" s="9"/>
      <c r="U30" s="334" t="s">
        <v>308</v>
      </c>
    </row>
    <row r="31" spans="1:21" s="51" customFormat="1">
      <c r="A31" s="292" t="str">
        <f>VLOOKUP(U31,Sheet1!$C$2:$C$84,1,FALSE)</f>
        <v>B4R2R50</v>
      </c>
      <c r="B31" s="334" t="s">
        <v>373</v>
      </c>
      <c r="C31" s="334" t="s">
        <v>374</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58.549306999999999</v>
      </c>
      <c r="M31" s="239">
        <f>VLOOKUP(A31,Sheet1!$C$2:$G$84,5,FALSE)</f>
        <v>58.4</v>
      </c>
      <c r="N31" s="240">
        <f t="shared" ref="N31:N51" si="8">L31-M31</f>
        <v>0.1493070000000003</v>
      </c>
      <c r="O31" s="254">
        <f t="shared" ref="O31:O51" si="9">ROUND(N31/L31,10)</f>
        <v>2.5501069999999998E-3</v>
      </c>
      <c r="P31">
        <v>263706.08</v>
      </c>
      <c r="Q31" s="239">
        <f>VLOOKUP(A31,Sheet1!$C$2:$H$84,6,FALSE)</f>
        <v>263034.38</v>
      </c>
      <c r="R31" s="240">
        <f t="shared" ref="R31:R51" si="10">P31-Q31</f>
        <v>671.70000000001164</v>
      </c>
      <c r="S31" s="254">
        <f t="shared" ref="S31:S51" si="11">ROUND(R31/P31,10)</f>
        <v>2.5471539999999998E-3</v>
      </c>
      <c r="T31" s="9"/>
      <c r="U31" s="334" t="s">
        <v>309</v>
      </c>
    </row>
    <row r="32" spans="1:21" s="51" customFormat="1">
      <c r="A32" s="292" t="str">
        <f>VLOOKUP(U32,Sheet1!$C$2:$C$84,1,FALSE)</f>
        <v>B3DG2Y3</v>
      </c>
      <c r="B32" s="334" t="s">
        <v>375</v>
      </c>
      <c r="C32" s="334" t="s">
        <v>376</v>
      </c>
      <c r="D32">
        <v>11161</v>
      </c>
      <c r="E32" s="239">
        <f>VLOOKUP(A32,Sheet1!$C$2:$E$84,3,FALSE)</f>
        <v>11161</v>
      </c>
      <c r="F32" s="240">
        <f t="shared" si="0"/>
        <v>0</v>
      </c>
      <c r="G32" s="254">
        <f t="shared" si="4"/>
        <v>0</v>
      </c>
      <c r="H32">
        <v>502591.93</v>
      </c>
      <c r="I32" s="242">
        <f>VLOOKUP(A32,Sheet1!$C$2:$F$84,4,FALSE)</f>
        <v>520806.32</v>
      </c>
      <c r="J32" s="240">
        <f t="shared" si="1"/>
        <v>-18214.390000000014</v>
      </c>
      <c r="K32" s="254">
        <f t="shared" si="5"/>
        <v>-3.6240912200000003E-2</v>
      </c>
      <c r="L32" s="346">
        <v>48.83</v>
      </c>
      <c r="M32" s="239">
        <f>VLOOKUP(A32,Sheet1!$C$2:$G$84,5,FALSE)</f>
        <v>48.83</v>
      </c>
      <c r="N32" s="240">
        <f t="shared" si="8"/>
        <v>0</v>
      </c>
      <c r="O32" s="254">
        <f t="shared" si="9"/>
        <v>0</v>
      </c>
      <c r="P32">
        <v>544991.63</v>
      </c>
      <c r="Q32" s="239">
        <f>VLOOKUP(A32,Sheet1!$C$2:$H$84,6,FALSE)</f>
        <v>544991.63</v>
      </c>
      <c r="R32" s="240">
        <f t="shared" si="10"/>
        <v>0</v>
      </c>
      <c r="S32" s="254">
        <f t="shared" si="11"/>
        <v>0</v>
      </c>
      <c r="T32" s="9"/>
      <c r="U32" s="334" t="s">
        <v>310</v>
      </c>
    </row>
    <row r="33" spans="1:21" s="51" customFormat="1">
      <c r="A33" s="292">
        <f>VLOOKUP(U33,Sheet1!$C$2:$C$84,1,FALSE)</f>
        <v>6499260</v>
      </c>
      <c r="B33" s="334">
        <v>649926003</v>
      </c>
      <c r="C33" s="334" t="s">
        <v>377</v>
      </c>
      <c r="D33">
        <v>3900</v>
      </c>
      <c r="E33" s="239">
        <f>VLOOKUP(A33,Sheet1!$C$2:$E$84,3,FALSE)</f>
        <v>3900</v>
      </c>
      <c r="F33" s="240">
        <f t="shared" si="0"/>
        <v>0</v>
      </c>
      <c r="G33" s="254">
        <f t="shared" si="4"/>
        <v>0</v>
      </c>
      <c r="H33">
        <v>211774.68</v>
      </c>
      <c r="I33" s="242">
        <f>VLOOKUP(A33,Sheet1!$C$2:$F$84,4,FALSE)</f>
        <v>211774.68</v>
      </c>
      <c r="J33" s="240">
        <f t="shared" si="1"/>
        <v>0</v>
      </c>
      <c r="K33" s="254">
        <f t="shared" si="5"/>
        <v>0</v>
      </c>
      <c r="L33" s="346">
        <v>56.700308999999997</v>
      </c>
      <c r="M33" s="239">
        <f>VLOOKUP(A33,Sheet1!$C$2:$G$84,5,FALSE)</f>
        <v>56.57</v>
      </c>
      <c r="N33" s="240">
        <f t="shared" si="8"/>
        <v>0.1303089999999969</v>
      </c>
      <c r="O33" s="254">
        <f t="shared" si="9"/>
        <v>2.2982062000000002E-3</v>
      </c>
      <c r="P33">
        <v>221131.2</v>
      </c>
      <c r="Q33" s="239">
        <f>VLOOKUP(A33,Sheet1!$C$2:$H$84,6,FALSE)</f>
        <v>220613.18</v>
      </c>
      <c r="R33" s="240">
        <f t="shared" si="10"/>
        <v>518.02000000001863</v>
      </c>
      <c r="S33" s="254">
        <f t="shared" si="11"/>
        <v>2.3425911999999998E-3</v>
      </c>
      <c r="T33" s="9"/>
      <c r="U33" s="334">
        <v>6499260</v>
      </c>
    </row>
    <row r="34" spans="1:21" s="51" customFormat="1">
      <c r="A34" s="292" t="str">
        <f>VLOOKUP(U34,Sheet1!$C$2:$C$84,1,FALSE)</f>
        <v>B0SWJX3</v>
      </c>
      <c r="B34" s="334" t="s">
        <v>378</v>
      </c>
      <c r="C34" s="334" t="s">
        <v>379</v>
      </c>
      <c r="D34">
        <v>7100</v>
      </c>
      <c r="E34" s="239">
        <f>VLOOKUP(A34,Sheet1!$C$2:$E$84,3,FALSE)</f>
        <v>7100</v>
      </c>
      <c r="F34" s="240">
        <f t="shared" si="0"/>
        <v>0</v>
      </c>
      <c r="G34" s="254">
        <f t="shared" si="4"/>
        <v>0</v>
      </c>
      <c r="H34">
        <v>406713.57</v>
      </c>
      <c r="I34" s="242">
        <f>VLOOKUP(A34,Sheet1!$C$2:$F$84,4,FALSE)</f>
        <v>406713.57</v>
      </c>
      <c r="J34" s="240">
        <f t="shared" si="1"/>
        <v>0</v>
      </c>
      <c r="K34" s="254">
        <f t="shared" si="5"/>
        <v>0</v>
      </c>
      <c r="L34" s="346">
        <v>104.884378</v>
      </c>
      <c r="M34" s="239">
        <f>VLOOKUP(A34,Sheet1!$C$2:$G$84,5,FALSE)</f>
        <v>104.62</v>
      </c>
      <c r="N34" s="240">
        <f t="shared" si="8"/>
        <v>0.26437799999999356</v>
      </c>
      <c r="O34" s="254">
        <f t="shared" si="9"/>
        <v>2.5206614000000001E-3</v>
      </c>
      <c r="P34">
        <v>744679.09</v>
      </c>
      <c r="Q34" s="239">
        <f>VLOOKUP(A34,Sheet1!$C$2:$H$84,6,FALSE)</f>
        <v>742823.75</v>
      </c>
      <c r="R34" s="240">
        <f t="shared" si="10"/>
        <v>1855.3399999999674</v>
      </c>
      <c r="S34" s="254">
        <f t="shared" si="11"/>
        <v>2.4914625E-3</v>
      </c>
      <c r="T34" s="9"/>
      <c r="U34" s="334" t="s">
        <v>311</v>
      </c>
    </row>
    <row r="35" spans="1:21" s="51" customFormat="1">
      <c r="A35" s="292">
        <f>VLOOKUP(U35,Sheet1!$C$2:$C$84,1,FALSE)</f>
        <v>7333378</v>
      </c>
      <c r="B35" s="334">
        <v>733337901</v>
      </c>
      <c r="C35" s="334" t="s">
        <v>380</v>
      </c>
      <c r="D35">
        <v>2445</v>
      </c>
      <c r="E35" s="239">
        <f>VLOOKUP(A35,Sheet1!$C$2:$E$84,3,FALSE)</f>
        <v>2445</v>
      </c>
      <c r="F35" s="240">
        <f t="shared" si="0"/>
        <v>0</v>
      </c>
      <c r="G35" s="254">
        <f t="shared" si="4"/>
        <v>0</v>
      </c>
      <c r="H35">
        <v>439027.29</v>
      </c>
      <c r="I35" s="242">
        <f>VLOOKUP(A35,Sheet1!$C$2:$F$84,4,FALSE)</f>
        <v>439028.68</v>
      </c>
      <c r="J35" s="240">
        <f t="shared" si="1"/>
        <v>-1.3900000000139698</v>
      </c>
      <c r="K35" s="254">
        <f t="shared" si="5"/>
        <v>-3.1661000000000001E-6</v>
      </c>
      <c r="L35" s="346">
        <v>730.45368099999996</v>
      </c>
      <c r="M35" s="239">
        <f>VLOOKUP(A35,Sheet1!$C$2:$G$84,5,FALSE)</f>
        <v>728.59</v>
      </c>
      <c r="N35" s="240">
        <f t="shared" si="8"/>
        <v>1.8636809999999286</v>
      </c>
      <c r="O35" s="254">
        <f t="shared" si="9"/>
        <v>2.5514019999999999E-3</v>
      </c>
      <c r="P35">
        <v>1785959.25</v>
      </c>
      <c r="Q35" s="239">
        <f>VLOOKUP(A35,Sheet1!$C$2:$H$84,6,FALSE)</f>
        <v>1781410.15</v>
      </c>
      <c r="R35" s="240">
        <f t="shared" si="10"/>
        <v>4549.1000000000931</v>
      </c>
      <c r="S35" s="254">
        <f t="shared" si="11"/>
        <v>2.5471465999999999E-3</v>
      </c>
      <c r="T35" s="9"/>
      <c r="U35" s="334">
        <v>7333378</v>
      </c>
    </row>
    <row r="36" spans="1:21" s="51" customFormat="1">
      <c r="A36" s="292" t="str">
        <f>VLOOKUP(U36,Sheet1!$C$2:$C$84,1,FALSE)</f>
        <v>B28YTC2</v>
      </c>
      <c r="B36" s="334" t="s">
        <v>381</v>
      </c>
      <c r="C36" s="334" t="s">
        <v>382</v>
      </c>
      <c r="D36">
        <v>3160</v>
      </c>
      <c r="E36" s="239">
        <f>VLOOKUP(A36,Sheet1!$C$2:$E$84,3,FALSE)</f>
        <v>3160</v>
      </c>
      <c r="F36" s="240">
        <f t="shared" si="0"/>
        <v>0</v>
      </c>
      <c r="G36" s="254">
        <f t="shared" si="4"/>
        <v>0</v>
      </c>
      <c r="H36">
        <v>219988.18</v>
      </c>
      <c r="I36" s="242">
        <f>VLOOKUP(A36,Sheet1!$C$2:$F$84,4,FALSE)</f>
        <v>219988.89</v>
      </c>
      <c r="J36" s="240">
        <f t="shared" si="1"/>
        <v>-0.71000000002095476</v>
      </c>
      <c r="K36" s="254">
        <f t="shared" si="5"/>
        <v>-3.2273999999999998E-6</v>
      </c>
      <c r="L36" s="346">
        <v>152.64555799999999</v>
      </c>
      <c r="M36" s="239">
        <f>VLOOKUP(A36,Sheet1!$C$2:$G$84,5,FALSE)</f>
        <v>152.05000000000001</v>
      </c>
      <c r="N36" s="240">
        <f t="shared" si="8"/>
        <v>0.59555799999998271</v>
      </c>
      <c r="O36" s="254">
        <f t="shared" si="9"/>
        <v>3.9015743999999998E-3</v>
      </c>
      <c r="P36">
        <v>482359.96</v>
      </c>
      <c r="Q36" s="239">
        <f>VLOOKUP(A36,Sheet1!$C$2:$H$84,6,FALSE)</f>
        <v>480464.66</v>
      </c>
      <c r="R36" s="240">
        <f t="shared" si="10"/>
        <v>1895.3000000000466</v>
      </c>
      <c r="S36" s="254">
        <f t="shared" si="11"/>
        <v>3.9292232999999996E-3</v>
      </c>
      <c r="T36" s="9"/>
      <c r="U36" s="334" t="s">
        <v>312</v>
      </c>
    </row>
    <row r="37" spans="1:21" s="51" customFormat="1">
      <c r="A37" s="292">
        <f>VLOOKUP(U37,Sheet1!$C$2:$C$84,1,FALSE)</f>
        <v>6555805</v>
      </c>
      <c r="B37" s="334">
        <v>655580009</v>
      </c>
      <c r="C37" s="334" t="s">
        <v>383</v>
      </c>
      <c r="D37">
        <v>6000</v>
      </c>
      <c r="E37" s="239">
        <f>VLOOKUP(A37,Sheet1!$C$2:$E$84,3,FALSE)</f>
        <v>6000</v>
      </c>
      <c r="F37" s="240">
        <f t="shared" si="0"/>
        <v>0</v>
      </c>
      <c r="G37" s="254">
        <f t="shared" si="4"/>
        <v>0</v>
      </c>
      <c r="H37">
        <v>214862.88</v>
      </c>
      <c r="I37" s="242">
        <f>VLOOKUP(A37,Sheet1!$C$2:$F$84,4,FALSE)</f>
        <v>214862.88</v>
      </c>
      <c r="J37" s="240">
        <f t="shared" si="1"/>
        <v>0</v>
      </c>
      <c r="K37" s="254">
        <f t="shared" si="5"/>
        <v>0</v>
      </c>
      <c r="L37" s="346">
        <v>32.420184999999996</v>
      </c>
      <c r="M37" s="239">
        <f>VLOOKUP(A37,Sheet1!$C$2:$G$84,5,FALSE)</f>
        <v>32.340000000000003</v>
      </c>
      <c r="N37" s="240">
        <f t="shared" si="8"/>
        <v>8.0184999999993067E-2</v>
      </c>
      <c r="O37" s="254">
        <f t="shared" si="9"/>
        <v>2.4733047999999998E-3</v>
      </c>
      <c r="P37">
        <v>194521.11</v>
      </c>
      <c r="Q37" s="239">
        <f>VLOOKUP(A37,Sheet1!$C$2:$H$84,6,FALSE)</f>
        <v>194065.43</v>
      </c>
      <c r="R37" s="240">
        <f t="shared" si="10"/>
        <v>455.67999999999302</v>
      </c>
      <c r="S37" s="254">
        <f t="shared" si="11"/>
        <v>2.3425734999999999E-3</v>
      </c>
      <c r="T37" s="9"/>
      <c r="U37" s="334">
        <v>6555805</v>
      </c>
    </row>
    <row r="38" spans="1:21" s="51" customFormat="1">
      <c r="A38" s="292">
        <f>VLOOKUP(U38,Sheet1!$C$2:$C$84,1,FALSE)</f>
        <v>4741844</v>
      </c>
      <c r="B38" s="334">
        <v>474184900</v>
      </c>
      <c r="C38" s="334" t="s">
        <v>384</v>
      </c>
      <c r="D38">
        <v>3654</v>
      </c>
      <c r="E38" s="239">
        <f>VLOOKUP(A38,Sheet1!$C$2:$E$84,3,FALSE)</f>
        <v>3654</v>
      </c>
      <c r="F38" s="240">
        <f t="shared" si="0"/>
        <v>0</v>
      </c>
      <c r="G38" s="254">
        <f t="shared" si="4"/>
        <v>0</v>
      </c>
      <c r="H38">
        <v>405958.8</v>
      </c>
      <c r="I38" s="242">
        <f>VLOOKUP(A38,Sheet1!$C$2:$F$84,4,FALSE)</f>
        <v>405958.8</v>
      </c>
      <c r="J38" s="240">
        <f t="shared" si="1"/>
        <v>0</v>
      </c>
      <c r="K38" s="254">
        <f t="shared" si="5"/>
        <v>0</v>
      </c>
      <c r="L38" s="346">
        <v>211.23665500000001</v>
      </c>
      <c r="M38" s="239">
        <f>VLOOKUP(A38,Sheet1!$C$2:$G$84,5,FALSE)</f>
        <v>210.06</v>
      </c>
      <c r="N38" s="240">
        <f t="shared" si="8"/>
        <v>1.1766550000000109</v>
      </c>
      <c r="O38" s="254">
        <f t="shared" si="9"/>
        <v>5.5703163999999998E-3</v>
      </c>
      <c r="P38">
        <v>771858.74</v>
      </c>
      <c r="Q38" s="239">
        <f>VLOOKUP(A38,Sheet1!$C$2:$H$84,6,FALSE)</f>
        <v>767550.23</v>
      </c>
      <c r="R38" s="240">
        <f t="shared" si="10"/>
        <v>4308.5100000000093</v>
      </c>
      <c r="S38" s="254">
        <f t="shared" si="11"/>
        <v>5.5819928999999999E-3</v>
      </c>
      <c r="T38" s="9"/>
      <c r="U38" s="334">
        <v>4741844</v>
      </c>
    </row>
    <row r="39" spans="1:21" s="51" customFormat="1">
      <c r="A39" s="292" t="str">
        <f>VLOOKUP(U39,Sheet1!$C$2:$C$84,1,FALSE)</f>
        <v>BYXD1N3</v>
      </c>
      <c r="B39" s="334">
        <v>631512209</v>
      </c>
      <c r="C39" s="334" t="s">
        <v>385</v>
      </c>
      <c r="D39">
        <v>9900</v>
      </c>
      <c r="E39" s="239">
        <f>VLOOKUP(A39,Sheet1!$C$2:$E$84,3,FALSE)</f>
        <v>9900</v>
      </c>
      <c r="F39" s="240">
        <f t="shared" si="0"/>
        <v>0</v>
      </c>
      <c r="G39" s="254">
        <f t="shared" si="4"/>
        <v>0</v>
      </c>
      <c r="H39">
        <v>372874.93</v>
      </c>
      <c r="I39" s="242">
        <f>VLOOKUP(A39,Sheet1!$C$2:$F$84,4,FALSE)</f>
        <v>257665.09</v>
      </c>
      <c r="J39" s="240">
        <f t="shared" si="1"/>
        <v>115209.84</v>
      </c>
      <c r="K39" s="254">
        <f t="shared" si="5"/>
        <v>0.30897716829999999</v>
      </c>
      <c r="L39" s="346">
        <v>22.57</v>
      </c>
      <c r="M39" s="239">
        <f>VLOOKUP(A39,Sheet1!$C$2:$G$84,5,FALSE)</f>
        <v>22.57</v>
      </c>
      <c r="N39" s="240">
        <f t="shared" si="8"/>
        <v>0</v>
      </c>
      <c r="O39" s="254">
        <f t="shared" si="9"/>
        <v>0</v>
      </c>
      <c r="P39">
        <v>223443</v>
      </c>
      <c r="Q39" s="239">
        <f>VLOOKUP(A39,Sheet1!$C$2:$H$84,6,FALSE)</f>
        <v>223443</v>
      </c>
      <c r="R39" s="240">
        <f t="shared" si="10"/>
        <v>0</v>
      </c>
      <c r="S39" s="254">
        <f t="shared" si="11"/>
        <v>0</v>
      </c>
      <c r="T39" s="9"/>
      <c r="U39" s="334" t="s">
        <v>313</v>
      </c>
    </row>
    <row r="40" spans="1:21" s="51" customFormat="1">
      <c r="A40" s="292">
        <f>VLOOKUP(U40,Sheet1!$C$2:$C$84,1,FALSE)</f>
        <v>6640682</v>
      </c>
      <c r="B40" s="334">
        <v>664068004</v>
      </c>
      <c r="C40" s="334" t="s">
        <v>386</v>
      </c>
      <c r="D40">
        <v>7972</v>
      </c>
      <c r="E40" s="239">
        <f>VLOOKUP(A40,Sheet1!$C$2:$E$84,3,FALSE)</f>
        <v>7972</v>
      </c>
      <c r="F40" s="240">
        <f t="shared" si="0"/>
        <v>0</v>
      </c>
      <c r="G40" s="254">
        <f t="shared" si="4"/>
        <v>0</v>
      </c>
      <c r="H40">
        <v>394943.18</v>
      </c>
      <c r="I40" s="242">
        <f>VLOOKUP(A40,Sheet1!$C$2:$F$84,4,FALSE)</f>
        <v>400043.51</v>
      </c>
      <c r="J40" s="240">
        <f t="shared" si="1"/>
        <v>-5100.3300000000163</v>
      </c>
      <c r="K40" s="254">
        <f t="shared" si="5"/>
        <v>-1.29140855E-2</v>
      </c>
      <c r="L40" s="346">
        <v>80.313079000000002</v>
      </c>
      <c r="M40" s="239">
        <f>VLOOKUP(A40,Sheet1!$C$2:$G$84,5,FALSE)</f>
        <v>80.12</v>
      </c>
      <c r="N40" s="240">
        <f t="shared" si="8"/>
        <v>0.19307899999999734</v>
      </c>
      <c r="O40" s="254">
        <f t="shared" si="9"/>
        <v>2.4040792E-3</v>
      </c>
      <c r="P40">
        <v>640255.87</v>
      </c>
      <c r="Q40" s="239">
        <f>VLOOKUP(A40,Sheet1!$C$2:$H$84,6,FALSE)</f>
        <v>638756.01</v>
      </c>
      <c r="R40" s="240">
        <f t="shared" si="10"/>
        <v>1499.859999999986</v>
      </c>
      <c r="S40" s="254">
        <f t="shared" si="11"/>
        <v>2.3425947000000002E-3</v>
      </c>
      <c r="T40" s="9"/>
      <c r="U40" s="334">
        <v>6640682</v>
      </c>
    </row>
    <row r="41" spans="1:21" s="51" customFormat="1">
      <c r="A41" s="292">
        <f>VLOOKUP(U41,Sheet1!$C$2:$C$84,1,FALSE)</f>
        <v>2640891</v>
      </c>
      <c r="B41" s="334">
        <v>654902204</v>
      </c>
      <c r="C41" s="334" t="s">
        <v>387</v>
      </c>
      <c r="D41">
        <v>40000</v>
      </c>
      <c r="E41" s="239">
        <f>VLOOKUP(A41,Sheet1!$C$2:$E$84,3,FALSE)</f>
        <v>40000</v>
      </c>
      <c r="F41" s="240">
        <f t="shared" si="0"/>
        <v>0</v>
      </c>
      <c r="G41" s="254">
        <f t="shared" si="4"/>
        <v>0</v>
      </c>
      <c r="H41">
        <v>137044</v>
      </c>
      <c r="I41" s="242">
        <f>VLOOKUP(A41,Sheet1!$C$2:$F$84,4,FALSE)</f>
        <v>137044</v>
      </c>
      <c r="J41" s="240">
        <f t="shared" si="1"/>
        <v>0</v>
      </c>
      <c r="K41" s="254">
        <f t="shared" si="5"/>
        <v>0</v>
      </c>
      <c r="L41" s="346">
        <v>5.46</v>
      </c>
      <c r="M41" s="239">
        <f>VLOOKUP(A41,Sheet1!$C$2:$G$84,5,FALSE)</f>
        <v>5.46</v>
      </c>
      <c r="N41" s="240">
        <f t="shared" si="8"/>
        <v>0</v>
      </c>
      <c r="O41" s="254">
        <f t="shared" si="9"/>
        <v>0</v>
      </c>
      <c r="P41">
        <v>218400</v>
      </c>
      <c r="Q41" s="239">
        <f>VLOOKUP(A41,Sheet1!$C$2:$H$84,6,FALSE)</f>
        <v>218400</v>
      </c>
      <c r="R41" s="240">
        <f t="shared" si="10"/>
        <v>0</v>
      </c>
      <c r="S41" s="254">
        <f t="shared" si="11"/>
        <v>0</v>
      </c>
      <c r="T41" s="9"/>
      <c r="U41" s="334">
        <v>2640891</v>
      </c>
    </row>
    <row r="42" spans="1:21" s="51" customFormat="1">
      <c r="A42" s="292">
        <f>VLOOKUP(U42,Sheet1!$C$2:$C$84,1,FALSE)</f>
        <v>6659428</v>
      </c>
      <c r="B42" s="334">
        <v>665942009</v>
      </c>
      <c r="C42" s="334" t="s">
        <v>388</v>
      </c>
      <c r="D42">
        <v>7911</v>
      </c>
      <c r="E42" s="239">
        <f>VLOOKUP(A42,Sheet1!$C$2:$E$84,3,FALSE)</f>
        <v>7911</v>
      </c>
      <c r="F42" s="240">
        <f t="shared" si="0"/>
        <v>0</v>
      </c>
      <c r="G42" s="254">
        <f t="shared" si="4"/>
        <v>0</v>
      </c>
      <c r="H42">
        <v>352324.1</v>
      </c>
      <c r="I42" s="242">
        <f>VLOOKUP(A42,Sheet1!$C$2:$F$84,4,FALSE)</f>
        <v>352324.1</v>
      </c>
      <c r="J42" s="240">
        <f t="shared" si="1"/>
        <v>0</v>
      </c>
      <c r="K42" s="254">
        <f t="shared" si="5"/>
        <v>0</v>
      </c>
      <c r="L42" s="346">
        <v>67.674561999999995</v>
      </c>
      <c r="M42" s="239">
        <f>VLOOKUP(A42,Sheet1!$C$2:$G$84,5,FALSE)</f>
        <v>67.52</v>
      </c>
      <c r="N42" s="240">
        <f t="shared" si="8"/>
        <v>0.15456199999999853</v>
      </c>
      <c r="O42" s="254">
        <f t="shared" si="9"/>
        <v>2.2839010000000001E-3</v>
      </c>
      <c r="P42">
        <v>535373.46</v>
      </c>
      <c r="Q42" s="239">
        <f>VLOOKUP(A42,Sheet1!$C$2:$H$84,6,FALSE)</f>
        <v>534119.30000000005</v>
      </c>
      <c r="R42" s="240">
        <f t="shared" si="10"/>
        <v>1254.1599999999162</v>
      </c>
      <c r="S42" s="254">
        <f t="shared" si="11"/>
        <v>2.342589E-3</v>
      </c>
      <c r="T42" s="9"/>
      <c r="U42" s="334">
        <v>6659428</v>
      </c>
    </row>
    <row r="43" spans="1:21" s="51" customFormat="1">
      <c r="A43" s="292">
        <f>VLOOKUP(U43,Sheet1!$C$2:$C$84,1,FALSE)</f>
        <v>2655657</v>
      </c>
      <c r="B43" s="334">
        <v>683715106</v>
      </c>
      <c r="C43" s="334" t="s">
        <v>389</v>
      </c>
      <c r="D43">
        <v>11800</v>
      </c>
      <c r="E43" s="239">
        <f>VLOOKUP(A43,Sheet1!$C$2:$E$84,3,FALSE)</f>
        <v>11800</v>
      </c>
      <c r="F43" s="240">
        <f t="shared" si="0"/>
        <v>0</v>
      </c>
      <c r="G43" s="254">
        <f t="shared" si="4"/>
        <v>0</v>
      </c>
      <c r="H43">
        <v>394088.85</v>
      </c>
      <c r="I43" s="242">
        <f>VLOOKUP(A43,Sheet1!$C$2:$F$84,4,FALSE)</f>
        <v>394088.85</v>
      </c>
      <c r="J43" s="240">
        <f t="shared" si="1"/>
        <v>0</v>
      </c>
      <c r="K43" s="254">
        <f t="shared" si="5"/>
        <v>0</v>
      </c>
      <c r="L43" s="346">
        <v>42.4</v>
      </c>
      <c r="M43" s="239">
        <f>VLOOKUP(A43,Sheet1!$C$2:$G$84,5,FALSE)</f>
        <v>42.4</v>
      </c>
      <c r="N43" s="240">
        <f t="shared" si="8"/>
        <v>0</v>
      </c>
      <c r="O43" s="254">
        <f t="shared" si="9"/>
        <v>0</v>
      </c>
      <c r="P43">
        <v>500320</v>
      </c>
      <c r="Q43" s="239">
        <f>VLOOKUP(A43,Sheet1!$C$2:$H$84,6,FALSE)</f>
        <v>500320</v>
      </c>
      <c r="R43" s="240">
        <f t="shared" si="10"/>
        <v>0</v>
      </c>
      <c r="S43" s="254">
        <f t="shared" si="11"/>
        <v>0</v>
      </c>
      <c r="T43" s="9"/>
      <c r="U43" s="334">
        <v>2655657</v>
      </c>
    </row>
    <row r="44" spans="1:21" s="51" customFormat="1">
      <c r="A44" s="292">
        <f>VLOOKUP(U44,Sheet1!$C$2:$C$84,1,FALSE)</f>
        <v>6661144</v>
      </c>
      <c r="B44" s="334">
        <v>666114004</v>
      </c>
      <c r="C44" s="334" t="s">
        <v>390</v>
      </c>
      <c r="D44">
        <v>17800</v>
      </c>
      <c r="E44" s="239">
        <f>VLOOKUP(A44,Sheet1!$C$2:$E$84,3,FALSE)</f>
        <v>17800</v>
      </c>
      <c r="F44" s="240">
        <f t="shared" si="0"/>
        <v>0</v>
      </c>
      <c r="G44" s="254">
        <f t="shared" si="4"/>
        <v>0</v>
      </c>
      <c r="H44">
        <v>280514.89</v>
      </c>
      <c r="I44" s="242">
        <f>VLOOKUP(A44,Sheet1!$C$2:$F$84,4,FALSE)</f>
        <v>280514.89</v>
      </c>
      <c r="J44" s="240">
        <f t="shared" si="1"/>
        <v>0</v>
      </c>
      <c r="K44" s="254">
        <f t="shared" si="5"/>
        <v>0</v>
      </c>
      <c r="L44" s="346">
        <v>20.164778999999999</v>
      </c>
      <c r="M44" s="239">
        <f>VLOOKUP(A44,Sheet1!$C$2:$G$84,5,FALSE)</f>
        <v>20.12</v>
      </c>
      <c r="N44" s="240">
        <f t="shared" si="8"/>
        <v>4.4778999999998348E-2</v>
      </c>
      <c r="O44" s="254">
        <f t="shared" si="9"/>
        <v>2.2206540999999999E-3</v>
      </c>
      <c r="P44">
        <v>358933.06</v>
      </c>
      <c r="Q44" s="239">
        <f>VLOOKUP(A44,Sheet1!$C$2:$H$84,6,FALSE)</f>
        <v>358092.22</v>
      </c>
      <c r="R44" s="240">
        <f t="shared" si="10"/>
        <v>840.84000000002561</v>
      </c>
      <c r="S44" s="254">
        <f t="shared" si="11"/>
        <v>2.3426095E-3</v>
      </c>
      <c r="T44" s="9"/>
      <c r="U44" s="334">
        <v>6661144</v>
      </c>
    </row>
    <row r="45" spans="1:21" s="51" customFormat="1">
      <c r="A45" s="292" t="str">
        <f>VLOOKUP(U45,Sheet1!$C$2:$C$84,1,FALSE)</f>
        <v>BFWK4R7</v>
      </c>
      <c r="B45" s="334" t="s">
        <v>391</v>
      </c>
      <c r="C45" s="334" t="s">
        <v>392</v>
      </c>
      <c r="D45">
        <v>11000</v>
      </c>
      <c r="E45" s="239">
        <f>VLOOKUP(A45,Sheet1!$C$2:$E$84,3,FALSE)</f>
        <v>11000</v>
      </c>
      <c r="F45" s="240">
        <f t="shared" si="0"/>
        <v>0</v>
      </c>
      <c r="G45" s="254">
        <f t="shared" si="4"/>
        <v>0</v>
      </c>
      <c r="H45">
        <v>486178.04</v>
      </c>
      <c r="I45" s="242">
        <f>VLOOKUP(A45,Sheet1!$C$2:$F$84,4,FALSE)</f>
        <v>486178.04</v>
      </c>
      <c r="J45" s="240">
        <f t="shared" si="1"/>
        <v>0</v>
      </c>
      <c r="K45" s="254">
        <f t="shared" si="5"/>
        <v>0</v>
      </c>
      <c r="L45" s="346">
        <v>20.05</v>
      </c>
      <c r="M45" s="239">
        <f>VLOOKUP(A45,Sheet1!$C$2:$G$84,5,FALSE)</f>
        <v>20.05</v>
      </c>
      <c r="N45" s="240">
        <f t="shared" si="8"/>
        <v>0</v>
      </c>
      <c r="O45" s="254">
        <f t="shared" si="9"/>
        <v>0</v>
      </c>
      <c r="P45">
        <v>220550</v>
      </c>
      <c r="Q45" s="239">
        <f>VLOOKUP(A45,Sheet1!$C$2:$H$84,6,FALSE)</f>
        <v>220550</v>
      </c>
      <c r="R45" s="240">
        <f t="shared" si="10"/>
        <v>0</v>
      </c>
      <c r="S45" s="254">
        <f t="shared" si="11"/>
        <v>0</v>
      </c>
      <c r="T45" s="9"/>
      <c r="U45" s="334" t="s">
        <v>314</v>
      </c>
    </row>
    <row r="46" spans="1:21" s="51" customFormat="1">
      <c r="A46" s="292">
        <f>VLOOKUP(U46,Sheet1!$C$2:$C$84,1,FALSE)</f>
        <v>2704485</v>
      </c>
      <c r="B46" s="334">
        <v>705015105</v>
      </c>
      <c r="C46" s="334" t="s">
        <v>393</v>
      </c>
      <c r="D46">
        <v>31708</v>
      </c>
      <c r="E46" s="239">
        <f>VLOOKUP(A46,Sheet1!$C$2:$E$84,3,FALSE)</f>
        <v>31708</v>
      </c>
      <c r="F46" s="240">
        <f t="shared" si="0"/>
        <v>0</v>
      </c>
      <c r="G46" s="254">
        <f t="shared" si="4"/>
        <v>0</v>
      </c>
      <c r="H46">
        <v>378096.97</v>
      </c>
      <c r="I46" s="242">
        <f>VLOOKUP(A46,Sheet1!$C$2:$F$84,4,FALSE)</f>
        <v>378096.97</v>
      </c>
      <c r="J46" s="240">
        <f t="shared" si="1"/>
        <v>0</v>
      </c>
      <c r="K46" s="254">
        <f t="shared" si="5"/>
        <v>0</v>
      </c>
      <c r="L46" s="346">
        <v>9.9700000000000006</v>
      </c>
      <c r="M46" s="239">
        <f>VLOOKUP(A46,Sheet1!$C$2:$G$84,5,FALSE)</f>
        <v>9.9700000000000006</v>
      </c>
      <c r="N46" s="240">
        <f t="shared" si="8"/>
        <v>0</v>
      </c>
      <c r="O46" s="254">
        <f t="shared" si="9"/>
        <v>0</v>
      </c>
      <c r="P46">
        <v>316128.76</v>
      </c>
      <c r="Q46" s="239">
        <f>VLOOKUP(A46,Sheet1!$C$2:$H$84,6,FALSE)</f>
        <v>316128.76</v>
      </c>
      <c r="R46" s="240">
        <f t="shared" si="10"/>
        <v>0</v>
      </c>
      <c r="S46" s="254">
        <f t="shared" si="11"/>
        <v>0</v>
      </c>
      <c r="T46" s="9"/>
      <c r="U46" s="334">
        <v>2704485</v>
      </c>
    </row>
    <row r="47" spans="1:21" s="51" customFormat="1">
      <c r="A47" s="292">
        <f>VLOOKUP(U47,Sheet1!$C$2:$C$84,1,FALSE)</f>
        <v>2771122</v>
      </c>
      <c r="B47" s="334">
        <v>833635105</v>
      </c>
      <c r="C47" s="334" t="s">
        <v>394</v>
      </c>
      <c r="D47">
        <v>8898</v>
      </c>
      <c r="E47" s="239">
        <f>VLOOKUP(A47,Sheet1!$C$2:$E$84,3,FALSE)</f>
        <v>8898</v>
      </c>
      <c r="F47" s="240">
        <f t="shared" si="0"/>
        <v>0</v>
      </c>
      <c r="G47" s="254">
        <f t="shared" si="4"/>
        <v>0</v>
      </c>
      <c r="H47">
        <v>414270.9</v>
      </c>
      <c r="I47" s="242">
        <f>VLOOKUP(A47,Sheet1!$C$2:$F$84,4,FALSE)</f>
        <v>414270.9</v>
      </c>
      <c r="J47" s="240">
        <f t="shared" si="1"/>
        <v>0</v>
      </c>
      <c r="K47" s="254">
        <f t="shared" si="5"/>
        <v>0</v>
      </c>
      <c r="L47" s="346">
        <v>85.6</v>
      </c>
      <c r="M47" s="239">
        <f>VLOOKUP(A47,Sheet1!$C$2:$G$84,5,FALSE)</f>
        <v>85.6</v>
      </c>
      <c r="N47" s="240">
        <f t="shared" si="8"/>
        <v>0</v>
      </c>
      <c r="O47" s="254">
        <f t="shared" si="9"/>
        <v>0</v>
      </c>
      <c r="P47">
        <v>761668.8</v>
      </c>
      <c r="Q47" s="239">
        <f>VLOOKUP(A47,Sheet1!$C$2:$H$84,6,FALSE)</f>
        <v>761668.8</v>
      </c>
      <c r="R47" s="240">
        <f t="shared" si="10"/>
        <v>0</v>
      </c>
      <c r="S47" s="254">
        <f t="shared" si="11"/>
        <v>0</v>
      </c>
      <c r="T47" s="9"/>
      <c r="U47" s="334">
        <v>2771122</v>
      </c>
    </row>
    <row r="48" spans="1:21" s="51" customFormat="1">
      <c r="A48" s="292">
        <f>VLOOKUP(U48,Sheet1!$C$2:$C$84,1,FALSE)</f>
        <v>6229597</v>
      </c>
      <c r="B48" s="334">
        <v>622959906</v>
      </c>
      <c r="C48" s="334" t="s">
        <v>395</v>
      </c>
      <c r="D48">
        <v>50671</v>
      </c>
      <c r="E48" s="239">
        <f>VLOOKUP(A48,Sheet1!$C$2:$E$84,3,FALSE)</f>
        <v>50671</v>
      </c>
      <c r="F48" s="240">
        <f t="shared" si="0"/>
        <v>0</v>
      </c>
      <c r="G48" s="254">
        <f t="shared" si="4"/>
        <v>0</v>
      </c>
      <c r="H48">
        <v>404967.63</v>
      </c>
      <c r="I48" s="242">
        <f>VLOOKUP(A48,Sheet1!$C$2:$F$84,4,FALSE)</f>
        <v>404967.63</v>
      </c>
      <c r="J48" s="240">
        <f t="shared" si="1"/>
        <v>0</v>
      </c>
      <c r="K48" s="254">
        <f t="shared" si="5"/>
        <v>0</v>
      </c>
      <c r="L48" s="346">
        <v>7.9670439999999996</v>
      </c>
      <c r="M48" s="239">
        <f>VLOOKUP(A48,Sheet1!$C$2:$G$84,5,FALSE)</f>
        <v>7.95</v>
      </c>
      <c r="N48" s="240">
        <f t="shared" si="8"/>
        <v>1.7043999999999393E-2</v>
      </c>
      <c r="O48" s="254">
        <f t="shared" si="9"/>
        <v>2.1393128999999999E-3</v>
      </c>
      <c r="P48">
        <v>403698.1</v>
      </c>
      <c r="Q48" s="239">
        <f>VLOOKUP(A48,Sheet1!$C$2:$H$84,6,FALSE)</f>
        <v>402752.4</v>
      </c>
      <c r="R48" s="240">
        <f t="shared" si="10"/>
        <v>945.69999999995343</v>
      </c>
      <c r="S48" s="254">
        <f t="shared" si="11"/>
        <v>2.3425921000000001E-3</v>
      </c>
      <c r="T48" s="9"/>
      <c r="U48" s="334">
        <v>6229597</v>
      </c>
    </row>
    <row r="49" spans="1:37" s="51" customFormat="1">
      <c r="A49" s="292" t="str">
        <f>VLOOKUP(U49,Sheet1!$C$2:$C$84,1,FALSE)</f>
        <v>BYRY2M8</v>
      </c>
      <c r="B49" s="334">
        <v>759530108</v>
      </c>
      <c r="C49" s="334" t="s">
        <v>396</v>
      </c>
      <c r="D49">
        <v>15000</v>
      </c>
      <c r="E49" s="239">
        <f>VLOOKUP(A49,Sheet1!$C$2:$E$84,3,FALSE)</f>
        <v>15000</v>
      </c>
      <c r="F49" s="240">
        <f t="shared" si="0"/>
        <v>0</v>
      </c>
      <c r="G49" s="254">
        <f t="shared" si="4"/>
        <v>0</v>
      </c>
      <c r="H49">
        <v>301988.06</v>
      </c>
      <c r="I49" s="242">
        <f>VLOOKUP(A49,Sheet1!$C$2:$F$84,4,FALSE)</f>
        <v>304525.32</v>
      </c>
      <c r="J49" s="240">
        <f t="shared" si="1"/>
        <v>-2537.2600000000093</v>
      </c>
      <c r="K49" s="254">
        <f t="shared" si="5"/>
        <v>-8.4018553999999999E-3</v>
      </c>
      <c r="L49" s="346">
        <v>31.1</v>
      </c>
      <c r="M49" s="239">
        <f>VLOOKUP(A49,Sheet1!$C$2:$G$84,5,FALSE)</f>
        <v>31.1</v>
      </c>
      <c r="N49" s="240">
        <f t="shared" si="8"/>
        <v>0</v>
      </c>
      <c r="O49" s="254">
        <f t="shared" si="9"/>
        <v>0</v>
      </c>
      <c r="P49">
        <v>466500</v>
      </c>
      <c r="Q49" s="239">
        <f>VLOOKUP(A49,Sheet1!$C$2:$H$84,6,FALSE)</f>
        <v>466500</v>
      </c>
      <c r="R49" s="240">
        <f t="shared" si="10"/>
        <v>0</v>
      </c>
      <c r="S49" s="254">
        <f t="shared" si="11"/>
        <v>0</v>
      </c>
      <c r="T49" s="9"/>
      <c r="U49" s="334" t="s">
        <v>315</v>
      </c>
    </row>
    <row r="50" spans="1:37" s="51" customFormat="1">
      <c r="A50" s="292">
        <f>VLOOKUP(U50,Sheet1!$C$2:$C$84,1,FALSE)</f>
        <v>2775135</v>
      </c>
      <c r="B50" s="334">
        <v>803054204</v>
      </c>
      <c r="C50" s="334" t="s">
        <v>397</v>
      </c>
      <c r="D50">
        <v>3200</v>
      </c>
      <c r="E50" s="239">
        <f>VLOOKUP(A50,Sheet1!$C$2:$E$84,3,FALSE)</f>
        <v>3200</v>
      </c>
      <c r="F50" s="240">
        <f t="shared" si="0"/>
        <v>0</v>
      </c>
      <c r="G50" s="254">
        <f t="shared" si="4"/>
        <v>0</v>
      </c>
      <c r="H50">
        <v>326748.44</v>
      </c>
      <c r="I50" s="242">
        <f>VLOOKUP(A50,Sheet1!$C$2:$F$84,4,FALSE)</f>
        <v>343386.56</v>
      </c>
      <c r="J50" s="240">
        <f t="shared" si="1"/>
        <v>-16638.119999999995</v>
      </c>
      <c r="K50" s="254">
        <f t="shared" si="5"/>
        <v>-5.0920273699999997E-2</v>
      </c>
      <c r="L50" s="346">
        <v>110.96</v>
      </c>
      <c r="M50" s="239">
        <f>VLOOKUP(A50,Sheet1!$C$2:$G$84,5,FALSE)</f>
        <v>110.96</v>
      </c>
      <c r="N50" s="240">
        <f t="shared" si="8"/>
        <v>0</v>
      </c>
      <c r="O50" s="254">
        <f t="shared" si="9"/>
        <v>0</v>
      </c>
      <c r="P50">
        <v>355072</v>
      </c>
      <c r="Q50" s="239">
        <f>VLOOKUP(A50,Sheet1!$C$2:$H$84,6,FALSE)</f>
        <v>355072</v>
      </c>
      <c r="R50" s="240">
        <f t="shared" si="10"/>
        <v>0</v>
      </c>
      <c r="S50" s="254">
        <f t="shared" si="11"/>
        <v>0</v>
      </c>
      <c r="T50" s="9"/>
      <c r="U50" s="334">
        <v>2775135</v>
      </c>
    </row>
    <row r="51" spans="1:37" s="51" customFormat="1">
      <c r="A51" s="292" t="str">
        <f>VLOOKUP(U51,Sheet1!$C$2:$C$84,1,FALSE)</f>
        <v>BXDZ9Z0</v>
      </c>
      <c r="B51" s="334" t="s">
        <v>398</v>
      </c>
      <c r="C51" s="334" t="s">
        <v>399</v>
      </c>
      <c r="D51">
        <v>1121</v>
      </c>
      <c r="E51" s="239">
        <f>VLOOKUP(A51,Sheet1!$C$2:$E$84,3,FALSE)</f>
        <v>1121</v>
      </c>
      <c r="F51" s="240">
        <f t="shared" si="0"/>
        <v>0</v>
      </c>
      <c r="G51" s="254">
        <f t="shared" si="4"/>
        <v>0</v>
      </c>
      <c r="H51">
        <v>162093.87</v>
      </c>
      <c r="I51" s="242">
        <f>VLOOKUP(A51,Sheet1!$C$2:$F$84,4,FALSE)</f>
        <v>147562.5</v>
      </c>
      <c r="J51" s="240">
        <f t="shared" si="1"/>
        <v>14531.369999999995</v>
      </c>
      <c r="K51" s="254">
        <f t="shared" si="5"/>
        <v>8.9647868899999997E-2</v>
      </c>
      <c r="L51" s="346">
        <v>675.96</v>
      </c>
      <c r="M51" s="239">
        <f>VLOOKUP(A51,Sheet1!$C$2:$G$84,5,FALSE)</f>
        <v>675.96</v>
      </c>
      <c r="N51" s="240">
        <f t="shared" si="8"/>
        <v>0</v>
      </c>
      <c r="O51" s="254">
        <f t="shared" si="9"/>
        <v>0</v>
      </c>
      <c r="P51">
        <v>757751.16</v>
      </c>
      <c r="Q51" s="239">
        <f>VLOOKUP(A51,Sheet1!$C$2:$H$84,6,FALSE)</f>
        <v>757751.16</v>
      </c>
      <c r="R51" s="240">
        <f t="shared" si="10"/>
        <v>0</v>
      </c>
      <c r="S51" s="254">
        <f t="shared" si="11"/>
        <v>0</v>
      </c>
      <c r="T51" s="9"/>
      <c r="U51" s="334" t="s">
        <v>316</v>
      </c>
    </row>
    <row r="52" spans="1:37" s="51" customFormat="1">
      <c r="A52" s="292" t="str">
        <f>VLOOKUP(U52,Sheet1!$C$2:$C$84,1,FALSE)</f>
        <v>BMG3GS6</v>
      </c>
      <c r="B52" s="334" t="s">
        <v>400</v>
      </c>
      <c r="C52" s="334" t="s">
        <v>401</v>
      </c>
      <c r="D52">
        <v>1919</v>
      </c>
      <c r="E52" s="239">
        <f>VLOOKUP(A52,Sheet1!$C$2:$E$84,3,FALSE)</f>
        <v>1919</v>
      </c>
      <c r="F52" s="240">
        <f t="shared" si="0"/>
        <v>0</v>
      </c>
      <c r="G52" s="254">
        <f t="shared" si="4"/>
        <v>0</v>
      </c>
      <c r="H52">
        <v>107198.58</v>
      </c>
      <c r="I52" s="242">
        <f>VLOOKUP(A52,Sheet1!$C$2:$F$84,4,FALSE)</f>
        <v>107198.58</v>
      </c>
      <c r="J52" s="240">
        <f t="shared" si="1"/>
        <v>0</v>
      </c>
      <c r="K52" s="254">
        <f t="shared" si="5"/>
        <v>0</v>
      </c>
      <c r="L52" s="346">
        <v>46.862752999999998</v>
      </c>
      <c r="M52" s="239">
        <f>VLOOKUP(A52,Sheet1!$C$2:$G$84,5,FALSE)</f>
        <v>46.78</v>
      </c>
      <c r="N52" s="240">
        <f t="shared" si="2"/>
        <v>8.2752999999996746E-2</v>
      </c>
      <c r="O52" s="254">
        <f t="shared" si="3"/>
        <v>1.7658586999999999E-3</v>
      </c>
      <c r="P52">
        <v>89929.62</v>
      </c>
      <c r="Q52" s="239">
        <f>VLOOKUP(A52,Sheet1!$C$2:$H$84,6,FALSE)</f>
        <v>89772.6</v>
      </c>
      <c r="R52" s="240">
        <f t="shared" si="6"/>
        <v>157.01999999998952</v>
      </c>
      <c r="S52" s="254">
        <f t="shared" si="7"/>
        <v>1.7460321E-3</v>
      </c>
      <c r="T52" s="9"/>
      <c r="U52" s="334" t="s">
        <v>317</v>
      </c>
    </row>
    <row r="53" spans="1:37" s="51" customFormat="1">
      <c r="A53" s="292" t="str">
        <f>VLOOKUP(U53,Sheet1!$C$2:$C$84,1,FALSE)</f>
        <v>BMCNGB3</v>
      </c>
      <c r="B53" s="334" t="s">
        <v>402</v>
      </c>
      <c r="C53" s="334" t="s">
        <v>403</v>
      </c>
      <c r="D53">
        <v>10644</v>
      </c>
      <c r="E53" s="239">
        <f>VLOOKUP(A53,Sheet1!$C$2:$E$84,3,FALSE)</f>
        <v>10644</v>
      </c>
      <c r="F53" s="240">
        <f t="shared" si="0"/>
        <v>0</v>
      </c>
      <c r="G53" s="254">
        <f t="shared" si="4"/>
        <v>0</v>
      </c>
      <c r="H53">
        <v>352042.84</v>
      </c>
      <c r="I53" s="242">
        <f>VLOOKUP(A53,Sheet1!$C$2:$F$84,4,FALSE)</f>
        <v>352011.37</v>
      </c>
      <c r="J53" s="240">
        <f t="shared" si="1"/>
        <v>31.470000000030268</v>
      </c>
      <c r="K53" s="254">
        <f t="shared" si="5"/>
        <v>8.9392499999999995E-5</v>
      </c>
      <c r="L53" s="346">
        <v>25.63</v>
      </c>
      <c r="M53" s="239">
        <f>VLOOKUP(A53,Sheet1!$C$2:$G$84,5,FALSE)</f>
        <v>25.63</v>
      </c>
      <c r="N53" s="240">
        <f t="shared" si="2"/>
        <v>0</v>
      </c>
      <c r="O53" s="254">
        <f t="shared" si="3"/>
        <v>0</v>
      </c>
      <c r="P53">
        <v>272805.71999999997</v>
      </c>
      <c r="Q53" s="239">
        <f>VLOOKUP(A53,Sheet1!$C$2:$H$84,6,FALSE)</f>
        <v>272805.71999999997</v>
      </c>
      <c r="R53" s="240">
        <f t="shared" si="6"/>
        <v>0</v>
      </c>
      <c r="S53" s="254">
        <f t="shared" si="7"/>
        <v>0</v>
      </c>
      <c r="T53" s="9"/>
      <c r="U53" s="334" t="s">
        <v>318</v>
      </c>
    </row>
    <row r="54" spans="1:37" s="51" customFormat="1">
      <c r="A54" s="292" t="str">
        <f>VLOOKUP(U54,Sheet1!$C$2:$C$84,1,FALSE)</f>
        <v>B1Q3J35</v>
      </c>
      <c r="B54" s="334" t="s">
        <v>404</v>
      </c>
      <c r="C54" s="334" t="s">
        <v>405</v>
      </c>
      <c r="D54">
        <v>13596</v>
      </c>
      <c r="E54" s="239">
        <f>VLOOKUP(A54,Sheet1!$C$2:$E$84,3,FALSE)</f>
        <v>13596</v>
      </c>
      <c r="F54" s="240">
        <f t="shared" si="0"/>
        <v>0</v>
      </c>
      <c r="G54" s="254">
        <f t="shared" si="4"/>
        <v>0</v>
      </c>
      <c r="H54">
        <v>264414.63</v>
      </c>
      <c r="I54" s="242">
        <f>VLOOKUP(A54,Sheet1!$C$2:$F$84,4,FALSE)</f>
        <v>264414.63</v>
      </c>
      <c r="J54" s="240">
        <f t="shared" si="1"/>
        <v>0</v>
      </c>
      <c r="K54" s="254">
        <f t="shared" si="5"/>
        <v>0</v>
      </c>
      <c r="L54" s="346">
        <v>16.519304000000002</v>
      </c>
      <c r="M54" s="239">
        <f>VLOOKUP(A54,Sheet1!$C$2:$G$84,5,FALSE)</f>
        <v>16.39</v>
      </c>
      <c r="N54" s="240">
        <f t="shared" si="2"/>
        <v>0.1293040000000012</v>
      </c>
      <c r="O54" s="254">
        <f t="shared" si="3"/>
        <v>7.8274483999999991E-3</v>
      </c>
      <c r="P54">
        <v>224596.45</v>
      </c>
      <c r="Q54" s="239">
        <f>VLOOKUP(A54,Sheet1!$C$2:$H$84,6,FALSE)</f>
        <v>222872.19</v>
      </c>
      <c r="R54" s="240">
        <f t="shared" si="6"/>
        <v>1724.2600000000093</v>
      </c>
      <c r="S54" s="254">
        <f t="shared" si="7"/>
        <v>7.6771471999999997E-3</v>
      </c>
      <c r="T54" s="9"/>
      <c r="U54" s="334" t="s">
        <v>319</v>
      </c>
    </row>
    <row r="55" spans="1:37" s="51" customFormat="1">
      <c r="A55" s="292">
        <f>VLOOKUP(U55,Sheet1!$C$2:$C$84,1,FALSE)</f>
        <v>2615565</v>
      </c>
      <c r="B55" s="334" t="s">
        <v>406</v>
      </c>
      <c r="C55" s="334" t="s">
        <v>407</v>
      </c>
      <c r="D55">
        <v>18400</v>
      </c>
      <c r="E55" s="239">
        <f>VLOOKUP(A55,Sheet1!$C$2:$E$84,3,FALSE)</f>
        <v>18400</v>
      </c>
      <c r="F55" s="240">
        <f t="shared" si="0"/>
        <v>0</v>
      </c>
      <c r="G55" s="254">
        <f t="shared" si="4"/>
        <v>0</v>
      </c>
      <c r="H55">
        <v>615917.48</v>
      </c>
      <c r="I55" s="242">
        <f>VLOOKUP(A55,Sheet1!$C$2:$F$84,4,FALSE)</f>
        <v>615917.48</v>
      </c>
      <c r="J55" s="240">
        <f t="shared" si="1"/>
        <v>0</v>
      </c>
      <c r="K55" s="254">
        <f t="shared" si="5"/>
        <v>0</v>
      </c>
      <c r="L55" s="346">
        <v>31.9</v>
      </c>
      <c r="M55" s="239">
        <f>VLOOKUP(A55,Sheet1!$C$2:$G$84,5,FALSE)</f>
        <v>31.9</v>
      </c>
      <c r="N55" s="240">
        <f t="shared" si="2"/>
        <v>0</v>
      </c>
      <c r="O55" s="254">
        <f t="shared" si="3"/>
        <v>0</v>
      </c>
      <c r="P55">
        <v>586960</v>
      </c>
      <c r="Q55" s="239">
        <f>VLOOKUP(A55,Sheet1!$C$2:$H$84,6,FALSE)</f>
        <v>586960</v>
      </c>
      <c r="R55" s="240">
        <f t="shared" si="6"/>
        <v>0</v>
      </c>
      <c r="S55" s="254">
        <f t="shared" si="7"/>
        <v>0</v>
      </c>
      <c r="T55" s="9"/>
      <c r="U55" s="334">
        <v>2615565</v>
      </c>
    </row>
    <row r="56" spans="1:37" s="51" customFormat="1">
      <c r="A56" s="292" t="str">
        <f>VLOOKUP(U56,Sheet1!$C$2:$C$84,1,FALSE)</f>
        <v>B1WY233</v>
      </c>
      <c r="B56" s="334" t="s">
        <v>408</v>
      </c>
      <c r="C56" s="334" t="s">
        <v>409</v>
      </c>
      <c r="D56">
        <v>20833</v>
      </c>
      <c r="E56" s="239">
        <f>VLOOKUP(A56,Sheet1!$C$2:$E$84,3,FALSE)</f>
        <v>20833</v>
      </c>
      <c r="F56" s="240">
        <f t="shared" ref="F56:F59" si="12">D56-E56</f>
        <v>0</v>
      </c>
      <c r="G56" s="254">
        <f t="shared" ref="G56:G59" si="13">ROUND(F56/D56,10)</f>
        <v>0</v>
      </c>
      <c r="H56">
        <v>414147.63</v>
      </c>
      <c r="I56" s="242">
        <f>VLOOKUP(A56,Sheet1!$C$2:$F$84,4,FALSE)</f>
        <v>414147.63</v>
      </c>
      <c r="J56" s="240">
        <f t="shared" ref="J56:J58" si="14">H56-I56</f>
        <v>0</v>
      </c>
      <c r="K56" s="254">
        <f t="shared" ref="K56:K58" si="15">ROUND(J56/H56,10)</f>
        <v>0</v>
      </c>
      <c r="L56" s="346">
        <v>19.124348000000001</v>
      </c>
      <c r="M56" s="239">
        <f>VLOOKUP(A56,Sheet1!$C$2:$G$84,5,FALSE)</f>
        <v>19.079999999999998</v>
      </c>
      <c r="N56" s="240">
        <f t="shared" ref="N56" si="16">L56-M56</f>
        <v>4.4348000000002941E-2</v>
      </c>
      <c r="O56" s="254">
        <f t="shared" ref="O56" si="17">ROUND(N56/L56,10)</f>
        <v>2.3189286999999999E-3</v>
      </c>
      <c r="P56">
        <v>398417.56</v>
      </c>
      <c r="Q56" s="239">
        <f>VLOOKUP(A56,Sheet1!$C$2:$H$84,6,FALSE)</f>
        <v>397424.91</v>
      </c>
      <c r="R56" s="240">
        <f t="shared" ref="R56" si="18">P56-Q56</f>
        <v>992.65000000002328</v>
      </c>
      <c r="S56" s="254">
        <f t="shared" ref="S56" si="19">ROUND(R56/P56,10)</f>
        <v>2.4914816E-3</v>
      </c>
      <c r="T56" s="173"/>
      <c r="U56" s="334" t="s">
        <v>320</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2821481</v>
      </c>
      <c r="B57" s="334">
        <v>835699307</v>
      </c>
      <c r="C57" s="334" t="s">
        <v>410</v>
      </c>
      <c r="D57">
        <v>11667</v>
      </c>
      <c r="E57" s="239">
        <f>VLOOKUP(A57,Sheet1!$C$2:$E$84,3,FALSE)</f>
        <v>11667</v>
      </c>
      <c r="F57" s="240">
        <f t="shared" si="12"/>
        <v>0</v>
      </c>
      <c r="G57" s="254">
        <f t="shared" si="13"/>
        <v>0</v>
      </c>
      <c r="H57">
        <v>447931.93</v>
      </c>
      <c r="I57" s="242">
        <f>VLOOKUP(A57,Sheet1!$C$2:$F$84,4,FALSE)</f>
        <v>479616.92</v>
      </c>
      <c r="J57" s="240">
        <f t="shared" si="14"/>
        <v>-31684.989999999991</v>
      </c>
      <c r="K57" s="254">
        <f t="shared" si="15"/>
        <v>-7.0736171900000006E-2</v>
      </c>
      <c r="L57" s="346">
        <v>102.71</v>
      </c>
      <c r="M57" s="239">
        <f>VLOOKUP(A57,Sheet1!$C$2:$G$84,5,FALSE)</f>
        <v>102.71</v>
      </c>
      <c r="N57" s="240">
        <f t="shared" si="2"/>
        <v>0</v>
      </c>
      <c r="O57" s="254">
        <f t="shared" si="3"/>
        <v>0</v>
      </c>
      <c r="P57">
        <v>1198317.57</v>
      </c>
      <c r="Q57" s="239">
        <f>VLOOKUP(A57,Sheet1!$C$2:$H$84,6,FALSE)</f>
        <v>1198317.57</v>
      </c>
      <c r="R57" s="240">
        <f t="shared" ref="R57:R77" si="20">P57-Q57</f>
        <v>0</v>
      </c>
      <c r="S57" s="254">
        <f t="shared" si="7"/>
        <v>0</v>
      </c>
      <c r="T57" s="9"/>
      <c r="U57" s="334">
        <v>2821481</v>
      </c>
    </row>
    <row r="58" spans="1:37" s="51" customFormat="1">
      <c r="A58" s="292">
        <f>VLOOKUP(U58,Sheet1!$C$2:$C$84,1,FALSE)</f>
        <v>6356406</v>
      </c>
      <c r="B58" s="334">
        <v>635640006</v>
      </c>
      <c r="C58" s="334" t="s">
        <v>411</v>
      </c>
      <c r="D58">
        <v>6188</v>
      </c>
      <c r="E58" s="239">
        <f>VLOOKUP(A58,Sheet1!$C$2:$E$84,3,FALSE)</f>
        <v>6188</v>
      </c>
      <c r="F58" s="240">
        <f t="shared" si="12"/>
        <v>0</v>
      </c>
      <c r="G58" s="254">
        <f t="shared" si="13"/>
        <v>0</v>
      </c>
      <c r="H58">
        <v>208492.07</v>
      </c>
      <c r="I58" s="242">
        <f>VLOOKUP(A58,Sheet1!$C$2:$F$84,4,FALSE)</f>
        <v>194414.99</v>
      </c>
      <c r="J58" s="240">
        <f t="shared" si="14"/>
        <v>14077.080000000016</v>
      </c>
      <c r="K58" s="254">
        <f t="shared" si="15"/>
        <v>6.7518539200000005E-2</v>
      </c>
      <c r="L58" s="346">
        <v>16.049434000000002</v>
      </c>
      <c r="M58" s="239">
        <f>VLOOKUP(A58,Sheet1!$C$2:$G$84,5,FALSE)</f>
        <v>16.010000000000002</v>
      </c>
      <c r="N58" s="240">
        <f t="shared" si="2"/>
        <v>3.9433999999999969E-2</v>
      </c>
      <c r="O58" s="254">
        <f t="shared" si="3"/>
        <v>2.4570337000000002E-3</v>
      </c>
      <c r="P58">
        <v>99313.89</v>
      </c>
      <c r="Q58" s="239">
        <f>VLOOKUP(A58,Sheet1!$C$2:$H$84,6,FALSE)</f>
        <v>99081.24</v>
      </c>
      <c r="R58" s="240">
        <f t="shared" si="20"/>
        <v>232.64999999999418</v>
      </c>
      <c r="S58" s="254">
        <f t="shared" si="7"/>
        <v>2.3425726E-3</v>
      </c>
      <c r="T58" s="9"/>
      <c r="U58" s="334">
        <v>6356406</v>
      </c>
    </row>
    <row r="59" spans="1:37" s="51" customFormat="1">
      <c r="A59" s="292" t="str">
        <f>VLOOKUP(U59,Sheet1!$C$2:$C$84,1,FALSE)</f>
        <v>B1JB4K8</v>
      </c>
      <c r="B59" s="334" t="s">
        <v>412</v>
      </c>
      <c r="C59" s="334" t="s">
        <v>413</v>
      </c>
      <c r="D59">
        <v>7015</v>
      </c>
      <c r="E59" s="239">
        <f>VLOOKUP(A59,Sheet1!$C$2:$E$84,3,FALSE)</f>
        <v>7015</v>
      </c>
      <c r="F59" s="240">
        <f t="shared" si="12"/>
        <v>0</v>
      </c>
      <c r="G59" s="254">
        <f t="shared" si="13"/>
        <v>0</v>
      </c>
      <c r="H59">
        <v>553085.36</v>
      </c>
      <c r="I59" s="242">
        <f>VLOOKUP(A59,Sheet1!$C$2:$F$84,4,FALSE)</f>
        <v>553085.36</v>
      </c>
      <c r="J59" s="240">
        <f t="shared" si="1"/>
        <v>0</v>
      </c>
      <c r="K59" s="254">
        <f t="shared" si="5"/>
        <v>0</v>
      </c>
      <c r="L59" s="346">
        <v>121.111983</v>
      </c>
      <c r="M59" s="239">
        <f>VLOOKUP(A59,Sheet1!$C$2:$G$84,5,FALSE)</f>
        <v>120.44</v>
      </c>
      <c r="N59" s="240">
        <f t="shared" si="2"/>
        <v>0.67198299999999733</v>
      </c>
      <c r="O59" s="254">
        <f t="shared" si="3"/>
        <v>5.5484434999999999E-3</v>
      </c>
      <c r="P59">
        <v>849600.56</v>
      </c>
      <c r="Q59" s="239">
        <f>VLOOKUP(A59,Sheet1!$C$2:$H$84,6,FALSE)</f>
        <v>844858.1</v>
      </c>
      <c r="R59" s="240">
        <f t="shared" si="20"/>
        <v>4742.4600000000792</v>
      </c>
      <c r="S59" s="254">
        <f t="shared" si="7"/>
        <v>5.5819878000000003E-3</v>
      </c>
      <c r="T59" s="9"/>
      <c r="U59" s="334" t="s">
        <v>321</v>
      </c>
    </row>
    <row r="60" spans="1:37" s="51" customFormat="1">
      <c r="A60" s="292">
        <f>VLOOKUP(U60,Sheet1!$C$2:$C$84,1,FALSE)</f>
        <v>2113382</v>
      </c>
      <c r="B60" s="334">
        <v>874039100</v>
      </c>
      <c r="C60" s="334" t="s">
        <v>414</v>
      </c>
      <c r="D60">
        <v>9300</v>
      </c>
      <c r="E60" s="239">
        <f>VLOOKUP(A60,Sheet1!$C$2:$E$84,3,FALSE)</f>
        <v>9300</v>
      </c>
      <c r="F60" s="240">
        <f t="shared" si="0"/>
        <v>0</v>
      </c>
      <c r="G60" s="254">
        <f t="shared" si="4"/>
        <v>0</v>
      </c>
      <c r="H60">
        <v>1063921.6100000001</v>
      </c>
      <c r="I60" s="242">
        <f>VLOOKUP(A60,Sheet1!$C$2:$F$84,4,FALSE)</f>
        <v>1063921.6100000001</v>
      </c>
      <c r="J60" s="240">
        <f t="shared" si="1"/>
        <v>0</v>
      </c>
      <c r="K60" s="254">
        <f t="shared" si="5"/>
        <v>0</v>
      </c>
      <c r="L60" s="346">
        <v>104.26</v>
      </c>
      <c r="M60" s="239">
        <f>VLOOKUP(A60,Sheet1!$C$2:$G$84,5,FALSE)</f>
        <v>104.26</v>
      </c>
      <c r="N60" s="240">
        <f t="shared" si="2"/>
        <v>0</v>
      </c>
      <c r="O60" s="254">
        <f t="shared" si="3"/>
        <v>0</v>
      </c>
      <c r="P60">
        <v>969618</v>
      </c>
      <c r="Q60" s="239">
        <f>VLOOKUP(A60,Sheet1!$C$2:$H$84,6,FALSE)</f>
        <v>969618</v>
      </c>
      <c r="R60" s="240">
        <f t="shared" si="20"/>
        <v>0</v>
      </c>
      <c r="S60" s="254">
        <f t="shared" si="7"/>
        <v>0</v>
      </c>
      <c r="T60" s="9"/>
      <c r="U60" s="334">
        <v>2113382</v>
      </c>
    </row>
    <row r="61" spans="1:37" s="51" customFormat="1">
      <c r="A61" s="292" t="str">
        <f>VLOOKUP(U61,Sheet1!$C$2:$C$84,1,FALSE)</f>
        <v>B4MGD82</v>
      </c>
      <c r="B61" s="334">
        <v>874080104</v>
      </c>
      <c r="C61" s="334" t="s">
        <v>415</v>
      </c>
      <c r="D61">
        <v>2300</v>
      </c>
      <c r="E61" s="239">
        <f>VLOOKUP(A61,Sheet1!$C$2:$E$84,3,FALSE)</f>
        <v>2300</v>
      </c>
      <c r="F61" s="240">
        <f t="shared" si="0"/>
        <v>0</v>
      </c>
      <c r="G61" s="254">
        <f t="shared" si="4"/>
        <v>0</v>
      </c>
      <c r="H61">
        <v>149308.41</v>
      </c>
      <c r="I61" s="242">
        <f>VLOOKUP(A61,Sheet1!$C$2:$F$84,4,FALSE)</f>
        <v>149308.41</v>
      </c>
      <c r="J61" s="240">
        <f t="shared" si="1"/>
        <v>0</v>
      </c>
      <c r="K61" s="254">
        <f t="shared" si="5"/>
        <v>0</v>
      </c>
      <c r="L61" s="346">
        <v>3.01</v>
      </c>
      <c r="M61" s="239">
        <f>VLOOKUP(A61,Sheet1!$C$2:$G$84,5,FALSE)</f>
        <v>3.01</v>
      </c>
      <c r="N61" s="240">
        <f t="shared" si="2"/>
        <v>0</v>
      </c>
      <c r="O61" s="254">
        <f t="shared" si="3"/>
        <v>0</v>
      </c>
      <c r="P61">
        <v>6923</v>
      </c>
      <c r="Q61" s="239">
        <f>VLOOKUP(A61,Sheet1!$C$2:$H$84,6,FALSE)</f>
        <v>6923</v>
      </c>
      <c r="R61" s="240">
        <f t="shared" si="20"/>
        <v>0</v>
      </c>
      <c r="S61" s="254">
        <f t="shared" si="7"/>
        <v>0</v>
      </c>
      <c r="T61" s="9"/>
      <c r="U61" s="334" t="s">
        <v>322</v>
      </c>
    </row>
    <row r="62" spans="1:37" s="51" customFormat="1">
      <c r="A62" s="292">
        <f>VLOOKUP(U62,Sheet1!$C$2:$C$84,1,FALSE)</f>
        <v>6869302</v>
      </c>
      <c r="B62" s="334">
        <v>686930009</v>
      </c>
      <c r="C62" s="334" t="s">
        <v>416</v>
      </c>
      <c r="D62">
        <v>7194</v>
      </c>
      <c r="E62" s="239">
        <f>VLOOKUP(A62,Sheet1!$C$2:$E$84,3,FALSE)</f>
        <v>7194</v>
      </c>
      <c r="F62" s="240">
        <f t="shared" ref="F62:F63" si="21">D62-E62</f>
        <v>0</v>
      </c>
      <c r="G62" s="254">
        <f t="shared" ref="G62:G63" si="22">ROUND(F62/D62,10)</f>
        <v>0</v>
      </c>
      <c r="H62">
        <v>172824.13</v>
      </c>
      <c r="I62" s="242">
        <f>VLOOKUP(A62,Sheet1!$C$2:$F$84,4,FALSE)</f>
        <v>203559.9</v>
      </c>
      <c r="J62" s="240">
        <f t="shared" ref="J62:J63" si="23">H62-I62</f>
        <v>-30735.76999999999</v>
      </c>
      <c r="K62" s="254">
        <f t="shared" ref="K62:K63" si="24">ROUND(J62/H62,10)</f>
        <v>-0.17784420500000001</v>
      </c>
      <c r="L62" s="346">
        <v>36.745623000000002</v>
      </c>
      <c r="M62" s="239">
        <f>VLOOKUP(A62,Sheet1!$C$2:$G$84,5,FALSE)</f>
        <v>36.659999999999997</v>
      </c>
      <c r="N62" s="240">
        <f t="shared" ref="N62:N63" si="25">L62-M62</f>
        <v>8.5623000000005334E-2</v>
      </c>
      <c r="O62" s="254">
        <f t="shared" ref="O62:O63" si="26">ROUND(N62/L62,10)</f>
        <v>2.3301551E-3</v>
      </c>
      <c r="P62">
        <v>264348.01</v>
      </c>
      <c r="Q62" s="239">
        <f>VLOOKUP(A62,Sheet1!$C$2:$H$84,6,FALSE)</f>
        <v>263728.75</v>
      </c>
      <c r="R62" s="240">
        <f t="shared" ref="R62:R63" si="27">P62-Q62</f>
        <v>619.26000000000931</v>
      </c>
      <c r="S62" s="254">
        <f t="shared" ref="S62:S63" si="28">ROUND(R62/P62,10)</f>
        <v>2.3425937999999999E-3</v>
      </c>
      <c r="T62" s="9"/>
      <c r="U62" s="334">
        <v>6869302</v>
      </c>
    </row>
    <row r="63" spans="1:37" s="51" customFormat="1">
      <c r="A63" s="292">
        <f>VLOOKUP(U63,Sheet1!$C$2:$C$84,1,FALSE)</f>
        <v>5999330</v>
      </c>
      <c r="B63" s="334">
        <v>599933900</v>
      </c>
      <c r="C63" s="334" t="s">
        <v>417</v>
      </c>
      <c r="D63">
        <v>2900</v>
      </c>
      <c r="E63" s="239">
        <f>VLOOKUP(A63,Sheet1!$C$2:$E$84,3,FALSE)</f>
        <v>2900</v>
      </c>
      <c r="F63" s="240">
        <f t="shared" si="21"/>
        <v>0</v>
      </c>
      <c r="G63" s="254">
        <f t="shared" si="22"/>
        <v>0</v>
      </c>
      <c r="H63">
        <v>513054.91</v>
      </c>
      <c r="I63" s="242">
        <f>VLOOKUP(A63,Sheet1!$C$2:$F$84,4,FALSE)</f>
        <v>513054.91</v>
      </c>
      <c r="J63" s="240">
        <f t="shared" si="23"/>
        <v>0</v>
      </c>
      <c r="K63" s="254">
        <f t="shared" si="24"/>
        <v>0</v>
      </c>
      <c r="L63" s="346">
        <v>385.31079099999999</v>
      </c>
      <c r="M63" s="239">
        <f>VLOOKUP(A63,Sheet1!$C$2:$G$84,5,FALSE)</f>
        <v>383.16</v>
      </c>
      <c r="N63" s="240">
        <f t="shared" si="25"/>
        <v>2.1507909999999697</v>
      </c>
      <c r="O63" s="254">
        <f t="shared" si="26"/>
        <v>5.5819640999999996E-3</v>
      </c>
      <c r="P63">
        <v>1117401.29</v>
      </c>
      <c r="Q63" s="239">
        <f>VLOOKUP(A63,Sheet1!$C$2:$H$84,6,FALSE)</f>
        <v>1111163.97</v>
      </c>
      <c r="R63" s="240">
        <f t="shared" si="27"/>
        <v>6237.3200000000652</v>
      </c>
      <c r="S63" s="254">
        <f t="shared" si="28"/>
        <v>5.5819874999999998E-3</v>
      </c>
      <c r="T63" s="9"/>
      <c r="U63" s="334">
        <v>5999330</v>
      </c>
    </row>
    <row r="64" spans="1:37" s="51" customFormat="1">
      <c r="A64" s="292" t="str">
        <f>VLOOKUP(U64,Sheet1!$C$2:$C$84,1,FALSE)</f>
        <v>BRTR118</v>
      </c>
      <c r="B64" s="334" t="s">
        <v>418</v>
      </c>
      <c r="C64" s="334" t="s">
        <v>419</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19.54</v>
      </c>
      <c r="M64" s="239">
        <f>VLOOKUP(A64,Sheet1!$C$2:$G$84,5,FALSE)</f>
        <v>19.54</v>
      </c>
      <c r="N64" s="240">
        <f t="shared" si="2"/>
        <v>0</v>
      </c>
      <c r="O64" s="254">
        <f t="shared" si="3"/>
        <v>0</v>
      </c>
      <c r="P64">
        <v>390800</v>
      </c>
      <c r="Q64" s="239">
        <f>VLOOKUP(A64,Sheet1!$C$2:$H$84,6,FALSE)</f>
        <v>390800</v>
      </c>
      <c r="R64" s="240">
        <f t="shared" si="20"/>
        <v>0</v>
      </c>
      <c r="S64" s="254">
        <f t="shared" si="7"/>
        <v>0</v>
      </c>
      <c r="T64" s="9"/>
      <c r="U64" s="334" t="s">
        <v>323</v>
      </c>
    </row>
    <row r="65" spans="1:16378" s="51" customFormat="1">
      <c r="A65" s="292" t="str">
        <f>VLOOKUP(U65,Sheet1!$C$2:$C$84,1,FALSE)</f>
        <v>BJFSR88</v>
      </c>
      <c r="B65" s="334" t="s">
        <v>420</v>
      </c>
      <c r="C65" s="334" t="s">
        <v>421</v>
      </c>
      <c r="D65">
        <v>10100</v>
      </c>
      <c r="E65" s="239">
        <f>VLOOKUP(A65,Sheet1!$C$2:$E$84,3,FALSE)</f>
        <v>10100</v>
      </c>
      <c r="F65" s="240">
        <f t="shared" si="0"/>
        <v>0</v>
      </c>
      <c r="G65" s="254">
        <f t="shared" si="4"/>
        <v>0</v>
      </c>
      <c r="H65">
        <v>693092.04</v>
      </c>
      <c r="I65" s="242">
        <f>VLOOKUP(A65,Sheet1!$C$2:$F$84,4,FALSE)</f>
        <v>693092.04</v>
      </c>
      <c r="J65" s="240">
        <f t="shared" si="1"/>
        <v>0</v>
      </c>
      <c r="K65" s="254">
        <f t="shared" si="5"/>
        <v>0</v>
      </c>
      <c r="L65" s="346">
        <v>18.07</v>
      </c>
      <c r="M65" s="239">
        <f>VLOOKUP(A65,Sheet1!$C$2:$G$84,5,FALSE)</f>
        <v>18.07</v>
      </c>
      <c r="N65" s="240">
        <f t="shared" si="2"/>
        <v>0</v>
      </c>
      <c r="O65" s="254">
        <f t="shared" si="3"/>
        <v>0</v>
      </c>
      <c r="P65">
        <v>182507</v>
      </c>
      <c r="Q65" s="239">
        <f>VLOOKUP(A65,Sheet1!$C$2:$H$84,6,FALSE)</f>
        <v>182507</v>
      </c>
      <c r="R65" s="240">
        <f t="shared" si="20"/>
        <v>0</v>
      </c>
      <c r="S65" s="254">
        <f t="shared" si="7"/>
        <v>0</v>
      </c>
      <c r="T65" s="9"/>
      <c r="U65" s="334" t="s">
        <v>324</v>
      </c>
    </row>
    <row r="66" spans="1:16378" s="51" customFormat="1">
      <c r="A66" s="292">
        <f>VLOOKUP(U66,Sheet1!$C$2:$C$84,1,FALSE)</f>
        <v>6916781</v>
      </c>
      <c r="B66" s="334">
        <v>691678007</v>
      </c>
      <c r="C66" s="334" t="s">
        <v>422</v>
      </c>
      <c r="D66">
        <v>12208</v>
      </c>
      <c r="E66" s="239">
        <f>VLOOKUP(A66,Sheet1!$C$2:$E$84,3,FALSE)</f>
        <v>12208</v>
      </c>
      <c r="F66" s="240">
        <f t="shared" si="0"/>
        <v>0</v>
      </c>
      <c r="G66" s="254">
        <f t="shared" si="4"/>
        <v>0</v>
      </c>
      <c r="H66">
        <v>190785.82</v>
      </c>
      <c r="I66" s="242">
        <f>VLOOKUP(A66,Sheet1!$C$2:$F$84,4,FALSE)</f>
        <v>190785.81</v>
      </c>
      <c r="J66" s="240">
        <f t="shared" si="1"/>
        <v>1.0000000009313226E-2</v>
      </c>
      <c r="K66" s="254">
        <f t="shared" si="5"/>
        <v>5.2399999999999999E-8</v>
      </c>
      <c r="L66" s="346">
        <v>23.659807000000001</v>
      </c>
      <c r="M66" s="239">
        <f>VLOOKUP(A66,Sheet1!$C$2:$G$84,5,FALSE)</f>
        <v>23.63</v>
      </c>
      <c r="N66" s="240">
        <f t="shared" si="2"/>
        <v>2.9807000000001693E-2</v>
      </c>
      <c r="O66" s="254">
        <f t="shared" si="3"/>
        <v>1.2598158999999999E-3</v>
      </c>
      <c r="P66">
        <v>288838.93</v>
      </c>
      <c r="Q66" s="239">
        <f>VLOOKUP(A66,Sheet1!$C$2:$H$84,6,FALSE)</f>
        <v>288529.78999999998</v>
      </c>
      <c r="R66" s="240">
        <f t="shared" si="20"/>
        <v>309.14000000001397</v>
      </c>
      <c r="S66" s="254">
        <f t="shared" si="7"/>
        <v>1.0702851000000001E-3</v>
      </c>
      <c r="T66" s="9"/>
      <c r="U66" s="334">
        <v>6916781</v>
      </c>
    </row>
    <row r="67" spans="1:16378" s="51" customFormat="1">
      <c r="A67" s="292">
        <f>VLOOKUP(U67,Sheet1!$C$2:$C$84,1,FALSE)</f>
        <v>4031879</v>
      </c>
      <c r="B67" s="334">
        <v>403187909</v>
      </c>
      <c r="C67" s="334" t="s">
        <v>423</v>
      </c>
      <c r="D67">
        <v>21638</v>
      </c>
      <c r="E67" s="239">
        <f>VLOOKUP(A67,Sheet1!$C$2:$E$84,3,FALSE)</f>
        <v>21638</v>
      </c>
      <c r="F67" s="240">
        <f t="shared" si="0"/>
        <v>0</v>
      </c>
      <c r="G67" s="254">
        <f t="shared" si="4"/>
        <v>0</v>
      </c>
      <c r="H67">
        <v>435195.68</v>
      </c>
      <c r="I67" s="242">
        <f>VLOOKUP(A67,Sheet1!$C$2:$F$84,4,FALSE)</f>
        <v>435195.66</v>
      </c>
      <c r="J67" s="240">
        <f t="shared" si="1"/>
        <v>2.0000000018626451E-2</v>
      </c>
      <c r="K67" s="254">
        <f t="shared" si="5"/>
        <v>4.6000000000000002E-8</v>
      </c>
      <c r="L67" s="346">
        <v>32.366996999999998</v>
      </c>
      <c r="M67" s="239">
        <f>VLOOKUP(A67,Sheet1!$C$2:$G$84,5,FALSE)</f>
        <v>32.19</v>
      </c>
      <c r="N67" s="240">
        <f t="shared" si="2"/>
        <v>0.17699700000000007</v>
      </c>
      <c r="O67" s="254">
        <f t="shared" si="3"/>
        <v>5.4684406E-3</v>
      </c>
      <c r="P67">
        <v>700357.07</v>
      </c>
      <c r="Q67" s="239">
        <f>VLOOKUP(A67,Sheet1!$C$2:$H$84,6,FALSE)</f>
        <v>696447.69</v>
      </c>
      <c r="R67" s="240">
        <f t="shared" si="20"/>
        <v>3909.3800000000047</v>
      </c>
      <c r="S67" s="254">
        <f t="shared" si="7"/>
        <v>5.5819811999999998E-3</v>
      </c>
      <c r="T67" s="9"/>
      <c r="U67" s="334">
        <v>4031879</v>
      </c>
    </row>
    <row r="68" spans="1:16378" s="51" customFormat="1">
      <c r="A68" s="292">
        <f>VLOOKUP(U68,Sheet1!$C$2:$C$84,1,FALSE)</f>
        <v>6986041</v>
      </c>
      <c r="B68" s="334">
        <v>698604006</v>
      </c>
      <c r="C68" s="334" t="s">
        <v>424</v>
      </c>
      <c r="D68">
        <v>6300</v>
      </c>
      <c r="E68" s="239">
        <f>VLOOKUP(A68,Sheet1!$C$2:$E$84,3,FALSE)</f>
        <v>6300</v>
      </c>
      <c r="F68" s="240">
        <f t="shared" si="0"/>
        <v>0</v>
      </c>
      <c r="G68" s="254">
        <f t="shared" si="4"/>
        <v>0</v>
      </c>
      <c r="H68">
        <v>168291.53</v>
      </c>
      <c r="I68" s="242">
        <f>VLOOKUP(A68,Sheet1!$C$2:$F$84,4,FALSE)</f>
        <v>168291.53</v>
      </c>
      <c r="J68" s="240">
        <f t="shared" si="1"/>
        <v>0</v>
      </c>
      <c r="K68" s="254">
        <f t="shared" si="5"/>
        <v>0</v>
      </c>
      <c r="L68" s="346">
        <v>39.670442999999999</v>
      </c>
      <c r="M68" s="239">
        <f>VLOOKUP(A68,Sheet1!$C$2:$G$84,5,FALSE)</f>
        <v>39.58</v>
      </c>
      <c r="N68" s="240">
        <f t="shared" si="2"/>
        <v>9.0443000000000495E-2</v>
      </c>
      <c r="O68" s="254">
        <f t="shared" si="3"/>
        <v>2.2798585999999998E-3</v>
      </c>
      <c r="P68">
        <v>249923.79</v>
      </c>
      <c r="Q68" s="239">
        <f>VLOOKUP(A68,Sheet1!$C$2:$H$84,6,FALSE)</f>
        <v>249338.32</v>
      </c>
      <c r="R68" s="240">
        <f t="shared" si="20"/>
        <v>585.47000000000116</v>
      </c>
      <c r="S68" s="254">
        <f t="shared" si="7"/>
        <v>2.3425941E-3</v>
      </c>
      <c r="T68" s="9"/>
      <c r="U68" s="334">
        <v>6986041</v>
      </c>
    </row>
    <row r="69" spans="1:16378" s="51" customFormat="1">
      <c r="A69" s="292" t="str">
        <f>VLOOKUP(U69,Sheet1!$C$2:$C$84,1,FALSE)</f>
        <v>BYW4289</v>
      </c>
      <c r="B69" s="334" t="s">
        <v>425</v>
      </c>
      <c r="C69" s="334" t="s">
        <v>426</v>
      </c>
      <c r="D69">
        <v>4300</v>
      </c>
      <c r="E69" s="239">
        <f>VLOOKUP(A69,Sheet1!$C$2:$E$84,3,FALSE)</f>
        <v>4300</v>
      </c>
      <c r="F69" s="240">
        <f t="shared" si="0"/>
        <v>0</v>
      </c>
      <c r="G69" s="254">
        <f t="shared" si="4"/>
        <v>0</v>
      </c>
      <c r="H69">
        <v>258574.05</v>
      </c>
      <c r="I69" s="242">
        <f>VLOOKUP(A69,Sheet1!$C$2:$F$84,4,FALSE)</f>
        <v>258574.05</v>
      </c>
      <c r="J69" s="240">
        <f t="shared" si="1"/>
        <v>0</v>
      </c>
      <c r="K69" s="254">
        <f t="shared" si="5"/>
        <v>0</v>
      </c>
      <c r="L69" s="346">
        <v>41.54</v>
      </c>
      <c r="M69" s="239">
        <f>VLOOKUP(A69,Sheet1!$C$2:$G$84,5,FALSE)</f>
        <v>41.54</v>
      </c>
      <c r="N69" s="240">
        <f t="shared" si="2"/>
        <v>0</v>
      </c>
      <c r="O69" s="254">
        <f t="shared" si="3"/>
        <v>0</v>
      </c>
      <c r="P69">
        <v>178622</v>
      </c>
      <c r="Q69" s="239">
        <f>VLOOKUP(A69,Sheet1!$C$2:$H$84,6,FALSE)</f>
        <v>178622</v>
      </c>
      <c r="R69" s="240">
        <f t="shared" si="20"/>
        <v>0</v>
      </c>
      <c r="S69" s="254">
        <f t="shared" si="7"/>
        <v>0</v>
      </c>
      <c r="T69" s="9"/>
      <c r="U69" s="334" t="s">
        <v>325</v>
      </c>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988943</v>
      </c>
      <c r="E81" s="248">
        <f t="shared" si="29"/>
        <v>988943</v>
      </c>
      <c r="F81" s="249">
        <f t="shared" si="29"/>
        <v>0</v>
      </c>
      <c r="G81" s="285">
        <f t="shared" si="4"/>
        <v>0</v>
      </c>
      <c r="H81" s="247">
        <f>SUM(H3:H79)</f>
        <v>25951160.909999993</v>
      </c>
      <c r="I81" s="248">
        <f>SUM(I3:I79)</f>
        <v>25983174.639999993</v>
      </c>
      <c r="J81" s="249">
        <f t="shared" si="29"/>
        <v>-32013.729999999981</v>
      </c>
      <c r="K81" s="286">
        <f>ROUND(J81/H81,10)</f>
        <v>-1.2336146000000001E-3</v>
      </c>
      <c r="L81" s="349">
        <f t="shared" si="29"/>
        <v>6311.3256250000004</v>
      </c>
      <c r="M81" s="248">
        <f t="shared" si="29"/>
        <v>6299.4900000000007</v>
      </c>
      <c r="N81" s="249">
        <f t="shared" si="29"/>
        <v>11.835624999999862</v>
      </c>
      <c r="O81" s="286">
        <f>ROUND(N81/L81,10)</f>
        <v>1.8752993999999999E-3</v>
      </c>
      <c r="P81" s="247">
        <f t="shared" si="29"/>
        <v>35206010.189999998</v>
      </c>
      <c r="Q81" s="248">
        <f t="shared" si="29"/>
        <v>35146179.149999999</v>
      </c>
      <c r="R81" s="249">
        <f t="shared" si="29"/>
        <v>59831.040000000241</v>
      </c>
      <c r="S81" s="315">
        <f t="shared" si="29"/>
        <v>0.10424562489999999</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766695.73</v>
      </c>
      <c r="D4">
        <v>766695.73</v>
      </c>
      <c r="E4" s="78">
        <f>C4-D4</f>
        <v>0</v>
      </c>
      <c r="F4" s="263">
        <f>ROUND(E4/C4,10)</f>
        <v>0</v>
      </c>
      <c r="G4" s="79"/>
    </row>
    <row r="5" spans="1:16384" ht="13.9" customHeight="1">
      <c r="A5" t="s">
        <v>427</v>
      </c>
      <c r="B5" t="s">
        <v>428</v>
      </c>
      <c r="C5">
        <v>13164.6</v>
      </c>
      <c r="D5">
        <v>13112.87</v>
      </c>
      <c r="E5" s="78">
        <f t="shared" ref="E5:E16" si="0">C5-D5</f>
        <v>51.729999999999563</v>
      </c>
      <c r="F5" s="263">
        <f t="shared" ref="F5:F18" si="1">ROUND(E5/C5,10)</f>
        <v>3.9294775000000004E-3</v>
      </c>
      <c r="G5" s="79"/>
    </row>
    <row r="6" spans="1:16384" ht="13.9" customHeight="1">
      <c r="A6" t="s">
        <v>429</v>
      </c>
      <c r="B6" t="s">
        <v>430</v>
      </c>
      <c r="C6">
        <v>36634.720000000001</v>
      </c>
      <c r="D6">
        <v>36541.4</v>
      </c>
      <c r="E6" s="78">
        <f t="shared" si="0"/>
        <v>93.319999999999709</v>
      </c>
      <c r="F6" s="263">
        <f t="shared" si="1"/>
        <v>2.5473103000000002E-3</v>
      </c>
      <c r="G6" s="79"/>
    </row>
    <row r="7" spans="1:16384" ht="12.75">
      <c r="A7" t="s">
        <v>431</v>
      </c>
      <c r="B7" t="s">
        <v>432</v>
      </c>
      <c r="C7">
        <v>16147.73</v>
      </c>
      <c r="D7">
        <v>16057.59</v>
      </c>
      <c r="E7" s="78">
        <f t="shared" si="0"/>
        <v>90.139999999999418</v>
      </c>
      <c r="F7" s="263">
        <f t="shared" si="1"/>
        <v>5.5822088000000002E-3</v>
      </c>
      <c r="G7" s="74"/>
    </row>
    <row r="8" spans="1:16384" ht="12.75">
      <c r="A8" t="s">
        <v>433</v>
      </c>
      <c r="B8" t="s">
        <v>434</v>
      </c>
      <c r="C8">
        <v>13179.47</v>
      </c>
      <c r="D8">
        <v>13146.64</v>
      </c>
      <c r="E8" s="78">
        <f t="shared" si="0"/>
        <v>32.829999999999927</v>
      </c>
      <c r="F8" s="263">
        <f t="shared" si="1"/>
        <v>2.4909954999999999E-3</v>
      </c>
    </row>
    <row r="9" spans="1:16384" ht="12.75">
      <c r="A9" t="s">
        <v>435</v>
      </c>
      <c r="B9" t="s">
        <v>436</v>
      </c>
      <c r="C9">
        <v>33292.480000000003</v>
      </c>
      <c r="D9">
        <v>33214.49</v>
      </c>
      <c r="E9" s="78">
        <f t="shared" si="0"/>
        <v>77.990000000005239</v>
      </c>
      <c r="F9" s="263">
        <f t="shared" si="1"/>
        <v>2.3425710999999999E-3</v>
      </c>
      <c r="G9" s="70"/>
    </row>
    <row r="10" spans="1:16384" ht="12.75">
      <c r="A10" t="s">
        <v>437</v>
      </c>
      <c r="B10" t="s">
        <v>438</v>
      </c>
      <c r="C10">
        <v>11967.92</v>
      </c>
      <c r="D10">
        <v>11910.3</v>
      </c>
      <c r="E10" s="78">
        <f t="shared" si="0"/>
        <v>57.6200000000008</v>
      </c>
      <c r="F10" s="263">
        <f t="shared" si="1"/>
        <v>4.8145375000000004E-3</v>
      </c>
      <c r="G10" s="70"/>
    </row>
    <row r="11" spans="1:16384" ht="12.75">
      <c r="A11" t="s">
        <v>439</v>
      </c>
      <c r="B11" t="s">
        <v>440</v>
      </c>
      <c r="C11">
        <v>31518.46</v>
      </c>
      <c r="D11">
        <v>31276.49</v>
      </c>
      <c r="E11" s="78">
        <f>C11-D11</f>
        <v>241.96999999999753</v>
      </c>
      <c r="F11" s="263">
        <f t="shared" si="1"/>
        <v>7.6770883E-3</v>
      </c>
      <c r="G11" s="70"/>
    </row>
    <row r="12" spans="1:16384" ht="12.75">
      <c r="A12" t="s">
        <v>441</v>
      </c>
      <c r="B12" t="s">
        <v>442</v>
      </c>
      <c r="C12">
        <v>4491.96</v>
      </c>
      <c r="D12">
        <v>4487.1499999999996</v>
      </c>
      <c r="E12" s="78">
        <f t="shared" si="0"/>
        <v>4.8100000000004002</v>
      </c>
      <c r="F12" s="263">
        <f t="shared" si="1"/>
        <v>1.0708021000000001E-3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927093.06999999983</v>
      </c>
      <c r="D18" s="84">
        <f>SUM(D4:D17)</f>
        <v>926442.66</v>
      </c>
      <c r="E18" s="84">
        <f>SUM(E4:E17)</f>
        <v>650.41000000000258</v>
      </c>
      <c r="F18" s="263">
        <f t="shared" si="1"/>
        <v>7.0155849999999997E-4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443</v>
      </c>
      <c r="C2" s="334">
        <v>705015105</v>
      </c>
      <c r="D2" t="s">
        <v>393</v>
      </c>
      <c r="E2">
        <v>31708</v>
      </c>
      <c r="F2">
        <v>31708</v>
      </c>
      <c r="G2" s="261">
        <f>E2-F2</f>
        <v>0</v>
      </c>
      <c r="H2" s="277">
        <f>ROUND(G2/E2,10)</f>
        <v>0</v>
      </c>
      <c r="I2">
        <v>6005.02</v>
      </c>
      <c r="J2">
        <v>6005.02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431</v>
      </c>
      <c r="C3" s="334">
        <v>599933900</v>
      </c>
      <c r="D3" t="s">
        <v>417</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431</v>
      </c>
      <c r="C4" s="334">
        <v>599933900</v>
      </c>
      <c r="D4" t="s">
        <v>417</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431</v>
      </c>
      <c r="C5" s="334">
        <v>599933900</v>
      </c>
      <c r="D5" t="s">
        <v>417</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443</v>
      </c>
      <c r="C6" s="334" t="s">
        <v>337</v>
      </c>
      <c r="D6" t="s">
        <v>338</v>
      </c>
      <c r="E6">
        <v>12500</v>
      </c>
      <c r="F6">
        <v>12500</v>
      </c>
      <c r="G6" s="261">
        <f t="shared" ref="G6:G19" si="12">E6-F6</f>
        <v>0</v>
      </c>
      <c r="H6" s="277">
        <f t="shared" ref="H6:H19" si="13">ROUND(G6/E6,10)</f>
        <v>0</v>
      </c>
      <c r="I6">
        <v>1576.96</v>
      </c>
      <c r="J6">
        <v>1576.96</v>
      </c>
      <c r="K6" s="261">
        <f t="shared" si="10"/>
        <v>0</v>
      </c>
      <c r="L6" s="277">
        <f t="shared" si="11"/>
        <v>0</v>
      </c>
      <c r="M6">
        <v>278.29000000000002</v>
      </c>
      <c r="N6">
        <v>278.29000000000002</v>
      </c>
      <c r="O6" s="261">
        <f t="shared" si="4"/>
        <v>0</v>
      </c>
      <c r="P6" s="277">
        <f t="shared" si="5"/>
        <v>0</v>
      </c>
      <c r="Q6">
        <v>0</v>
      </c>
      <c r="R6">
        <v>0</v>
      </c>
      <c r="S6" s="261">
        <f t="shared" si="6"/>
        <v>0</v>
      </c>
      <c r="T6" s="277" t="e">
        <f t="shared" si="7"/>
        <v>#DIV/0!</v>
      </c>
      <c r="U6" s="157"/>
    </row>
    <row r="7" spans="1:24" s="68" customFormat="1" ht="12.75">
      <c r="A7" t="s">
        <v>276</v>
      </c>
      <c r="B7" t="s">
        <v>443</v>
      </c>
      <c r="C7" s="334" t="s">
        <v>337</v>
      </c>
      <c r="D7" t="s">
        <v>338</v>
      </c>
      <c r="E7">
        <v>12500</v>
      </c>
      <c r="F7">
        <v>12500</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435</v>
      </c>
      <c r="C8" s="334">
        <v>698604006</v>
      </c>
      <c r="D8" t="s">
        <v>424</v>
      </c>
      <c r="E8">
        <v>6300</v>
      </c>
      <c r="F8">
        <v>6300</v>
      </c>
      <c r="G8" s="261">
        <f t="shared" si="12"/>
        <v>0</v>
      </c>
      <c r="H8" s="277">
        <f t="shared" si="13"/>
        <v>0</v>
      </c>
      <c r="I8">
        <v>1417.2</v>
      </c>
      <c r="J8">
        <v>1417.2</v>
      </c>
      <c r="K8" s="261">
        <f t="shared" si="10"/>
        <v>0</v>
      </c>
      <c r="L8" s="277">
        <f t="shared" si="11"/>
        <v>0</v>
      </c>
      <c r="M8">
        <v>0</v>
      </c>
      <c r="N8">
        <v>0</v>
      </c>
      <c r="O8" s="261">
        <f t="shared" si="4"/>
        <v>0</v>
      </c>
      <c r="P8" s="277" t="e">
        <f t="shared" si="5"/>
        <v>#DIV/0!</v>
      </c>
      <c r="Q8">
        <v>-67.66</v>
      </c>
      <c r="R8">
        <v>-67.66</v>
      </c>
      <c r="S8" s="261">
        <f t="shared" si="6"/>
        <v>0</v>
      </c>
      <c r="T8" s="277">
        <f t="shared" si="7"/>
        <v>0</v>
      </c>
      <c r="U8" s="157"/>
    </row>
    <row r="9" spans="1:24" s="68" customFormat="1" ht="12.75">
      <c r="A9" t="s">
        <v>276</v>
      </c>
      <c r="B9" t="s">
        <v>431</v>
      </c>
      <c r="C9" s="334">
        <v>403197908</v>
      </c>
      <c r="D9" t="s">
        <v>326</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431</v>
      </c>
      <c r="C10" s="334">
        <v>403197908</v>
      </c>
      <c r="D10" t="s">
        <v>326</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431</v>
      </c>
      <c r="C11" s="334">
        <v>403197908</v>
      </c>
      <c r="D11" t="s">
        <v>326</v>
      </c>
      <c r="E11">
        <v>1416</v>
      </c>
      <c r="F11">
        <v>1416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431</v>
      </c>
      <c r="C12" s="334">
        <v>403197908</v>
      </c>
      <c r="D12" t="s">
        <v>326</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431</v>
      </c>
      <c r="C13" s="334">
        <v>474184900</v>
      </c>
      <c r="D13" t="s">
        <v>384</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431</v>
      </c>
      <c r="C14" s="334">
        <v>474184900</v>
      </c>
      <c r="D14" t="s">
        <v>384</v>
      </c>
      <c r="E14">
        <v>3154</v>
      </c>
      <c r="F14">
        <v>3154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431</v>
      </c>
      <c r="C15" s="334">
        <v>474184900</v>
      </c>
      <c r="D15" t="s">
        <v>384</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431</v>
      </c>
      <c r="C16" s="334">
        <v>474184900</v>
      </c>
      <c r="D16" t="s">
        <v>384</v>
      </c>
      <c r="E16">
        <v>3654</v>
      </c>
      <c r="F16">
        <v>3654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431</v>
      </c>
      <c r="C17" s="334">
        <v>474184900</v>
      </c>
      <c r="D17" t="s">
        <v>384</v>
      </c>
      <c r="E17">
        <v>3654</v>
      </c>
      <c r="F17">
        <v>3654</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431</v>
      </c>
      <c r="C18" s="334">
        <v>533004909</v>
      </c>
      <c r="D18" t="s">
        <v>444</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431</v>
      </c>
      <c r="C19" s="334">
        <v>533004909</v>
      </c>
      <c r="D19" t="s">
        <v>444</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431</v>
      </c>
      <c r="C20" s="334">
        <v>533004909</v>
      </c>
      <c r="D20" t="s">
        <v>444</v>
      </c>
      <c r="E20">
        <v>5188</v>
      </c>
      <c r="F20">
        <v>5188</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431</v>
      </c>
      <c r="C21" s="334">
        <v>575035902</v>
      </c>
      <c r="D21" t="s">
        <v>445</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431</v>
      </c>
      <c r="C22" s="334">
        <v>575035902</v>
      </c>
      <c r="D22" t="s">
        <v>445</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431</v>
      </c>
      <c r="C23" s="334">
        <v>575035902</v>
      </c>
      <c r="D23" t="s">
        <v>445</v>
      </c>
      <c r="E23">
        <v>15713</v>
      </c>
      <c r="F23">
        <v>15713</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443</v>
      </c>
      <c r="C24" s="334">
        <v>618549901</v>
      </c>
      <c r="D24" t="s">
        <v>357</v>
      </c>
      <c r="E24">
        <v>1883</v>
      </c>
      <c r="F24">
        <v>1883</v>
      </c>
      <c r="G24" s="261">
        <f t="shared" si="16"/>
        <v>0</v>
      </c>
      <c r="H24" s="277">
        <f t="shared" si="17"/>
        <v>0</v>
      </c>
      <c r="I24">
        <v>1958.32</v>
      </c>
      <c r="J24">
        <v>1958.32</v>
      </c>
      <c r="K24" s="261">
        <f t="shared" si="18"/>
        <v>0</v>
      </c>
      <c r="L24" s="277">
        <f t="shared" si="19"/>
        <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435</v>
      </c>
      <c r="C25" s="334">
        <v>649926003</v>
      </c>
      <c r="D25" t="s">
        <v>377</v>
      </c>
      <c r="E25">
        <v>3900</v>
      </c>
      <c r="F25">
        <v>3900</v>
      </c>
      <c r="G25" s="261">
        <f t="shared" si="16"/>
        <v>0</v>
      </c>
      <c r="H25" s="277">
        <f t="shared" si="17"/>
        <v>0</v>
      </c>
      <c r="I25">
        <v>2876.7</v>
      </c>
      <c r="J25">
        <v>2876.7</v>
      </c>
      <c r="K25" s="261">
        <f t="shared" si="18"/>
        <v>0</v>
      </c>
      <c r="L25" s="277">
        <f t="shared" si="19"/>
        <v>0</v>
      </c>
      <c r="M25">
        <v>0</v>
      </c>
      <c r="N25">
        <v>0</v>
      </c>
      <c r="O25" s="261">
        <f t="shared" si="4"/>
        <v>0</v>
      </c>
      <c r="P25" s="277" t="e">
        <f t="shared" si="5"/>
        <v>#DIV/0!</v>
      </c>
      <c r="Q25">
        <v>15.16</v>
      </c>
      <c r="R25">
        <v>15.16</v>
      </c>
      <c r="S25" s="261">
        <f t="shared" si="6"/>
        <v>0</v>
      </c>
      <c r="T25" s="277">
        <f t="shared" si="7"/>
        <v>0</v>
      </c>
      <c r="U25" s="157"/>
    </row>
    <row r="26" spans="1:21" s="68" customFormat="1" ht="12.75">
      <c r="A26" t="s">
        <v>276</v>
      </c>
      <c r="B26" t="s">
        <v>435</v>
      </c>
      <c r="C26" s="334">
        <v>664068004</v>
      </c>
      <c r="D26" t="s">
        <v>386</v>
      </c>
      <c r="E26">
        <v>7972</v>
      </c>
      <c r="F26">
        <v>7972</v>
      </c>
      <c r="G26" s="261">
        <f t="shared" si="16"/>
        <v>0</v>
      </c>
      <c r="H26" s="277">
        <f t="shared" si="17"/>
        <v>0</v>
      </c>
      <c r="I26">
        <v>2286.77</v>
      </c>
      <c r="J26">
        <v>2286.77</v>
      </c>
      <c r="K26" s="261">
        <f t="shared" si="18"/>
        <v>0</v>
      </c>
      <c r="L26" s="277">
        <f t="shared" si="19"/>
        <v>0</v>
      </c>
      <c r="M26">
        <v>0</v>
      </c>
      <c r="N26">
        <v>0</v>
      </c>
      <c r="O26" s="261">
        <f t="shared" si="4"/>
        <v>0</v>
      </c>
      <c r="P26" s="277" t="e">
        <f t="shared" si="5"/>
        <v>#DIV/0!</v>
      </c>
      <c r="Q26">
        <v>12.06</v>
      </c>
      <c r="R26">
        <v>12.06</v>
      </c>
      <c r="S26" s="261">
        <f t="shared" si="6"/>
        <v>0</v>
      </c>
      <c r="T26" s="277">
        <f t="shared" si="7"/>
        <v>0</v>
      </c>
      <c r="U26" s="157"/>
    </row>
    <row r="27" spans="1:21" s="68" customFormat="1" ht="12.75">
      <c r="A27" t="s">
        <v>276</v>
      </c>
      <c r="B27" t="s">
        <v>435</v>
      </c>
      <c r="C27" s="334">
        <v>665942009</v>
      </c>
      <c r="D27" t="s">
        <v>388</v>
      </c>
      <c r="E27">
        <v>7911</v>
      </c>
      <c r="F27">
        <v>7911</v>
      </c>
      <c r="G27" s="261">
        <f t="shared" si="16"/>
        <v>0</v>
      </c>
      <c r="H27" s="277">
        <f t="shared" si="17"/>
        <v>0</v>
      </c>
      <c r="I27">
        <v>2982.47</v>
      </c>
      <c r="J27">
        <v>2982.47</v>
      </c>
      <c r="K27" s="261">
        <f t="shared" si="18"/>
        <v>0</v>
      </c>
      <c r="L27" s="277">
        <f t="shared" si="19"/>
        <v>0</v>
      </c>
      <c r="M27">
        <v>0</v>
      </c>
      <c r="N27">
        <v>0</v>
      </c>
      <c r="O27" s="261">
        <f t="shared" si="4"/>
        <v>0</v>
      </c>
      <c r="P27" s="277" t="e">
        <f t="shared" si="5"/>
        <v>#DIV/0!</v>
      </c>
      <c r="Q27">
        <v>15.73</v>
      </c>
      <c r="R27">
        <v>15.73</v>
      </c>
      <c r="S27" s="261">
        <f t="shared" si="6"/>
        <v>0</v>
      </c>
      <c r="T27" s="277">
        <f t="shared" si="7"/>
        <v>0</v>
      </c>
      <c r="U27" s="157"/>
    </row>
    <row r="28" spans="1:21" s="68" customFormat="1" ht="12.75">
      <c r="A28" t="s">
        <v>276</v>
      </c>
      <c r="B28" t="s">
        <v>435</v>
      </c>
      <c r="C28" s="334">
        <v>666114004</v>
      </c>
      <c r="D28" t="s">
        <v>390</v>
      </c>
      <c r="E28">
        <v>17800</v>
      </c>
      <c r="F28">
        <v>17800</v>
      </c>
      <c r="G28" s="261">
        <f t="shared" ref="G28:G37" si="20">E28-F28</f>
        <v>0</v>
      </c>
      <c r="H28" s="277">
        <f t="shared" ref="H28:H37" si="21">ROUND(G28/E28,10)</f>
        <v>0</v>
      </c>
      <c r="I28">
        <v>5689.46</v>
      </c>
      <c r="J28">
        <v>5689.46</v>
      </c>
      <c r="K28" s="261">
        <f t="shared" ref="K28:K37" si="22">I28-J28</f>
        <v>0</v>
      </c>
      <c r="L28" s="277">
        <f t="shared" ref="L28:L37" si="23">ROUND(K28/I28,10)</f>
        <v>0</v>
      </c>
      <c r="M28">
        <v>0</v>
      </c>
      <c r="N28">
        <v>0</v>
      </c>
      <c r="O28" s="261">
        <f t="shared" ref="O28:O37" si="24">M28-N28</f>
        <v>0</v>
      </c>
      <c r="P28" s="277" t="e">
        <f t="shared" ref="P28:P37" si="25">ROUND(O28/M28,10)</f>
        <v>#DIV/0!</v>
      </c>
      <c r="Q28">
        <v>30</v>
      </c>
      <c r="R28">
        <v>30</v>
      </c>
      <c r="S28" s="261">
        <f t="shared" ref="S28:S37" si="26">Q28-R28</f>
        <v>0</v>
      </c>
      <c r="T28" s="277">
        <f t="shared" ref="T28:T37" si="27">ROUND(S28/Q28,10)</f>
        <v>0</v>
      </c>
      <c r="U28" s="157"/>
    </row>
    <row r="29" spans="1:21" s="68" customFormat="1" ht="12.75">
      <c r="A29" t="s">
        <v>276</v>
      </c>
      <c r="B29" t="s">
        <v>431</v>
      </c>
      <c r="C29" s="334">
        <v>588950907</v>
      </c>
      <c r="D29" t="s">
        <v>370</v>
      </c>
      <c r="E29">
        <v>19754</v>
      </c>
      <c r="F29">
        <v>19754</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431</v>
      </c>
      <c r="C30" s="334">
        <v>588950907</v>
      </c>
      <c r="D30" t="s">
        <v>370</v>
      </c>
      <c r="E30">
        <v>19754</v>
      </c>
      <c r="F30">
        <v>19754</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431</v>
      </c>
      <c r="C31" s="334">
        <v>588950907</v>
      </c>
      <c r="D31" t="s">
        <v>370</v>
      </c>
      <c r="E31">
        <v>19754</v>
      </c>
      <c r="F31">
        <v>19754</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431</v>
      </c>
      <c r="C32" s="334">
        <v>588950907</v>
      </c>
      <c r="D32" t="s">
        <v>370</v>
      </c>
      <c r="E32">
        <v>19754</v>
      </c>
      <c r="F32">
        <v>19754</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435</v>
      </c>
      <c r="C33" s="334">
        <v>635640006</v>
      </c>
      <c r="D33" t="s">
        <v>411</v>
      </c>
      <c r="E33">
        <v>6188</v>
      </c>
      <c r="F33">
        <v>6188</v>
      </c>
      <c r="G33" s="261">
        <f t="shared" si="20"/>
        <v>0</v>
      </c>
      <c r="H33" s="277">
        <f t="shared" si="21"/>
        <v>0</v>
      </c>
      <c r="I33">
        <v>1420.02</v>
      </c>
      <c r="J33">
        <v>1420.02</v>
      </c>
      <c r="K33" s="261">
        <f t="shared" si="22"/>
        <v>0</v>
      </c>
      <c r="L33" s="277">
        <f t="shared" si="23"/>
        <v>0</v>
      </c>
      <c r="M33">
        <v>0</v>
      </c>
      <c r="N33">
        <v>0</v>
      </c>
      <c r="O33" s="261">
        <f t="shared" si="24"/>
        <v>0</v>
      </c>
      <c r="P33" s="277" t="e">
        <f t="shared" si="25"/>
        <v>#DIV/0!</v>
      </c>
      <c r="Q33">
        <v>7.49</v>
      </c>
      <c r="R33">
        <v>7.49</v>
      </c>
      <c r="S33" s="261">
        <f t="shared" si="26"/>
        <v>0</v>
      </c>
      <c r="T33" s="277">
        <f t="shared" si="27"/>
        <v>0</v>
      </c>
      <c r="U33" s="157"/>
    </row>
    <row r="34" spans="1:21" s="68" customFormat="1" ht="12.75">
      <c r="A34" t="s">
        <v>276</v>
      </c>
      <c r="B34" t="s">
        <v>435</v>
      </c>
      <c r="C34" s="334">
        <v>686930009</v>
      </c>
      <c r="D34" t="s">
        <v>416</v>
      </c>
      <c r="E34">
        <v>7194</v>
      </c>
      <c r="F34">
        <v>7194</v>
      </c>
      <c r="G34" s="261">
        <f t="shared" si="20"/>
        <v>0</v>
      </c>
      <c r="H34" s="277">
        <f t="shared" si="21"/>
        <v>0</v>
      </c>
      <c r="I34">
        <v>2122.56</v>
      </c>
      <c r="J34">
        <v>2122.56</v>
      </c>
      <c r="K34" s="261">
        <f t="shared" si="22"/>
        <v>0</v>
      </c>
      <c r="L34" s="277">
        <f t="shared" si="23"/>
        <v>0</v>
      </c>
      <c r="M34">
        <v>0</v>
      </c>
      <c r="N34">
        <v>0</v>
      </c>
      <c r="O34" s="261">
        <f t="shared" si="24"/>
        <v>0</v>
      </c>
      <c r="P34" s="277" t="e">
        <f t="shared" si="25"/>
        <v>#DIV/0!</v>
      </c>
      <c r="Q34">
        <v>11.19</v>
      </c>
      <c r="R34">
        <v>11.19</v>
      </c>
      <c r="S34" s="261">
        <f t="shared" si="26"/>
        <v>0</v>
      </c>
      <c r="T34" s="277">
        <f t="shared" si="27"/>
        <v>0</v>
      </c>
      <c r="U34" s="157"/>
    </row>
    <row r="35" spans="1:21" s="68" customFormat="1" ht="12.75">
      <c r="A35" t="s">
        <v>276</v>
      </c>
      <c r="B35" t="s">
        <v>443</v>
      </c>
      <c r="C35" s="334">
        <v>874039100</v>
      </c>
      <c r="D35" t="s">
        <v>414</v>
      </c>
      <c r="E35">
        <v>9300</v>
      </c>
      <c r="F35">
        <v>9300</v>
      </c>
      <c r="G35" s="261">
        <f t="shared" si="20"/>
        <v>0</v>
      </c>
      <c r="H35" s="277">
        <f t="shared" si="21"/>
        <v>0</v>
      </c>
      <c r="I35">
        <v>3597.62</v>
      </c>
      <c r="J35">
        <v>3597.62</v>
      </c>
      <c r="K35" s="261">
        <f t="shared" si="22"/>
        <v>0</v>
      </c>
      <c r="L35" s="277">
        <f t="shared" si="23"/>
        <v>0</v>
      </c>
      <c r="M35">
        <v>956.32</v>
      </c>
      <c r="N35">
        <v>956.32</v>
      </c>
      <c r="O35" s="261">
        <f t="shared" si="24"/>
        <v>0</v>
      </c>
      <c r="P35" s="277">
        <f t="shared" si="25"/>
        <v>0</v>
      </c>
      <c r="Q35">
        <v>0</v>
      </c>
      <c r="R35">
        <v>0</v>
      </c>
      <c r="S35" s="261">
        <f t="shared" si="26"/>
        <v>0</v>
      </c>
      <c r="T35" s="277" t="e">
        <f t="shared" si="27"/>
        <v>#DIV/0!</v>
      </c>
      <c r="U35" s="157"/>
    </row>
    <row r="36" spans="1:21" s="68" customFormat="1" ht="12.75">
      <c r="A36" t="s">
        <v>276</v>
      </c>
      <c r="B36" t="s">
        <v>443</v>
      </c>
      <c r="C36" s="334">
        <v>803054204</v>
      </c>
      <c r="D36" t="s">
        <v>397</v>
      </c>
      <c r="E36">
        <v>3700</v>
      </c>
      <c r="F36">
        <v>3700</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443</v>
      </c>
      <c r="C37" s="334">
        <v>803054204</v>
      </c>
      <c r="D37" t="s">
        <v>397</v>
      </c>
      <c r="E37">
        <v>3700</v>
      </c>
      <c r="F37">
        <v>3700</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443</v>
      </c>
      <c r="C38" s="334">
        <v>803054204</v>
      </c>
      <c r="D38" t="s">
        <v>397</v>
      </c>
      <c r="E38">
        <v>7300</v>
      </c>
      <c r="F38">
        <v>7300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443</v>
      </c>
      <c r="C39" s="334">
        <v>803054204</v>
      </c>
      <c r="D39" t="s">
        <v>397</v>
      </c>
      <c r="E39">
        <v>6200</v>
      </c>
      <c r="F39">
        <v>6200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443</v>
      </c>
      <c r="C40" s="334">
        <v>803054204</v>
      </c>
      <c r="D40" t="s">
        <v>397</v>
      </c>
      <c r="E40">
        <v>3200</v>
      </c>
      <c r="F40">
        <v>3200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443</v>
      </c>
      <c r="C41" s="334" t="s">
        <v>406</v>
      </c>
      <c r="D41" t="s">
        <v>407</v>
      </c>
      <c r="E41">
        <v>18400</v>
      </c>
      <c r="F41">
        <v>18400</v>
      </c>
      <c r="G41" s="261">
        <f t="shared" si="16"/>
        <v>0</v>
      </c>
      <c r="H41" s="277">
        <f t="shared" si="17"/>
        <v>0</v>
      </c>
      <c r="I41">
        <v>8500.7999999999993</v>
      </c>
      <c r="J41">
        <v>8500.7999999999993</v>
      </c>
      <c r="K41" s="261">
        <f t="shared" si="18"/>
        <v>0</v>
      </c>
      <c r="L41" s="277">
        <f t="shared" si="19"/>
        <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429</v>
      </c>
      <c r="C42" s="334">
        <v>712459908</v>
      </c>
      <c r="D42" t="s">
        <v>345</v>
      </c>
      <c r="E42">
        <v>2596</v>
      </c>
      <c r="F42">
        <v>2596</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429</v>
      </c>
      <c r="C43" s="334">
        <v>733337901</v>
      </c>
      <c r="D43" t="s">
        <v>380</v>
      </c>
      <c r="E43">
        <v>2445</v>
      </c>
      <c r="F43">
        <v>2445</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443</v>
      </c>
      <c r="C44" s="334">
        <v>294821608</v>
      </c>
      <c r="D44" t="s">
        <v>360</v>
      </c>
      <c r="E44">
        <v>70800</v>
      </c>
      <c r="F44">
        <v>70800</v>
      </c>
      <c r="G44" s="261">
        <f t="shared" si="16"/>
        <v>0</v>
      </c>
      <c r="H44" s="277">
        <f t="shared" si="17"/>
        <v>0</v>
      </c>
      <c r="I44">
        <v>9550.85</v>
      </c>
      <c r="J44">
        <v>9550.85</v>
      </c>
      <c r="K44" s="261">
        <f t="shared" si="18"/>
        <v>0</v>
      </c>
      <c r="L44" s="277">
        <f t="shared" si="19"/>
        <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431</v>
      </c>
      <c r="C45" s="334" t="s">
        <v>412</v>
      </c>
      <c r="D45" t="s">
        <v>413</v>
      </c>
      <c r="E45">
        <v>2702</v>
      </c>
      <c r="F45">
        <v>2702</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431</v>
      </c>
      <c r="C46" s="334" t="s">
        <v>412</v>
      </c>
      <c r="D46" t="s">
        <v>413</v>
      </c>
      <c r="E46">
        <v>2702</v>
      </c>
      <c r="F46">
        <v>2702</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431</v>
      </c>
      <c r="C47" s="334" t="s">
        <v>412</v>
      </c>
      <c r="D47" t="s">
        <v>413</v>
      </c>
      <c r="E47">
        <v>7015</v>
      </c>
      <c r="F47">
        <v>7015</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431</v>
      </c>
      <c r="C48" s="334" t="s">
        <v>412</v>
      </c>
      <c r="D48" t="s">
        <v>413</v>
      </c>
      <c r="E48">
        <v>7015</v>
      </c>
      <c r="F48">
        <v>7015</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431</v>
      </c>
      <c r="C49" s="334" t="s">
        <v>412</v>
      </c>
      <c r="D49" t="s">
        <v>413</v>
      </c>
      <c r="E49">
        <v>7015</v>
      </c>
      <c r="F49">
        <v>7015</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443</v>
      </c>
      <c r="C50" s="334" t="s">
        <v>348</v>
      </c>
      <c r="D50" t="s">
        <v>349</v>
      </c>
      <c r="E50">
        <v>46200</v>
      </c>
      <c r="F50">
        <v>46200</v>
      </c>
      <c r="G50" s="261">
        <f t="shared" si="16"/>
        <v>0</v>
      </c>
      <c r="H50" s="277">
        <f t="shared" si="17"/>
        <v>0</v>
      </c>
      <c r="I50">
        <v>19782.97</v>
      </c>
      <c r="J50">
        <v>19782.97</v>
      </c>
      <c r="K50" s="261">
        <f t="shared" si="18"/>
        <v>0</v>
      </c>
      <c r="L50" s="277">
        <f t="shared" si="19"/>
        <v>0</v>
      </c>
      <c r="M50">
        <v>3491.11</v>
      </c>
      <c r="N50">
        <v>3491.11</v>
      </c>
      <c r="O50" s="261">
        <f t="shared" si="4"/>
        <v>0</v>
      </c>
      <c r="P50" s="277">
        <f t="shared" si="5"/>
        <v>0</v>
      </c>
      <c r="Q50">
        <v>0</v>
      </c>
      <c r="R50">
        <v>0</v>
      </c>
      <c r="S50" s="261">
        <f t="shared" si="6"/>
        <v>0</v>
      </c>
      <c r="T50" s="277" t="e">
        <f t="shared" si="7"/>
        <v>#DIV/0!</v>
      </c>
      <c r="U50" s="157"/>
    </row>
    <row r="51" spans="1:21" s="68" customFormat="1" ht="12.75">
      <c r="A51" t="s">
        <v>276</v>
      </c>
      <c r="B51" t="s">
        <v>429</v>
      </c>
      <c r="C51" s="334" t="s">
        <v>373</v>
      </c>
      <c r="D51" t="s">
        <v>374</v>
      </c>
      <c r="E51">
        <v>4504</v>
      </c>
      <c r="F51">
        <v>4504</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443</v>
      </c>
      <c r="C52" s="334" t="s">
        <v>446</v>
      </c>
      <c r="D52" t="s">
        <v>447</v>
      </c>
      <c r="E52">
        <v>541.53</v>
      </c>
      <c r="F52">
        <v>541.53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443</v>
      </c>
      <c r="C53" s="334" t="s">
        <v>341</v>
      </c>
      <c r="D53" t="s">
        <v>342</v>
      </c>
      <c r="E53">
        <v>2900</v>
      </c>
      <c r="F53">
        <v>2900</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443</v>
      </c>
      <c r="C54" s="334" t="s">
        <v>341</v>
      </c>
      <c r="D54" t="s">
        <v>342</v>
      </c>
      <c r="E54">
        <v>3500</v>
      </c>
      <c r="F54">
        <v>3500</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443</v>
      </c>
      <c r="C55" s="334" t="s">
        <v>418</v>
      </c>
      <c r="D55" t="s">
        <v>419</v>
      </c>
      <c r="E55">
        <v>20000</v>
      </c>
      <c r="F55">
        <v>20000</v>
      </c>
      <c r="G55" s="261">
        <f t="shared" si="16"/>
        <v>0</v>
      </c>
      <c r="H55" s="277">
        <f t="shared" si="17"/>
        <v>0</v>
      </c>
      <c r="I55">
        <v>0</v>
      </c>
      <c r="J55">
        <v>0</v>
      </c>
      <c r="K55" s="261">
        <f t="shared" si="18"/>
        <v>0</v>
      </c>
      <c r="L55" s="277" t="e">
        <f t="shared" si="19"/>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443</v>
      </c>
      <c r="C56" s="334" t="s">
        <v>418</v>
      </c>
      <c r="D56" t="s">
        <v>419</v>
      </c>
      <c r="E56">
        <v>20000</v>
      </c>
      <c r="F56">
        <v>20000</v>
      </c>
      <c r="G56" s="261">
        <f t="shared" si="16"/>
        <v>0</v>
      </c>
      <c r="H56" s="277">
        <f t="shared" si="17"/>
        <v>0</v>
      </c>
      <c r="I56">
        <v>0</v>
      </c>
      <c r="J56">
        <v>0</v>
      </c>
      <c r="K56" s="261">
        <f t="shared" si="18"/>
        <v>0</v>
      </c>
      <c r="L56" s="277" t="e">
        <f t="shared" si="19"/>
        <v>#DIV/0!</v>
      </c>
      <c r="M56">
        <v>0</v>
      </c>
      <c r="N56">
        <v>0</v>
      </c>
      <c r="O56" s="261">
        <f t="shared" si="4"/>
        <v>0</v>
      </c>
      <c r="P56" s="277" t="e">
        <f t="shared" si="5"/>
        <v>#DIV/0!</v>
      </c>
      <c r="Q56">
        <v>0</v>
      </c>
      <c r="R56">
        <v>0</v>
      </c>
      <c r="S56" s="261">
        <f t="shared" si="6"/>
        <v>0</v>
      </c>
      <c r="T56" s="277" t="e">
        <f t="shared" si="7"/>
        <v>#DIV/0!</v>
      </c>
      <c r="U56" s="157"/>
    </row>
    <row r="57" spans="1:21" s="68" customFormat="1" ht="15">
      <c r="A57" s="326" t="s">
        <v>276</v>
      </c>
      <c r="B57" s="326" t="s">
        <v>443</v>
      </c>
      <c r="C57" s="338" t="s">
        <v>371</v>
      </c>
      <c r="D57" s="326" t="s">
        <v>372</v>
      </c>
      <c r="E57" s="326">
        <v>11955</v>
      </c>
      <c r="F57" s="326">
        <v>11955</v>
      </c>
      <c r="G57" s="261">
        <f t="shared" ref="G57:G61" si="36">E57-F57</f>
        <v>0</v>
      </c>
      <c r="H57" s="277">
        <f t="shared" ref="H57:H61" si="37">ROUND(G57/E57,10)</f>
        <v>0</v>
      </c>
      <c r="I57" s="327">
        <v>10269.35</v>
      </c>
      <c r="J57" s="328">
        <v>10269.35</v>
      </c>
      <c r="K57" s="261">
        <f t="shared" ref="K57:K61" si="38">I57-J57</f>
        <v>0</v>
      </c>
      <c r="L57" s="277">
        <f t="shared" ref="L57:L61" si="39">ROUND(K57/I57,10)</f>
        <v>0</v>
      </c>
      <c r="M57" s="329">
        <v>0</v>
      </c>
      <c r="N57" s="330">
        <v>0</v>
      </c>
      <c r="O57" s="261">
        <f t="shared" ref="O57:O61" si="40">M57-N57</f>
        <v>0</v>
      </c>
      <c r="P57" s="277" t="e">
        <f t="shared" ref="P57:P61" si="41">ROUND(O57/M57,10)</f>
        <v>#DIV/0!</v>
      </c>
      <c r="Q57" s="331">
        <v>0</v>
      </c>
      <c r="R57" s="332">
        <v>0</v>
      </c>
      <c r="S57" s="261">
        <f t="shared" ref="S57:S61" si="42">Q57-R57</f>
        <v>0</v>
      </c>
      <c r="T57" s="277" t="e">
        <f t="shared" ref="T57:T61" si="43">ROUND(S57/Q57,10)</f>
        <v>#DIV/0!</v>
      </c>
      <c r="U57" s="157"/>
    </row>
    <row r="58" spans="1:21" s="68" customFormat="1" ht="15">
      <c r="A58" s="326" t="s">
        <v>276</v>
      </c>
      <c r="B58" s="326" t="s">
        <v>431</v>
      </c>
      <c r="C58" s="338" t="s">
        <v>331</v>
      </c>
      <c r="D58" s="326" t="s">
        <v>332</v>
      </c>
      <c r="E58" s="326">
        <v>4033</v>
      </c>
      <c r="F58" s="326">
        <v>4033</v>
      </c>
      <c r="G58" s="261">
        <f t="shared" si="36"/>
        <v>0</v>
      </c>
      <c r="H58" s="277">
        <f t="shared" si="37"/>
        <v>0</v>
      </c>
      <c r="I58" s="327">
        <v>0</v>
      </c>
      <c r="J58" s="328">
        <v>0</v>
      </c>
      <c r="K58" s="261">
        <f t="shared" si="38"/>
        <v>0</v>
      </c>
      <c r="L58" s="277" t="e">
        <f t="shared" si="39"/>
        <v>#DIV/0!</v>
      </c>
      <c r="M58" s="329">
        <v>0</v>
      </c>
      <c r="N58" s="330">
        <v>0</v>
      </c>
      <c r="O58" s="261">
        <f t="shared" si="40"/>
        <v>0</v>
      </c>
      <c r="P58" s="277" t="e">
        <f t="shared" si="41"/>
        <v>#DIV/0!</v>
      </c>
      <c r="Q58" s="331">
        <v>0</v>
      </c>
      <c r="R58" s="332">
        <v>0</v>
      </c>
      <c r="S58" s="261">
        <f t="shared" si="42"/>
        <v>0</v>
      </c>
      <c r="T58" s="277" t="e">
        <f t="shared" si="43"/>
        <v>#DIV/0!</v>
      </c>
      <c r="U58" s="157"/>
    </row>
    <row r="59" spans="1:21" s="68" customFormat="1" ht="15">
      <c r="A59" s="326" t="s">
        <v>276</v>
      </c>
      <c r="B59" s="326" t="s">
        <v>431</v>
      </c>
      <c r="C59" s="338" t="s">
        <v>331</v>
      </c>
      <c r="D59" s="326" t="s">
        <v>332</v>
      </c>
      <c r="E59" s="326">
        <v>4033</v>
      </c>
      <c r="F59" s="326">
        <v>4033</v>
      </c>
      <c r="G59" s="261">
        <f t="shared" si="36"/>
        <v>0</v>
      </c>
      <c r="H59" s="277">
        <f t="shared" si="37"/>
        <v>0</v>
      </c>
      <c r="I59" s="327">
        <v>0</v>
      </c>
      <c r="J59" s="328">
        <v>0</v>
      </c>
      <c r="K59" s="261">
        <f t="shared" si="38"/>
        <v>0</v>
      </c>
      <c r="L59" s="277" t="e">
        <f t="shared" si="39"/>
        <v>#DIV/0!</v>
      </c>
      <c r="M59" s="329">
        <v>0</v>
      </c>
      <c r="N59" s="330">
        <v>0</v>
      </c>
      <c r="O59" s="261">
        <f t="shared" si="40"/>
        <v>0</v>
      </c>
      <c r="P59" s="277" t="e">
        <f t="shared" si="41"/>
        <v>#DIV/0!</v>
      </c>
      <c r="Q59" s="331">
        <v>0</v>
      </c>
      <c r="R59" s="332">
        <v>0</v>
      </c>
      <c r="S59" s="261">
        <f t="shared" si="42"/>
        <v>0</v>
      </c>
      <c r="T59" s="277" t="e">
        <f t="shared" si="43"/>
        <v>#DIV/0!</v>
      </c>
      <c r="U59" s="157"/>
    </row>
    <row r="60" spans="1:21" s="68" customFormat="1" ht="15">
      <c r="A60" s="326" t="s">
        <v>276</v>
      </c>
      <c r="B60" s="326" t="s">
        <v>431</v>
      </c>
      <c r="C60" s="338" t="s">
        <v>331</v>
      </c>
      <c r="D60" s="326" t="s">
        <v>332</v>
      </c>
      <c r="E60" s="326">
        <v>4033</v>
      </c>
      <c r="F60" s="326">
        <v>4033</v>
      </c>
      <c r="G60" s="261">
        <f t="shared" si="36"/>
        <v>0</v>
      </c>
      <c r="H60" s="277">
        <f t="shared" si="37"/>
        <v>0</v>
      </c>
      <c r="I60" s="327">
        <v>0</v>
      </c>
      <c r="J60" s="328">
        <v>0</v>
      </c>
      <c r="K60" s="261">
        <f t="shared" si="38"/>
        <v>0</v>
      </c>
      <c r="L60" s="277" t="e">
        <f t="shared" si="39"/>
        <v>#DIV/0!</v>
      </c>
      <c r="M60" s="329">
        <v>0</v>
      </c>
      <c r="N60" s="330">
        <v>0</v>
      </c>
      <c r="O60" s="261">
        <f t="shared" si="40"/>
        <v>0</v>
      </c>
      <c r="P60" s="277" t="e">
        <f t="shared" si="41"/>
        <v>#DIV/0!</v>
      </c>
      <c r="Q60" s="331">
        <v>0</v>
      </c>
      <c r="R60" s="332">
        <v>0</v>
      </c>
      <c r="S60" s="261">
        <f t="shared" si="42"/>
        <v>0</v>
      </c>
      <c r="T60" s="277" t="e">
        <f t="shared" si="43"/>
        <v>#DIV/0!</v>
      </c>
      <c r="U60" s="157"/>
    </row>
    <row r="61" spans="1:21" s="68" customFormat="1" ht="15">
      <c r="A61" s="326" t="s">
        <v>276</v>
      </c>
      <c r="B61" s="326" t="s">
        <v>431</v>
      </c>
      <c r="C61" s="338" t="s">
        <v>331</v>
      </c>
      <c r="D61" s="326" t="s">
        <v>332</v>
      </c>
      <c r="E61" s="326">
        <v>4033</v>
      </c>
      <c r="F61" s="326">
        <v>4033</v>
      </c>
      <c r="G61" s="261">
        <f t="shared" si="36"/>
        <v>0</v>
      </c>
      <c r="H61" s="277">
        <f t="shared" si="37"/>
        <v>0</v>
      </c>
      <c r="I61" s="327">
        <v>0</v>
      </c>
      <c r="J61" s="328">
        <v>0</v>
      </c>
      <c r="K61" s="261">
        <f t="shared" si="38"/>
        <v>0</v>
      </c>
      <c r="L61" s="277" t="e">
        <f t="shared" si="39"/>
        <v>#DIV/0!</v>
      </c>
      <c r="M61" s="329">
        <v>0</v>
      </c>
      <c r="N61" s="330">
        <v>0</v>
      </c>
      <c r="O61" s="261">
        <f t="shared" si="40"/>
        <v>0</v>
      </c>
      <c r="P61" s="277" t="e">
        <f t="shared" si="41"/>
        <v>#DIV/0!</v>
      </c>
      <c r="Q61" s="331">
        <v>0</v>
      </c>
      <c r="R61" s="332">
        <v>0</v>
      </c>
      <c r="S61" s="261">
        <f t="shared" si="42"/>
        <v>0</v>
      </c>
      <c r="T61" s="277" t="e">
        <f t="shared" si="43"/>
        <v>#DIV/0!</v>
      </c>
      <c r="U61" s="157"/>
    </row>
    <row r="62" spans="1:21" s="68" customFormat="1" ht="15">
      <c r="A62" s="326" t="s">
        <v>276</v>
      </c>
      <c r="B62" s="326" t="s">
        <v>431</v>
      </c>
      <c r="C62" s="338" t="s">
        <v>331</v>
      </c>
      <c r="D62" s="326" t="s">
        <v>332</v>
      </c>
      <c r="E62" s="326">
        <v>4033</v>
      </c>
      <c r="F62" s="326">
        <v>4033</v>
      </c>
      <c r="G62" s="261">
        <f t="shared" si="16"/>
        <v>0</v>
      </c>
      <c r="H62" s="277">
        <f t="shared" si="17"/>
        <v>0</v>
      </c>
      <c r="I62" s="327">
        <v>0</v>
      </c>
      <c r="J62" s="328">
        <v>0</v>
      </c>
      <c r="K62" s="261">
        <f t="shared" si="18"/>
        <v>0</v>
      </c>
      <c r="L62" s="277" t="e">
        <f t="shared" si="19"/>
        <v>#DIV/0!</v>
      </c>
      <c r="M62" s="329">
        <v>0</v>
      </c>
      <c r="N62" s="330">
        <v>0</v>
      </c>
      <c r="O62" s="261">
        <f t="shared" si="4"/>
        <v>0</v>
      </c>
      <c r="P62" s="277" t="e">
        <f t="shared" si="5"/>
        <v>#DIV/0!</v>
      </c>
      <c r="Q62" s="331">
        <v>0</v>
      </c>
      <c r="R62" s="332">
        <v>0</v>
      </c>
      <c r="S62" s="261">
        <f t="shared" si="6"/>
        <v>0</v>
      </c>
      <c r="T62" s="277" t="e">
        <f t="shared" si="7"/>
        <v>#DIV/0!</v>
      </c>
      <c r="U62" s="157"/>
    </row>
    <row r="63" spans="1:21" s="68" customFormat="1" ht="15">
      <c r="A63" s="326" t="s">
        <v>276</v>
      </c>
      <c r="B63" s="326" t="s">
        <v>431</v>
      </c>
      <c r="C63" s="338" t="s">
        <v>331</v>
      </c>
      <c r="D63" s="326" t="s">
        <v>332</v>
      </c>
      <c r="E63" s="326">
        <v>4033</v>
      </c>
      <c r="F63" s="326">
        <v>4033</v>
      </c>
      <c r="G63" s="261">
        <f t="shared" si="16"/>
        <v>0</v>
      </c>
      <c r="H63" s="277">
        <f t="shared" si="17"/>
        <v>0</v>
      </c>
      <c r="I63" s="327">
        <v>0</v>
      </c>
      <c r="J63" s="328">
        <v>0</v>
      </c>
      <c r="K63" s="261">
        <f t="shared" si="18"/>
        <v>0</v>
      </c>
      <c r="L63" s="277" t="e">
        <f t="shared" si="19"/>
        <v>#DIV/0!</v>
      </c>
      <c r="M63" s="329">
        <v>0</v>
      </c>
      <c r="N63" s="330">
        <v>0</v>
      </c>
      <c r="O63" s="261">
        <f t="shared" si="4"/>
        <v>0</v>
      </c>
      <c r="P63" s="277" t="e">
        <f t="shared" si="5"/>
        <v>#DIV/0!</v>
      </c>
      <c r="Q63" s="331">
        <v>0</v>
      </c>
      <c r="R63" s="332">
        <v>0</v>
      </c>
      <c r="S63" s="261">
        <f t="shared" si="6"/>
        <v>0</v>
      </c>
      <c r="T63" s="277" t="e">
        <f t="shared" si="7"/>
        <v>#DIV/0!</v>
      </c>
      <c r="U63" s="157"/>
    </row>
    <row r="64" spans="1:21" s="68" customFormat="1" ht="15">
      <c r="A64" s="314" t="s">
        <v>276</v>
      </c>
      <c r="B64" s="314" t="s">
        <v>431</v>
      </c>
      <c r="C64" s="339" t="s">
        <v>331</v>
      </c>
      <c r="D64" s="314" t="s">
        <v>332</v>
      </c>
      <c r="E64" s="314">
        <v>4033</v>
      </c>
      <c r="F64" s="314">
        <v>4033</v>
      </c>
      <c r="G64" s="261">
        <f t="shared" si="16"/>
        <v>0</v>
      </c>
      <c r="H64" s="277">
        <f t="shared" si="17"/>
        <v>0</v>
      </c>
      <c r="I64" s="314">
        <v>0</v>
      </c>
      <c r="J64" s="314">
        <v>0</v>
      </c>
      <c r="K64" s="261">
        <f t="shared" si="18"/>
        <v>0</v>
      </c>
      <c r="L64" s="277" t="e">
        <f t="shared" si="19"/>
        <v>#DIV/0!</v>
      </c>
      <c r="M64" s="314">
        <v>0</v>
      </c>
      <c r="N64" s="314">
        <v>0</v>
      </c>
      <c r="O64" s="261">
        <f t="shared" si="4"/>
        <v>0</v>
      </c>
      <c r="P64" s="277" t="e">
        <f t="shared" si="5"/>
        <v>#DIV/0!</v>
      </c>
      <c r="Q64" s="314">
        <v>0</v>
      </c>
      <c r="R64" s="314">
        <v>0</v>
      </c>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581730.53</v>
      </c>
      <c r="F71" s="273">
        <f>SUM(F2:F70)</f>
        <v>581730.53</v>
      </c>
      <c r="G71" s="168">
        <f>SUM(G2:G70)</f>
        <v>0</v>
      </c>
      <c r="H71" s="277">
        <f>ROUND(G71/E71,10)</f>
        <v>0</v>
      </c>
      <c r="I71" s="167">
        <f>SUM(I2:I70)</f>
        <v>80037.070000000007</v>
      </c>
      <c r="J71" s="168">
        <f>SUM(J2:J70)</f>
        <v>80037.070000000007</v>
      </c>
      <c r="K71" s="168">
        <f>SUM(K2:K70)</f>
        <v>0</v>
      </c>
      <c r="L71" s="278">
        <f>ROUND(K71/I71,10)</f>
        <v>0</v>
      </c>
      <c r="M71" s="167">
        <f>SUM(M2:M70)</f>
        <v>4725.72</v>
      </c>
      <c r="N71" s="168">
        <f>SUM(N2:N70)</f>
        <v>4725.72</v>
      </c>
      <c r="O71" s="168">
        <f>SUM(O2:O70)</f>
        <v>0</v>
      </c>
      <c r="P71" s="278">
        <f>ROUND(O71/M71,10)</f>
        <v>0</v>
      </c>
      <c r="Q71" s="167">
        <f>SUM(Q2:Q70)</f>
        <v>23.970000000000002</v>
      </c>
      <c r="R71" s="168">
        <f>SUM(R2:R70)</f>
        <v>23.970000000000002</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158.51</v>
      </c>
      <c r="E2" s="314">
        <v>158.51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158.51</v>
      </c>
      <c r="E8" s="267">
        <f>SUM(E2:E7)</f>
        <v>158.51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393</v>
      </c>
      <c r="C2">
        <v>31708</v>
      </c>
      <c r="D2" s="333">
        <v>44692</v>
      </c>
      <c r="E2" t="s">
        <v>443</v>
      </c>
      <c r="F2">
        <v>0</v>
      </c>
      <c r="G2"/>
      <c r="H2" s="200">
        <f t="shared" ref="H2:H68" si="0">F2-G2</f>
        <v>0</v>
      </c>
      <c r="I2" s="283" t="e">
        <f t="shared" ref="I2:I68" si="1">ROUND(H2/F2,10)</f>
        <v>#DIV/0!</v>
      </c>
      <c r="J2">
        <v>0</v>
      </c>
      <c r="K2">
        <v>0</v>
      </c>
      <c r="L2">
        <v>0</v>
      </c>
      <c r="M2"/>
      <c r="N2"/>
      <c r="O2"/>
      <c r="P2" s="200">
        <f t="shared" ref="P2:P69" si="2">J2-N2</f>
        <v>0</v>
      </c>
      <c r="Q2" s="281" t="e">
        <f>ROUND(P2/J2,10)</f>
        <v>#DIV/0!</v>
      </c>
      <c r="R2" s="200">
        <f>K2-M2</f>
        <v>0</v>
      </c>
      <c r="S2" s="281" t="e">
        <f>ROUND(R2/K2,10)</f>
        <v>#DIV/0!</v>
      </c>
      <c r="T2" s="200">
        <f>L2-O2</f>
        <v>0</v>
      </c>
      <c r="U2" s="281" t="e">
        <f>ROUND(T2/L2,10)</f>
        <v>#DIV/0!</v>
      </c>
      <c r="V2" s="7"/>
    </row>
    <row r="3" spans="1:22">
      <c r="A3" s="334">
        <v>599933900</v>
      </c>
      <c r="B3" t="s">
        <v>417</v>
      </c>
      <c r="C3">
        <v>2900</v>
      </c>
      <c r="D3" s="333">
        <v>43600</v>
      </c>
      <c r="E3" t="s">
        <v>431</v>
      </c>
      <c r="F3">
        <v>826.5</v>
      </c>
      <c r="G3"/>
      <c r="H3" s="200">
        <f t="shared" si="0"/>
        <v>826.5</v>
      </c>
      <c r="I3" s="283">
        <f t="shared" si="1"/>
        <v>1</v>
      </c>
      <c r="J3">
        <v>929.24</v>
      </c>
      <c r="K3">
        <v>919.61</v>
      </c>
      <c r="L3">
        <v>-9.6300000000000008</v>
      </c>
      <c r="M3"/>
      <c r="N3"/>
      <c r="O3"/>
      <c r="P3" s="200">
        <f t="shared" si="2"/>
        <v>929.24</v>
      </c>
      <c r="Q3" s="281">
        <f t="shared" ref="Q3:Q70" si="3">ROUND(P3/J3,10)</f>
        <v>1</v>
      </c>
      <c r="R3" s="200">
        <f t="shared" ref="R3:R69" si="4">K3-M3</f>
        <v>919.61</v>
      </c>
      <c r="S3" s="281">
        <f t="shared" ref="S3:S69" si="5">ROUND(R3/K3,10)</f>
        <v>1</v>
      </c>
      <c r="T3" s="200">
        <f t="shared" ref="T3:T69" si="6">L3-O3</f>
        <v>-9.6300000000000008</v>
      </c>
      <c r="U3" s="281">
        <f t="shared" ref="U3:U69" si="7">ROUND(T3/L3,10)</f>
        <v>1</v>
      </c>
      <c r="V3" s="7"/>
    </row>
    <row r="4" spans="1:22">
      <c r="A4" s="334">
        <v>599933900</v>
      </c>
      <c r="B4" t="s">
        <v>417</v>
      </c>
      <c r="C4">
        <v>2900</v>
      </c>
      <c r="D4" s="333">
        <v>44018</v>
      </c>
      <c r="E4" t="s">
        <v>431</v>
      </c>
      <c r="F4">
        <v>904.8</v>
      </c>
      <c r="G4"/>
      <c r="H4" s="200">
        <f t="shared" si="0"/>
        <v>904.8</v>
      </c>
      <c r="I4" s="283">
        <f t="shared" si="1"/>
        <v>1</v>
      </c>
      <c r="J4">
        <v>1015.96</v>
      </c>
      <c r="K4">
        <v>1006.73</v>
      </c>
      <c r="L4">
        <v>-9.23</v>
      </c>
      <c r="M4"/>
      <c r="N4"/>
      <c r="O4"/>
      <c r="P4" s="200">
        <f t="shared" si="2"/>
        <v>1015.96</v>
      </c>
      <c r="Q4" s="281">
        <f t="shared" si="3"/>
        <v>1</v>
      </c>
      <c r="R4" s="200">
        <f t="shared" si="4"/>
        <v>1006.73</v>
      </c>
      <c r="S4" s="281">
        <f t="shared" si="5"/>
        <v>1</v>
      </c>
      <c r="T4" s="200">
        <f t="shared" si="6"/>
        <v>-9.23</v>
      </c>
      <c r="U4" s="281">
        <f t="shared" si="7"/>
        <v>1</v>
      </c>
      <c r="V4" s="7"/>
    </row>
    <row r="5" spans="1:22">
      <c r="A5" s="334">
        <v>599933900</v>
      </c>
      <c r="B5" t="s">
        <v>417</v>
      </c>
      <c r="C5">
        <v>2900</v>
      </c>
      <c r="D5" s="333">
        <v>44315</v>
      </c>
      <c r="E5" t="s">
        <v>431</v>
      </c>
      <c r="F5">
        <v>800.4</v>
      </c>
      <c r="G5"/>
      <c r="H5" s="200">
        <f t="shared" si="0"/>
        <v>800.4</v>
      </c>
      <c r="I5" s="283">
        <f t="shared" si="1"/>
        <v>1</v>
      </c>
      <c r="J5">
        <v>967</v>
      </c>
      <c r="K5">
        <v>890.57</v>
      </c>
      <c r="L5">
        <v>-76.430000000000007</v>
      </c>
      <c r="M5"/>
      <c r="N5"/>
      <c r="O5"/>
      <c r="P5" s="200">
        <f t="shared" si="2"/>
        <v>967</v>
      </c>
      <c r="Q5" s="281">
        <f t="shared" si="3"/>
        <v>1</v>
      </c>
      <c r="R5" s="200">
        <f t="shared" si="4"/>
        <v>890.57</v>
      </c>
      <c r="S5" s="281">
        <f t="shared" si="5"/>
        <v>1</v>
      </c>
      <c r="T5" s="200">
        <f t="shared" si="6"/>
        <v>-76.430000000000007</v>
      </c>
      <c r="U5" s="281">
        <f t="shared" si="7"/>
        <v>1</v>
      </c>
      <c r="V5" s="7"/>
    </row>
    <row r="6" spans="1:22">
      <c r="A6" s="334" t="s">
        <v>278</v>
      </c>
      <c r="B6" t="s">
        <v>275</v>
      </c>
      <c r="C6">
        <v>766695.73</v>
      </c>
      <c r="D6" s="333">
        <v>44652</v>
      </c>
      <c r="E6" t="s">
        <v>443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337</v>
      </c>
      <c r="B7" t="s">
        <v>338</v>
      </c>
      <c r="C7">
        <v>12500</v>
      </c>
      <c r="D7" s="333">
        <v>44655</v>
      </c>
      <c r="E7" t="s">
        <v>443</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t="s">
        <v>337</v>
      </c>
      <c r="B8" t="s">
        <v>338</v>
      </c>
      <c r="C8">
        <v>12500</v>
      </c>
      <c r="D8" s="333">
        <v>44291</v>
      </c>
      <c r="E8" t="s">
        <v>443</v>
      </c>
      <c r="F8">
        <v>291.18</v>
      </c>
      <c r="G8"/>
      <c r="H8" s="200">
        <f t="shared" si="0"/>
        <v>291.18</v>
      </c>
      <c r="I8" s="283">
        <f t="shared" si="1"/>
        <v>1</v>
      </c>
      <c r="J8">
        <v>291.18</v>
      </c>
      <c r="K8">
        <v>291.18</v>
      </c>
      <c r="L8">
        <v>0</v>
      </c>
      <c r="M8"/>
      <c r="N8"/>
      <c r="O8"/>
      <c r="P8" s="200">
        <f t="shared" si="2"/>
        <v>291.18</v>
      </c>
      <c r="Q8" s="281">
        <f t="shared" ref="Q8" si="8">ROUND(P8/J8,10)</f>
        <v>1</v>
      </c>
      <c r="R8" s="200">
        <f t="shared" si="4"/>
        <v>291.18</v>
      </c>
      <c r="S8" s="281">
        <f t="shared" ref="S8" si="9">ROUND(R8/K8,10)</f>
        <v>1</v>
      </c>
      <c r="T8" s="200">
        <f t="shared" si="6"/>
        <v>0</v>
      </c>
      <c r="U8" s="281" t="e">
        <f t="shared" si="7"/>
        <v>#DIV/0!</v>
      </c>
      <c r="V8" s="7"/>
    </row>
    <row r="9" spans="1:22">
      <c r="A9" s="334">
        <v>698604006</v>
      </c>
      <c r="B9" t="s">
        <v>424</v>
      </c>
      <c r="C9">
        <v>6300</v>
      </c>
      <c r="D9" s="333">
        <v>44707</v>
      </c>
      <c r="E9" t="s">
        <v>435</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v>403197908</v>
      </c>
      <c r="B10" t="s">
        <v>326</v>
      </c>
      <c r="C10">
        <v>1416</v>
      </c>
      <c r="D10" s="333">
        <v>42871</v>
      </c>
      <c r="E10" t="s">
        <v>431</v>
      </c>
      <c r="F10">
        <v>746.94</v>
      </c>
      <c r="G10"/>
      <c r="H10" s="200">
        <f t="shared" si="0"/>
        <v>746.94</v>
      </c>
      <c r="I10" s="283">
        <f t="shared" si="1"/>
        <v>1</v>
      </c>
      <c r="J10">
        <v>815.88</v>
      </c>
      <c r="K10">
        <v>831.08</v>
      </c>
      <c r="L10">
        <v>15.2</v>
      </c>
      <c r="M10"/>
      <c r="N10"/>
      <c r="O10"/>
      <c r="P10" s="200">
        <f t="shared" si="2"/>
        <v>815.88</v>
      </c>
      <c r="Q10" s="281">
        <f t="shared" si="3"/>
        <v>1</v>
      </c>
      <c r="R10" s="200">
        <f t="shared" si="4"/>
        <v>831.08</v>
      </c>
      <c r="S10" s="281">
        <f t="shared" si="5"/>
        <v>1</v>
      </c>
      <c r="T10" s="200">
        <f t="shared" si="6"/>
        <v>15.2</v>
      </c>
      <c r="U10" s="281">
        <f t="shared" si="7"/>
        <v>1</v>
      </c>
      <c r="V10" s="7"/>
    </row>
    <row r="11" spans="1:22">
      <c r="A11" s="334">
        <v>403197908</v>
      </c>
      <c r="B11" t="s">
        <v>326</v>
      </c>
      <c r="C11">
        <v>1716</v>
      </c>
      <c r="D11" s="333">
        <v>44334</v>
      </c>
      <c r="E11" t="s">
        <v>431</v>
      </c>
      <c r="F11">
        <v>1357.78</v>
      </c>
      <c r="G11"/>
      <c r="H11" s="200">
        <f t="shared" si="0"/>
        <v>1357.78</v>
      </c>
      <c r="I11" s="283">
        <f t="shared" si="1"/>
        <v>1</v>
      </c>
      <c r="J11">
        <v>1639.38</v>
      </c>
      <c r="K11">
        <v>1510.73</v>
      </c>
      <c r="L11">
        <v>-128.65</v>
      </c>
      <c r="M11"/>
      <c r="N11"/>
      <c r="O11"/>
      <c r="P11" s="200">
        <f t="shared" si="2"/>
        <v>1639.38</v>
      </c>
      <c r="Q11" s="281">
        <f t="shared" si="3"/>
        <v>1</v>
      </c>
      <c r="R11" s="200">
        <f t="shared" si="4"/>
        <v>1510.73</v>
      </c>
      <c r="S11" s="281">
        <f t="shared" si="5"/>
        <v>1</v>
      </c>
      <c r="T11" s="200">
        <f t="shared" si="6"/>
        <v>-128.65</v>
      </c>
      <c r="U11" s="281">
        <f t="shared" si="7"/>
        <v>1</v>
      </c>
      <c r="V11" s="7"/>
    </row>
    <row r="12" spans="1:22">
      <c r="A12" s="334">
        <v>403197908</v>
      </c>
      <c r="B12" t="s">
        <v>326</v>
      </c>
      <c r="C12">
        <v>1416</v>
      </c>
      <c r="D12" s="333">
        <v>43235</v>
      </c>
      <c r="E12" t="s">
        <v>431</v>
      </c>
      <c r="F12">
        <v>971.02</v>
      </c>
      <c r="G12"/>
      <c r="H12" s="200">
        <f t="shared" si="0"/>
        <v>971.02</v>
      </c>
      <c r="I12" s="283">
        <f t="shared" si="1"/>
        <v>1</v>
      </c>
      <c r="J12">
        <v>1153.53</v>
      </c>
      <c r="K12">
        <v>1080.4100000000001</v>
      </c>
      <c r="L12">
        <v>-73.12</v>
      </c>
      <c r="M12"/>
      <c r="N12"/>
      <c r="O12"/>
      <c r="P12" s="200">
        <f t="shared" si="2"/>
        <v>1153.53</v>
      </c>
      <c r="Q12" s="281">
        <f t="shared" si="3"/>
        <v>1</v>
      </c>
      <c r="R12" s="200">
        <f t="shared" si="4"/>
        <v>1080.4100000000001</v>
      </c>
      <c r="S12" s="281">
        <f t="shared" si="5"/>
        <v>1</v>
      </c>
      <c r="T12" s="200">
        <f t="shared" si="6"/>
        <v>-73.12</v>
      </c>
      <c r="U12" s="281">
        <f t="shared" si="7"/>
        <v>1</v>
      </c>
      <c r="V12" s="7"/>
    </row>
    <row r="13" spans="1:22">
      <c r="A13" s="334">
        <v>403197908</v>
      </c>
      <c r="B13" t="s">
        <v>326</v>
      </c>
      <c r="C13">
        <v>1716</v>
      </c>
      <c r="D13" s="333">
        <v>43599</v>
      </c>
      <c r="E13" t="s">
        <v>431</v>
      </c>
      <c r="F13">
        <v>1516.19</v>
      </c>
      <c r="G13"/>
      <c r="H13" s="200">
        <f t="shared" si="0"/>
        <v>1516.19</v>
      </c>
      <c r="I13" s="283">
        <f t="shared" si="1"/>
        <v>1</v>
      </c>
      <c r="J13">
        <v>1704.81</v>
      </c>
      <c r="K13">
        <v>1686.99</v>
      </c>
      <c r="L13">
        <v>-17.82</v>
      </c>
      <c r="M13"/>
      <c r="N13"/>
      <c r="O13"/>
      <c r="P13" s="200">
        <f t="shared" si="2"/>
        <v>1704.81</v>
      </c>
      <c r="Q13" s="281">
        <f t="shared" si="3"/>
        <v>1</v>
      </c>
      <c r="R13" s="200">
        <f t="shared" si="4"/>
        <v>1686.99</v>
      </c>
      <c r="S13" s="281">
        <f t="shared" si="5"/>
        <v>1</v>
      </c>
      <c r="T13" s="200">
        <f t="shared" si="6"/>
        <v>-17.82</v>
      </c>
      <c r="U13" s="281">
        <f t="shared" si="7"/>
        <v>1</v>
      </c>
      <c r="V13" s="7"/>
    </row>
    <row r="14" spans="1:22">
      <c r="A14" s="334">
        <v>474184900</v>
      </c>
      <c r="B14" t="s">
        <v>384</v>
      </c>
      <c r="C14">
        <v>3154</v>
      </c>
      <c r="D14" s="333">
        <v>42859</v>
      </c>
      <c r="E14" t="s">
        <v>431</v>
      </c>
      <c r="F14">
        <v>998.24</v>
      </c>
      <c r="G14"/>
      <c r="H14" s="200">
        <f t="shared" si="0"/>
        <v>998.24</v>
      </c>
      <c r="I14" s="283">
        <f t="shared" si="1"/>
        <v>1</v>
      </c>
      <c r="J14">
        <v>1088.23</v>
      </c>
      <c r="K14">
        <v>1110.69</v>
      </c>
      <c r="L14">
        <v>22.46</v>
      </c>
      <c r="M14"/>
      <c r="N14"/>
      <c r="O14"/>
      <c r="P14" s="200">
        <f t="shared" si="2"/>
        <v>1088.23</v>
      </c>
      <c r="Q14" s="281">
        <f t="shared" si="3"/>
        <v>1</v>
      </c>
      <c r="R14" s="200">
        <f t="shared" si="4"/>
        <v>1110.69</v>
      </c>
      <c r="S14" s="281">
        <f t="shared" si="5"/>
        <v>1</v>
      </c>
      <c r="T14" s="200">
        <f t="shared" si="6"/>
        <v>22.46</v>
      </c>
      <c r="U14" s="281">
        <f t="shared" si="7"/>
        <v>1</v>
      </c>
      <c r="V14" s="7"/>
    </row>
    <row r="15" spans="1:22">
      <c r="A15" s="334">
        <v>474184900</v>
      </c>
      <c r="B15" t="s">
        <v>384</v>
      </c>
      <c r="C15">
        <v>3154</v>
      </c>
      <c r="D15" s="333">
        <v>43223</v>
      </c>
      <c r="E15" t="s">
        <v>431</v>
      </c>
      <c r="F15">
        <v>1039.83</v>
      </c>
      <c r="G15"/>
      <c r="H15" s="200">
        <f t="shared" si="0"/>
        <v>1039.83</v>
      </c>
      <c r="I15" s="283">
        <f t="shared" si="1"/>
        <v>1</v>
      </c>
      <c r="J15">
        <v>1256.33</v>
      </c>
      <c r="K15">
        <v>1156.97</v>
      </c>
      <c r="L15">
        <v>-99.36</v>
      </c>
      <c r="M15"/>
      <c r="N15"/>
      <c r="O15"/>
      <c r="P15" s="200">
        <f t="shared" si="2"/>
        <v>1256.33</v>
      </c>
      <c r="Q15" s="281">
        <f t="shared" si="3"/>
        <v>1</v>
      </c>
      <c r="R15" s="200">
        <f t="shared" si="4"/>
        <v>1156.97</v>
      </c>
      <c r="S15" s="281">
        <f t="shared" si="5"/>
        <v>1</v>
      </c>
      <c r="T15" s="200">
        <f t="shared" si="6"/>
        <v>-99.36</v>
      </c>
      <c r="U15" s="281">
        <f t="shared" si="7"/>
        <v>1</v>
      </c>
      <c r="V15" s="7"/>
    </row>
    <row r="16" spans="1:22">
      <c r="A16" s="334">
        <v>474184900</v>
      </c>
      <c r="B16" t="s">
        <v>384</v>
      </c>
      <c r="C16">
        <v>3654</v>
      </c>
      <c r="D16" s="333">
        <v>43587</v>
      </c>
      <c r="E16" t="s">
        <v>431</v>
      </c>
      <c r="F16">
        <v>1204.68</v>
      </c>
      <c r="G16"/>
      <c r="H16" s="200">
        <f t="shared" si="0"/>
        <v>1204.68</v>
      </c>
      <c r="I16" s="283">
        <f t="shared" si="1"/>
        <v>1</v>
      </c>
      <c r="J16">
        <v>1345.14</v>
      </c>
      <c r="K16">
        <v>1340.39</v>
      </c>
      <c r="L16">
        <v>-4.75</v>
      </c>
      <c r="M16"/>
      <c r="N16"/>
      <c r="O16"/>
      <c r="P16" s="200">
        <f t="shared" si="2"/>
        <v>1345.14</v>
      </c>
      <c r="Q16" s="281">
        <f t="shared" si="3"/>
        <v>1</v>
      </c>
      <c r="R16" s="200">
        <f t="shared" si="4"/>
        <v>1340.39</v>
      </c>
      <c r="S16" s="281">
        <f t="shared" si="5"/>
        <v>1</v>
      </c>
      <c r="T16" s="200">
        <f t="shared" si="6"/>
        <v>-4.75</v>
      </c>
      <c r="U16" s="281">
        <f t="shared" si="7"/>
        <v>1</v>
      </c>
      <c r="V16" s="7"/>
    </row>
    <row r="17" spans="1:22">
      <c r="A17" s="334">
        <v>474184900</v>
      </c>
      <c r="B17" t="s">
        <v>384</v>
      </c>
      <c r="C17">
        <v>3654</v>
      </c>
      <c r="D17" s="333">
        <v>43985</v>
      </c>
      <c r="E17" t="s">
        <v>431</v>
      </c>
      <c r="F17">
        <v>1252.8699999999999</v>
      </c>
      <c r="G17"/>
      <c r="H17" s="200">
        <f t="shared" si="0"/>
        <v>1252.8699999999999</v>
      </c>
      <c r="I17" s="283">
        <f t="shared" si="1"/>
        <v>1</v>
      </c>
      <c r="J17">
        <v>1393.62</v>
      </c>
      <c r="K17">
        <v>1394.01</v>
      </c>
      <c r="L17">
        <v>0.39</v>
      </c>
      <c r="M17"/>
      <c r="N17"/>
      <c r="O17"/>
      <c r="P17" s="200">
        <f t="shared" si="2"/>
        <v>1393.62</v>
      </c>
      <c r="Q17" s="281">
        <f t="shared" si="3"/>
        <v>1</v>
      </c>
      <c r="R17" s="200">
        <f t="shared" si="4"/>
        <v>1394.01</v>
      </c>
      <c r="S17" s="281">
        <f t="shared" si="5"/>
        <v>1</v>
      </c>
      <c r="T17" s="200">
        <f t="shared" si="6"/>
        <v>0.39</v>
      </c>
      <c r="U17" s="281">
        <f t="shared" si="7"/>
        <v>1</v>
      </c>
      <c r="V17" s="7"/>
    </row>
    <row r="18" spans="1:22">
      <c r="A18" s="334">
        <v>474184900</v>
      </c>
      <c r="B18" t="s">
        <v>384</v>
      </c>
      <c r="C18">
        <v>3654</v>
      </c>
      <c r="D18" s="333">
        <v>44314</v>
      </c>
      <c r="E18" t="s">
        <v>431</v>
      </c>
      <c r="F18">
        <v>1349.24</v>
      </c>
      <c r="G18"/>
      <c r="H18" s="200">
        <f t="shared" si="0"/>
        <v>1349.24</v>
      </c>
      <c r="I18" s="283">
        <f t="shared" si="1"/>
        <v>1</v>
      </c>
      <c r="J18">
        <v>1630.22</v>
      </c>
      <c r="K18">
        <v>1501.23</v>
      </c>
      <c r="L18">
        <v>-128.99</v>
      </c>
      <c r="M18"/>
      <c r="N18"/>
      <c r="O18"/>
      <c r="P18" s="200">
        <f t="shared" si="2"/>
        <v>1630.22</v>
      </c>
      <c r="Q18" s="281">
        <f t="shared" si="3"/>
        <v>1</v>
      </c>
      <c r="R18" s="200">
        <f t="shared" si="4"/>
        <v>1501.23</v>
      </c>
      <c r="S18" s="281">
        <f t="shared" si="5"/>
        <v>1</v>
      </c>
      <c r="T18" s="200">
        <f t="shared" si="6"/>
        <v>-128.99</v>
      </c>
      <c r="U18" s="281">
        <f t="shared" si="7"/>
        <v>1</v>
      </c>
      <c r="V18" s="7"/>
    </row>
    <row r="19" spans="1:22">
      <c r="A19" s="334">
        <v>533004909</v>
      </c>
      <c r="B19" t="s">
        <v>444</v>
      </c>
      <c r="C19">
        <v>5188</v>
      </c>
      <c r="D19" s="333">
        <v>44348</v>
      </c>
      <c r="E19" t="s">
        <v>431</v>
      </c>
      <c r="F19">
        <v>334.11</v>
      </c>
      <c r="G19"/>
      <c r="H19" s="200">
        <f t="shared" si="0"/>
        <v>334.11</v>
      </c>
      <c r="I19" s="283">
        <f t="shared" si="1"/>
        <v>1</v>
      </c>
      <c r="J19">
        <v>406.99</v>
      </c>
      <c r="K19">
        <v>371.75</v>
      </c>
      <c r="L19">
        <v>-35.24</v>
      </c>
      <c r="M19"/>
      <c r="N19"/>
      <c r="O19"/>
      <c r="P19" s="200">
        <f t="shared" si="2"/>
        <v>406.99</v>
      </c>
      <c r="Q19" s="281">
        <f t="shared" si="3"/>
        <v>1</v>
      </c>
      <c r="R19" s="200">
        <f t="shared" si="4"/>
        <v>371.75</v>
      </c>
      <c r="S19" s="281">
        <f t="shared" si="5"/>
        <v>1</v>
      </c>
      <c r="T19" s="200">
        <f t="shared" si="6"/>
        <v>-35.24</v>
      </c>
      <c r="U19" s="281">
        <f t="shared" si="7"/>
        <v>1</v>
      </c>
      <c r="V19" s="7"/>
    </row>
    <row r="20" spans="1:22">
      <c r="A20" s="334">
        <v>533004909</v>
      </c>
      <c r="B20" t="s">
        <v>444</v>
      </c>
      <c r="C20">
        <v>5188</v>
      </c>
      <c r="D20" s="333">
        <v>43616</v>
      </c>
      <c r="E20" t="s">
        <v>431</v>
      </c>
      <c r="F20">
        <v>505.83</v>
      </c>
      <c r="G20"/>
      <c r="H20" s="200">
        <f t="shared" si="0"/>
        <v>505.83</v>
      </c>
      <c r="I20" s="283">
        <f t="shared" si="1"/>
        <v>1</v>
      </c>
      <c r="J20">
        <v>563.62</v>
      </c>
      <c r="K20">
        <v>562.80999999999995</v>
      </c>
      <c r="L20">
        <v>-0.81</v>
      </c>
      <c r="M20"/>
      <c r="N20"/>
      <c r="O20"/>
      <c r="P20" s="200">
        <f t="shared" si="2"/>
        <v>563.62</v>
      </c>
      <c r="Q20" s="281">
        <f t="shared" si="3"/>
        <v>1</v>
      </c>
      <c r="R20" s="200">
        <f t="shared" si="4"/>
        <v>562.80999999999995</v>
      </c>
      <c r="S20" s="281">
        <f t="shared" si="5"/>
        <v>1</v>
      </c>
      <c r="T20" s="200">
        <f t="shared" si="6"/>
        <v>-0.81</v>
      </c>
      <c r="U20" s="281">
        <f t="shared" si="7"/>
        <v>1</v>
      </c>
      <c r="V20" s="7"/>
    </row>
    <row r="21" spans="1:22">
      <c r="A21" s="334">
        <v>533004909</v>
      </c>
      <c r="B21" t="s">
        <v>444</v>
      </c>
      <c r="C21">
        <v>5188</v>
      </c>
      <c r="D21" s="333">
        <v>43984</v>
      </c>
      <c r="E21" t="s">
        <v>431</v>
      </c>
      <c r="F21">
        <v>472.11</v>
      </c>
      <c r="G21"/>
      <c r="H21" s="200">
        <f t="shared" si="0"/>
        <v>472.11</v>
      </c>
      <c r="I21" s="283">
        <f t="shared" si="1"/>
        <v>1</v>
      </c>
      <c r="J21">
        <v>521.94000000000005</v>
      </c>
      <c r="K21">
        <v>525.29</v>
      </c>
      <c r="L21">
        <v>3.35</v>
      </c>
      <c r="M21"/>
      <c r="N21"/>
      <c r="O21"/>
      <c r="P21" s="200">
        <f t="shared" si="2"/>
        <v>521.94000000000005</v>
      </c>
      <c r="Q21" s="281">
        <f t="shared" si="3"/>
        <v>1</v>
      </c>
      <c r="R21" s="200">
        <f t="shared" si="4"/>
        <v>525.29</v>
      </c>
      <c r="S21" s="281">
        <f t="shared" si="5"/>
        <v>1</v>
      </c>
      <c r="T21" s="200">
        <f t="shared" si="6"/>
        <v>3.35</v>
      </c>
      <c r="U21" s="281">
        <f t="shared" si="7"/>
        <v>1</v>
      </c>
      <c r="V21" s="7"/>
    </row>
    <row r="22" spans="1:22">
      <c r="A22" s="334">
        <v>575035902</v>
      </c>
      <c r="B22" t="s">
        <v>445</v>
      </c>
      <c r="C22">
        <v>15713</v>
      </c>
      <c r="D22" s="333">
        <v>42878</v>
      </c>
      <c r="E22" t="s">
        <v>431</v>
      </c>
      <c r="F22">
        <v>331.54</v>
      </c>
      <c r="G22"/>
      <c r="H22" s="200">
        <f t="shared" si="0"/>
        <v>331.54</v>
      </c>
      <c r="I22" s="283">
        <f t="shared" si="1"/>
        <v>1</v>
      </c>
      <c r="J22">
        <v>371.16</v>
      </c>
      <c r="K22">
        <v>368.89</v>
      </c>
      <c r="L22">
        <v>-2.27</v>
      </c>
      <c r="M22"/>
      <c r="N22"/>
      <c r="O22"/>
      <c r="P22" s="200">
        <f t="shared" si="2"/>
        <v>371.16</v>
      </c>
      <c r="Q22" s="281">
        <f t="shared" si="3"/>
        <v>1</v>
      </c>
      <c r="R22" s="200">
        <f t="shared" si="4"/>
        <v>368.89</v>
      </c>
      <c r="S22" s="281">
        <f t="shared" si="5"/>
        <v>1</v>
      </c>
      <c r="T22" s="200">
        <f t="shared" si="6"/>
        <v>-2.27</v>
      </c>
      <c r="U22" s="281">
        <f t="shared" si="7"/>
        <v>1</v>
      </c>
      <c r="V22" s="7"/>
    </row>
    <row r="23" spans="1:22">
      <c r="A23" s="334">
        <v>575035902</v>
      </c>
      <c r="B23" t="s">
        <v>445</v>
      </c>
      <c r="C23">
        <v>15713</v>
      </c>
      <c r="D23" s="333">
        <v>42878</v>
      </c>
      <c r="E23" t="s">
        <v>431</v>
      </c>
      <c r="F23">
        <v>455.87</v>
      </c>
      <c r="G23"/>
      <c r="H23" s="200">
        <f t="shared" si="0"/>
        <v>455.87</v>
      </c>
      <c r="I23" s="283">
        <f t="shared" si="1"/>
        <v>1</v>
      </c>
      <c r="J23">
        <v>510.35</v>
      </c>
      <c r="K23">
        <v>507.22</v>
      </c>
      <c r="L23">
        <v>-3.13</v>
      </c>
      <c r="M23"/>
      <c r="N23"/>
      <c r="O23"/>
      <c r="P23" s="200">
        <f t="shared" si="2"/>
        <v>510.35</v>
      </c>
      <c r="Q23" s="281">
        <f t="shared" si="3"/>
        <v>1</v>
      </c>
      <c r="R23" s="200">
        <f t="shared" si="4"/>
        <v>507.22</v>
      </c>
      <c r="S23" s="281">
        <f t="shared" si="5"/>
        <v>1</v>
      </c>
      <c r="T23" s="200">
        <f t="shared" si="6"/>
        <v>-3.13</v>
      </c>
      <c r="U23" s="281">
        <f t="shared" si="7"/>
        <v>1</v>
      </c>
      <c r="V23" s="7"/>
    </row>
    <row r="24" spans="1:22">
      <c r="A24" s="334">
        <v>575035902</v>
      </c>
      <c r="B24" t="s">
        <v>445</v>
      </c>
      <c r="C24">
        <v>15713</v>
      </c>
      <c r="D24" s="333">
        <v>43249</v>
      </c>
      <c r="E24" t="s">
        <v>431</v>
      </c>
      <c r="F24">
        <v>455.87</v>
      </c>
      <c r="G24"/>
      <c r="H24" s="200">
        <f t="shared" ref="H24:H33" si="10">F24-G24</f>
        <v>455.87</v>
      </c>
      <c r="I24" s="283">
        <f t="shared" ref="I24:I33" si="11">ROUND(H24/F24,10)</f>
        <v>1</v>
      </c>
      <c r="J24">
        <v>531.29999999999995</v>
      </c>
      <c r="K24">
        <v>507.22</v>
      </c>
      <c r="L24">
        <v>-24.08</v>
      </c>
      <c r="M24"/>
      <c r="N24"/>
      <c r="O24"/>
      <c r="P24" s="200">
        <f t="shared" ref="P24:P33" si="12">J24-N24</f>
        <v>531.29999999999995</v>
      </c>
      <c r="Q24" s="281">
        <f t="shared" ref="Q24:Q33" si="13">ROUND(P24/J24,10)</f>
        <v>1</v>
      </c>
      <c r="R24" s="200">
        <f t="shared" ref="R24:R33" si="14">K24-M24</f>
        <v>507.22</v>
      </c>
      <c r="S24" s="281">
        <f t="shared" ref="S24:S33" si="15">ROUND(R24/K24,10)</f>
        <v>1</v>
      </c>
      <c r="T24" s="200">
        <f t="shared" ref="T24:T33" si="16">L24-O24</f>
        <v>-24.08</v>
      </c>
      <c r="U24" s="281">
        <f t="shared" ref="U24:U33" si="17">ROUND(T24/L24,10)</f>
        <v>1</v>
      </c>
      <c r="V24" s="7"/>
    </row>
    <row r="25" spans="1:22">
      <c r="A25" s="334">
        <v>618549901</v>
      </c>
      <c r="B25" t="s">
        <v>357</v>
      </c>
      <c r="C25">
        <v>1883</v>
      </c>
      <c r="D25" s="333">
        <v>44657</v>
      </c>
      <c r="E25" t="s">
        <v>443</v>
      </c>
      <c r="F25">
        <v>0</v>
      </c>
      <c r="G25"/>
      <c r="H25" s="200">
        <f t="shared" si="10"/>
        <v>0</v>
      </c>
      <c r="I25" s="283" t="e">
        <f t="shared" si="11"/>
        <v>#DIV/0!</v>
      </c>
      <c r="J25">
        <v>0</v>
      </c>
      <c r="K25">
        <v>0</v>
      </c>
      <c r="L25">
        <v>0</v>
      </c>
      <c r="M25"/>
      <c r="N25"/>
      <c r="O25"/>
      <c r="P25" s="200">
        <f t="shared" si="12"/>
        <v>0</v>
      </c>
      <c r="Q25" s="281" t="e">
        <f t="shared" si="13"/>
        <v>#DIV/0!</v>
      </c>
      <c r="R25" s="200">
        <f t="shared" si="14"/>
        <v>0</v>
      </c>
      <c r="S25" s="281" t="e">
        <f t="shared" si="15"/>
        <v>#DIV/0!</v>
      </c>
      <c r="T25" s="200">
        <f t="shared" si="16"/>
        <v>0</v>
      </c>
      <c r="U25" s="281" t="e">
        <f t="shared" si="17"/>
        <v>#DIV/0!</v>
      </c>
      <c r="V25" s="7"/>
    </row>
    <row r="26" spans="1:22">
      <c r="A26" s="334">
        <v>649926003</v>
      </c>
      <c r="B26" t="s">
        <v>377</v>
      </c>
      <c r="C26">
        <v>3900</v>
      </c>
      <c r="D26" s="333">
        <v>44740</v>
      </c>
      <c r="E26" t="s">
        <v>435</v>
      </c>
      <c r="F26">
        <v>0</v>
      </c>
      <c r="G26"/>
      <c r="H26" s="200">
        <f t="shared" si="10"/>
        <v>0</v>
      </c>
      <c r="I26" s="283" t="e">
        <f t="shared" si="11"/>
        <v>#DIV/0!</v>
      </c>
      <c r="J26">
        <v>0</v>
      </c>
      <c r="K26">
        <v>0</v>
      </c>
      <c r="L26">
        <v>0</v>
      </c>
      <c r="M26"/>
      <c r="N26"/>
      <c r="O26"/>
      <c r="P26" s="200">
        <f t="shared" si="12"/>
        <v>0</v>
      </c>
      <c r="Q26" s="281" t="e">
        <f t="shared" si="13"/>
        <v>#DIV/0!</v>
      </c>
      <c r="R26" s="200">
        <f t="shared" si="14"/>
        <v>0</v>
      </c>
      <c r="S26" s="281" t="e">
        <f t="shared" si="15"/>
        <v>#DIV/0!</v>
      </c>
      <c r="T26" s="200">
        <f t="shared" si="16"/>
        <v>0</v>
      </c>
      <c r="U26" s="281" t="e">
        <f t="shared" si="17"/>
        <v>#DIV/0!</v>
      </c>
      <c r="V26" s="7"/>
    </row>
    <row r="27" spans="1:22">
      <c r="A27" s="334">
        <v>664068004</v>
      </c>
      <c r="B27" t="s">
        <v>386</v>
      </c>
      <c r="C27">
        <v>7972</v>
      </c>
      <c r="D27" s="333">
        <v>44740</v>
      </c>
      <c r="E27" t="s">
        <v>435</v>
      </c>
      <c r="F27">
        <v>0</v>
      </c>
      <c r="G27"/>
      <c r="H27" s="200">
        <f t="shared" si="10"/>
        <v>0</v>
      </c>
      <c r="I27" s="283" t="e">
        <f t="shared" si="11"/>
        <v>#DIV/0!</v>
      </c>
      <c r="J27">
        <v>0</v>
      </c>
      <c r="K27">
        <v>0</v>
      </c>
      <c r="L27">
        <v>0</v>
      </c>
      <c r="M27"/>
      <c r="N27"/>
      <c r="O27"/>
      <c r="P27" s="200">
        <f t="shared" si="12"/>
        <v>0</v>
      </c>
      <c r="Q27" s="281" t="e">
        <f t="shared" si="13"/>
        <v>#DIV/0!</v>
      </c>
      <c r="R27" s="200">
        <f t="shared" si="14"/>
        <v>0</v>
      </c>
      <c r="S27" s="281" t="e">
        <f t="shared" si="15"/>
        <v>#DIV/0!</v>
      </c>
      <c r="T27" s="200">
        <f t="shared" si="16"/>
        <v>0</v>
      </c>
      <c r="U27" s="281" t="e">
        <f t="shared" si="17"/>
        <v>#DIV/0!</v>
      </c>
      <c r="V27" s="7"/>
    </row>
    <row r="28" spans="1:22">
      <c r="A28" s="334">
        <v>665942009</v>
      </c>
      <c r="B28" t="s">
        <v>388</v>
      </c>
      <c r="C28">
        <v>7911</v>
      </c>
      <c r="D28" s="333">
        <v>44740</v>
      </c>
      <c r="E28" t="s">
        <v>435</v>
      </c>
      <c r="F28">
        <v>0</v>
      </c>
      <c r="G28"/>
      <c r="H28" s="200">
        <f t="shared" si="10"/>
        <v>0</v>
      </c>
      <c r="I28" s="283" t="e">
        <f t="shared" si="11"/>
        <v>#DIV/0!</v>
      </c>
      <c r="J28">
        <v>0</v>
      </c>
      <c r="K28">
        <v>0</v>
      </c>
      <c r="L28">
        <v>0</v>
      </c>
      <c r="M28"/>
      <c r="N28"/>
      <c r="O28"/>
      <c r="P28" s="200">
        <f t="shared" si="12"/>
        <v>0</v>
      </c>
      <c r="Q28" s="281" t="e">
        <f t="shared" si="13"/>
        <v>#DIV/0!</v>
      </c>
      <c r="R28" s="200">
        <f t="shared" si="14"/>
        <v>0</v>
      </c>
      <c r="S28" s="281" t="e">
        <f t="shared" si="15"/>
        <v>#DIV/0!</v>
      </c>
      <c r="T28" s="200">
        <f t="shared" si="16"/>
        <v>0</v>
      </c>
      <c r="U28" s="281" t="e">
        <f t="shared" si="17"/>
        <v>#DIV/0!</v>
      </c>
      <c r="V28" s="7"/>
    </row>
    <row r="29" spans="1:22">
      <c r="A29" s="334">
        <v>666114004</v>
      </c>
      <c r="B29" t="s">
        <v>390</v>
      </c>
      <c r="C29">
        <v>17800</v>
      </c>
      <c r="D29" s="333">
        <v>44740</v>
      </c>
      <c r="E29" t="s">
        <v>435</v>
      </c>
      <c r="F29">
        <v>0</v>
      </c>
      <c r="G29"/>
      <c r="H29" s="200">
        <f t="shared" si="10"/>
        <v>0</v>
      </c>
      <c r="I29" s="283" t="e">
        <f t="shared" si="11"/>
        <v>#DIV/0!</v>
      </c>
      <c r="J29">
        <v>0</v>
      </c>
      <c r="K29">
        <v>0</v>
      </c>
      <c r="L29">
        <v>0</v>
      </c>
      <c r="M29"/>
      <c r="N29"/>
      <c r="O29"/>
      <c r="P29" s="200">
        <f t="shared" si="12"/>
        <v>0</v>
      </c>
      <c r="Q29" s="281" t="e">
        <f t="shared" si="13"/>
        <v>#DIV/0!</v>
      </c>
      <c r="R29" s="200">
        <f t="shared" si="14"/>
        <v>0</v>
      </c>
      <c r="S29" s="281" t="e">
        <f t="shared" si="15"/>
        <v>#DIV/0!</v>
      </c>
      <c r="T29" s="200">
        <f t="shared" si="16"/>
        <v>0</v>
      </c>
      <c r="U29" s="281" t="e">
        <f t="shared" si="17"/>
        <v>#DIV/0!</v>
      </c>
      <c r="V29" s="7"/>
    </row>
    <row r="30" spans="1:22">
      <c r="A30" s="334">
        <v>588950907</v>
      </c>
      <c r="B30" t="s">
        <v>370</v>
      </c>
      <c r="C30">
        <v>19754</v>
      </c>
      <c r="D30" s="333">
        <v>44257</v>
      </c>
      <c r="E30" t="s">
        <v>431</v>
      </c>
      <c r="F30">
        <v>1146.23</v>
      </c>
      <c r="G30"/>
      <c r="H30" s="200">
        <f t="shared" si="10"/>
        <v>1146.23</v>
      </c>
      <c r="I30" s="283">
        <f t="shared" si="11"/>
        <v>1</v>
      </c>
      <c r="J30">
        <v>1391.29</v>
      </c>
      <c r="K30">
        <v>1275.3499999999999</v>
      </c>
      <c r="L30">
        <v>-115.94</v>
      </c>
      <c r="M30"/>
      <c r="N30"/>
      <c r="O30"/>
      <c r="P30" s="200">
        <f t="shared" si="12"/>
        <v>1391.29</v>
      </c>
      <c r="Q30" s="281">
        <f t="shared" si="13"/>
        <v>1</v>
      </c>
      <c r="R30" s="200">
        <f t="shared" si="14"/>
        <v>1275.3499999999999</v>
      </c>
      <c r="S30" s="281">
        <f t="shared" si="15"/>
        <v>1</v>
      </c>
      <c r="T30" s="200">
        <f t="shared" si="16"/>
        <v>-115.94</v>
      </c>
      <c r="U30" s="281">
        <f t="shared" si="17"/>
        <v>1</v>
      </c>
      <c r="V30" s="7"/>
    </row>
    <row r="31" spans="1:22">
      <c r="A31" s="334">
        <v>588950907</v>
      </c>
      <c r="B31" t="s">
        <v>370</v>
      </c>
      <c r="C31">
        <v>19754</v>
      </c>
      <c r="D31" s="333">
        <v>43522</v>
      </c>
      <c r="E31" t="s">
        <v>431</v>
      </c>
      <c r="F31">
        <v>1406.73</v>
      </c>
      <c r="G31"/>
      <c r="H31" s="200">
        <f t="shared" si="10"/>
        <v>1406.73</v>
      </c>
      <c r="I31" s="283">
        <f t="shared" si="11"/>
        <v>1</v>
      </c>
      <c r="J31">
        <v>1595.16</v>
      </c>
      <c r="K31">
        <v>1565.2</v>
      </c>
      <c r="L31">
        <v>-29.96</v>
      </c>
      <c r="M31"/>
      <c r="N31"/>
      <c r="O31"/>
      <c r="P31" s="200">
        <f t="shared" si="12"/>
        <v>1595.16</v>
      </c>
      <c r="Q31" s="281">
        <f t="shared" si="13"/>
        <v>1</v>
      </c>
      <c r="R31" s="200">
        <f t="shared" si="14"/>
        <v>1565.2</v>
      </c>
      <c r="S31" s="281">
        <f t="shared" si="15"/>
        <v>1</v>
      </c>
      <c r="T31" s="200">
        <f t="shared" si="16"/>
        <v>-29.96</v>
      </c>
      <c r="U31" s="281">
        <f t="shared" si="17"/>
        <v>1</v>
      </c>
      <c r="V31" s="7"/>
    </row>
    <row r="32" spans="1:22">
      <c r="A32" s="334">
        <v>588950907</v>
      </c>
      <c r="B32" t="s">
        <v>370</v>
      </c>
      <c r="C32">
        <v>19754</v>
      </c>
      <c r="D32" s="333">
        <v>43886</v>
      </c>
      <c r="E32" t="s">
        <v>431</v>
      </c>
      <c r="F32">
        <v>1406.73</v>
      </c>
      <c r="G32"/>
      <c r="H32" s="200">
        <f t="shared" si="10"/>
        <v>1406.73</v>
      </c>
      <c r="I32" s="283">
        <f t="shared" si="11"/>
        <v>1</v>
      </c>
      <c r="J32">
        <v>1526.59</v>
      </c>
      <c r="K32">
        <v>1565.2</v>
      </c>
      <c r="L32">
        <v>38.61</v>
      </c>
      <c r="M32"/>
      <c r="N32"/>
      <c r="O32"/>
      <c r="P32" s="200">
        <f t="shared" si="12"/>
        <v>1526.59</v>
      </c>
      <c r="Q32" s="281">
        <f t="shared" si="13"/>
        <v>1</v>
      </c>
      <c r="R32" s="200">
        <f t="shared" si="14"/>
        <v>1565.2</v>
      </c>
      <c r="S32" s="281">
        <f t="shared" si="15"/>
        <v>1</v>
      </c>
      <c r="T32" s="200">
        <f t="shared" si="16"/>
        <v>38.61</v>
      </c>
      <c r="U32" s="281">
        <f t="shared" si="17"/>
        <v>1</v>
      </c>
      <c r="V32" s="7"/>
    </row>
    <row r="33" spans="1:22">
      <c r="A33" s="334">
        <v>588950907</v>
      </c>
      <c r="B33" t="s">
        <v>370</v>
      </c>
      <c r="C33">
        <v>19754</v>
      </c>
      <c r="D33" s="333">
        <v>44614</v>
      </c>
      <c r="E33" t="s">
        <v>431</v>
      </c>
      <c r="F33">
        <v>1406.73</v>
      </c>
      <c r="G33"/>
      <c r="H33" s="200">
        <f t="shared" si="10"/>
        <v>1406.73</v>
      </c>
      <c r="I33" s="283">
        <f t="shared" si="11"/>
        <v>1</v>
      </c>
      <c r="J33">
        <v>1595.44</v>
      </c>
      <c r="K33">
        <v>1565.2</v>
      </c>
      <c r="L33">
        <v>-30.24</v>
      </c>
      <c r="M33"/>
      <c r="N33"/>
      <c r="O33"/>
      <c r="P33" s="200">
        <f t="shared" si="12"/>
        <v>1595.44</v>
      </c>
      <c r="Q33" s="281">
        <f t="shared" si="13"/>
        <v>1</v>
      </c>
      <c r="R33" s="200">
        <f t="shared" si="14"/>
        <v>1565.2</v>
      </c>
      <c r="S33" s="281">
        <f t="shared" si="15"/>
        <v>1</v>
      </c>
      <c r="T33" s="200">
        <f t="shared" si="16"/>
        <v>-30.24</v>
      </c>
      <c r="U33" s="281">
        <f t="shared" si="17"/>
        <v>1</v>
      </c>
      <c r="V33" s="7"/>
    </row>
    <row r="34" spans="1:22">
      <c r="A34" s="334">
        <v>635640006</v>
      </c>
      <c r="B34" t="s">
        <v>411</v>
      </c>
      <c r="C34">
        <v>6188</v>
      </c>
      <c r="D34" s="333">
        <v>44740</v>
      </c>
      <c r="E34" t="s">
        <v>435</v>
      </c>
      <c r="F34">
        <v>0</v>
      </c>
      <c r="G34"/>
      <c r="H34" s="200">
        <f t="shared" si="0"/>
        <v>0</v>
      </c>
      <c r="I34" s="283" t="e">
        <f t="shared" si="1"/>
        <v>#DIV/0!</v>
      </c>
      <c r="J34">
        <v>0</v>
      </c>
      <c r="K34">
        <v>0</v>
      </c>
      <c r="L34">
        <v>0</v>
      </c>
      <c r="M34"/>
      <c r="N34"/>
      <c r="O34"/>
      <c r="P34" s="200">
        <f t="shared" si="2"/>
        <v>0</v>
      </c>
      <c r="Q34" s="281" t="e">
        <f t="shared" si="3"/>
        <v>#DIV/0!</v>
      </c>
      <c r="R34" s="200">
        <f t="shared" si="4"/>
        <v>0</v>
      </c>
      <c r="S34" s="281" t="e">
        <f t="shared" si="5"/>
        <v>#DIV/0!</v>
      </c>
      <c r="T34" s="200">
        <f t="shared" si="6"/>
        <v>0</v>
      </c>
      <c r="U34" s="281" t="e">
        <f t="shared" si="7"/>
        <v>#DIV/0!</v>
      </c>
      <c r="V34" s="7"/>
    </row>
    <row r="35" spans="1:22">
      <c r="A35" s="334">
        <v>686930009</v>
      </c>
      <c r="B35" t="s">
        <v>416</v>
      </c>
      <c r="C35">
        <v>7194</v>
      </c>
      <c r="D35" s="333">
        <v>44740</v>
      </c>
      <c r="E35" t="s">
        <v>435</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874039100</v>
      </c>
      <c r="B36" t="s">
        <v>414</v>
      </c>
      <c r="C36">
        <v>9300</v>
      </c>
      <c r="D36" s="333">
        <v>44665</v>
      </c>
      <c r="E36" t="s">
        <v>443</v>
      </c>
      <c r="F36">
        <v>0</v>
      </c>
      <c r="G36"/>
      <c r="H36" s="200">
        <f t="shared" si="0"/>
        <v>0</v>
      </c>
      <c r="I36" s="283" t="e">
        <f t="shared" si="1"/>
        <v>#DIV/0!</v>
      </c>
      <c r="J36">
        <v>0</v>
      </c>
      <c r="K36">
        <v>0</v>
      </c>
      <c r="L36">
        <v>0</v>
      </c>
      <c r="M36"/>
      <c r="N36"/>
      <c r="O36"/>
      <c r="P36" s="200">
        <f t="shared" si="2"/>
        <v>0</v>
      </c>
      <c r="Q36" s="281" t="e">
        <f t="shared" si="3"/>
        <v>#DIV/0!</v>
      </c>
      <c r="R36" s="200">
        <f t="shared" si="4"/>
        <v>0</v>
      </c>
      <c r="S36" s="281" t="e">
        <f t="shared" si="5"/>
        <v>#DIV/0!</v>
      </c>
      <c r="T36" s="200">
        <f t="shared" si="6"/>
        <v>0</v>
      </c>
      <c r="U36" s="281" t="e">
        <f t="shared" si="7"/>
        <v>#DIV/0!</v>
      </c>
      <c r="V36" s="7"/>
    </row>
    <row r="37" spans="1:22">
      <c r="A37" s="334">
        <v>803054204</v>
      </c>
      <c r="B37" t="s">
        <v>397</v>
      </c>
      <c r="C37">
        <v>3700</v>
      </c>
      <c r="D37" s="333">
        <v>42877</v>
      </c>
      <c r="E37" t="s">
        <v>443</v>
      </c>
      <c r="F37">
        <v>1463</v>
      </c>
      <c r="G37"/>
      <c r="H37" s="200">
        <f t="shared" si="0"/>
        <v>1463</v>
      </c>
      <c r="I37" s="283">
        <f t="shared" si="1"/>
        <v>1</v>
      </c>
      <c r="J37">
        <v>1463</v>
      </c>
      <c r="K37">
        <v>1463</v>
      </c>
      <c r="L37">
        <v>0</v>
      </c>
      <c r="M37"/>
      <c r="N37"/>
      <c r="O37"/>
      <c r="P37" s="200">
        <f t="shared" si="2"/>
        <v>1463</v>
      </c>
      <c r="Q37" s="281">
        <f t="shared" si="3"/>
        <v>1</v>
      </c>
      <c r="R37" s="200">
        <f t="shared" si="4"/>
        <v>1463</v>
      </c>
      <c r="S37" s="281">
        <f t="shared" si="5"/>
        <v>1</v>
      </c>
      <c r="T37" s="200">
        <f t="shared" si="6"/>
        <v>0</v>
      </c>
      <c r="U37" s="281" t="e">
        <f t="shared" si="7"/>
        <v>#DIV/0!</v>
      </c>
      <c r="V37" s="7"/>
    </row>
    <row r="38" spans="1:22">
      <c r="A38" s="334">
        <v>803054204</v>
      </c>
      <c r="B38" t="s">
        <v>397</v>
      </c>
      <c r="C38">
        <v>3700</v>
      </c>
      <c r="D38" s="333">
        <v>43249</v>
      </c>
      <c r="E38" t="s">
        <v>443</v>
      </c>
      <c r="F38">
        <v>1574.91</v>
      </c>
      <c r="G38"/>
      <c r="H38" s="200">
        <f t="shared" si="0"/>
        <v>1574.91</v>
      </c>
      <c r="I38" s="283">
        <f t="shared" si="1"/>
        <v>1</v>
      </c>
      <c r="J38">
        <v>1574.91</v>
      </c>
      <c r="K38">
        <v>1574.91</v>
      </c>
      <c r="L38">
        <v>0</v>
      </c>
      <c r="M38"/>
      <c r="N38"/>
      <c r="O38"/>
      <c r="P38" s="200">
        <f t="shared" si="2"/>
        <v>1574.91</v>
      </c>
      <c r="Q38" s="281">
        <f t="shared" si="3"/>
        <v>1</v>
      </c>
      <c r="R38" s="200">
        <f t="shared" si="4"/>
        <v>1574.91</v>
      </c>
      <c r="S38" s="281">
        <f t="shared" si="5"/>
        <v>1</v>
      </c>
      <c r="T38" s="200">
        <f t="shared" si="6"/>
        <v>0</v>
      </c>
      <c r="U38" s="281" t="e">
        <f t="shared" si="7"/>
        <v>#DIV/0!</v>
      </c>
      <c r="V38" s="7"/>
    </row>
    <row r="39" spans="1:22">
      <c r="A39" s="334">
        <v>803054204</v>
      </c>
      <c r="B39" t="s">
        <v>397</v>
      </c>
      <c r="C39">
        <v>7300</v>
      </c>
      <c r="D39" s="333">
        <v>43613</v>
      </c>
      <c r="E39" t="s">
        <v>443</v>
      </c>
      <c r="F39">
        <v>3145.15</v>
      </c>
      <c r="G39"/>
      <c r="H39" s="200">
        <f t="shared" si="0"/>
        <v>3145.15</v>
      </c>
      <c r="I39" s="283">
        <f t="shared" si="1"/>
        <v>1</v>
      </c>
      <c r="J39">
        <v>3145.15</v>
      </c>
      <c r="K39">
        <v>3145.15</v>
      </c>
      <c r="L39">
        <v>0</v>
      </c>
      <c r="M39"/>
      <c r="N39"/>
      <c r="O39"/>
      <c r="P39" s="200">
        <f t="shared" si="2"/>
        <v>3145.15</v>
      </c>
      <c r="Q39" s="281">
        <f t="shared" si="3"/>
        <v>1</v>
      </c>
      <c r="R39" s="200">
        <f t="shared" si="4"/>
        <v>3145.15</v>
      </c>
      <c r="S39" s="281">
        <f t="shared" si="5"/>
        <v>1</v>
      </c>
      <c r="T39" s="200">
        <f t="shared" si="6"/>
        <v>0</v>
      </c>
      <c r="U39" s="281" t="e">
        <f t="shared" si="7"/>
        <v>#DIV/0!</v>
      </c>
      <c r="V39" s="7"/>
    </row>
    <row r="40" spans="1:22">
      <c r="A40" s="334">
        <v>803054204</v>
      </c>
      <c r="B40" t="s">
        <v>397</v>
      </c>
      <c r="C40">
        <v>6200</v>
      </c>
      <c r="D40" s="333">
        <v>43984</v>
      </c>
      <c r="E40" t="s">
        <v>443</v>
      </c>
      <c r="F40">
        <v>2768.41</v>
      </c>
      <c r="G40"/>
      <c r="H40" s="200">
        <f t="shared" si="0"/>
        <v>2768.41</v>
      </c>
      <c r="I40" s="283">
        <f t="shared" si="1"/>
        <v>1</v>
      </c>
      <c r="J40">
        <v>2768.41</v>
      </c>
      <c r="K40">
        <v>2768.41</v>
      </c>
      <c r="L40">
        <v>0</v>
      </c>
      <c r="M40"/>
      <c r="N40"/>
      <c r="O40"/>
      <c r="P40" s="200">
        <f t="shared" si="2"/>
        <v>2768.41</v>
      </c>
      <c r="Q40" s="281">
        <f t="shared" si="3"/>
        <v>1</v>
      </c>
      <c r="R40" s="200">
        <f t="shared" si="4"/>
        <v>2768.41</v>
      </c>
      <c r="S40" s="281">
        <f t="shared" si="5"/>
        <v>1</v>
      </c>
      <c r="T40" s="200">
        <f t="shared" si="6"/>
        <v>0</v>
      </c>
      <c r="U40" s="281" t="e">
        <f t="shared" si="7"/>
        <v>#DIV/0!</v>
      </c>
      <c r="V40" s="7"/>
    </row>
    <row r="41" spans="1:22">
      <c r="A41" s="334">
        <v>803054204</v>
      </c>
      <c r="B41" t="s">
        <v>397</v>
      </c>
      <c r="C41">
        <v>3200</v>
      </c>
      <c r="D41" s="333">
        <v>44341</v>
      </c>
      <c r="E41" t="s">
        <v>443</v>
      </c>
      <c r="F41">
        <v>1872.96</v>
      </c>
      <c r="G41"/>
      <c r="H41" s="200">
        <f t="shared" si="0"/>
        <v>1872.96</v>
      </c>
      <c r="I41" s="283">
        <f t="shared" si="1"/>
        <v>1</v>
      </c>
      <c r="J41">
        <v>1872.96</v>
      </c>
      <c r="K41">
        <v>1872.96</v>
      </c>
      <c r="L41">
        <v>0</v>
      </c>
      <c r="M41"/>
      <c r="N41"/>
      <c r="O41"/>
      <c r="P41" s="200">
        <f t="shared" si="2"/>
        <v>1872.96</v>
      </c>
      <c r="Q41" s="281">
        <f t="shared" si="3"/>
        <v>1</v>
      </c>
      <c r="R41" s="200">
        <f t="shared" si="4"/>
        <v>1872.96</v>
      </c>
      <c r="S41" s="281">
        <f t="shared" si="5"/>
        <v>1</v>
      </c>
      <c r="T41" s="200">
        <f t="shared" si="6"/>
        <v>0</v>
      </c>
      <c r="U41" s="281" t="e">
        <f t="shared" si="7"/>
        <v>#DIV/0!</v>
      </c>
      <c r="V41" s="7"/>
    </row>
    <row r="42" spans="1:22">
      <c r="A42" s="334" t="s">
        <v>406</v>
      </c>
      <c r="B42" t="s">
        <v>407</v>
      </c>
      <c r="C42">
        <v>18400</v>
      </c>
      <c r="D42" s="333">
        <v>44692</v>
      </c>
      <c r="E42" t="s">
        <v>443</v>
      </c>
      <c r="F42">
        <v>0</v>
      </c>
      <c r="G42"/>
      <c r="H42" s="200">
        <f t="shared" si="0"/>
        <v>0</v>
      </c>
      <c r="I42" s="283" t="e">
        <f t="shared" si="1"/>
        <v>#DIV/0!</v>
      </c>
      <c r="J42">
        <v>0</v>
      </c>
      <c r="K42">
        <v>0</v>
      </c>
      <c r="L42">
        <v>0</v>
      </c>
      <c r="M42"/>
      <c r="N42"/>
      <c r="O42"/>
      <c r="P42" s="200">
        <f t="shared" si="2"/>
        <v>0</v>
      </c>
      <c r="Q42" s="281" t="e">
        <f t="shared" si="3"/>
        <v>#DIV/0!</v>
      </c>
      <c r="R42" s="200">
        <f t="shared" si="4"/>
        <v>0</v>
      </c>
      <c r="S42" s="281" t="e">
        <f t="shared" si="5"/>
        <v>#DIV/0!</v>
      </c>
      <c r="T42" s="200">
        <f t="shared" si="6"/>
        <v>0</v>
      </c>
      <c r="U42" s="281" t="e">
        <f t="shared" si="7"/>
        <v>#DIV/0!</v>
      </c>
      <c r="V42" s="7"/>
    </row>
    <row r="43" spans="1:22">
      <c r="A43" s="334">
        <v>712459908</v>
      </c>
      <c r="B43" t="s">
        <v>345</v>
      </c>
      <c r="C43">
        <v>2596</v>
      </c>
      <c r="D43" s="333">
        <v>44322</v>
      </c>
      <c r="E43" t="s">
        <v>429</v>
      </c>
      <c r="F43">
        <v>5815.04</v>
      </c>
      <c r="G43"/>
      <c r="H43" s="200">
        <f t="shared" si="0"/>
        <v>5815.04</v>
      </c>
      <c r="I43" s="283">
        <f t="shared" si="1"/>
        <v>1</v>
      </c>
      <c r="J43">
        <v>6378.59</v>
      </c>
      <c r="K43">
        <v>6318.98</v>
      </c>
      <c r="L43">
        <v>-59.61</v>
      </c>
      <c r="M43"/>
      <c r="N43"/>
      <c r="O43"/>
      <c r="P43" s="200">
        <f t="shared" si="2"/>
        <v>6378.59</v>
      </c>
      <c r="Q43" s="281">
        <f t="shared" si="3"/>
        <v>1</v>
      </c>
      <c r="R43" s="200">
        <f t="shared" si="4"/>
        <v>6318.98</v>
      </c>
      <c r="S43" s="281">
        <f t="shared" si="5"/>
        <v>1</v>
      </c>
      <c r="T43" s="200">
        <f t="shared" si="6"/>
        <v>-59.61</v>
      </c>
      <c r="U43" s="281">
        <f t="shared" si="7"/>
        <v>1</v>
      </c>
      <c r="V43" s="7"/>
    </row>
    <row r="44" spans="1:22">
      <c r="A44" s="334">
        <v>733337901</v>
      </c>
      <c r="B44" t="s">
        <v>380</v>
      </c>
      <c r="C44">
        <v>2445</v>
      </c>
      <c r="D44" s="333">
        <v>44328</v>
      </c>
      <c r="E44" t="s">
        <v>429</v>
      </c>
      <c r="F44">
        <v>1283.6300000000001</v>
      </c>
      <c r="G44"/>
      <c r="H44" s="200">
        <f t="shared" si="0"/>
        <v>1283.6300000000001</v>
      </c>
      <c r="I44" s="283">
        <f t="shared" si="1"/>
        <v>1</v>
      </c>
      <c r="J44">
        <v>1426.96</v>
      </c>
      <c r="K44">
        <v>1394.87</v>
      </c>
      <c r="L44">
        <v>-32.090000000000003</v>
      </c>
      <c r="M44"/>
      <c r="N44"/>
      <c r="O44"/>
      <c r="P44" s="200">
        <f t="shared" si="2"/>
        <v>1426.96</v>
      </c>
      <c r="Q44" s="281">
        <f t="shared" si="3"/>
        <v>1</v>
      </c>
      <c r="R44" s="200">
        <f t="shared" si="4"/>
        <v>1394.87</v>
      </c>
      <c r="S44" s="281">
        <f t="shared" si="5"/>
        <v>1</v>
      </c>
      <c r="T44" s="200">
        <f t="shared" si="6"/>
        <v>-32.090000000000003</v>
      </c>
      <c r="U44" s="281">
        <f t="shared" si="7"/>
        <v>1</v>
      </c>
      <c r="V44" s="7"/>
    </row>
    <row r="45" spans="1:22">
      <c r="A45" s="334">
        <v>294821608</v>
      </c>
      <c r="B45" t="s">
        <v>360</v>
      </c>
      <c r="C45">
        <v>70800</v>
      </c>
      <c r="D45" s="333">
        <v>1</v>
      </c>
      <c r="E45" t="s">
        <v>443</v>
      </c>
      <c r="F45">
        <v>0</v>
      </c>
      <c r="G45"/>
      <c r="H45" s="200">
        <f t="shared" si="0"/>
        <v>0</v>
      </c>
      <c r="I45" s="283" t="e">
        <f t="shared" si="1"/>
        <v>#DIV/0!</v>
      </c>
      <c r="J45">
        <v>0</v>
      </c>
      <c r="K45">
        <v>0</v>
      </c>
      <c r="L45">
        <v>0</v>
      </c>
      <c r="M45"/>
      <c r="N45"/>
      <c r="O45"/>
      <c r="P45" s="200">
        <f t="shared" si="2"/>
        <v>0</v>
      </c>
      <c r="Q45" s="281" t="e">
        <f t="shared" si="3"/>
        <v>#DIV/0!</v>
      </c>
      <c r="R45" s="200">
        <f t="shared" si="4"/>
        <v>0</v>
      </c>
      <c r="S45" s="281" t="e">
        <f t="shared" si="5"/>
        <v>#DIV/0!</v>
      </c>
      <c r="T45" s="200">
        <f t="shared" si="6"/>
        <v>0</v>
      </c>
      <c r="U45" s="281" t="e">
        <f t="shared" si="7"/>
        <v>#DIV/0!</v>
      </c>
      <c r="V45" s="7"/>
    </row>
    <row r="46" spans="1:22">
      <c r="A46" s="334" t="s">
        <v>412</v>
      </c>
      <c r="B46" t="s">
        <v>413</v>
      </c>
      <c r="C46">
        <v>2702</v>
      </c>
      <c r="D46" s="333">
        <v>42877</v>
      </c>
      <c r="E46" t="s">
        <v>431</v>
      </c>
      <c r="F46">
        <v>605.75</v>
      </c>
      <c r="G46"/>
      <c r="H46" s="200">
        <f t="shared" si="0"/>
        <v>605.75</v>
      </c>
      <c r="I46" s="283">
        <f t="shared" si="1"/>
        <v>1</v>
      </c>
      <c r="J46">
        <v>673.99</v>
      </c>
      <c r="K46">
        <v>673.99</v>
      </c>
      <c r="L46">
        <v>0</v>
      </c>
      <c r="M46"/>
      <c r="N46"/>
      <c r="O46"/>
      <c r="P46" s="200">
        <f t="shared" si="2"/>
        <v>673.99</v>
      </c>
      <c r="Q46" s="281">
        <f t="shared" si="3"/>
        <v>1</v>
      </c>
      <c r="R46" s="200">
        <f t="shared" si="4"/>
        <v>673.99</v>
      </c>
      <c r="S46" s="281">
        <f t="shared" si="5"/>
        <v>1</v>
      </c>
      <c r="T46" s="200">
        <f t="shared" si="6"/>
        <v>0</v>
      </c>
      <c r="U46" s="281" t="e">
        <f t="shared" si="7"/>
        <v>#DIV/0!</v>
      </c>
      <c r="V46" s="7"/>
    </row>
    <row r="47" spans="1:22">
      <c r="A47" s="334" t="s">
        <v>412</v>
      </c>
      <c r="B47" t="s">
        <v>413</v>
      </c>
      <c r="C47">
        <v>2702</v>
      </c>
      <c r="D47" s="333">
        <v>43242</v>
      </c>
      <c r="E47" t="s">
        <v>431</v>
      </c>
      <c r="F47">
        <v>627.13</v>
      </c>
      <c r="G47"/>
      <c r="H47" s="200">
        <f t="shared" si="0"/>
        <v>627.13</v>
      </c>
      <c r="I47" s="283">
        <f t="shared" si="1"/>
        <v>1</v>
      </c>
      <c r="J47">
        <v>739.52</v>
      </c>
      <c r="K47">
        <v>697.78</v>
      </c>
      <c r="L47">
        <v>-41.74</v>
      </c>
      <c r="M47"/>
      <c r="N47"/>
      <c r="O47"/>
      <c r="P47" s="200">
        <f t="shared" si="2"/>
        <v>739.52</v>
      </c>
      <c r="Q47" s="281">
        <f t="shared" si="3"/>
        <v>1</v>
      </c>
      <c r="R47" s="200">
        <f t="shared" si="4"/>
        <v>697.78</v>
      </c>
      <c r="S47" s="281">
        <f t="shared" si="5"/>
        <v>1</v>
      </c>
      <c r="T47" s="200">
        <f t="shared" si="6"/>
        <v>-41.74</v>
      </c>
      <c r="U47" s="281">
        <f t="shared" si="7"/>
        <v>1</v>
      </c>
      <c r="V47" s="7"/>
    </row>
    <row r="48" spans="1:22">
      <c r="A48" s="334" t="s">
        <v>412</v>
      </c>
      <c r="B48" t="s">
        <v>413</v>
      </c>
      <c r="C48">
        <v>7015</v>
      </c>
      <c r="D48" s="333">
        <v>43612</v>
      </c>
      <c r="E48" t="s">
        <v>431</v>
      </c>
      <c r="F48">
        <v>1665.19</v>
      </c>
      <c r="G48"/>
      <c r="H48" s="200">
        <f t="shared" si="0"/>
        <v>1665.19</v>
      </c>
      <c r="I48" s="283">
        <f t="shared" si="1"/>
        <v>1</v>
      </c>
      <c r="J48">
        <v>1856.68</v>
      </c>
      <c r="K48">
        <v>1852.77</v>
      </c>
      <c r="L48">
        <v>-3.91</v>
      </c>
      <c r="M48"/>
      <c r="N48"/>
      <c r="O48"/>
      <c r="P48" s="200">
        <f t="shared" si="2"/>
        <v>1856.68</v>
      </c>
      <c r="Q48" s="281">
        <f t="shared" si="3"/>
        <v>1</v>
      </c>
      <c r="R48" s="200">
        <f t="shared" si="4"/>
        <v>1852.77</v>
      </c>
      <c r="S48" s="281">
        <f t="shared" si="5"/>
        <v>1</v>
      </c>
      <c r="T48" s="200">
        <f t="shared" si="6"/>
        <v>-3.91</v>
      </c>
      <c r="U48" s="281">
        <f t="shared" si="7"/>
        <v>1</v>
      </c>
      <c r="V48" s="7"/>
    </row>
    <row r="49" spans="1:22">
      <c r="A49" s="334" t="s">
        <v>412</v>
      </c>
      <c r="B49" t="s">
        <v>413</v>
      </c>
      <c r="C49">
        <v>7015</v>
      </c>
      <c r="D49" s="333">
        <v>44004</v>
      </c>
      <c r="E49" t="s">
        <v>431</v>
      </c>
      <c r="F49">
        <v>1757.7</v>
      </c>
      <c r="G49"/>
      <c r="H49" s="200">
        <f t="shared" si="0"/>
        <v>1757.7</v>
      </c>
      <c r="I49" s="283">
        <f t="shared" si="1"/>
        <v>1</v>
      </c>
      <c r="J49">
        <v>1972.05</v>
      </c>
      <c r="K49">
        <v>1955.71</v>
      </c>
      <c r="L49">
        <v>-16.34</v>
      </c>
      <c r="M49"/>
      <c r="N49"/>
      <c r="O49"/>
      <c r="P49" s="200">
        <f t="shared" ref="P49:P58" si="18">J49-N49</f>
        <v>1972.05</v>
      </c>
      <c r="Q49" s="281">
        <f t="shared" ref="Q49:Q58" si="19">ROUND(P49/J49,10)</f>
        <v>1</v>
      </c>
      <c r="R49" s="200">
        <f t="shared" ref="R49:R58" si="20">K49-M49</f>
        <v>1955.71</v>
      </c>
      <c r="S49" s="281">
        <f t="shared" ref="S49:S58" si="21">ROUND(R49/K49,10)</f>
        <v>1</v>
      </c>
      <c r="T49" s="200">
        <f t="shared" ref="T49:T58" si="22">L49-O49</f>
        <v>-16.34</v>
      </c>
      <c r="U49" s="281">
        <f t="shared" ref="U49:U58" si="23">ROUND(T49/L49,10)</f>
        <v>1</v>
      </c>
      <c r="V49" s="7"/>
    </row>
    <row r="50" spans="1:22">
      <c r="A50" s="334" t="s">
        <v>412</v>
      </c>
      <c r="B50" t="s">
        <v>413</v>
      </c>
      <c r="C50">
        <v>7015</v>
      </c>
      <c r="D50" s="333">
        <v>44326</v>
      </c>
      <c r="E50" t="s">
        <v>431</v>
      </c>
      <c r="F50">
        <v>1794.7</v>
      </c>
      <c r="G50"/>
      <c r="H50" s="200">
        <f t="shared" si="0"/>
        <v>1794.7</v>
      </c>
      <c r="I50" s="283">
        <f t="shared" si="1"/>
        <v>1</v>
      </c>
      <c r="J50">
        <v>2164.23</v>
      </c>
      <c r="K50">
        <v>1996.87</v>
      </c>
      <c r="L50">
        <v>-167.36</v>
      </c>
      <c r="M50"/>
      <c r="N50"/>
      <c r="O50"/>
      <c r="P50" s="200">
        <f t="shared" si="18"/>
        <v>2164.23</v>
      </c>
      <c r="Q50" s="281">
        <f t="shared" si="19"/>
        <v>1</v>
      </c>
      <c r="R50" s="200">
        <f t="shared" si="20"/>
        <v>1996.87</v>
      </c>
      <c r="S50" s="281">
        <f t="shared" si="21"/>
        <v>1</v>
      </c>
      <c r="T50" s="200">
        <f t="shared" si="22"/>
        <v>-167.36</v>
      </c>
      <c r="U50" s="281">
        <f t="shared" si="23"/>
        <v>1</v>
      </c>
      <c r="V50" s="7"/>
    </row>
    <row r="51" spans="1:22">
      <c r="A51" s="334" t="s">
        <v>348</v>
      </c>
      <c r="B51" t="s">
        <v>349</v>
      </c>
      <c r="C51">
        <v>46200</v>
      </c>
      <c r="D51" s="333">
        <v>44672</v>
      </c>
      <c r="E51" t="s">
        <v>443</v>
      </c>
      <c r="F51">
        <v>0</v>
      </c>
      <c r="G51"/>
      <c r="H51" s="200">
        <f t="shared" si="0"/>
        <v>0</v>
      </c>
      <c r="I51" s="283" t="e">
        <f t="shared" si="1"/>
        <v>#DIV/0!</v>
      </c>
      <c r="J51">
        <v>0</v>
      </c>
      <c r="K51">
        <v>0</v>
      </c>
      <c r="L51">
        <v>0</v>
      </c>
      <c r="M51"/>
      <c r="N51"/>
      <c r="O51"/>
      <c r="P51" s="200">
        <f t="shared" si="18"/>
        <v>0</v>
      </c>
      <c r="Q51" s="281" t="e">
        <f t="shared" si="19"/>
        <v>#DIV/0!</v>
      </c>
      <c r="R51" s="200">
        <f t="shared" si="20"/>
        <v>0</v>
      </c>
      <c r="S51" s="281" t="e">
        <f t="shared" si="21"/>
        <v>#DIV/0!</v>
      </c>
      <c r="T51" s="200">
        <f t="shared" si="22"/>
        <v>0</v>
      </c>
      <c r="U51" s="281" t="e">
        <f t="shared" si="23"/>
        <v>#DIV/0!</v>
      </c>
      <c r="V51" s="7"/>
    </row>
    <row r="52" spans="1:22">
      <c r="A52" s="334" t="s">
        <v>373</v>
      </c>
      <c r="B52" t="s">
        <v>374</v>
      </c>
      <c r="C52">
        <v>4504</v>
      </c>
      <c r="D52" s="333">
        <v>44306</v>
      </c>
      <c r="E52" t="s">
        <v>429</v>
      </c>
      <c r="F52">
        <v>1008.9</v>
      </c>
      <c r="G52"/>
      <c r="H52" s="200">
        <f t="shared" si="0"/>
        <v>1008.9</v>
      </c>
      <c r="I52" s="283">
        <f t="shared" si="1"/>
        <v>1</v>
      </c>
      <c r="J52">
        <v>1097.8800000000001</v>
      </c>
      <c r="K52">
        <v>1096.33</v>
      </c>
      <c r="L52">
        <v>-1.55</v>
      </c>
      <c r="M52"/>
      <c r="N52"/>
      <c r="O52"/>
      <c r="P52" s="200">
        <f t="shared" si="18"/>
        <v>1097.8800000000001</v>
      </c>
      <c r="Q52" s="281">
        <f t="shared" si="19"/>
        <v>1</v>
      </c>
      <c r="R52" s="200">
        <f t="shared" si="20"/>
        <v>1096.33</v>
      </c>
      <c r="S52" s="281">
        <f t="shared" si="21"/>
        <v>1</v>
      </c>
      <c r="T52" s="200">
        <f t="shared" si="22"/>
        <v>-1.55</v>
      </c>
      <c r="U52" s="281">
        <f t="shared" si="23"/>
        <v>1</v>
      </c>
      <c r="V52" s="7"/>
    </row>
    <row r="53" spans="1:22">
      <c r="A53" s="334" t="s">
        <v>446</v>
      </c>
      <c r="B53" t="s">
        <v>447</v>
      </c>
      <c r="C53">
        <v>541.53</v>
      </c>
      <c r="D53" s="333">
        <v>44158</v>
      </c>
      <c r="E53" t="s">
        <v>443</v>
      </c>
      <c r="F53">
        <v>541.53</v>
      </c>
      <c r="G53"/>
      <c r="H53" s="200">
        <f t="shared" si="0"/>
        <v>541.53</v>
      </c>
      <c r="I53" s="283">
        <f t="shared" si="1"/>
        <v>1</v>
      </c>
      <c r="J53">
        <v>541.53</v>
      </c>
      <c r="K53">
        <v>541.53</v>
      </c>
      <c r="L53">
        <v>0</v>
      </c>
      <c r="M53"/>
      <c r="N53"/>
      <c r="O53"/>
      <c r="P53" s="200">
        <f t="shared" si="18"/>
        <v>541.53</v>
      </c>
      <c r="Q53" s="281">
        <f t="shared" si="19"/>
        <v>1</v>
      </c>
      <c r="R53" s="200">
        <f t="shared" si="20"/>
        <v>541.53</v>
      </c>
      <c r="S53" s="281">
        <f t="shared" si="21"/>
        <v>1</v>
      </c>
      <c r="T53" s="200">
        <f t="shared" si="22"/>
        <v>0</v>
      </c>
      <c r="U53" s="281" t="e">
        <f t="shared" si="23"/>
        <v>#DIV/0!</v>
      </c>
      <c r="V53" s="7"/>
    </row>
    <row r="54" spans="1:22">
      <c r="A54" s="334" t="s">
        <v>341</v>
      </c>
      <c r="B54" t="s">
        <v>342</v>
      </c>
      <c r="C54">
        <v>2900</v>
      </c>
      <c r="D54" s="333">
        <v>43784</v>
      </c>
      <c r="E54" t="s">
        <v>443</v>
      </c>
      <c r="F54">
        <v>508.82</v>
      </c>
      <c r="G54"/>
      <c r="H54" s="200">
        <f t="shared" si="0"/>
        <v>508.82</v>
      </c>
      <c r="I54" s="283">
        <f t="shared" si="1"/>
        <v>1</v>
      </c>
      <c r="J54">
        <v>508.82</v>
      </c>
      <c r="K54">
        <v>508.82</v>
      </c>
      <c r="L54">
        <v>0</v>
      </c>
      <c r="M54"/>
      <c r="N54"/>
      <c r="O54"/>
      <c r="P54" s="200">
        <f t="shared" si="18"/>
        <v>508.82</v>
      </c>
      <c r="Q54" s="281">
        <f t="shared" si="19"/>
        <v>1</v>
      </c>
      <c r="R54" s="200">
        <f t="shared" si="20"/>
        <v>508.82</v>
      </c>
      <c r="S54" s="281">
        <f t="shared" si="21"/>
        <v>1</v>
      </c>
      <c r="T54" s="200">
        <f t="shared" si="22"/>
        <v>0</v>
      </c>
      <c r="U54" s="281" t="e">
        <f t="shared" si="23"/>
        <v>#DIV/0!</v>
      </c>
      <c r="V54" s="7"/>
    </row>
    <row r="55" spans="1:22">
      <c r="A55" s="334" t="s">
        <v>341</v>
      </c>
      <c r="B55" t="s">
        <v>342</v>
      </c>
      <c r="C55">
        <v>3500</v>
      </c>
      <c r="D55" s="333">
        <v>43593</v>
      </c>
      <c r="E55" t="s">
        <v>443</v>
      </c>
      <c r="F55">
        <v>1230.3900000000001</v>
      </c>
      <c r="G55"/>
      <c r="H55" s="200">
        <f t="shared" si="0"/>
        <v>1230.3900000000001</v>
      </c>
      <c r="I55" s="283">
        <f t="shared" si="1"/>
        <v>1</v>
      </c>
      <c r="J55">
        <v>1230.3900000000001</v>
      </c>
      <c r="K55">
        <v>1230.3900000000001</v>
      </c>
      <c r="L55">
        <v>0</v>
      </c>
      <c r="M55"/>
      <c r="N55"/>
      <c r="O55"/>
      <c r="P55" s="200">
        <f t="shared" si="18"/>
        <v>1230.3900000000001</v>
      </c>
      <c r="Q55" s="281">
        <f t="shared" si="19"/>
        <v>1</v>
      </c>
      <c r="R55" s="200">
        <f t="shared" si="20"/>
        <v>1230.3900000000001</v>
      </c>
      <c r="S55" s="281">
        <f t="shared" si="21"/>
        <v>1</v>
      </c>
      <c r="T55" s="200">
        <f t="shared" si="22"/>
        <v>0</v>
      </c>
      <c r="U55" s="281" t="e">
        <f t="shared" si="23"/>
        <v>#DIV/0!</v>
      </c>
      <c r="V55" s="7"/>
    </row>
    <row r="56" spans="1:22">
      <c r="A56" s="334" t="s">
        <v>418</v>
      </c>
      <c r="B56" t="s">
        <v>419</v>
      </c>
      <c r="C56">
        <v>20000</v>
      </c>
      <c r="D56" s="333">
        <v>44162</v>
      </c>
      <c r="E56" t="s">
        <v>443</v>
      </c>
      <c r="F56">
        <v>1277.5</v>
      </c>
      <c r="G56"/>
      <c r="H56" s="200">
        <f t="shared" si="0"/>
        <v>1277.5</v>
      </c>
      <c r="I56" s="283">
        <f t="shared" si="1"/>
        <v>1</v>
      </c>
      <c r="J56">
        <v>1277.5</v>
      </c>
      <c r="K56">
        <v>1277.5</v>
      </c>
      <c r="L56">
        <v>0</v>
      </c>
      <c r="M56"/>
      <c r="N56"/>
      <c r="O56"/>
      <c r="P56" s="200">
        <f t="shared" si="18"/>
        <v>1277.5</v>
      </c>
      <c r="Q56" s="281">
        <f t="shared" si="19"/>
        <v>1</v>
      </c>
      <c r="R56" s="200">
        <f t="shared" si="20"/>
        <v>1277.5</v>
      </c>
      <c r="S56" s="281">
        <f t="shared" si="21"/>
        <v>1</v>
      </c>
      <c r="T56" s="200">
        <f t="shared" si="22"/>
        <v>0</v>
      </c>
      <c r="U56" s="281" t="e">
        <f t="shared" si="23"/>
        <v>#DIV/0!</v>
      </c>
      <c r="V56" s="7"/>
    </row>
    <row r="57" spans="1:22">
      <c r="A57" s="334" t="s">
        <v>418</v>
      </c>
      <c r="B57" t="s">
        <v>419</v>
      </c>
      <c r="C57">
        <v>20000</v>
      </c>
      <c r="D57" s="333">
        <v>44301</v>
      </c>
      <c r="E57" t="s">
        <v>443</v>
      </c>
      <c r="F57">
        <v>1295</v>
      </c>
      <c r="G57"/>
      <c r="H57" s="200">
        <f t="shared" si="0"/>
        <v>1295</v>
      </c>
      <c r="I57" s="283">
        <f t="shared" si="1"/>
        <v>1</v>
      </c>
      <c r="J57">
        <v>1295</v>
      </c>
      <c r="K57">
        <v>1295</v>
      </c>
      <c r="L57">
        <v>0</v>
      </c>
      <c r="M57"/>
      <c r="N57"/>
      <c r="O57"/>
      <c r="P57" s="200">
        <f t="shared" si="18"/>
        <v>1295</v>
      </c>
      <c r="Q57" s="281">
        <f t="shared" si="19"/>
        <v>1</v>
      </c>
      <c r="R57" s="200">
        <f t="shared" si="20"/>
        <v>1295</v>
      </c>
      <c r="S57" s="281">
        <f t="shared" si="21"/>
        <v>1</v>
      </c>
      <c r="T57" s="200">
        <f t="shared" si="22"/>
        <v>0</v>
      </c>
      <c r="U57" s="281" t="e">
        <f t="shared" si="23"/>
        <v>#DIV/0!</v>
      </c>
      <c r="V57" s="7"/>
    </row>
    <row r="58" spans="1:22" ht="15">
      <c r="A58" s="338" t="s">
        <v>371</v>
      </c>
      <c r="B58" s="321" t="s">
        <v>372</v>
      </c>
      <c r="C58" s="321">
        <v>11955</v>
      </c>
      <c r="D58" s="322">
        <v>44698</v>
      </c>
      <c r="E58" s="321" t="s">
        <v>443</v>
      </c>
      <c r="F58" s="323">
        <v>0</v>
      </c>
      <c r="G58" s="324"/>
      <c r="H58" s="200">
        <f t="shared" si="0"/>
        <v>0</v>
      </c>
      <c r="I58" s="283" t="e">
        <f t="shared" si="1"/>
        <v>#DIV/0!</v>
      </c>
      <c r="J58" s="325">
        <v>0</v>
      </c>
      <c r="K58" s="325">
        <v>0</v>
      </c>
      <c r="L58" s="325">
        <v>0</v>
      </c>
      <c r="M58" s="325"/>
      <c r="N58" s="325"/>
      <c r="O58" s="325"/>
      <c r="P58" s="200">
        <f t="shared" si="18"/>
        <v>0</v>
      </c>
      <c r="Q58" s="281" t="e">
        <f t="shared" si="19"/>
        <v>#DIV/0!</v>
      </c>
      <c r="R58" s="200">
        <f t="shared" si="20"/>
        <v>0</v>
      </c>
      <c r="S58" s="281" t="e">
        <f t="shared" si="21"/>
        <v>#DIV/0!</v>
      </c>
      <c r="T58" s="200">
        <f t="shared" si="22"/>
        <v>0</v>
      </c>
      <c r="U58" s="281" t="e">
        <f t="shared" si="23"/>
        <v>#DIV/0!</v>
      </c>
      <c r="V58" s="7"/>
    </row>
    <row r="59" spans="1:22" ht="15">
      <c r="A59" s="338" t="s">
        <v>331</v>
      </c>
      <c r="B59" s="321" t="s">
        <v>332</v>
      </c>
      <c r="C59" s="321">
        <v>4033</v>
      </c>
      <c r="D59" s="322">
        <v>43775</v>
      </c>
      <c r="E59" s="321" t="s">
        <v>431</v>
      </c>
      <c r="F59" s="323">
        <v>248.03</v>
      </c>
      <c r="G59" s="324"/>
      <c r="H59" s="200">
        <f t="shared" si="0"/>
        <v>248.03</v>
      </c>
      <c r="I59" s="283">
        <f t="shared" si="1"/>
        <v>1</v>
      </c>
      <c r="J59" s="325">
        <v>275.08999999999997</v>
      </c>
      <c r="K59" s="325">
        <v>275.97000000000003</v>
      </c>
      <c r="L59" s="325">
        <v>0.88</v>
      </c>
      <c r="M59" s="325"/>
      <c r="N59" s="325"/>
      <c r="O59" s="325"/>
      <c r="P59" s="200">
        <f t="shared" si="2"/>
        <v>275.08999999999997</v>
      </c>
      <c r="Q59" s="281">
        <f t="shared" si="3"/>
        <v>1</v>
      </c>
      <c r="R59" s="200">
        <f t="shared" si="4"/>
        <v>275.97000000000003</v>
      </c>
      <c r="S59" s="281">
        <f t="shared" si="5"/>
        <v>1</v>
      </c>
      <c r="T59" s="200">
        <f t="shared" si="6"/>
        <v>0.88</v>
      </c>
      <c r="U59" s="281">
        <f t="shared" si="7"/>
        <v>1</v>
      </c>
      <c r="V59" s="7"/>
    </row>
    <row r="60" spans="1:22" ht="15">
      <c r="A60" s="338" t="s">
        <v>331</v>
      </c>
      <c r="B60" s="321" t="s">
        <v>332</v>
      </c>
      <c r="C60" s="321">
        <v>4033</v>
      </c>
      <c r="D60" s="322">
        <v>44140</v>
      </c>
      <c r="E60" s="321" t="s">
        <v>431</v>
      </c>
      <c r="F60" s="323">
        <v>260.13</v>
      </c>
      <c r="G60" s="324"/>
      <c r="H60" s="200">
        <f t="shared" si="0"/>
        <v>260.13</v>
      </c>
      <c r="I60" s="283">
        <f t="shared" si="1"/>
        <v>1</v>
      </c>
      <c r="J60" s="325">
        <v>307.88</v>
      </c>
      <c r="K60" s="325">
        <v>289.43</v>
      </c>
      <c r="L60" s="325">
        <v>-18.45</v>
      </c>
      <c r="M60" s="325"/>
      <c r="N60" s="325"/>
      <c r="O60" s="325"/>
      <c r="P60" s="200">
        <f t="shared" si="2"/>
        <v>307.88</v>
      </c>
      <c r="Q60" s="281">
        <f t="shared" si="3"/>
        <v>1</v>
      </c>
      <c r="R60" s="200">
        <f t="shared" si="4"/>
        <v>289.43</v>
      </c>
      <c r="S60" s="281">
        <f t="shared" si="5"/>
        <v>1</v>
      </c>
      <c r="T60" s="200">
        <f t="shared" si="6"/>
        <v>-18.45</v>
      </c>
      <c r="U60" s="281">
        <f t="shared" si="7"/>
        <v>1</v>
      </c>
      <c r="V60" s="7"/>
    </row>
    <row r="61" spans="1:22" ht="15">
      <c r="A61" s="338" t="s">
        <v>331</v>
      </c>
      <c r="B61" s="321" t="s">
        <v>332</v>
      </c>
      <c r="C61" s="321">
        <v>4033</v>
      </c>
      <c r="D61" s="322">
        <v>44504</v>
      </c>
      <c r="E61" s="321" t="s">
        <v>431</v>
      </c>
      <c r="F61" s="323">
        <v>266.18</v>
      </c>
      <c r="G61" s="324"/>
      <c r="H61" s="200">
        <f t="shared" si="0"/>
        <v>266.18</v>
      </c>
      <c r="I61" s="283">
        <f t="shared" si="1"/>
        <v>1</v>
      </c>
      <c r="J61" s="325">
        <v>310</v>
      </c>
      <c r="K61" s="325">
        <v>296.17</v>
      </c>
      <c r="L61" s="325">
        <v>-13.83</v>
      </c>
      <c r="M61" s="325"/>
      <c r="N61" s="325"/>
      <c r="O61" s="325"/>
      <c r="P61" s="200">
        <f t="shared" si="2"/>
        <v>310</v>
      </c>
      <c r="Q61" s="281">
        <f t="shared" si="3"/>
        <v>1</v>
      </c>
      <c r="R61" s="200">
        <f t="shared" si="4"/>
        <v>296.17</v>
      </c>
      <c r="S61" s="281">
        <f t="shared" si="5"/>
        <v>1</v>
      </c>
      <c r="T61" s="200">
        <f t="shared" si="6"/>
        <v>-13.83</v>
      </c>
      <c r="U61" s="281">
        <f t="shared" si="7"/>
        <v>1</v>
      </c>
      <c r="V61" s="7"/>
    </row>
    <row r="62" spans="1:22" ht="15">
      <c r="A62" s="338" t="s">
        <v>331</v>
      </c>
      <c r="B62" s="321" t="s">
        <v>332</v>
      </c>
      <c r="C62" s="321">
        <v>4033</v>
      </c>
      <c r="D62" s="322">
        <v>43591</v>
      </c>
      <c r="E62" s="321" t="s">
        <v>431</v>
      </c>
      <c r="F62" s="323">
        <v>865.08</v>
      </c>
      <c r="G62" s="324"/>
      <c r="H62" s="200">
        <f t="shared" si="0"/>
        <v>865.08</v>
      </c>
      <c r="I62" s="283">
        <f t="shared" si="1"/>
        <v>1</v>
      </c>
      <c r="J62" s="325">
        <v>965.95</v>
      </c>
      <c r="K62" s="325">
        <v>962.53</v>
      </c>
      <c r="L62" s="325">
        <v>-3.42</v>
      </c>
      <c r="M62" s="325"/>
      <c r="N62" s="325"/>
      <c r="O62" s="325"/>
      <c r="P62" s="200">
        <f t="shared" si="2"/>
        <v>965.95</v>
      </c>
      <c r="Q62" s="281">
        <f t="shared" si="3"/>
        <v>1</v>
      </c>
      <c r="R62" s="200">
        <f t="shared" si="4"/>
        <v>962.53</v>
      </c>
      <c r="S62" s="281">
        <f t="shared" si="5"/>
        <v>1</v>
      </c>
      <c r="T62" s="200">
        <f t="shared" si="6"/>
        <v>-3.42</v>
      </c>
      <c r="U62" s="281">
        <f t="shared" si="7"/>
        <v>1</v>
      </c>
      <c r="V62" s="7"/>
    </row>
    <row r="63" spans="1:22" ht="15">
      <c r="A63" s="339" t="s">
        <v>331</v>
      </c>
      <c r="B63" s="314" t="s">
        <v>332</v>
      </c>
      <c r="C63" s="314">
        <v>4033</v>
      </c>
      <c r="D63" s="317">
        <v>43958</v>
      </c>
      <c r="E63" s="314" t="s">
        <v>431</v>
      </c>
      <c r="F63" s="314">
        <v>901.38</v>
      </c>
      <c r="G63" s="314"/>
      <c r="H63" s="200">
        <f t="shared" si="0"/>
        <v>901.38</v>
      </c>
      <c r="I63" s="283">
        <f t="shared" si="1"/>
        <v>1</v>
      </c>
      <c r="J63">
        <v>977.14</v>
      </c>
      <c r="K63">
        <v>1002.92</v>
      </c>
      <c r="L63">
        <v>25.78</v>
      </c>
      <c r="M63"/>
      <c r="N63"/>
      <c r="O63"/>
      <c r="P63" s="200">
        <f t="shared" si="2"/>
        <v>977.14</v>
      </c>
      <c r="Q63" s="281">
        <f t="shared" si="3"/>
        <v>1</v>
      </c>
      <c r="R63" s="200">
        <f t="shared" si="4"/>
        <v>1002.92</v>
      </c>
      <c r="S63" s="281">
        <f t="shared" si="5"/>
        <v>1</v>
      </c>
      <c r="T63" s="200">
        <f t="shared" si="6"/>
        <v>25.78</v>
      </c>
      <c r="U63" s="281">
        <f t="shared" si="7"/>
        <v>1</v>
      </c>
      <c r="V63" s="7"/>
    </row>
    <row r="64" spans="1:22" ht="15">
      <c r="A64" s="339" t="s">
        <v>331</v>
      </c>
      <c r="B64" s="314" t="s">
        <v>332</v>
      </c>
      <c r="C64" s="314">
        <v>4033</v>
      </c>
      <c r="D64" s="317">
        <v>44322</v>
      </c>
      <c r="E64" s="314" t="s">
        <v>431</v>
      </c>
      <c r="F64" s="314">
        <v>919.52</v>
      </c>
      <c r="G64" s="314"/>
      <c r="H64" s="200">
        <f t="shared" si="0"/>
        <v>919.52</v>
      </c>
      <c r="I64" s="283">
        <f t="shared" si="1"/>
        <v>1</v>
      </c>
      <c r="J64">
        <v>1111.02</v>
      </c>
      <c r="K64">
        <v>1023.1</v>
      </c>
      <c r="L64">
        <v>-87.92</v>
      </c>
      <c r="M64"/>
      <c r="N64"/>
      <c r="O64"/>
      <c r="P64" s="200">
        <f t="shared" si="2"/>
        <v>1111.02</v>
      </c>
      <c r="Q64" s="281">
        <f t="shared" si="3"/>
        <v>1</v>
      </c>
      <c r="R64" s="200">
        <f t="shared" si="4"/>
        <v>1023.1</v>
      </c>
      <c r="S64" s="281">
        <f t="shared" si="5"/>
        <v>1</v>
      </c>
      <c r="T64" s="200">
        <f t="shared" si="6"/>
        <v>-87.92</v>
      </c>
      <c r="U64" s="281">
        <f t="shared" si="7"/>
        <v>1</v>
      </c>
      <c r="V64" s="7"/>
    </row>
    <row r="65" spans="1:22" ht="15">
      <c r="A65" s="339" t="s">
        <v>331</v>
      </c>
      <c r="B65" s="314" t="s">
        <v>332</v>
      </c>
      <c r="C65" s="314">
        <v>4033</v>
      </c>
      <c r="D65" s="317">
        <v>43521</v>
      </c>
      <c r="E65" s="314" t="s">
        <v>431</v>
      </c>
      <c r="F65" s="314">
        <v>2722.28</v>
      </c>
      <c r="G65" s="314"/>
      <c r="H65" s="200">
        <f t="shared" si="0"/>
        <v>2722.28</v>
      </c>
      <c r="I65" s="283">
        <f t="shared" si="1"/>
        <v>1</v>
      </c>
      <c r="J65">
        <v>3089.51</v>
      </c>
      <c r="K65">
        <v>3028.95</v>
      </c>
      <c r="L65">
        <v>-60.56</v>
      </c>
      <c r="M65"/>
      <c r="N65"/>
      <c r="O65"/>
      <c r="P65" s="200">
        <f t="shared" si="2"/>
        <v>3089.51</v>
      </c>
      <c r="Q65" s="281">
        <f t="shared" si="3"/>
        <v>1</v>
      </c>
      <c r="R65" s="200">
        <f t="shared" si="4"/>
        <v>3028.95</v>
      </c>
      <c r="S65" s="281">
        <f t="shared" si="5"/>
        <v>1</v>
      </c>
      <c r="T65" s="200">
        <f t="shared" si="6"/>
        <v>-60.56</v>
      </c>
      <c r="U65" s="281">
        <f t="shared" si="7"/>
        <v>1</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57599.729999999981</v>
      </c>
      <c r="G70" s="175">
        <f>SUM(G2:G69)</f>
        <v>0</v>
      </c>
      <c r="H70" s="11">
        <f>SUM(H2:H69)</f>
        <v>57599.729999999981</v>
      </c>
      <c r="I70" s="284">
        <f t="shared" ref="I70" si="26">ROUND(H70/F70,10)</f>
        <v>1</v>
      </c>
      <c r="J70" s="196">
        <f t="shared" ref="J70:P70" si="27">SUM(J2:J69)</f>
        <v>63268.51999999999</v>
      </c>
      <c r="K70" s="177">
        <f t="shared" si="27"/>
        <v>62078.759999999995</v>
      </c>
      <c r="L70" s="196">
        <f t="shared" si="27"/>
        <v>-1189.76</v>
      </c>
      <c r="M70" s="199">
        <f t="shared" si="27"/>
        <v>0</v>
      </c>
      <c r="N70" s="199">
        <f t="shared" si="27"/>
        <v>0</v>
      </c>
      <c r="O70" s="199">
        <f t="shared" si="27"/>
        <v>0</v>
      </c>
      <c r="P70" s="8">
        <f t="shared" si="27"/>
        <v>63268.51999999999</v>
      </c>
      <c r="Q70" s="282">
        <f t="shared" si="3"/>
        <v>1</v>
      </c>
      <c r="R70" s="8">
        <f>SUM(R2:R69)</f>
        <v>62078.759999999995</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443</v>
      </c>
      <c r="B4" s="318">
        <v>9809.35</v>
      </c>
      <c r="C4" s="318">
        <v>9809.35</v>
      </c>
      <c r="D4" s="318" t="s">
        <v>429</v>
      </c>
      <c r="E4" s="318">
        <v>9809.35</v>
      </c>
      <c r="F4" s="318">
        <v>9809.35</v>
      </c>
      <c r="G4" s="318">
        <v>-29.68</v>
      </c>
      <c r="H4" s="318">
        <v>-29.68</v>
      </c>
      <c r="I4" s="113"/>
      <c r="J4" s="151">
        <v>44651</v>
      </c>
      <c r="K4" s="151">
        <v>44652</v>
      </c>
      <c r="L4" s="113"/>
    </row>
    <row r="5" spans="1:16">
      <c r="A5" s="318" t="s">
        <v>443</v>
      </c>
      <c r="B5" s="318">
        <v>1873.82</v>
      </c>
      <c r="C5" s="318">
        <v>1873.82</v>
      </c>
      <c r="D5" s="318" t="s">
        <v>435</v>
      </c>
      <c r="E5" s="318">
        <v>1873.82</v>
      </c>
      <c r="F5" s="318">
        <v>1873.82</v>
      </c>
      <c r="G5" s="318">
        <v>-4.82</v>
      </c>
      <c r="H5" s="318">
        <v>-4.82</v>
      </c>
      <c r="I5" s="113"/>
      <c r="J5" s="151">
        <v>44651</v>
      </c>
      <c r="K5" s="151">
        <v>44652</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11683.17</v>
      </c>
      <c r="C11" s="88">
        <f t="shared" ref="C11:H11" si="0">SUM(C4:C10)</f>
        <v>11683.17</v>
      </c>
      <c r="D11" s="88">
        <f t="shared" si="0"/>
        <v>0</v>
      </c>
      <c r="E11" s="88">
        <f>SUM(E4:E10)</f>
        <v>11683.17</v>
      </c>
      <c r="F11" s="88">
        <f t="shared" si="0"/>
        <v>11683.17</v>
      </c>
      <c r="G11" s="88">
        <f t="shared" si="0"/>
        <v>-34.5</v>
      </c>
      <c r="H11" s="88">
        <f t="shared" si="0"/>
        <v>-34.5</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-34.5</v>
      </c>
      <c r="E25" s="96">
        <f>H11</f>
        <v>-34.5</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448</v>
      </c>
      <c r="B2" s="334">
        <v>4031976</v>
      </c>
      <c r="C2" s="334">
        <v>4031976</v>
      </c>
      <c r="D2" t="s">
        <v>326</v>
      </c>
      <c r="E2">
        <v>1716</v>
      </c>
      <c r="F2">
        <v>337964.93</v>
      </c>
      <c r="G2">
        <v>234.45</v>
      </c>
      <c r="H2">
        <v>402323.97</v>
      </c>
      <c r="I2">
        <v>311416.71000000002</v>
      </c>
      <c r="J2">
        <v>211.9</v>
      </c>
      <c r="K2">
        <v>363620.4</v>
      </c>
      <c r="L2" t="s">
        <v>449</v>
      </c>
      <c r="M2" s="333">
        <v>44651</v>
      </c>
    </row>
    <row r="3" spans="1:13">
      <c r="A3" t="s">
        <v>448</v>
      </c>
      <c r="B3" s="336" t="s">
        <v>327</v>
      </c>
      <c r="C3" s="334" t="s">
        <v>294</v>
      </c>
      <c r="D3" t="s">
        <v>450</v>
      </c>
      <c r="E3">
        <v>5885</v>
      </c>
      <c r="F3">
        <v>283658.11</v>
      </c>
      <c r="G3">
        <v>50.28</v>
      </c>
      <c r="H3">
        <v>295897.8</v>
      </c>
      <c r="I3">
        <v>283658.11</v>
      </c>
      <c r="J3">
        <v>50.28</v>
      </c>
      <c r="K3">
        <v>295897.8</v>
      </c>
      <c r="L3" t="s">
        <v>451</v>
      </c>
      <c r="M3" s="333">
        <v>44651</v>
      </c>
    </row>
    <row r="4" spans="1:13">
      <c r="A4" t="s">
        <v>448</v>
      </c>
      <c r="B4" s="334">
        <v>1317205</v>
      </c>
      <c r="C4" s="334" t="s">
        <v>295</v>
      </c>
      <c r="D4" t="s">
        <v>452</v>
      </c>
      <c r="E4">
        <v>19200</v>
      </c>
      <c r="F4">
        <v>629809.76</v>
      </c>
      <c r="G4">
        <v>41.84</v>
      </c>
      <c r="H4">
        <v>803328</v>
      </c>
      <c r="I4">
        <v>629809.76</v>
      </c>
      <c r="J4">
        <v>41.84</v>
      </c>
      <c r="K4">
        <v>803328</v>
      </c>
      <c r="L4" t="s">
        <v>451</v>
      </c>
      <c r="M4" s="333">
        <v>44651</v>
      </c>
    </row>
    <row r="5" spans="1:13">
      <c r="A5" t="s">
        <v>448</v>
      </c>
      <c r="B5" s="334" t="s">
        <v>296</v>
      </c>
      <c r="C5" s="334" t="s">
        <v>296</v>
      </c>
      <c r="D5" t="s">
        <v>453</v>
      </c>
      <c r="E5">
        <v>4033</v>
      </c>
      <c r="F5">
        <v>382583.97</v>
      </c>
      <c r="G5">
        <v>86.55</v>
      </c>
      <c r="H5">
        <v>349038.79</v>
      </c>
      <c r="I5">
        <v>355874.45</v>
      </c>
      <c r="J5">
        <v>78.22</v>
      </c>
      <c r="K5">
        <v>315461.26</v>
      </c>
      <c r="L5" t="s">
        <v>449</v>
      </c>
      <c r="M5" s="333">
        <v>44651</v>
      </c>
    </row>
    <row r="6" spans="1:13">
      <c r="A6" t="s">
        <v>448</v>
      </c>
      <c r="B6" s="334" t="s">
        <v>333</v>
      </c>
      <c r="C6" s="334" t="s">
        <v>297</v>
      </c>
      <c r="D6" t="s">
        <v>454</v>
      </c>
      <c r="E6">
        <v>5680</v>
      </c>
      <c r="F6">
        <v>1048304.38</v>
      </c>
      <c r="G6">
        <v>108.8</v>
      </c>
      <c r="H6">
        <v>617984</v>
      </c>
      <c r="I6">
        <v>1048304.38</v>
      </c>
      <c r="J6">
        <v>108.8</v>
      </c>
      <c r="K6">
        <v>617984</v>
      </c>
      <c r="L6" t="s">
        <v>451</v>
      </c>
      <c r="M6" s="333">
        <v>44651</v>
      </c>
    </row>
    <row r="7" spans="1:13">
      <c r="A7" t="s">
        <v>448</v>
      </c>
      <c r="B7" s="334" t="s">
        <v>335</v>
      </c>
      <c r="C7" s="334">
        <v>2722670</v>
      </c>
      <c r="D7" t="s">
        <v>455</v>
      </c>
      <c r="E7">
        <v>47714</v>
      </c>
      <c r="F7">
        <v>760001.43</v>
      </c>
      <c r="G7">
        <v>21.15</v>
      </c>
      <c r="H7">
        <v>1009151.1</v>
      </c>
      <c r="I7">
        <v>760001.43</v>
      </c>
      <c r="J7">
        <v>21.15</v>
      </c>
      <c r="K7">
        <v>1009151.1</v>
      </c>
      <c r="L7" t="s">
        <v>451</v>
      </c>
      <c r="M7" s="333">
        <v>44651</v>
      </c>
    </row>
    <row r="8" spans="1:13">
      <c r="A8" t="s">
        <v>448</v>
      </c>
      <c r="B8" s="334">
        <v>35128206</v>
      </c>
      <c r="C8" s="334">
        <v>2257495</v>
      </c>
      <c r="D8" t="s">
        <v>456</v>
      </c>
      <c r="E8">
        <v>12500</v>
      </c>
      <c r="F8">
        <v>292738.75</v>
      </c>
      <c r="G8">
        <v>23.69</v>
      </c>
      <c r="H8">
        <v>296125</v>
      </c>
      <c r="I8">
        <v>292738.75</v>
      </c>
      <c r="J8">
        <v>23.69</v>
      </c>
      <c r="K8">
        <v>296125</v>
      </c>
      <c r="L8" t="s">
        <v>451</v>
      </c>
      <c r="M8" s="333">
        <v>44651</v>
      </c>
    </row>
    <row r="9" spans="1:13">
      <c r="A9" t="s">
        <v>448</v>
      </c>
      <c r="B9" s="334" t="s">
        <v>339</v>
      </c>
      <c r="C9" s="334" t="s">
        <v>298</v>
      </c>
      <c r="D9" t="s">
        <v>457</v>
      </c>
      <c r="E9">
        <v>2200</v>
      </c>
      <c r="F9">
        <v>286746.15999999997</v>
      </c>
      <c r="G9">
        <v>117.36</v>
      </c>
      <c r="H9">
        <v>258192</v>
      </c>
      <c r="I9">
        <v>286746.15999999997</v>
      </c>
      <c r="J9">
        <v>117.36</v>
      </c>
      <c r="K9">
        <v>258192</v>
      </c>
      <c r="L9" t="s">
        <v>451</v>
      </c>
      <c r="M9" s="333">
        <v>44651</v>
      </c>
    </row>
    <row r="10" spans="1:13">
      <c r="A10" t="s">
        <v>448</v>
      </c>
      <c r="B10" s="334" t="s">
        <v>341</v>
      </c>
      <c r="C10" s="334" t="s">
        <v>299</v>
      </c>
      <c r="D10" t="s">
        <v>458</v>
      </c>
      <c r="E10">
        <v>2092</v>
      </c>
      <c r="F10">
        <v>301321.08</v>
      </c>
      <c r="G10">
        <v>667.93</v>
      </c>
      <c r="H10">
        <v>1397309.56</v>
      </c>
      <c r="I10">
        <v>301321.08</v>
      </c>
      <c r="J10">
        <v>667.93</v>
      </c>
      <c r="K10">
        <v>1397309.56</v>
      </c>
      <c r="L10" t="s">
        <v>451</v>
      </c>
      <c r="M10" s="333">
        <v>44651</v>
      </c>
    </row>
    <row r="11" spans="1:13">
      <c r="A11" t="s">
        <v>448</v>
      </c>
      <c r="B11" s="336" t="s">
        <v>300</v>
      </c>
      <c r="C11" s="336" t="s">
        <v>300</v>
      </c>
      <c r="D11" t="s">
        <v>344</v>
      </c>
      <c r="E11">
        <v>68495</v>
      </c>
      <c r="F11">
        <v>513072.6</v>
      </c>
      <c r="G11">
        <v>9.42</v>
      </c>
      <c r="H11">
        <v>645367.91</v>
      </c>
      <c r="I11">
        <v>395998.41</v>
      </c>
      <c r="J11">
        <v>7.17</v>
      </c>
      <c r="K11">
        <v>491383.13</v>
      </c>
      <c r="L11" t="s">
        <v>459</v>
      </c>
      <c r="M11" s="333">
        <v>44651</v>
      </c>
    </row>
    <row r="12" spans="1:13">
      <c r="A12" t="s">
        <v>448</v>
      </c>
      <c r="B12" s="334">
        <v>7124594</v>
      </c>
      <c r="C12" s="334">
        <v>7124594</v>
      </c>
      <c r="D12" t="s">
        <v>460</v>
      </c>
      <c r="E12">
        <v>2596</v>
      </c>
      <c r="F12">
        <v>382225.63</v>
      </c>
      <c r="G12">
        <v>178.95</v>
      </c>
      <c r="H12">
        <v>464556.25</v>
      </c>
      <c r="I12">
        <v>383309.17</v>
      </c>
      <c r="J12">
        <v>165.1</v>
      </c>
      <c r="K12">
        <v>428599.6</v>
      </c>
      <c r="L12" t="s">
        <v>461</v>
      </c>
      <c r="M12" s="333">
        <v>44651</v>
      </c>
    </row>
    <row r="13" spans="1:13">
      <c r="A13" t="s">
        <v>448</v>
      </c>
      <c r="B13" s="334" t="s">
        <v>346</v>
      </c>
      <c r="C13" s="334">
        <v>2136646</v>
      </c>
      <c r="D13" t="s">
        <v>462</v>
      </c>
      <c r="E13">
        <v>11200</v>
      </c>
      <c r="F13">
        <v>294060.79999999999</v>
      </c>
      <c r="G13">
        <v>22.59</v>
      </c>
      <c r="H13">
        <v>253008</v>
      </c>
      <c r="I13">
        <v>294060.79999999999</v>
      </c>
      <c r="J13">
        <v>22.59</v>
      </c>
      <c r="K13">
        <v>253008</v>
      </c>
      <c r="L13" t="s">
        <v>451</v>
      </c>
      <c r="M13" s="333">
        <v>44651</v>
      </c>
    </row>
    <row r="14" spans="1:13">
      <c r="A14" t="s">
        <v>448</v>
      </c>
      <c r="B14" s="334" t="s">
        <v>302</v>
      </c>
      <c r="C14" s="334" t="s">
        <v>302</v>
      </c>
      <c r="D14" t="s">
        <v>463</v>
      </c>
      <c r="E14">
        <v>16781</v>
      </c>
      <c r="F14">
        <v>499702.73</v>
      </c>
      <c r="G14">
        <v>38.979999999999997</v>
      </c>
      <c r="H14">
        <v>654137.22</v>
      </c>
      <c r="I14">
        <v>387546.65</v>
      </c>
      <c r="J14">
        <v>29.68</v>
      </c>
      <c r="K14">
        <v>498060.08</v>
      </c>
      <c r="L14" t="s">
        <v>459</v>
      </c>
      <c r="M14" s="333">
        <v>44651</v>
      </c>
    </row>
    <row r="15" spans="1:13">
      <c r="A15" t="s">
        <v>448</v>
      </c>
      <c r="B15" s="334">
        <v>124765108</v>
      </c>
      <c r="C15" s="334">
        <v>2125097</v>
      </c>
      <c r="D15" t="s">
        <v>464</v>
      </c>
      <c r="E15">
        <v>24400</v>
      </c>
      <c r="F15">
        <v>406039.06</v>
      </c>
      <c r="G15">
        <v>26.08</v>
      </c>
      <c r="H15">
        <v>636352</v>
      </c>
      <c r="I15">
        <v>406039.06</v>
      </c>
      <c r="J15">
        <v>26.08</v>
      </c>
      <c r="K15">
        <v>636352</v>
      </c>
      <c r="L15" t="s">
        <v>451</v>
      </c>
      <c r="M15" s="333">
        <v>44651</v>
      </c>
    </row>
    <row r="16" spans="1:13">
      <c r="A16" t="s">
        <v>448</v>
      </c>
      <c r="B16" s="334">
        <v>151290889</v>
      </c>
      <c r="C16" s="334">
        <v>2488671</v>
      </c>
      <c r="D16" t="s">
        <v>465</v>
      </c>
      <c r="E16">
        <v>25000</v>
      </c>
      <c r="F16">
        <v>205777.5</v>
      </c>
      <c r="G16">
        <v>5.29</v>
      </c>
      <c r="H16">
        <v>132250</v>
      </c>
      <c r="I16">
        <v>205777.5</v>
      </c>
      <c r="J16">
        <v>5.29</v>
      </c>
      <c r="K16">
        <v>132250</v>
      </c>
      <c r="L16" t="s">
        <v>451</v>
      </c>
      <c r="M16" s="333">
        <v>44651</v>
      </c>
    </row>
    <row r="17" spans="1:13">
      <c r="A17" t="s">
        <v>448</v>
      </c>
      <c r="B17" s="334" t="s">
        <v>354</v>
      </c>
      <c r="C17" s="334" t="s">
        <v>303</v>
      </c>
      <c r="D17" t="s">
        <v>466</v>
      </c>
      <c r="E17">
        <v>4000</v>
      </c>
      <c r="F17">
        <v>237904.32</v>
      </c>
      <c r="G17">
        <v>79.83</v>
      </c>
      <c r="H17">
        <v>319320</v>
      </c>
      <c r="I17">
        <v>237904.32</v>
      </c>
      <c r="J17">
        <v>79.83</v>
      </c>
      <c r="K17">
        <v>319320</v>
      </c>
      <c r="L17" t="s">
        <v>451</v>
      </c>
      <c r="M17" s="333">
        <v>44651</v>
      </c>
    </row>
    <row r="18" spans="1:13">
      <c r="A18" t="s">
        <v>448</v>
      </c>
      <c r="B18" s="334">
        <v>7171589</v>
      </c>
      <c r="C18" s="334">
        <v>7171589</v>
      </c>
      <c r="D18" t="s">
        <v>356</v>
      </c>
      <c r="E18">
        <v>18812</v>
      </c>
      <c r="F18">
        <v>260935.19</v>
      </c>
      <c r="G18">
        <v>7.96</v>
      </c>
      <c r="H18">
        <v>149664.07999999999</v>
      </c>
      <c r="I18">
        <v>259038.25</v>
      </c>
      <c r="J18">
        <v>7.34</v>
      </c>
      <c r="K18">
        <v>138080.07999999999</v>
      </c>
      <c r="L18" t="s">
        <v>461</v>
      </c>
      <c r="M18" s="333">
        <v>44651</v>
      </c>
    </row>
    <row r="19" spans="1:13">
      <c r="A19" t="s">
        <v>448</v>
      </c>
      <c r="B19" s="334">
        <v>6185495</v>
      </c>
      <c r="C19" s="334">
        <v>6185495</v>
      </c>
      <c r="D19" t="s">
        <v>467</v>
      </c>
      <c r="E19">
        <v>1883</v>
      </c>
      <c r="F19">
        <v>180451.82</v>
      </c>
      <c r="G19">
        <v>200.58</v>
      </c>
      <c r="H19">
        <v>377684.53</v>
      </c>
      <c r="I19">
        <v>240346.12</v>
      </c>
      <c r="J19">
        <v>268.14999999999998</v>
      </c>
      <c r="K19">
        <v>504926.45</v>
      </c>
      <c r="L19" t="s">
        <v>468</v>
      </c>
      <c r="M19" s="333">
        <v>44651</v>
      </c>
    </row>
    <row r="20" spans="1:13">
      <c r="A20" t="s">
        <v>448</v>
      </c>
      <c r="B20" s="334" t="s">
        <v>304</v>
      </c>
      <c r="C20" s="334" t="s">
        <v>304</v>
      </c>
      <c r="D20" t="s">
        <v>469</v>
      </c>
      <c r="E20">
        <v>25940</v>
      </c>
      <c r="F20">
        <v>492884.56</v>
      </c>
      <c r="G20">
        <v>49.47</v>
      </c>
      <c r="H20">
        <v>1283367.01</v>
      </c>
      <c r="I20">
        <v>452326.07</v>
      </c>
      <c r="J20">
        <v>44.71</v>
      </c>
      <c r="K20">
        <v>1159907.1000000001</v>
      </c>
      <c r="L20" t="s">
        <v>449</v>
      </c>
      <c r="M20" s="333">
        <v>44651</v>
      </c>
    </row>
    <row r="21" spans="1:13">
      <c r="A21" t="s">
        <v>448</v>
      </c>
      <c r="B21" s="334" t="s">
        <v>361</v>
      </c>
      <c r="C21" s="334" t="s">
        <v>305</v>
      </c>
      <c r="D21" t="s">
        <v>470</v>
      </c>
      <c r="E21">
        <v>5800</v>
      </c>
      <c r="F21">
        <v>434282.3</v>
      </c>
      <c r="G21">
        <v>218.09</v>
      </c>
      <c r="H21">
        <v>1264922</v>
      </c>
      <c r="I21">
        <v>434282.3</v>
      </c>
      <c r="J21">
        <v>218.09</v>
      </c>
      <c r="K21">
        <v>1264922</v>
      </c>
      <c r="L21" t="s">
        <v>451</v>
      </c>
      <c r="M21" s="333">
        <v>44651</v>
      </c>
    </row>
    <row r="22" spans="1:13">
      <c r="A22" t="s">
        <v>448</v>
      </c>
      <c r="B22" s="334">
        <v>398438408</v>
      </c>
      <c r="C22" s="334" t="s">
        <v>306</v>
      </c>
      <c r="D22" t="s">
        <v>471</v>
      </c>
      <c r="E22">
        <v>25900</v>
      </c>
      <c r="F22">
        <v>522107.96</v>
      </c>
      <c r="G22">
        <v>11.68</v>
      </c>
      <c r="H22">
        <v>302512</v>
      </c>
      <c r="I22">
        <v>522107.96</v>
      </c>
      <c r="J22">
        <v>11.68</v>
      </c>
      <c r="K22">
        <v>302512</v>
      </c>
      <c r="L22" t="s">
        <v>451</v>
      </c>
      <c r="M22" s="333">
        <v>44651</v>
      </c>
    </row>
    <row r="23" spans="1:13">
      <c r="A23" t="s">
        <v>448</v>
      </c>
      <c r="B23" s="334" t="s">
        <v>364</v>
      </c>
      <c r="C23" s="334">
        <v>2781648</v>
      </c>
      <c r="D23" t="s">
        <v>472</v>
      </c>
      <c r="E23">
        <v>7000</v>
      </c>
      <c r="F23">
        <v>486056</v>
      </c>
      <c r="G23">
        <v>61.33</v>
      </c>
      <c r="H23">
        <v>429310</v>
      </c>
      <c r="I23">
        <v>486056</v>
      </c>
      <c r="J23">
        <v>61.33</v>
      </c>
      <c r="K23">
        <v>429310</v>
      </c>
      <c r="L23" t="s">
        <v>451</v>
      </c>
      <c r="M23" s="333">
        <v>44651</v>
      </c>
    </row>
    <row r="24" spans="1:13">
      <c r="A24" t="s">
        <v>448</v>
      </c>
      <c r="B24" s="334" t="s">
        <v>366</v>
      </c>
      <c r="C24" s="334">
        <v>2569286</v>
      </c>
      <c r="D24" t="s">
        <v>473</v>
      </c>
      <c r="E24">
        <v>54700</v>
      </c>
      <c r="F24">
        <v>671650.19</v>
      </c>
      <c r="G24">
        <v>18.940000000000001</v>
      </c>
      <c r="H24">
        <v>1036018</v>
      </c>
      <c r="I24">
        <v>671650.19</v>
      </c>
      <c r="J24">
        <v>18.940000000000001</v>
      </c>
      <c r="K24">
        <v>1036018</v>
      </c>
      <c r="L24" t="s">
        <v>451</v>
      </c>
      <c r="M24" s="333">
        <v>44651</v>
      </c>
    </row>
    <row r="25" spans="1:13">
      <c r="A25" t="s">
        <v>448</v>
      </c>
      <c r="B25" s="334" t="s">
        <v>368</v>
      </c>
      <c r="C25" s="334" t="s">
        <v>307</v>
      </c>
      <c r="D25" t="s">
        <v>474</v>
      </c>
      <c r="E25">
        <v>1300</v>
      </c>
      <c r="F25">
        <v>210188.94</v>
      </c>
      <c r="G25">
        <v>243.22</v>
      </c>
      <c r="H25">
        <v>316186</v>
      </c>
      <c r="I25">
        <v>210188.94</v>
      </c>
      <c r="J25">
        <v>243.22</v>
      </c>
      <c r="K25">
        <v>316186</v>
      </c>
      <c r="L25" t="s">
        <v>451</v>
      </c>
      <c r="M25" s="333">
        <v>44651</v>
      </c>
    </row>
    <row r="26" spans="1:13">
      <c r="A26" t="s">
        <v>448</v>
      </c>
      <c r="B26" s="334">
        <v>5889505</v>
      </c>
      <c r="C26" s="334">
        <v>5889505</v>
      </c>
      <c r="D26" t="s">
        <v>370</v>
      </c>
      <c r="E26">
        <v>19754</v>
      </c>
      <c r="F26">
        <v>389105.64</v>
      </c>
      <c r="G26">
        <v>34.28</v>
      </c>
      <c r="H26">
        <v>677226.92</v>
      </c>
      <c r="I26">
        <v>360551.52</v>
      </c>
      <c r="J26">
        <v>30.98</v>
      </c>
      <c r="K26">
        <v>612077.68999999994</v>
      </c>
      <c r="L26" t="s">
        <v>449</v>
      </c>
      <c r="M26" s="333">
        <v>44651</v>
      </c>
    </row>
    <row r="27" spans="1:13">
      <c r="A27" t="s">
        <v>448</v>
      </c>
      <c r="B27" s="334" t="s">
        <v>371</v>
      </c>
      <c r="C27" s="334" t="s">
        <v>308</v>
      </c>
      <c r="D27" t="s">
        <v>475</v>
      </c>
      <c r="E27">
        <v>11955</v>
      </c>
      <c r="F27">
        <v>675226.53</v>
      </c>
      <c r="G27">
        <v>68.819999999999993</v>
      </c>
      <c r="H27">
        <v>822743.1</v>
      </c>
      <c r="I27">
        <v>675226.53</v>
      </c>
      <c r="J27">
        <v>68.819999999999993</v>
      </c>
      <c r="K27">
        <v>822743.1</v>
      </c>
      <c r="L27" t="s">
        <v>451</v>
      </c>
      <c r="M27" s="333">
        <v>44651</v>
      </c>
    </row>
    <row r="28" spans="1:13">
      <c r="A28" t="s">
        <v>448</v>
      </c>
      <c r="B28" s="334" t="s">
        <v>309</v>
      </c>
      <c r="C28" s="334" t="s">
        <v>309</v>
      </c>
      <c r="D28" t="s">
        <v>374</v>
      </c>
      <c r="E28">
        <v>4504</v>
      </c>
      <c r="F28">
        <v>218870.8</v>
      </c>
      <c r="G28">
        <v>58.4</v>
      </c>
      <c r="H28">
        <v>263034.38</v>
      </c>
      <c r="I28">
        <v>218444</v>
      </c>
      <c r="J28">
        <v>53.88</v>
      </c>
      <c r="K28">
        <v>242675.52</v>
      </c>
      <c r="L28" t="s">
        <v>461</v>
      </c>
      <c r="M28" s="333">
        <v>44651</v>
      </c>
    </row>
    <row r="29" spans="1:13">
      <c r="A29" t="s">
        <v>448</v>
      </c>
      <c r="B29" s="334" t="s">
        <v>375</v>
      </c>
      <c r="C29" s="334" t="s">
        <v>310</v>
      </c>
      <c r="D29" t="s">
        <v>476</v>
      </c>
      <c r="E29">
        <v>11161</v>
      </c>
      <c r="F29">
        <v>520806.32</v>
      </c>
      <c r="G29">
        <v>48.83</v>
      </c>
      <c r="H29">
        <v>544991.63</v>
      </c>
      <c r="I29">
        <v>520806.32</v>
      </c>
      <c r="J29">
        <v>48.83</v>
      </c>
      <c r="K29">
        <v>544991.63</v>
      </c>
      <c r="L29" t="s">
        <v>451</v>
      </c>
      <c r="M29" s="333">
        <v>44651</v>
      </c>
    </row>
    <row r="30" spans="1:13">
      <c r="A30" t="s">
        <v>448</v>
      </c>
      <c r="B30" s="334">
        <v>6499260</v>
      </c>
      <c r="C30" s="334">
        <v>6499260</v>
      </c>
      <c r="D30" t="s">
        <v>377</v>
      </c>
      <c r="E30">
        <v>3900</v>
      </c>
      <c r="F30">
        <v>211774.68</v>
      </c>
      <c r="G30">
        <v>56.57</v>
      </c>
      <c r="H30">
        <v>220613.18</v>
      </c>
      <c r="I30">
        <v>23262722</v>
      </c>
      <c r="J30">
        <v>6882</v>
      </c>
      <c r="K30">
        <v>26839800</v>
      </c>
      <c r="L30" t="s">
        <v>477</v>
      </c>
      <c r="M30" s="333">
        <v>44651</v>
      </c>
    </row>
    <row r="31" spans="1:13">
      <c r="A31" t="s">
        <v>448</v>
      </c>
      <c r="B31" s="334" t="s">
        <v>311</v>
      </c>
      <c r="C31" s="334" t="s">
        <v>311</v>
      </c>
      <c r="D31" t="s">
        <v>478</v>
      </c>
      <c r="E31">
        <v>7100</v>
      </c>
      <c r="F31">
        <v>406713.57</v>
      </c>
      <c r="G31">
        <v>104.62</v>
      </c>
      <c r="H31">
        <v>742823.75</v>
      </c>
      <c r="I31">
        <v>306696.84999999998</v>
      </c>
      <c r="J31">
        <v>79.66</v>
      </c>
      <c r="K31">
        <v>565586</v>
      </c>
      <c r="L31" t="s">
        <v>459</v>
      </c>
      <c r="M31" s="333">
        <v>44651</v>
      </c>
    </row>
    <row r="32" spans="1:13">
      <c r="A32" t="s">
        <v>448</v>
      </c>
      <c r="B32" s="334">
        <v>7333378</v>
      </c>
      <c r="C32" s="334">
        <v>7333378</v>
      </c>
      <c r="D32" t="s">
        <v>479</v>
      </c>
      <c r="E32">
        <v>2445</v>
      </c>
      <c r="F32">
        <v>439028.68</v>
      </c>
      <c r="G32">
        <v>728.59</v>
      </c>
      <c r="H32">
        <v>1781410.15</v>
      </c>
      <c r="I32">
        <v>438707.4</v>
      </c>
      <c r="J32">
        <v>672.2</v>
      </c>
      <c r="K32">
        <v>1643529</v>
      </c>
      <c r="L32" t="s">
        <v>461</v>
      </c>
      <c r="M32" s="333">
        <v>44651</v>
      </c>
    </row>
    <row r="33" spans="1:13">
      <c r="A33" t="s">
        <v>448</v>
      </c>
      <c r="B33" s="334" t="s">
        <v>312</v>
      </c>
      <c r="C33" s="334" t="s">
        <v>312</v>
      </c>
      <c r="D33" t="s">
        <v>382</v>
      </c>
      <c r="E33">
        <v>3160</v>
      </c>
      <c r="F33">
        <v>219988.89</v>
      </c>
      <c r="G33">
        <v>152.05000000000001</v>
      </c>
      <c r="H33">
        <v>480464.66</v>
      </c>
      <c r="I33">
        <v>294946.68</v>
      </c>
      <c r="J33">
        <v>203.27</v>
      </c>
      <c r="K33">
        <v>642333.19999999995</v>
      </c>
      <c r="L33" t="s">
        <v>468</v>
      </c>
      <c r="M33" s="333">
        <v>44651</v>
      </c>
    </row>
    <row r="34" spans="1:13">
      <c r="A34" t="s">
        <v>448</v>
      </c>
      <c r="B34" s="334">
        <v>6555805</v>
      </c>
      <c r="C34" s="334">
        <v>6555805</v>
      </c>
      <c r="D34" t="s">
        <v>480</v>
      </c>
      <c r="E34">
        <v>6000</v>
      </c>
      <c r="F34">
        <v>214862.88</v>
      </c>
      <c r="G34">
        <v>32.340000000000003</v>
      </c>
      <c r="H34">
        <v>194065.43</v>
      </c>
      <c r="I34">
        <v>23582788</v>
      </c>
      <c r="J34">
        <v>3935</v>
      </c>
      <c r="K34">
        <v>23610000</v>
      </c>
      <c r="L34" t="s">
        <v>477</v>
      </c>
      <c r="M34" s="333">
        <v>44651</v>
      </c>
    </row>
    <row r="35" spans="1:13">
      <c r="A35" t="s">
        <v>448</v>
      </c>
      <c r="B35" s="334">
        <v>4741844</v>
      </c>
      <c r="C35" s="334">
        <v>4741844</v>
      </c>
      <c r="D35" t="s">
        <v>384</v>
      </c>
      <c r="E35">
        <v>3654</v>
      </c>
      <c r="F35">
        <v>405958.8</v>
      </c>
      <c r="G35">
        <v>210.06</v>
      </c>
      <c r="H35">
        <v>767550.23</v>
      </c>
      <c r="I35">
        <v>375707.75</v>
      </c>
      <c r="J35">
        <v>189.85</v>
      </c>
      <c r="K35">
        <v>693711.9</v>
      </c>
      <c r="L35" t="s">
        <v>449</v>
      </c>
      <c r="M35" s="333">
        <v>44651</v>
      </c>
    </row>
    <row r="36" spans="1:13">
      <c r="A36" t="s">
        <v>448</v>
      </c>
      <c r="B36" s="334">
        <v>631512209</v>
      </c>
      <c r="C36" s="334" t="s">
        <v>313</v>
      </c>
      <c r="D36" t="s">
        <v>481</v>
      </c>
      <c r="E36">
        <v>9900</v>
      </c>
      <c r="F36">
        <v>257665.09</v>
      </c>
      <c r="G36">
        <v>22.57</v>
      </c>
      <c r="H36">
        <v>223443</v>
      </c>
      <c r="I36">
        <v>257665.09</v>
      </c>
      <c r="J36">
        <v>22.57</v>
      </c>
      <c r="K36">
        <v>223443</v>
      </c>
      <c r="L36" t="s">
        <v>451</v>
      </c>
      <c r="M36" s="333">
        <v>44651</v>
      </c>
    </row>
    <row r="37" spans="1:13">
      <c r="A37" t="s">
        <v>448</v>
      </c>
      <c r="B37" s="334">
        <v>6640682</v>
      </c>
      <c r="C37" s="334">
        <v>6640682</v>
      </c>
      <c r="D37" t="s">
        <v>482</v>
      </c>
      <c r="E37">
        <v>7972</v>
      </c>
      <c r="F37">
        <v>400043.51</v>
      </c>
      <c r="G37">
        <v>80.12</v>
      </c>
      <c r="H37">
        <v>638756.01</v>
      </c>
      <c r="I37">
        <v>44158818</v>
      </c>
      <c r="J37">
        <v>9748</v>
      </c>
      <c r="K37">
        <v>77711056</v>
      </c>
      <c r="L37" t="s">
        <v>477</v>
      </c>
      <c r="M37" s="333">
        <v>44651</v>
      </c>
    </row>
    <row r="38" spans="1:13">
      <c r="A38" t="s">
        <v>448</v>
      </c>
      <c r="B38" s="334">
        <v>654902204</v>
      </c>
      <c r="C38" s="334">
        <v>2640891</v>
      </c>
      <c r="D38" t="s">
        <v>483</v>
      </c>
      <c r="E38">
        <v>40000</v>
      </c>
      <c r="F38">
        <v>137044</v>
      </c>
      <c r="G38">
        <v>5.46</v>
      </c>
      <c r="H38">
        <v>218400</v>
      </c>
      <c r="I38">
        <v>137044</v>
      </c>
      <c r="J38">
        <v>5.46</v>
      </c>
      <c r="K38">
        <v>218400</v>
      </c>
      <c r="L38" t="s">
        <v>451</v>
      </c>
      <c r="M38" s="333">
        <v>44651</v>
      </c>
    </row>
    <row r="39" spans="1:13">
      <c r="A39" t="s">
        <v>448</v>
      </c>
      <c r="B39" s="334">
        <v>6659428</v>
      </c>
      <c r="C39" s="334">
        <v>6659428</v>
      </c>
      <c r="D39" t="s">
        <v>484</v>
      </c>
      <c r="E39">
        <v>7911</v>
      </c>
      <c r="F39">
        <v>352324.1</v>
      </c>
      <c r="G39">
        <v>67.52</v>
      </c>
      <c r="H39">
        <v>534119.30000000005</v>
      </c>
      <c r="I39">
        <v>39528357</v>
      </c>
      <c r="J39">
        <v>8214</v>
      </c>
      <c r="K39">
        <v>64980954</v>
      </c>
      <c r="L39" t="s">
        <v>477</v>
      </c>
      <c r="M39" s="333">
        <v>44651</v>
      </c>
    </row>
    <row r="40" spans="1:13">
      <c r="A40" t="s">
        <v>448</v>
      </c>
      <c r="B40" s="334">
        <v>683715106</v>
      </c>
      <c r="C40" s="334">
        <v>2655657</v>
      </c>
      <c r="D40" t="s">
        <v>485</v>
      </c>
      <c r="E40">
        <v>11800</v>
      </c>
      <c r="F40">
        <v>394088.85</v>
      </c>
      <c r="G40">
        <v>42.4</v>
      </c>
      <c r="H40">
        <v>500320</v>
      </c>
      <c r="I40">
        <v>394088.85</v>
      </c>
      <c r="J40">
        <v>42.4</v>
      </c>
      <c r="K40">
        <v>500320</v>
      </c>
      <c r="L40" t="s">
        <v>451</v>
      </c>
      <c r="M40" s="333">
        <v>44651</v>
      </c>
    </row>
    <row r="41" spans="1:13">
      <c r="A41" t="s">
        <v>448</v>
      </c>
      <c r="B41" s="334">
        <v>6661144</v>
      </c>
      <c r="C41" s="334">
        <v>6661144</v>
      </c>
      <c r="D41" t="s">
        <v>486</v>
      </c>
      <c r="E41">
        <v>17800</v>
      </c>
      <c r="F41">
        <v>280514.89</v>
      </c>
      <c r="G41">
        <v>20.12</v>
      </c>
      <c r="H41">
        <v>358092.22</v>
      </c>
      <c r="I41">
        <v>31008719</v>
      </c>
      <c r="J41">
        <v>2447.5</v>
      </c>
      <c r="K41">
        <v>43565500</v>
      </c>
      <c r="L41" t="s">
        <v>477</v>
      </c>
      <c r="M41" s="333">
        <v>44651</v>
      </c>
    </row>
    <row r="42" spans="1:13">
      <c r="A42" t="s">
        <v>448</v>
      </c>
      <c r="B42" s="334" t="s">
        <v>391</v>
      </c>
      <c r="C42" s="334" t="s">
        <v>314</v>
      </c>
      <c r="D42" t="s">
        <v>487</v>
      </c>
      <c r="E42">
        <v>11000</v>
      </c>
      <c r="F42">
        <v>486178.04</v>
      </c>
      <c r="G42">
        <v>20.05</v>
      </c>
      <c r="H42">
        <v>220550</v>
      </c>
      <c r="I42">
        <v>486178.04</v>
      </c>
      <c r="J42">
        <v>20.05</v>
      </c>
      <c r="K42">
        <v>220550</v>
      </c>
      <c r="L42" t="s">
        <v>451</v>
      </c>
      <c r="M42" s="333">
        <v>44651</v>
      </c>
    </row>
    <row r="43" spans="1:13">
      <c r="A43" t="s">
        <v>448</v>
      </c>
      <c r="B43" s="334">
        <v>705015105</v>
      </c>
      <c r="C43" s="334">
        <v>2704485</v>
      </c>
      <c r="D43" t="s">
        <v>488</v>
      </c>
      <c r="E43">
        <v>31708</v>
      </c>
      <c r="F43">
        <v>378096.97</v>
      </c>
      <c r="G43">
        <v>9.9700000000000006</v>
      </c>
      <c r="H43">
        <v>316128.76</v>
      </c>
      <c r="I43">
        <v>378096.97</v>
      </c>
      <c r="J43">
        <v>9.9700000000000006</v>
      </c>
      <c r="K43">
        <v>316128.76</v>
      </c>
      <c r="L43" t="s">
        <v>451</v>
      </c>
      <c r="M43" s="333">
        <v>44651</v>
      </c>
    </row>
    <row r="44" spans="1:13">
      <c r="A44" t="s">
        <v>448</v>
      </c>
      <c r="B44" s="334" t="s">
        <v>348</v>
      </c>
      <c r="C44" s="334" t="s">
        <v>301</v>
      </c>
      <c r="D44" t="s">
        <v>489</v>
      </c>
      <c r="E44">
        <v>46200</v>
      </c>
      <c r="F44">
        <v>471782.36</v>
      </c>
      <c r="G44">
        <v>10.97</v>
      </c>
      <c r="H44">
        <v>506814</v>
      </c>
      <c r="I44">
        <v>471782.36</v>
      </c>
      <c r="J44">
        <v>10.97</v>
      </c>
      <c r="K44">
        <v>506814</v>
      </c>
      <c r="L44" t="s">
        <v>451</v>
      </c>
      <c r="M44" s="333">
        <v>44651</v>
      </c>
    </row>
    <row r="45" spans="1:13">
      <c r="A45" t="s">
        <v>448</v>
      </c>
      <c r="B45" s="334">
        <v>6229597</v>
      </c>
      <c r="C45" s="334">
        <v>6229597</v>
      </c>
      <c r="D45" t="s">
        <v>490</v>
      </c>
      <c r="E45">
        <v>50671</v>
      </c>
      <c r="F45">
        <v>404967.63</v>
      </c>
      <c r="G45">
        <v>7.95</v>
      </c>
      <c r="H45">
        <v>402752.4</v>
      </c>
      <c r="I45">
        <v>45371868</v>
      </c>
      <c r="J45">
        <v>967</v>
      </c>
      <c r="K45">
        <v>48998857</v>
      </c>
      <c r="L45" t="s">
        <v>477</v>
      </c>
      <c r="M45" s="333">
        <v>44651</v>
      </c>
    </row>
    <row r="46" spans="1:13">
      <c r="A46" t="s">
        <v>448</v>
      </c>
      <c r="B46" s="334">
        <v>759530108</v>
      </c>
      <c r="C46" s="334" t="s">
        <v>315</v>
      </c>
      <c r="D46" t="s">
        <v>491</v>
      </c>
      <c r="E46">
        <v>15000</v>
      </c>
      <c r="F46">
        <v>304525.32</v>
      </c>
      <c r="G46">
        <v>31.1</v>
      </c>
      <c r="H46">
        <v>466500</v>
      </c>
      <c r="I46">
        <v>304525.32</v>
      </c>
      <c r="J46">
        <v>31.1</v>
      </c>
      <c r="K46">
        <v>466500</v>
      </c>
      <c r="L46" t="s">
        <v>451</v>
      </c>
      <c r="M46" s="333">
        <v>44651</v>
      </c>
    </row>
    <row r="47" spans="1:13">
      <c r="A47" t="s">
        <v>448</v>
      </c>
      <c r="B47" s="334">
        <v>803054204</v>
      </c>
      <c r="C47" s="334">
        <v>2775135</v>
      </c>
      <c r="D47" t="s">
        <v>492</v>
      </c>
      <c r="E47">
        <v>3200</v>
      </c>
      <c r="F47">
        <v>343386.56</v>
      </c>
      <c r="G47">
        <v>110.96</v>
      </c>
      <c r="H47">
        <v>355072</v>
      </c>
      <c r="I47">
        <v>343386.56</v>
      </c>
      <c r="J47">
        <v>110.96</v>
      </c>
      <c r="K47">
        <v>355072</v>
      </c>
      <c r="L47" t="s">
        <v>451</v>
      </c>
      <c r="M47" s="333">
        <v>44651</v>
      </c>
    </row>
    <row r="48" spans="1:13">
      <c r="A48" t="s">
        <v>448</v>
      </c>
      <c r="B48" s="334" t="s">
        <v>398</v>
      </c>
      <c r="C48" s="334" t="s">
        <v>316</v>
      </c>
      <c r="D48" t="s">
        <v>493</v>
      </c>
      <c r="E48">
        <v>1121</v>
      </c>
      <c r="F48">
        <v>147562.5</v>
      </c>
      <c r="G48">
        <v>675.96</v>
      </c>
      <c r="H48">
        <v>757751.16</v>
      </c>
      <c r="I48">
        <v>147562.5</v>
      </c>
      <c r="J48">
        <v>675.96</v>
      </c>
      <c r="K48">
        <v>757751.16</v>
      </c>
      <c r="L48" t="s">
        <v>451</v>
      </c>
      <c r="M48" s="333">
        <v>44651</v>
      </c>
    </row>
    <row r="49" spans="1:13">
      <c r="A49" t="s">
        <v>448</v>
      </c>
      <c r="B49" s="334" t="s">
        <v>317</v>
      </c>
      <c r="C49" s="334" t="s">
        <v>317</v>
      </c>
      <c r="D49" t="s">
        <v>494</v>
      </c>
      <c r="E49">
        <v>1919</v>
      </c>
      <c r="F49">
        <v>107198.58</v>
      </c>
      <c r="G49">
        <v>46.78</v>
      </c>
      <c r="H49">
        <v>89772.6</v>
      </c>
      <c r="I49">
        <v>127229700</v>
      </c>
      <c r="J49">
        <v>56800</v>
      </c>
      <c r="K49">
        <v>108999200</v>
      </c>
      <c r="L49" t="s">
        <v>495</v>
      </c>
      <c r="M49" s="333">
        <v>44651</v>
      </c>
    </row>
    <row r="50" spans="1:13">
      <c r="A50" t="s">
        <v>448</v>
      </c>
      <c r="B50" s="334" t="s">
        <v>402</v>
      </c>
      <c r="C50" s="334" t="s">
        <v>318</v>
      </c>
      <c r="D50" t="s">
        <v>496</v>
      </c>
      <c r="E50">
        <v>10644</v>
      </c>
      <c r="F50">
        <v>352011.37</v>
      </c>
      <c r="G50">
        <v>25.63</v>
      </c>
      <c r="H50">
        <v>272805.71999999997</v>
      </c>
      <c r="I50">
        <v>352011.37</v>
      </c>
      <c r="J50">
        <v>25.63</v>
      </c>
      <c r="K50">
        <v>272805.71999999997</v>
      </c>
      <c r="L50" t="s">
        <v>451</v>
      </c>
      <c r="M50" s="333">
        <v>44651</v>
      </c>
    </row>
    <row r="51" spans="1:13">
      <c r="A51" t="s">
        <v>448</v>
      </c>
      <c r="B51" s="334" t="s">
        <v>319</v>
      </c>
      <c r="C51" s="334" t="s">
        <v>319</v>
      </c>
      <c r="D51" t="s">
        <v>497</v>
      </c>
      <c r="E51">
        <v>13596</v>
      </c>
      <c r="F51">
        <v>264414.63</v>
      </c>
      <c r="G51">
        <v>16.39</v>
      </c>
      <c r="H51">
        <v>222872.19</v>
      </c>
      <c r="I51">
        <v>2373861.6</v>
      </c>
      <c r="J51">
        <v>153.94999999999999</v>
      </c>
      <c r="K51">
        <v>2093104.2</v>
      </c>
      <c r="L51" t="s">
        <v>498</v>
      </c>
      <c r="M51" s="333">
        <v>44651</v>
      </c>
    </row>
    <row r="52" spans="1:13">
      <c r="A52" t="s">
        <v>448</v>
      </c>
      <c r="B52" s="334" t="s">
        <v>406</v>
      </c>
      <c r="C52" s="334">
        <v>2615565</v>
      </c>
      <c r="D52" t="s">
        <v>499</v>
      </c>
      <c r="E52">
        <v>18400</v>
      </c>
      <c r="F52">
        <v>615917.48</v>
      </c>
      <c r="G52">
        <v>31.9</v>
      </c>
      <c r="H52">
        <v>586960</v>
      </c>
      <c r="I52">
        <v>615917.48</v>
      </c>
      <c r="J52">
        <v>31.9</v>
      </c>
      <c r="K52">
        <v>586960</v>
      </c>
      <c r="L52" t="s">
        <v>451</v>
      </c>
      <c r="M52" s="333">
        <v>44651</v>
      </c>
    </row>
    <row r="53" spans="1:13">
      <c r="A53" t="s">
        <v>448</v>
      </c>
      <c r="B53" s="334" t="s">
        <v>320</v>
      </c>
      <c r="C53" s="334" t="s">
        <v>320</v>
      </c>
      <c r="D53" t="s">
        <v>500</v>
      </c>
      <c r="E53">
        <v>20833</v>
      </c>
      <c r="F53">
        <v>414147.63</v>
      </c>
      <c r="G53">
        <v>19.079999999999998</v>
      </c>
      <c r="H53">
        <v>397424.91</v>
      </c>
      <c r="I53">
        <v>322205.95</v>
      </c>
      <c r="J53">
        <v>14.52</v>
      </c>
      <c r="K53">
        <v>302599.32</v>
      </c>
      <c r="L53" t="s">
        <v>459</v>
      </c>
      <c r="M53" s="333">
        <v>44651</v>
      </c>
    </row>
    <row r="54" spans="1:13">
      <c r="A54" t="s">
        <v>448</v>
      </c>
      <c r="B54" s="334">
        <v>833635105</v>
      </c>
      <c r="C54" s="334">
        <v>2771122</v>
      </c>
      <c r="D54" t="s">
        <v>501</v>
      </c>
      <c r="E54">
        <v>8898</v>
      </c>
      <c r="F54">
        <v>414270.9</v>
      </c>
      <c r="G54">
        <v>85.6</v>
      </c>
      <c r="H54">
        <v>761668.8</v>
      </c>
      <c r="I54">
        <v>414270.9</v>
      </c>
      <c r="J54">
        <v>85.6</v>
      </c>
      <c r="K54">
        <v>761668.8</v>
      </c>
      <c r="L54" t="s">
        <v>451</v>
      </c>
      <c r="M54" s="333">
        <v>44651</v>
      </c>
    </row>
    <row r="55" spans="1:13">
      <c r="A55" t="s">
        <v>448</v>
      </c>
      <c r="B55" s="334">
        <v>835699307</v>
      </c>
      <c r="C55" s="334">
        <v>2821481</v>
      </c>
      <c r="D55" t="s">
        <v>502</v>
      </c>
      <c r="E55">
        <v>11667</v>
      </c>
      <c r="F55">
        <v>479616.92</v>
      </c>
      <c r="G55">
        <v>102.71</v>
      </c>
      <c r="H55">
        <v>1198317.57</v>
      </c>
      <c r="I55">
        <v>479616.92</v>
      </c>
      <c r="J55">
        <v>102.71</v>
      </c>
      <c r="K55">
        <v>1198317.57</v>
      </c>
      <c r="L55" t="s">
        <v>451</v>
      </c>
      <c r="M55" s="333">
        <v>44651</v>
      </c>
    </row>
    <row r="56" spans="1:13">
      <c r="A56" t="s">
        <v>448</v>
      </c>
      <c r="B56" s="334">
        <v>6356406</v>
      </c>
      <c r="C56" s="334">
        <v>6356406</v>
      </c>
      <c r="D56" t="s">
        <v>411</v>
      </c>
      <c r="E56">
        <v>6188</v>
      </c>
      <c r="F56">
        <v>194414.99</v>
      </c>
      <c r="G56">
        <v>16.010000000000002</v>
      </c>
      <c r="H56">
        <v>99081.24</v>
      </c>
      <c r="I56">
        <v>21503189</v>
      </c>
      <c r="J56">
        <v>1948</v>
      </c>
      <c r="K56">
        <v>12054224</v>
      </c>
      <c r="L56" t="s">
        <v>477</v>
      </c>
      <c r="M56" s="333">
        <v>44651</v>
      </c>
    </row>
    <row r="57" spans="1:13">
      <c r="A57" t="s">
        <v>448</v>
      </c>
      <c r="B57" s="334" t="s">
        <v>321</v>
      </c>
      <c r="C57" s="334" t="s">
        <v>321</v>
      </c>
      <c r="D57" t="s">
        <v>503</v>
      </c>
      <c r="E57">
        <v>7015</v>
      </c>
      <c r="F57">
        <v>553085.36</v>
      </c>
      <c r="G57">
        <v>120.44</v>
      </c>
      <c r="H57">
        <v>844858.1</v>
      </c>
      <c r="I57">
        <v>498746.86</v>
      </c>
      <c r="J57">
        <v>108.85</v>
      </c>
      <c r="K57">
        <v>763582.75</v>
      </c>
      <c r="L57" t="s">
        <v>449</v>
      </c>
      <c r="M57" s="333">
        <v>44651</v>
      </c>
    </row>
    <row r="58" spans="1:13">
      <c r="A58" t="s">
        <v>448</v>
      </c>
      <c r="B58" s="334">
        <v>874039100</v>
      </c>
      <c r="C58" s="334">
        <v>2113382</v>
      </c>
      <c r="D58" t="s">
        <v>504</v>
      </c>
      <c r="E58">
        <v>9300</v>
      </c>
      <c r="F58">
        <v>1063921.6100000001</v>
      </c>
      <c r="G58">
        <v>104.26</v>
      </c>
      <c r="H58">
        <v>969618</v>
      </c>
      <c r="I58">
        <v>1063921.6100000001</v>
      </c>
      <c r="J58">
        <v>104.26</v>
      </c>
      <c r="K58">
        <v>969618</v>
      </c>
      <c r="L58" t="s">
        <v>451</v>
      </c>
      <c r="M58" s="333">
        <v>44651</v>
      </c>
    </row>
    <row r="59" spans="1:13">
      <c r="A59" t="s">
        <v>448</v>
      </c>
      <c r="B59" s="334">
        <v>874080104</v>
      </c>
      <c r="C59" s="334" t="s">
        <v>322</v>
      </c>
      <c r="D59" t="s">
        <v>505</v>
      </c>
      <c r="E59">
        <v>2300</v>
      </c>
      <c r="F59">
        <v>149308.41</v>
      </c>
      <c r="G59">
        <v>3.01</v>
      </c>
      <c r="H59">
        <v>6923</v>
      </c>
      <c r="I59">
        <v>149308.41</v>
      </c>
      <c r="J59">
        <v>3.01</v>
      </c>
      <c r="K59">
        <v>6923</v>
      </c>
      <c r="L59" t="s">
        <v>451</v>
      </c>
      <c r="M59" s="333">
        <v>44651</v>
      </c>
    </row>
    <row r="60" spans="1:13">
      <c r="A60" t="s">
        <v>448</v>
      </c>
      <c r="B60" s="334">
        <v>6869302</v>
      </c>
      <c r="C60" s="334">
        <v>6869302</v>
      </c>
      <c r="D60" t="s">
        <v>506</v>
      </c>
      <c r="E60">
        <v>7194</v>
      </c>
      <c r="F60">
        <v>203559.9</v>
      </c>
      <c r="G60">
        <v>36.659999999999997</v>
      </c>
      <c r="H60">
        <v>263728.75</v>
      </c>
      <c r="I60">
        <v>23051525</v>
      </c>
      <c r="J60">
        <v>4460</v>
      </c>
      <c r="K60">
        <v>32085240</v>
      </c>
      <c r="L60" t="s">
        <v>477</v>
      </c>
      <c r="M60" s="333">
        <v>44651</v>
      </c>
    </row>
    <row r="61" spans="1:13">
      <c r="A61" t="s">
        <v>448</v>
      </c>
      <c r="B61" s="334">
        <v>294821608</v>
      </c>
      <c r="C61" s="334">
        <v>2031730</v>
      </c>
      <c r="D61" t="s">
        <v>507</v>
      </c>
      <c r="E61">
        <v>70800</v>
      </c>
      <c r="F61">
        <v>507624.08</v>
      </c>
      <c r="G61">
        <v>9.14</v>
      </c>
      <c r="H61">
        <v>647112</v>
      </c>
      <c r="I61">
        <v>507624.08</v>
      </c>
      <c r="J61">
        <v>9.14</v>
      </c>
      <c r="K61">
        <v>647112</v>
      </c>
      <c r="L61" t="s">
        <v>451</v>
      </c>
      <c r="M61" s="333">
        <v>44651</v>
      </c>
    </row>
    <row r="62" spans="1:13">
      <c r="A62" t="s">
        <v>448</v>
      </c>
      <c r="B62" s="334">
        <v>5999330</v>
      </c>
      <c r="C62" s="334">
        <v>5999330</v>
      </c>
      <c r="D62" t="s">
        <v>508</v>
      </c>
      <c r="E62">
        <v>2900</v>
      </c>
      <c r="F62">
        <v>513054.91</v>
      </c>
      <c r="G62">
        <v>383.16</v>
      </c>
      <c r="H62">
        <v>1111163.97</v>
      </c>
      <c r="I62">
        <v>449991.92</v>
      </c>
      <c r="J62">
        <v>346.3</v>
      </c>
      <c r="K62">
        <v>1004270</v>
      </c>
      <c r="L62" t="s">
        <v>449</v>
      </c>
      <c r="M62" s="333">
        <v>44651</v>
      </c>
    </row>
    <row r="63" spans="1:13">
      <c r="A63" t="s">
        <v>448</v>
      </c>
      <c r="B63" s="334" t="s">
        <v>418</v>
      </c>
      <c r="C63" s="334" t="s">
        <v>323</v>
      </c>
      <c r="D63" t="s">
        <v>509</v>
      </c>
      <c r="E63">
        <v>20000</v>
      </c>
      <c r="F63">
        <v>223704</v>
      </c>
      <c r="G63">
        <v>19.54</v>
      </c>
      <c r="H63">
        <v>390800</v>
      </c>
      <c r="I63">
        <v>223704</v>
      </c>
      <c r="J63">
        <v>19.54</v>
      </c>
      <c r="K63">
        <v>390800</v>
      </c>
      <c r="L63" t="s">
        <v>451</v>
      </c>
      <c r="M63" s="333">
        <v>44651</v>
      </c>
    </row>
    <row r="64" spans="1:13">
      <c r="A64" t="s">
        <v>448</v>
      </c>
      <c r="B64" s="334" t="s">
        <v>420</v>
      </c>
      <c r="C64" s="334" t="s">
        <v>324</v>
      </c>
      <c r="D64" t="s">
        <v>510</v>
      </c>
      <c r="E64">
        <v>10100</v>
      </c>
      <c r="F64">
        <v>693092.04</v>
      </c>
      <c r="G64">
        <v>18.07</v>
      </c>
      <c r="H64">
        <v>182507</v>
      </c>
      <c r="I64">
        <v>693092.04</v>
      </c>
      <c r="J64">
        <v>18.07</v>
      </c>
      <c r="K64">
        <v>182507</v>
      </c>
      <c r="L64" t="s">
        <v>451</v>
      </c>
      <c r="M64" s="333">
        <v>44651</v>
      </c>
    </row>
    <row r="65" spans="1:13">
      <c r="A65" t="s">
        <v>448</v>
      </c>
      <c r="B65" s="334">
        <v>6916781</v>
      </c>
      <c r="C65" s="334">
        <v>6916781</v>
      </c>
      <c r="D65" t="s">
        <v>422</v>
      </c>
      <c r="E65">
        <v>12208</v>
      </c>
      <c r="F65">
        <v>190785.81</v>
      </c>
      <c r="G65">
        <v>23.63</v>
      </c>
      <c r="H65">
        <v>288529.78999999998</v>
      </c>
      <c r="I65">
        <v>265951.55</v>
      </c>
      <c r="J65">
        <v>32.020000000000003</v>
      </c>
      <c r="K65">
        <v>390900.16</v>
      </c>
      <c r="L65" t="s">
        <v>511</v>
      </c>
      <c r="M65" s="333">
        <v>44651</v>
      </c>
    </row>
    <row r="66" spans="1:13">
      <c r="A66" t="s">
        <v>448</v>
      </c>
      <c r="B66" s="334">
        <v>4031879</v>
      </c>
      <c r="C66" s="334">
        <v>4031879</v>
      </c>
      <c r="D66" t="s">
        <v>512</v>
      </c>
      <c r="E66">
        <v>21638</v>
      </c>
      <c r="F66">
        <v>435195.66</v>
      </c>
      <c r="G66">
        <v>32.19</v>
      </c>
      <c r="H66">
        <v>696447.69</v>
      </c>
      <c r="I66">
        <v>394784.79</v>
      </c>
      <c r="J66">
        <v>29.09</v>
      </c>
      <c r="K66">
        <v>629449.42000000004</v>
      </c>
      <c r="L66" t="s">
        <v>449</v>
      </c>
      <c r="M66" s="333">
        <v>44651</v>
      </c>
    </row>
    <row r="67" spans="1:13">
      <c r="A67" t="s">
        <v>448</v>
      </c>
      <c r="B67" s="334">
        <v>6986041</v>
      </c>
      <c r="C67" s="334">
        <v>6986041</v>
      </c>
      <c r="D67" t="s">
        <v>513</v>
      </c>
      <c r="E67">
        <v>6300</v>
      </c>
      <c r="F67">
        <v>168291.53</v>
      </c>
      <c r="G67">
        <v>39.58</v>
      </c>
      <c r="H67">
        <v>249338.32</v>
      </c>
      <c r="I67">
        <v>19016943</v>
      </c>
      <c r="J67">
        <v>4815</v>
      </c>
      <c r="K67">
        <v>30334500</v>
      </c>
      <c r="L67" t="s">
        <v>477</v>
      </c>
      <c r="M67" s="333">
        <v>44651</v>
      </c>
    </row>
    <row r="68" spans="1:13">
      <c r="A68" t="s">
        <v>448</v>
      </c>
      <c r="B68" s="334" t="s">
        <v>425</v>
      </c>
      <c r="C68" s="334" t="s">
        <v>325</v>
      </c>
      <c r="D68" t="s">
        <v>514</v>
      </c>
      <c r="E68">
        <v>4300</v>
      </c>
      <c r="F68">
        <v>258574.05</v>
      </c>
      <c r="G68">
        <v>41.54</v>
      </c>
      <c r="H68">
        <v>178622</v>
      </c>
      <c r="I68">
        <v>258574.05</v>
      </c>
      <c r="J68">
        <v>41.54</v>
      </c>
      <c r="K68">
        <v>178622</v>
      </c>
      <c r="L68" t="s">
        <v>451</v>
      </c>
      <c r="M68" s="333">
        <v>44651</v>
      </c>
    </row>
    <row r="69" spans="1:13">
      <c r="A69" t="s">
        <v>448</v>
      </c>
      <c r="B69" s="334" t="s">
        <v>515</v>
      </c>
      <c r="C69" s="334" t="s">
        <v>515</v>
      </c>
      <c r="D69" t="s">
        <v>516</v>
      </c>
      <c r="F69">
        <v>766695.73</v>
      </c>
      <c r="H69">
        <v>766695.73</v>
      </c>
      <c r="I69">
        <v>766695.73</v>
      </c>
      <c r="K69">
        <v>766695.73</v>
      </c>
      <c r="L69" t="s">
        <v>451</v>
      </c>
      <c r="M69" s="333">
        <v>44651</v>
      </c>
    </row>
    <row r="70" spans="1:13">
      <c r="A70" t="s">
        <v>448</v>
      </c>
      <c r="B70" s="334" t="s">
        <v>515</v>
      </c>
      <c r="C70" s="334" t="s">
        <v>515</v>
      </c>
      <c r="D70" t="s">
        <v>517</v>
      </c>
      <c r="E70">
        <v>17530.599999999999</v>
      </c>
      <c r="F70">
        <v>12634.76</v>
      </c>
      <c r="G70">
        <v>0.75</v>
      </c>
      <c r="H70">
        <v>13112.87</v>
      </c>
      <c r="I70">
        <v>17530.599999999999</v>
      </c>
      <c r="J70">
        <v>1</v>
      </c>
      <c r="K70">
        <v>17530.599999999999</v>
      </c>
      <c r="L70" t="s">
        <v>468</v>
      </c>
      <c r="M70" s="333">
        <v>44651</v>
      </c>
    </row>
    <row r="71" spans="1:13">
      <c r="A71" t="s">
        <v>448</v>
      </c>
      <c r="B71" s="336" t="s">
        <v>515</v>
      </c>
      <c r="C71" s="336" t="s">
        <v>515</v>
      </c>
      <c r="D71" t="s">
        <v>518</v>
      </c>
      <c r="E71">
        <v>33713.1</v>
      </c>
      <c r="F71">
        <v>36283.35</v>
      </c>
      <c r="G71">
        <v>1.08</v>
      </c>
      <c r="H71">
        <v>36541.4</v>
      </c>
      <c r="I71">
        <v>33713.1</v>
      </c>
      <c r="J71">
        <v>1</v>
      </c>
      <c r="K71">
        <v>33713.1</v>
      </c>
      <c r="L71" t="s">
        <v>461</v>
      </c>
      <c r="M71" s="333">
        <v>44651</v>
      </c>
    </row>
    <row r="72" spans="1:13">
      <c r="A72" t="s">
        <v>448</v>
      </c>
      <c r="B72" s="334" t="s">
        <v>515</v>
      </c>
      <c r="C72" s="334" t="s">
        <v>515</v>
      </c>
      <c r="D72" t="s">
        <v>519</v>
      </c>
      <c r="E72">
        <v>14512.85</v>
      </c>
      <c r="F72">
        <v>16714.14</v>
      </c>
      <c r="G72">
        <v>1.1100000000000001</v>
      </c>
      <c r="H72">
        <v>16057.59</v>
      </c>
      <c r="I72">
        <v>14512.85</v>
      </c>
      <c r="J72">
        <v>1</v>
      </c>
      <c r="K72">
        <v>14512.85</v>
      </c>
      <c r="L72" t="s">
        <v>449</v>
      </c>
      <c r="M72" s="333">
        <v>44651</v>
      </c>
    </row>
    <row r="73" spans="1:13">
      <c r="A73" t="s">
        <v>448</v>
      </c>
      <c r="B73" s="334" t="s">
        <v>515</v>
      </c>
      <c r="C73" s="334" t="s">
        <v>515</v>
      </c>
      <c r="D73" t="s">
        <v>520</v>
      </c>
      <c r="E73">
        <v>10009.85</v>
      </c>
      <c r="F73">
        <v>13572.58</v>
      </c>
      <c r="G73">
        <v>1.31</v>
      </c>
      <c r="H73">
        <v>13146.64</v>
      </c>
      <c r="I73">
        <v>10009.85</v>
      </c>
      <c r="J73">
        <v>1</v>
      </c>
      <c r="K73">
        <v>10009.85</v>
      </c>
      <c r="L73" t="s">
        <v>459</v>
      </c>
      <c r="M73" s="333">
        <v>44651</v>
      </c>
    </row>
    <row r="74" spans="1:13">
      <c r="A74" t="s">
        <v>448</v>
      </c>
      <c r="B74" s="334" t="s">
        <v>515</v>
      </c>
      <c r="C74" s="334" t="s">
        <v>515</v>
      </c>
      <c r="D74" t="s">
        <v>521</v>
      </c>
      <c r="E74">
        <v>4040875</v>
      </c>
      <c r="F74">
        <v>35501.06</v>
      </c>
      <c r="G74">
        <v>0.01</v>
      </c>
      <c r="H74">
        <v>33214.49</v>
      </c>
      <c r="I74">
        <v>4040875</v>
      </c>
      <c r="J74">
        <v>1</v>
      </c>
      <c r="K74">
        <v>4040875</v>
      </c>
      <c r="L74" t="s">
        <v>477</v>
      </c>
      <c r="M74" s="333">
        <v>44651</v>
      </c>
    </row>
    <row r="75" spans="1:13">
      <c r="A75" t="s">
        <v>448</v>
      </c>
      <c r="B75" s="334" t="s">
        <v>515</v>
      </c>
      <c r="C75" s="334" t="s">
        <v>515</v>
      </c>
      <c r="D75" t="s">
        <v>522</v>
      </c>
      <c r="E75">
        <v>104647.49</v>
      </c>
      <c r="F75">
        <v>12117.53</v>
      </c>
      <c r="G75">
        <v>0.11</v>
      </c>
      <c r="H75">
        <v>11910.3</v>
      </c>
      <c r="I75">
        <v>104647.49</v>
      </c>
      <c r="J75">
        <v>1</v>
      </c>
      <c r="K75">
        <v>104647.49</v>
      </c>
      <c r="L75" t="s">
        <v>523</v>
      </c>
      <c r="M75" s="333">
        <v>44651</v>
      </c>
    </row>
    <row r="76" spans="1:13">
      <c r="A76" t="s">
        <v>448</v>
      </c>
      <c r="B76" s="334" t="s">
        <v>515</v>
      </c>
      <c r="C76" s="334" t="s">
        <v>515</v>
      </c>
      <c r="D76" t="s">
        <v>524</v>
      </c>
      <c r="E76">
        <v>293733.15999999997</v>
      </c>
      <c r="F76">
        <v>31803.82</v>
      </c>
      <c r="G76">
        <v>0.11</v>
      </c>
      <c r="H76">
        <v>31276.49</v>
      </c>
      <c r="I76">
        <v>293733.15999999997</v>
      </c>
      <c r="J76">
        <v>1</v>
      </c>
      <c r="K76">
        <v>293733.15999999997</v>
      </c>
      <c r="L76" t="s">
        <v>498</v>
      </c>
      <c r="M76" s="333">
        <v>44651</v>
      </c>
    </row>
    <row r="77" spans="1:13">
      <c r="A77" t="s">
        <v>448</v>
      </c>
      <c r="B77" s="334" t="s">
        <v>515</v>
      </c>
      <c r="C77" s="334" t="s">
        <v>515</v>
      </c>
      <c r="D77" t="s">
        <v>525</v>
      </c>
      <c r="E77">
        <v>6079.19</v>
      </c>
      <c r="F77">
        <v>4511.87</v>
      </c>
      <c r="G77">
        <v>0.74</v>
      </c>
      <c r="H77">
        <v>4487.1499999999996</v>
      </c>
      <c r="I77">
        <v>6079.19</v>
      </c>
      <c r="J77">
        <v>1</v>
      </c>
      <c r="K77">
        <v>6079.19</v>
      </c>
      <c r="L77" t="s">
        <v>511</v>
      </c>
      <c r="M77" s="333">
        <v>44651</v>
      </c>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2022-04-01T14:33:01Z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