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2" l="1"/>
  <c r="T24" i="12" s="1"/>
  <c r="O24" i="12"/>
  <c r="P24" i="12" s="1"/>
  <c r="K24" i="12"/>
  <c r="L24" i="12" s="1"/>
  <c r="G24" i="12"/>
  <c r="H24" i="12" s="1"/>
  <c r="S23" i="12"/>
  <c r="T23" i="12" s="1"/>
  <c r="O23" i="12"/>
  <c r="P23" i="12" s="1"/>
  <c r="K23" i="12"/>
  <c r="L23" i="12"/>
  <c r="G23" i="12"/>
  <c r="H23" i="12"/>
  <c r="S22" i="12"/>
  <c r="T22" i="12" s="1"/>
  <c r="O22" i="12"/>
  <c r="P22" i="12" s="1"/>
  <c r="K22" i="12"/>
  <c r="L22" i="12"/>
  <c r="G22" i="12"/>
  <c r="H22" i="12"/>
  <c r="S21" i="12"/>
  <c r="T21" i="12" s="1"/>
  <c r="O21" i="12"/>
  <c r="P21" i="12" s="1"/>
  <c r="K21" i="12"/>
  <c r="L21" i="12"/>
  <c r="G21" i="12"/>
  <c r="H21" i="12"/>
  <c r="S20" i="12"/>
  <c r="T20" i="12"/>
  <c r="O20" i="12"/>
  <c r="P20" i="12" s="1"/>
  <c r="K20" i="12"/>
  <c r="L20" i="12"/>
  <c r="G20" i="12"/>
  <c r="H20" i="12"/>
  <c r="S19" i="12"/>
  <c r="T19" i="12" s="1"/>
  <c r="O19" i="12"/>
  <c r="P19" i="12" s="1"/>
  <c r="K19" i="12"/>
  <c r="L19" i="12"/>
  <c r="G19" i="12"/>
  <c r="H19" i="12"/>
  <c r="S18" i="12"/>
  <c r="T18" i="12" s="1"/>
  <c r="O18" i="12"/>
  <c r="P18" i="12" s="1"/>
  <c r="K18" i="12"/>
  <c r="L18" i="12"/>
  <c r="G18" i="12"/>
  <c r="H18" i="12"/>
  <c r="S17" i="12"/>
  <c r="T17" i="12" s="1"/>
  <c r="O17" i="12"/>
  <c r="P17" i="12" s="1"/>
  <c r="K17" i="12"/>
  <c r="L17" i="12"/>
  <c r="G17" i="12"/>
  <c r="H17" i="12"/>
  <c r="T26" i="7"/>
  <c r="U26" i="7" s="1"/>
  <c r="R26" i="7"/>
  <c r="S26" i="7" s="1"/>
  <c r="P26" i="7"/>
  <c r="Q26" i="7" s="1"/>
  <c r="H26" i="7"/>
  <c r="I26" i="7" s="1"/>
  <c r="T25" i="7"/>
  <c r="U25" i="7" s="1"/>
  <c r="R25" i="7"/>
  <c r="S25" i="7" s="1"/>
  <c r="P25" i="7"/>
  <c r="Q25" i="7"/>
  <c r="H25" i="7"/>
  <c r="I25" i="7" s="1"/>
  <c r="T24" i="7"/>
  <c r="U24" i="7"/>
  <c r="R24" i="7"/>
  <c r="S24" i="7"/>
  <c r="P24" i="7"/>
  <c r="Q24" i="7"/>
  <c r="H24" i="7"/>
  <c r="I24" i="7" s="1"/>
  <c r="T23" i="7"/>
  <c r="U23" i="7"/>
  <c r="R23" i="7"/>
  <c r="S23" i="7" s="1"/>
  <c r="P23" i="7"/>
  <c r="Q23" i="7"/>
  <c r="H23" i="7"/>
  <c r="I23" i="7" s="1"/>
  <c r="T22" i="7"/>
  <c r="U22" i="7" s="1"/>
  <c r="R22" i="7"/>
  <c r="S22" i="7"/>
  <c r="P22" i="7"/>
  <c r="Q22" i="7" s="1"/>
  <c r="H22" i="7"/>
  <c r="I22" i="7" s="1"/>
  <c r="T21" i="7"/>
  <c r="U21" i="7"/>
  <c r="R21" i="7"/>
  <c r="S21" i="7"/>
  <c r="P21" i="7"/>
  <c r="Q21" i="7"/>
  <c r="H21" i="7"/>
  <c r="I21" i="7" s="1"/>
  <c r="T20" i="7"/>
  <c r="U20" i="7" s="1"/>
  <c r="R20" i="7"/>
  <c r="S20" i="7" s="1"/>
  <c r="P20" i="7"/>
  <c r="Q20" i="7"/>
  <c r="H20" i="7"/>
  <c r="I20" i="7" s="1"/>
  <c r="T19" i="7"/>
  <c r="U19" i="7" s="1"/>
  <c r="R19" i="7"/>
  <c r="S19" i="7"/>
  <c r="P19" i="7"/>
  <c r="Q19" i="7"/>
  <c r="H19" i="7"/>
  <c r="I19" i="7"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A32" i="2"/>
  <c r="Q32" i="2" s="1"/>
  <c r="R32" i="2" s="1"/>
  <c r="S32" i="2" s="1"/>
  <c r="A33" i="2"/>
  <c r="Q33" i="2" s="1"/>
  <c r="A34" i="2"/>
  <c r="Q34" i="2" s="1"/>
  <c r="R34" i="2" s="1"/>
  <c r="S34" i="2" s="1"/>
  <c r="A35" i="2"/>
  <c r="Q35" i="2" s="1"/>
  <c r="A36" i="2"/>
  <c r="Q36" i="2" s="1"/>
  <c r="R36" i="2" s="1"/>
  <c r="S36" i="2" s="1"/>
  <c r="A37" i="2"/>
  <c r="Q37" i="2" s="1"/>
  <c r="R37" i="2" s="1"/>
  <c r="A38" i="2"/>
  <c r="Q38" i="2" s="1"/>
  <c r="R38" i="2" s="1"/>
  <c r="S38" i="2" s="1"/>
  <c r="A39" i="2"/>
  <c r="Q39" i="2" s="1"/>
  <c r="A40" i="2"/>
  <c r="Q40" i="2" s="1"/>
  <c r="R40" i="2" s="1"/>
  <c r="S40" i="2" s="1"/>
  <c r="A41" i="2"/>
  <c r="Q41" i="2" s="1"/>
  <c r="A42" i="2"/>
  <c r="Q42" i="2" s="1"/>
  <c r="R42" i="2" s="1"/>
  <c r="S42" i="2" s="1"/>
  <c r="A43" i="2"/>
  <c r="Q43" i="2" s="1"/>
  <c r="A44" i="2"/>
  <c r="Q44" i="2" s="1"/>
  <c r="R44" i="2" s="1"/>
  <c r="S44" i="2" s="1"/>
  <c r="A45" i="2"/>
  <c r="Q45" i="2" s="1"/>
  <c r="R45" i="2" s="1"/>
  <c r="A46" i="2"/>
  <c r="Q46" i="2" s="1"/>
  <c r="R46" i="2" s="1"/>
  <c r="S46" i="2" s="1"/>
  <c r="A47" i="2"/>
  <c r="Q47" i="2" s="1"/>
  <c r="A48" i="2"/>
  <c r="Q48" i="2" s="1"/>
  <c r="R48" i="2" s="1"/>
  <c r="S48" i="2" s="1"/>
  <c r="A49" i="2"/>
  <c r="Q49" i="2" s="1"/>
  <c r="A50" i="2"/>
  <c r="Q50" i="2" s="1"/>
  <c r="R50" i="2" s="1"/>
  <c r="S50" i="2" s="1"/>
  <c r="A51" i="2"/>
  <c r="Q51" i="2" s="1"/>
  <c r="A52" i="2"/>
  <c r="Q52" i="2" s="1"/>
  <c r="A53" i="2"/>
  <c r="Q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A71" i="2"/>
  <c r="Q71" i="2" s="1"/>
  <c r="A72" i="2"/>
  <c r="Q72" i="2" s="1"/>
  <c r="R72" i="2" s="1"/>
  <c r="S72" i="2" s="1"/>
  <c r="A73" i="2"/>
  <c r="Q73" i="2" s="1"/>
  <c r="R73" i="2" s="1"/>
  <c r="S73" i="2" s="1"/>
  <c r="A74" i="2"/>
  <c r="Q74" i="2" s="1"/>
  <c r="R74" i="2" s="1"/>
  <c r="S74" i="2" s="1"/>
  <c r="A75" i="2"/>
  <c r="Q75" i="2" s="1"/>
  <c r="D18" i="3"/>
  <c r="D14" i="1" s="1"/>
  <c r="C22" i="11"/>
  <c r="D26" i="1"/>
  <c r="H22" i="11"/>
  <c r="E26" i="11"/>
  <c r="D41" i="1"/>
  <c r="M68" i="7"/>
  <c r="D25" i="1"/>
  <c r="O68" i="7"/>
  <c r="R68" i="12"/>
  <c r="D37" i="1"/>
  <c r="J68" i="12"/>
  <c r="D24" i="1" s="1"/>
  <c r="E8" i="8"/>
  <c r="D23" i="1"/>
  <c r="B22" i="11"/>
  <c r="C26" i="1"/>
  <c r="G22" i="11"/>
  <c r="D26" i="11"/>
  <c r="C41" i="1"/>
  <c r="C18" i="3"/>
  <c r="C14" i="1"/>
  <c r="J68" i="7"/>
  <c r="C25" i="1" s="1"/>
  <c r="L68" i="7"/>
  <c r="Q68" i="12"/>
  <c r="C37" i="1"/>
  <c r="I68" i="12"/>
  <c r="C24" i="1" s="1"/>
  <c r="D8" i="8"/>
  <c r="C23" i="1"/>
  <c r="P79" i="2"/>
  <c r="C19" i="1"/>
  <c r="D51" i="1"/>
  <c r="D50" i="1"/>
  <c r="D49" i="1"/>
  <c r="H66" i="7"/>
  <c r="I66" i="7"/>
  <c r="H65" i="7"/>
  <c r="I65" i="7" s="1"/>
  <c r="H64" i="7"/>
  <c r="I64" i="7" s="1"/>
  <c r="H63" i="7"/>
  <c r="I63" i="7" s="1"/>
  <c r="H62" i="7"/>
  <c r="I62" i="7" s="1"/>
  <c r="H61" i="7"/>
  <c r="I61" i="7"/>
  <c r="H60" i="7"/>
  <c r="I60" i="7" s="1"/>
  <c r="H59" i="7"/>
  <c r="I59" i="7"/>
  <c r="H58" i="7"/>
  <c r="I58" i="7" s="1"/>
  <c r="H57" i="7"/>
  <c r="I57" i="7"/>
  <c r="H56" i="7"/>
  <c r="I56" i="7" s="1"/>
  <c r="H55" i="7"/>
  <c r="I55" i="7"/>
  <c r="H54" i="7"/>
  <c r="I54" i="7" s="1"/>
  <c r="H53" i="7"/>
  <c r="I53" i="7"/>
  <c r="H52" i="7"/>
  <c r="I52" i="7" s="1"/>
  <c r="H51" i="7"/>
  <c r="I51" i="7"/>
  <c r="H50" i="7"/>
  <c r="I50" i="7" s="1"/>
  <c r="H49" i="7"/>
  <c r="I49" i="7"/>
  <c r="H48" i="7"/>
  <c r="I48" i="7" s="1"/>
  <c r="H47" i="7"/>
  <c r="I47" i="7"/>
  <c r="H46" i="7"/>
  <c r="I46" i="7" s="1"/>
  <c r="H45" i="7"/>
  <c r="I45" i="7"/>
  <c r="H44" i="7"/>
  <c r="I44" i="7" s="1"/>
  <c r="H43" i="7"/>
  <c r="I43" i="7"/>
  <c r="H42" i="7"/>
  <c r="I42" i="7" s="1"/>
  <c r="H41" i="7"/>
  <c r="I41" i="7"/>
  <c r="H40" i="7"/>
  <c r="I40" i="7" s="1"/>
  <c r="H39" i="7"/>
  <c r="I39" i="7"/>
  <c r="H38" i="7"/>
  <c r="I38" i="7" s="1"/>
  <c r="H37" i="7"/>
  <c r="I37" i="7"/>
  <c r="H36" i="7"/>
  <c r="I36" i="7" s="1"/>
  <c r="H35" i="7"/>
  <c r="I35" i="7"/>
  <c r="H34" i="7"/>
  <c r="I34" i="7" s="1"/>
  <c r="H33" i="7"/>
  <c r="I33" i="7"/>
  <c r="H32" i="7"/>
  <c r="I32" i="7" s="1"/>
  <c r="H31" i="7"/>
  <c r="I31" i="7"/>
  <c r="H30" i="7"/>
  <c r="I30" i="7" s="1"/>
  <c r="H29" i="7"/>
  <c r="I29" i="7"/>
  <c r="H28" i="7"/>
  <c r="I28" i="7" s="1"/>
  <c r="H27" i="7"/>
  <c r="I27" i="7"/>
  <c r="H18" i="7"/>
  <c r="I18" i="7" s="1"/>
  <c r="H17" i="7"/>
  <c r="I17" i="7"/>
  <c r="H16" i="7"/>
  <c r="I16" i="7" s="1"/>
  <c r="H15" i="7"/>
  <c r="I15" i="7"/>
  <c r="H14" i="7"/>
  <c r="I14" i="7" s="1"/>
  <c r="H13" i="7"/>
  <c r="I13" i="7"/>
  <c r="H12" i="7"/>
  <c r="I12" i="7" s="1"/>
  <c r="H11" i="7"/>
  <c r="I11" i="7"/>
  <c r="H10" i="7"/>
  <c r="H79" i="2"/>
  <c r="P47" i="7"/>
  <c r="Q47" i="7"/>
  <c r="R47" i="7"/>
  <c r="S47" i="7" s="1"/>
  <c r="T47" i="7"/>
  <c r="U47" i="7" s="1"/>
  <c r="P48" i="7"/>
  <c r="Q48" i="7" s="1"/>
  <c r="R48" i="7"/>
  <c r="S48" i="7" s="1"/>
  <c r="T48" i="7"/>
  <c r="U48" i="7"/>
  <c r="P49" i="7"/>
  <c r="Q49" i="7"/>
  <c r="R49" i="7"/>
  <c r="S49" i="7"/>
  <c r="T49" i="7"/>
  <c r="U49" i="7"/>
  <c r="P50" i="7"/>
  <c r="Q50" i="7"/>
  <c r="R50" i="7"/>
  <c r="S50" i="7" s="1"/>
  <c r="T50" i="7"/>
  <c r="U50" i="7" s="1"/>
  <c r="P51" i="7"/>
  <c r="Q51" i="7"/>
  <c r="R51" i="7"/>
  <c r="S51" i="7"/>
  <c r="T51" i="7"/>
  <c r="U51" i="7" s="1"/>
  <c r="P52" i="7"/>
  <c r="Q52" i="7"/>
  <c r="R52" i="7"/>
  <c r="S52" i="7" s="1"/>
  <c r="T52" i="7"/>
  <c r="U52" i="7"/>
  <c r="P53" i="7"/>
  <c r="Q53" i="7"/>
  <c r="R53" i="7"/>
  <c r="S53" i="7"/>
  <c r="T53" i="7"/>
  <c r="U53" i="7"/>
  <c r="P54" i="7"/>
  <c r="Q54" i="7"/>
  <c r="R54" i="7"/>
  <c r="S54" i="7" s="1"/>
  <c r="T54" i="7"/>
  <c r="U54" i="7" s="1"/>
  <c r="P55" i="7"/>
  <c r="Q55" i="7"/>
  <c r="R55" i="7"/>
  <c r="S55" i="7"/>
  <c r="T55" i="7"/>
  <c r="U55" i="7" s="1"/>
  <c r="P56" i="7"/>
  <c r="Q56" i="7"/>
  <c r="R56" i="7"/>
  <c r="S56" i="7" s="1"/>
  <c r="T56" i="7"/>
  <c r="U56" i="7"/>
  <c r="S63" i="12"/>
  <c r="T63" i="12" s="1"/>
  <c r="O63" i="12"/>
  <c r="P63" i="12" s="1"/>
  <c r="K63" i="12"/>
  <c r="L63" i="12" s="1"/>
  <c r="G63" i="12"/>
  <c r="H63" i="12" s="1"/>
  <c r="S54" i="12"/>
  <c r="T54" i="12" s="1"/>
  <c r="S55" i="12"/>
  <c r="T55" i="12"/>
  <c r="S56" i="12"/>
  <c r="T56" i="12" s="1"/>
  <c r="S57" i="12"/>
  <c r="T57" i="12" s="1"/>
  <c r="S58" i="12"/>
  <c r="T58" i="12" s="1"/>
  <c r="O54" i="12"/>
  <c r="P54" i="12" s="1"/>
  <c r="O55" i="12"/>
  <c r="P55" i="12" s="1"/>
  <c r="O56" i="12"/>
  <c r="P56" i="12" s="1"/>
  <c r="O57" i="12"/>
  <c r="P57" i="12" s="1"/>
  <c r="O58" i="12"/>
  <c r="P58" i="12"/>
  <c r="K54" i="12"/>
  <c r="L54" i="12"/>
  <c r="K55" i="12"/>
  <c r="L55" i="12" s="1"/>
  <c r="K56" i="12"/>
  <c r="L56" i="12" s="1"/>
  <c r="K57" i="12"/>
  <c r="L57" i="12" s="1"/>
  <c r="K58" i="12"/>
  <c r="L58" i="12" s="1"/>
  <c r="G54" i="12"/>
  <c r="H54" i="12" s="1"/>
  <c r="G55" i="12"/>
  <c r="H55" i="12" s="1"/>
  <c r="G56" i="12"/>
  <c r="H56" i="12" s="1"/>
  <c r="G57" i="12"/>
  <c r="H57" i="12" s="1"/>
  <c r="G58" i="12"/>
  <c r="H58" i="12" s="1"/>
  <c r="M73" i="2"/>
  <c r="N73" i="2" s="1"/>
  <c r="O73" i="2" s="1"/>
  <c r="M72" i="2"/>
  <c r="N72" i="2" s="1"/>
  <c r="O72" i="2" s="1"/>
  <c r="E73" i="2"/>
  <c r="F73" i="2" s="1"/>
  <c r="G73" i="2" s="1"/>
  <c r="E13" i="3"/>
  <c r="H2" i="7"/>
  <c r="H3" i="7"/>
  <c r="H4" i="7"/>
  <c r="H5" i="7"/>
  <c r="H6" i="7"/>
  <c r="H7" i="7"/>
  <c r="H8" i="7"/>
  <c r="H9" i="7"/>
  <c r="F4" i="9"/>
  <c r="G4" i="9"/>
  <c r="T3" i="7"/>
  <c r="T4" i="7"/>
  <c r="T5" i="7"/>
  <c r="T6" i="7"/>
  <c r="T7" i="7"/>
  <c r="T8" i="7"/>
  <c r="T9" i="7"/>
  <c r="T10" i="7"/>
  <c r="T11" i="7"/>
  <c r="T12" i="7"/>
  <c r="T13" i="7"/>
  <c r="T14" i="7"/>
  <c r="T15" i="7"/>
  <c r="T16" i="7"/>
  <c r="T17" i="7"/>
  <c r="T18" i="7"/>
  <c r="U18" i="7" s="1"/>
  <c r="T27" i="7"/>
  <c r="U27" i="7" s="1"/>
  <c r="T28" i="7"/>
  <c r="U28" i="7" s="1"/>
  <c r="T29" i="7"/>
  <c r="U29" i="7" s="1"/>
  <c r="T30" i="7"/>
  <c r="U30" i="7" s="1"/>
  <c r="T31" i="7"/>
  <c r="U31" i="7" s="1"/>
  <c r="T32" i="7"/>
  <c r="U32" i="7" s="1"/>
  <c r="T33" i="7"/>
  <c r="T34" i="7"/>
  <c r="U34" i="7"/>
  <c r="T35" i="7"/>
  <c r="U35" i="7"/>
  <c r="T36" i="7"/>
  <c r="U36" i="7"/>
  <c r="T37" i="7"/>
  <c r="U37" i="7"/>
  <c r="T38" i="7"/>
  <c r="U38" i="7"/>
  <c r="T39" i="7"/>
  <c r="U39" i="7"/>
  <c r="T40" i="7"/>
  <c r="U40" i="7"/>
  <c r="T41" i="7"/>
  <c r="U41" i="7"/>
  <c r="T42" i="7"/>
  <c r="U42" i="7"/>
  <c r="T43" i="7"/>
  <c r="U43" i="7"/>
  <c r="T44" i="7"/>
  <c r="T45" i="7"/>
  <c r="T46" i="7"/>
  <c r="T57" i="7"/>
  <c r="T58" i="7"/>
  <c r="T59" i="7"/>
  <c r="T60" i="7"/>
  <c r="T61" i="7"/>
  <c r="T62" i="7"/>
  <c r="T63" i="7"/>
  <c r="T64" i="7"/>
  <c r="T65" i="7"/>
  <c r="T66" i="7"/>
  <c r="T67" i="7"/>
  <c r="R3" i="7"/>
  <c r="R4" i="7"/>
  <c r="R5" i="7"/>
  <c r="R6" i="7"/>
  <c r="R7" i="7"/>
  <c r="R8" i="7"/>
  <c r="R9" i="7"/>
  <c r="R10" i="7"/>
  <c r="R11" i="7"/>
  <c r="R12" i="7"/>
  <c r="R13" i="7"/>
  <c r="R14" i="7"/>
  <c r="R15" i="7"/>
  <c r="R16" i="7"/>
  <c r="R17" i="7"/>
  <c r="R18" i="7"/>
  <c r="S18" i="7" s="1"/>
  <c r="R27" i="7"/>
  <c r="S27" i="7" s="1"/>
  <c r="R28" i="7"/>
  <c r="S28" i="7" s="1"/>
  <c r="R29" i="7"/>
  <c r="S29" i="7"/>
  <c r="R30" i="7"/>
  <c r="S30" i="7" s="1"/>
  <c r="R31" i="7"/>
  <c r="S31" i="7"/>
  <c r="R32" i="7"/>
  <c r="S32" i="7" s="1"/>
  <c r="R33" i="7"/>
  <c r="S33" i="7"/>
  <c r="R34" i="7"/>
  <c r="S34" i="7" s="1"/>
  <c r="R35" i="7"/>
  <c r="S35" i="7"/>
  <c r="R36" i="7"/>
  <c r="S36" i="7" s="1"/>
  <c r="R37" i="7"/>
  <c r="S37" i="7"/>
  <c r="R38" i="7"/>
  <c r="S38" i="7" s="1"/>
  <c r="R39" i="7"/>
  <c r="S39" i="7"/>
  <c r="R40" i="7"/>
  <c r="S40" i="7" s="1"/>
  <c r="R41" i="7"/>
  <c r="S41" i="7"/>
  <c r="R42" i="7"/>
  <c r="S42" i="7" s="1"/>
  <c r="R43" i="7"/>
  <c r="S43" i="7"/>
  <c r="R44" i="7"/>
  <c r="R45" i="7"/>
  <c r="R46" i="7"/>
  <c r="R57" i="7"/>
  <c r="R58" i="7"/>
  <c r="R59" i="7"/>
  <c r="R60" i="7"/>
  <c r="R61" i="7"/>
  <c r="R62" i="7"/>
  <c r="R63" i="7"/>
  <c r="R64" i="7"/>
  <c r="R65" i="7"/>
  <c r="R66" i="7"/>
  <c r="R67" i="7"/>
  <c r="P3" i="7"/>
  <c r="P4" i="7"/>
  <c r="P5" i="7"/>
  <c r="P6" i="7"/>
  <c r="P7" i="7"/>
  <c r="P8" i="7"/>
  <c r="P9" i="7"/>
  <c r="P10" i="7"/>
  <c r="P11" i="7"/>
  <c r="P12" i="7"/>
  <c r="P13" i="7"/>
  <c r="P14" i="7"/>
  <c r="P15" i="7"/>
  <c r="P16" i="7"/>
  <c r="P17" i="7"/>
  <c r="P18" i="7"/>
  <c r="Q18" i="7"/>
  <c r="P27" i="7"/>
  <c r="P28" i="7"/>
  <c r="Q28" i="7" s="1"/>
  <c r="P29" i="7"/>
  <c r="Q29" i="7" s="1"/>
  <c r="P30" i="7"/>
  <c r="Q30" i="7" s="1"/>
  <c r="P31" i="7"/>
  <c r="Q31" i="7" s="1"/>
  <c r="P32" i="7"/>
  <c r="Q32" i="7" s="1"/>
  <c r="P33" i="7"/>
  <c r="Q33" i="7" s="1"/>
  <c r="P34" i="7"/>
  <c r="Q34" i="7" s="1"/>
  <c r="P35" i="7"/>
  <c r="P36" i="7"/>
  <c r="Q36" i="7"/>
  <c r="P37" i="7"/>
  <c r="Q37" i="7"/>
  <c r="P38" i="7"/>
  <c r="Q38" i="7"/>
  <c r="P39" i="7"/>
  <c r="Q39" i="7"/>
  <c r="P40" i="7"/>
  <c r="Q40" i="7"/>
  <c r="P41" i="7"/>
  <c r="Q41" i="7"/>
  <c r="P42" i="7"/>
  <c r="Q42" i="7"/>
  <c r="P43" i="7"/>
  <c r="P44" i="7"/>
  <c r="P45" i="7"/>
  <c r="P46" i="7"/>
  <c r="P57" i="7"/>
  <c r="P58" i="7"/>
  <c r="P59" i="7"/>
  <c r="P60" i="7"/>
  <c r="P61" i="7"/>
  <c r="P62" i="7"/>
  <c r="P63" i="7"/>
  <c r="P64" i="7"/>
  <c r="P65" i="7"/>
  <c r="P66" i="7"/>
  <c r="P67" i="7"/>
  <c r="F68" i="7"/>
  <c r="G68" i="7"/>
  <c r="U33" i="7"/>
  <c r="Q27" i="7"/>
  <c r="Q35" i="7"/>
  <c r="Q43" i="7"/>
  <c r="H67" i="7"/>
  <c r="I67" i="7"/>
  <c r="I2" i="7"/>
  <c r="I3" i="7"/>
  <c r="I4" i="7"/>
  <c r="I5" i="7"/>
  <c r="I6" i="7"/>
  <c r="I7" i="7"/>
  <c r="I8" i="7"/>
  <c r="I9" i="7"/>
  <c r="I10" i="7"/>
  <c r="S3" i="12"/>
  <c r="T3" i="12" s="1"/>
  <c r="S4" i="12"/>
  <c r="T4" i="12" s="1"/>
  <c r="S5" i="12"/>
  <c r="T5" i="12"/>
  <c r="S6" i="12"/>
  <c r="T6" i="12" s="1"/>
  <c r="S7" i="12"/>
  <c r="T7" i="12"/>
  <c r="S8" i="12"/>
  <c r="T8" i="12" s="1"/>
  <c r="S9" i="12"/>
  <c r="T9" i="12"/>
  <c r="S10" i="12"/>
  <c r="T10" i="12"/>
  <c r="S11" i="12"/>
  <c r="T11" i="12"/>
  <c r="S12" i="12"/>
  <c r="T12" i="12"/>
  <c r="S13" i="12"/>
  <c r="T13" i="12"/>
  <c r="S14" i="12"/>
  <c r="T14" i="12"/>
  <c r="S15" i="12"/>
  <c r="T15" i="12"/>
  <c r="S16" i="12"/>
  <c r="T16"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9" i="12"/>
  <c r="T59" i="12"/>
  <c r="S60" i="12"/>
  <c r="T60" i="12"/>
  <c r="S61" i="12"/>
  <c r="T61" i="12"/>
  <c r="S62" i="12"/>
  <c r="T62" i="12"/>
  <c r="S64" i="12"/>
  <c r="T64" i="12"/>
  <c r="O3" i="12"/>
  <c r="P3" i="12" s="1"/>
  <c r="O4" i="12"/>
  <c r="P4" i="12" s="1"/>
  <c r="O5" i="12"/>
  <c r="P5" i="12" s="1"/>
  <c r="O6" i="12"/>
  <c r="P6" i="12" s="1"/>
  <c r="O7" i="12"/>
  <c r="P7" i="12"/>
  <c r="O8" i="12"/>
  <c r="P8" i="12" s="1"/>
  <c r="O9" i="12"/>
  <c r="P9" i="12" s="1"/>
  <c r="O10" i="12"/>
  <c r="P10" i="12" s="1"/>
  <c r="O11" i="12"/>
  <c r="P11" i="12" s="1"/>
  <c r="O12" i="12"/>
  <c r="P12" i="12" s="1"/>
  <c r="O13" i="12"/>
  <c r="P13" i="12" s="1"/>
  <c r="O14" i="12"/>
  <c r="P14" i="12" s="1"/>
  <c r="O15" i="12"/>
  <c r="P15" i="12"/>
  <c r="O16" i="12"/>
  <c r="P16" i="12" s="1"/>
  <c r="O25" i="12"/>
  <c r="P25" i="12" s="1"/>
  <c r="O26" i="12"/>
  <c r="P26" i="12" s="1"/>
  <c r="O27" i="12"/>
  <c r="P27" i="12" s="1"/>
  <c r="O28" i="12"/>
  <c r="P28" i="12" s="1"/>
  <c r="O29" i="12"/>
  <c r="P29" i="12" s="1"/>
  <c r="O30" i="12"/>
  <c r="P30" i="12" s="1"/>
  <c r="O31" i="12"/>
  <c r="P31" i="12"/>
  <c r="O32" i="12"/>
  <c r="P32" i="12" s="1"/>
  <c r="O33" i="12"/>
  <c r="P33" i="12" s="1"/>
  <c r="O34" i="12"/>
  <c r="P34" i="12" s="1"/>
  <c r="O35" i="12"/>
  <c r="P35" i="12"/>
  <c r="O36" i="12"/>
  <c r="P36" i="12" s="1"/>
  <c r="O37" i="12"/>
  <c r="P37" i="12" s="1"/>
  <c r="O38" i="12"/>
  <c r="P38" i="12" s="1"/>
  <c r="O39" i="12"/>
  <c r="P39" i="12"/>
  <c r="O40" i="12"/>
  <c r="P40" i="12" s="1"/>
  <c r="O41" i="12"/>
  <c r="P41" i="12" s="1"/>
  <c r="O42" i="12"/>
  <c r="P42" i="12" s="1"/>
  <c r="O43" i="12"/>
  <c r="P43" i="12"/>
  <c r="O44" i="12"/>
  <c r="P44" i="12" s="1"/>
  <c r="O45" i="12"/>
  <c r="P45" i="12" s="1"/>
  <c r="O46" i="12"/>
  <c r="P46" i="12" s="1"/>
  <c r="O47" i="12"/>
  <c r="P47" i="12"/>
  <c r="O48" i="12"/>
  <c r="P48" i="12" s="1"/>
  <c r="O49" i="12"/>
  <c r="P49" i="12" s="1"/>
  <c r="O50" i="12"/>
  <c r="P50" i="12" s="1"/>
  <c r="O51" i="12"/>
  <c r="P51" i="12"/>
  <c r="O52" i="12"/>
  <c r="P52" i="12" s="1"/>
  <c r="O53" i="12"/>
  <c r="P53" i="12" s="1"/>
  <c r="O59" i="12"/>
  <c r="P59" i="12" s="1"/>
  <c r="O60" i="12"/>
  <c r="P60" i="12"/>
  <c r="O61" i="12"/>
  <c r="P61" i="12" s="1"/>
  <c r="O62" i="12"/>
  <c r="P62" i="12" s="1"/>
  <c r="O64" i="12"/>
  <c r="P64" i="12" s="1"/>
  <c r="K29" i="12"/>
  <c r="L29" i="12" s="1"/>
  <c r="K30" i="12"/>
  <c r="L30" i="12" s="1"/>
  <c r="K31" i="12"/>
  <c r="L31" i="12"/>
  <c r="K32" i="12"/>
  <c r="L32" i="12" s="1"/>
  <c r="K33" i="12"/>
  <c r="L33" i="12" s="1"/>
  <c r="K34" i="12"/>
  <c r="L34" i="12" s="1"/>
  <c r="K35" i="12"/>
  <c r="L35" i="12"/>
  <c r="K36" i="12"/>
  <c r="L36" i="12" s="1"/>
  <c r="K37" i="12"/>
  <c r="L37" i="12"/>
  <c r="K38" i="12"/>
  <c r="L38" i="12" s="1"/>
  <c r="K39" i="12"/>
  <c r="L39" i="12"/>
  <c r="K40" i="12"/>
  <c r="L40" i="12" s="1"/>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9" i="12"/>
  <c r="L59" i="12"/>
  <c r="K60" i="12"/>
  <c r="L60" i="12"/>
  <c r="K61" i="12"/>
  <c r="L61" i="12"/>
  <c r="K62" i="12"/>
  <c r="L62" i="12"/>
  <c r="K64" i="12"/>
  <c r="L64" i="12"/>
  <c r="G29" i="12"/>
  <c r="H29" i="12" s="1"/>
  <c r="G30" i="12"/>
  <c r="H30" i="12"/>
  <c r="G31" i="12"/>
  <c r="H31" i="12"/>
  <c r="G32" i="12"/>
  <c r="H32" i="12"/>
  <c r="G33" i="12"/>
  <c r="H33" i="12"/>
  <c r="G34" i="12"/>
  <c r="H34" i="12" s="1"/>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9" i="12"/>
  <c r="H59" i="12"/>
  <c r="G60" i="12"/>
  <c r="H60" i="12"/>
  <c r="G61" i="12"/>
  <c r="H61" i="12"/>
  <c r="G62" i="12"/>
  <c r="H62" i="12"/>
  <c r="G64" i="12"/>
  <c r="H64" i="12"/>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c r="O40" i="2" s="1"/>
  <c r="E41" i="2"/>
  <c r="F41" i="2" s="1"/>
  <c r="G41" i="2" s="1"/>
  <c r="E43" i="2"/>
  <c r="F43" i="2" s="1"/>
  <c r="G43" i="2" s="1"/>
  <c r="I44" i="2"/>
  <c r="J44" i="2" s="1"/>
  <c r="K44" i="2" s="1"/>
  <c r="E45" i="2"/>
  <c r="F45" i="2" s="1"/>
  <c r="G45" i="2" s="1"/>
  <c r="E47" i="2"/>
  <c r="F47" i="2" s="1"/>
  <c r="G47" i="2" s="1"/>
  <c r="M48" i="2"/>
  <c r="N48" i="2" s="1"/>
  <c r="O48" i="2" s="1"/>
  <c r="E49" i="2"/>
  <c r="F49" i="2" s="1"/>
  <c r="G49" i="2" s="1"/>
  <c r="E51" i="2"/>
  <c r="F51" i="2" s="1"/>
  <c r="G51" i="2" s="1"/>
  <c r="I52" i="2"/>
  <c r="E53" i="2"/>
  <c r="E55" i="2"/>
  <c r="M56" i="2"/>
  <c r="E57" i="2"/>
  <c r="F57" i="2" s="1"/>
  <c r="E59" i="2"/>
  <c r="I60" i="2"/>
  <c r="E61" i="2"/>
  <c r="E63" i="2"/>
  <c r="E64" i="2"/>
  <c r="E65" i="2"/>
  <c r="E67" i="2"/>
  <c r="E68" i="2"/>
  <c r="E69" i="2"/>
  <c r="E71" i="2"/>
  <c r="E74" i="2"/>
  <c r="F74" i="2" s="1"/>
  <c r="G74" i="2" s="1"/>
  <c r="E75" i="2"/>
  <c r="I17" i="2"/>
  <c r="I25" i="2"/>
  <c r="I9" i="2"/>
  <c r="I74" i="2"/>
  <c r="J74" i="2" s="1"/>
  <c r="K74" i="2" s="1"/>
  <c r="I64" i="2"/>
  <c r="I56" i="2"/>
  <c r="I48" i="2"/>
  <c r="J48" i="2" s="1"/>
  <c r="K48" i="2" s="1"/>
  <c r="I40" i="2"/>
  <c r="J40" i="2" s="1"/>
  <c r="K40" i="2" s="1"/>
  <c r="I32" i="2"/>
  <c r="J32" i="2" s="1"/>
  <c r="K32" i="2" s="1"/>
  <c r="M74" i="2"/>
  <c r="N74" i="2" s="1"/>
  <c r="O74" i="2" s="1"/>
  <c r="E29" i="2"/>
  <c r="E21" i="2"/>
  <c r="E13" i="2"/>
  <c r="E5" i="2"/>
  <c r="I68" i="2"/>
  <c r="M64" i="2"/>
  <c r="M3" i="2"/>
  <c r="E3" i="2"/>
  <c r="M70" i="2"/>
  <c r="E70" i="2"/>
  <c r="M66" i="2"/>
  <c r="E66" i="2"/>
  <c r="M62" i="2"/>
  <c r="E62" i="2"/>
  <c r="E60" i="2"/>
  <c r="M58" i="2"/>
  <c r="E58" i="2"/>
  <c r="F58" i="2" s="1"/>
  <c r="G58" i="2" s="1"/>
  <c r="E56" i="2"/>
  <c r="M54" i="2"/>
  <c r="E54" i="2"/>
  <c r="E52" i="2"/>
  <c r="M50" i="2"/>
  <c r="N50" i="2" s="1"/>
  <c r="O50" i="2" s="1"/>
  <c r="E50" i="2"/>
  <c r="F50" i="2" s="1"/>
  <c r="G50" i="2" s="1"/>
  <c r="E48" i="2"/>
  <c r="F48" i="2"/>
  <c r="G48" i="2" s="1"/>
  <c r="M46" i="2"/>
  <c r="N46" i="2" s="1"/>
  <c r="O46" i="2" s="1"/>
  <c r="E46" i="2"/>
  <c r="F46" i="2" s="1"/>
  <c r="G46" i="2" s="1"/>
  <c r="E44" i="2"/>
  <c r="F44" i="2" s="1"/>
  <c r="G44" i="2" s="1"/>
  <c r="M42" i="2"/>
  <c r="N42" i="2" s="1"/>
  <c r="O42" i="2" s="1"/>
  <c r="E42" i="2"/>
  <c r="F42" i="2" s="1"/>
  <c r="G42" i="2" s="1"/>
  <c r="E40" i="2"/>
  <c r="F40" i="2" s="1"/>
  <c r="G40" i="2" s="1"/>
  <c r="M38" i="2"/>
  <c r="N38" i="2" s="1"/>
  <c r="O38" i="2" s="1"/>
  <c r="E38" i="2"/>
  <c r="F38" i="2" s="1"/>
  <c r="G38" i="2" s="1"/>
  <c r="E36" i="2"/>
  <c r="F36" i="2" s="1"/>
  <c r="G36" i="2" s="1"/>
  <c r="M34" i="2"/>
  <c r="N34" i="2" s="1"/>
  <c r="O34" i="2" s="1"/>
  <c r="E34" i="2"/>
  <c r="F34" i="2" s="1"/>
  <c r="G34" i="2" s="1"/>
  <c r="E32" i="2"/>
  <c r="F32" i="2"/>
  <c r="G32" i="2" s="1"/>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s="1"/>
  <c r="K50" i="2" s="1"/>
  <c r="I46" i="2"/>
  <c r="J46" i="2" s="1"/>
  <c r="K46" i="2" s="1"/>
  <c r="I42" i="2"/>
  <c r="J42" i="2"/>
  <c r="K42" i="2" s="1"/>
  <c r="I38" i="2"/>
  <c r="J38" i="2" s="1"/>
  <c r="K38" i="2" s="1"/>
  <c r="I34" i="2"/>
  <c r="J34" i="2" s="1"/>
  <c r="K34" i="2" s="1"/>
  <c r="M68" i="2"/>
  <c r="M60" i="2"/>
  <c r="M52" i="2"/>
  <c r="M44" i="2"/>
  <c r="N44" i="2"/>
  <c r="O44" i="2" s="1"/>
  <c r="M36" i="2"/>
  <c r="N36" i="2" s="1"/>
  <c r="O36" i="2" s="1"/>
  <c r="M28" i="2"/>
  <c r="M20" i="2"/>
  <c r="M12" i="2"/>
  <c r="M4" i="2"/>
  <c r="M75" i="2"/>
  <c r="M71" i="2"/>
  <c r="M69" i="2"/>
  <c r="M67" i="2"/>
  <c r="M65" i="2"/>
  <c r="M63" i="2"/>
  <c r="M61" i="2"/>
  <c r="M59" i="2"/>
  <c r="M57" i="2"/>
  <c r="M55" i="2"/>
  <c r="M53" i="2"/>
  <c r="R51" i="2"/>
  <c r="S51" i="2" s="1"/>
  <c r="M51" i="2"/>
  <c r="N51" i="2" s="1"/>
  <c r="O51" i="2" s="1"/>
  <c r="R49" i="2"/>
  <c r="S49" i="2"/>
  <c r="M49" i="2"/>
  <c r="N49" i="2" s="1"/>
  <c r="O49" i="2" s="1"/>
  <c r="R47" i="2"/>
  <c r="S47" i="2" s="1"/>
  <c r="M47" i="2"/>
  <c r="N47" i="2" s="1"/>
  <c r="O47" i="2" s="1"/>
  <c r="S45" i="2"/>
  <c r="M45" i="2"/>
  <c r="N45" i="2"/>
  <c r="O45" i="2" s="1"/>
  <c r="R43" i="2"/>
  <c r="S43" i="2" s="1"/>
  <c r="M43" i="2"/>
  <c r="N43" i="2" s="1"/>
  <c r="O43" i="2" s="1"/>
  <c r="R41" i="2"/>
  <c r="S41" i="2"/>
  <c r="M41" i="2"/>
  <c r="N41" i="2" s="1"/>
  <c r="O41" i="2" s="1"/>
  <c r="R39" i="2"/>
  <c r="S39" i="2" s="1"/>
  <c r="M39" i="2"/>
  <c r="N39" i="2" s="1"/>
  <c r="O39" i="2" s="1"/>
  <c r="S37" i="2"/>
  <c r="M37" i="2"/>
  <c r="N37" i="2" s="1"/>
  <c r="O37" i="2" s="1"/>
  <c r="R35" i="2"/>
  <c r="S35" i="2"/>
  <c r="M35" i="2"/>
  <c r="N35" i="2" s="1"/>
  <c r="O35" i="2" s="1"/>
  <c r="R33" i="2"/>
  <c r="S33" i="2"/>
  <c r="M33" i="2"/>
  <c r="N33" i="2" s="1"/>
  <c r="O33" i="2" s="1"/>
  <c r="R31" i="2"/>
  <c r="S31" i="2" s="1"/>
  <c r="M31" i="2"/>
  <c r="N31" i="2" s="1"/>
  <c r="O31" i="2" s="1"/>
  <c r="M29" i="2"/>
  <c r="M27" i="2"/>
  <c r="M25" i="2"/>
  <c r="M23" i="2"/>
  <c r="M21" i="2"/>
  <c r="M19" i="2"/>
  <c r="M17" i="2"/>
  <c r="M15" i="2"/>
  <c r="M13" i="2"/>
  <c r="M11" i="2"/>
  <c r="M9" i="2"/>
  <c r="M7" i="2"/>
  <c r="M5" i="2"/>
  <c r="I75" i="2"/>
  <c r="I71" i="2"/>
  <c r="I69" i="2"/>
  <c r="I67" i="2"/>
  <c r="I65" i="2"/>
  <c r="I63" i="2"/>
  <c r="I61" i="2"/>
  <c r="I59" i="2"/>
  <c r="I57" i="2"/>
  <c r="I55" i="2"/>
  <c r="I53" i="2"/>
  <c r="I51" i="2"/>
  <c r="J51" i="2" s="1"/>
  <c r="K51" i="2" s="1"/>
  <c r="I49" i="2"/>
  <c r="J49" i="2" s="1"/>
  <c r="K49" i="2" s="1"/>
  <c r="I47" i="2"/>
  <c r="J47" i="2"/>
  <c r="K47" i="2" s="1"/>
  <c r="I45" i="2"/>
  <c r="J45" i="2" s="1"/>
  <c r="K45" i="2" s="1"/>
  <c r="I43" i="2"/>
  <c r="J43" i="2" s="1"/>
  <c r="K43" i="2" s="1"/>
  <c r="I41" i="2"/>
  <c r="J41" i="2" s="1"/>
  <c r="K41" i="2" s="1"/>
  <c r="I39" i="2"/>
  <c r="J39" i="2"/>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8" i="12"/>
  <c r="L28" i="12" s="1"/>
  <c r="G28" i="12"/>
  <c r="H28" i="12" s="1"/>
  <c r="K26" i="12"/>
  <c r="L26" i="12" s="1"/>
  <c r="K14" i="12"/>
  <c r="L14" i="12" s="1"/>
  <c r="G26" i="12"/>
  <c r="H26" i="12" s="1"/>
  <c r="G14" i="12"/>
  <c r="H14" i="12" s="1"/>
  <c r="F24" i="9"/>
  <c r="F25" i="9"/>
  <c r="F26" i="9"/>
  <c r="F27" i="9"/>
  <c r="F28" i="9"/>
  <c r="G28" i="9"/>
  <c r="F5" i="9"/>
  <c r="G5" i="9"/>
  <c r="F59" i="2"/>
  <c r="G59" i="2" s="1"/>
  <c r="G57" i="2"/>
  <c r="F56" i="2"/>
  <c r="G56" i="2" s="1"/>
  <c r="G2" i="12"/>
  <c r="H2" i="12" s="1"/>
  <c r="G3" i="12"/>
  <c r="H3" i="12" s="1"/>
  <c r="G4" i="12"/>
  <c r="H4" i="12" s="1"/>
  <c r="G5" i="12"/>
  <c r="H5" i="12" s="1"/>
  <c r="G6" i="12"/>
  <c r="H6" i="12" s="1"/>
  <c r="G7" i="12"/>
  <c r="H7" i="12" s="1"/>
  <c r="G8" i="12"/>
  <c r="H8" i="12" s="1"/>
  <c r="G9" i="12"/>
  <c r="H9" i="12" s="1"/>
  <c r="G10" i="12"/>
  <c r="H10" i="12" s="1"/>
  <c r="G11" i="12"/>
  <c r="H11" i="12"/>
  <c r="G12" i="12"/>
  <c r="H12" i="12" s="1"/>
  <c r="G13" i="12"/>
  <c r="H13" i="12" s="1"/>
  <c r="U8" i="7"/>
  <c r="S8" i="7"/>
  <c r="Q8" i="7"/>
  <c r="K27" i="12"/>
  <c r="L27" i="12" s="1"/>
  <c r="K25" i="12"/>
  <c r="L25" i="12" s="1"/>
  <c r="K16" i="12"/>
  <c r="L16" i="12"/>
  <c r="K15" i="12"/>
  <c r="L15" i="12" s="1"/>
  <c r="K13" i="12"/>
  <c r="L13" i="12" s="1"/>
  <c r="K12" i="12"/>
  <c r="L12" i="12" s="1"/>
  <c r="K11" i="12"/>
  <c r="L11" i="12" s="1"/>
  <c r="K10" i="12"/>
  <c r="L10" i="12" s="1"/>
  <c r="K9" i="12"/>
  <c r="L9" i="12" s="1"/>
  <c r="K8" i="12"/>
  <c r="L8" i="12" s="1"/>
  <c r="K7" i="12"/>
  <c r="L7" i="12"/>
  <c r="K6" i="12"/>
  <c r="L6" i="12" s="1"/>
  <c r="K5" i="12"/>
  <c r="L5" i="12"/>
  <c r="K4" i="12"/>
  <c r="L4" i="12" s="1"/>
  <c r="G27" i="12"/>
  <c r="H27" i="12" s="1"/>
  <c r="G25" i="12"/>
  <c r="H25" i="12"/>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J56" i="2"/>
  <c r="K56"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5" i="2"/>
  <c r="O75" i="2" s="1"/>
  <c r="N71" i="2"/>
  <c r="O71" i="2" s="1"/>
  <c r="N70" i="2"/>
  <c r="O70" i="2"/>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c r="N10" i="2"/>
  <c r="O10" i="2" s="1"/>
  <c r="N9" i="2"/>
  <c r="O9" i="2" s="1"/>
  <c r="N8" i="2"/>
  <c r="O8" i="2" s="1"/>
  <c r="N7" i="2"/>
  <c r="O7" i="2"/>
  <c r="N6" i="2"/>
  <c r="N5" i="2"/>
  <c r="O5" i="2" s="1"/>
  <c r="N4" i="2"/>
  <c r="O4" i="2"/>
  <c r="N3" i="2"/>
  <c r="O3" i="2" s="1"/>
  <c r="O6" i="2"/>
  <c r="U67" i="7"/>
  <c r="U66" i="7"/>
  <c r="U65" i="7"/>
  <c r="U64" i="7"/>
  <c r="U63" i="7"/>
  <c r="U62" i="7"/>
  <c r="U61" i="7"/>
  <c r="U60" i="7"/>
  <c r="U59" i="7"/>
  <c r="U58" i="7"/>
  <c r="U57" i="7"/>
  <c r="U46" i="7"/>
  <c r="U45" i="7"/>
  <c r="U44" i="7"/>
  <c r="U17" i="7"/>
  <c r="U16" i="7"/>
  <c r="U15" i="7"/>
  <c r="U14" i="7"/>
  <c r="U13" i="7"/>
  <c r="U12" i="7"/>
  <c r="U11" i="7"/>
  <c r="U10" i="7"/>
  <c r="U9" i="7"/>
  <c r="U7" i="7"/>
  <c r="U6" i="7"/>
  <c r="U5" i="7"/>
  <c r="U4" i="7"/>
  <c r="U3" i="7"/>
  <c r="T2" i="7"/>
  <c r="U2" i="7"/>
  <c r="S67" i="7"/>
  <c r="S66" i="7"/>
  <c r="S65" i="7"/>
  <c r="S64" i="7"/>
  <c r="S63" i="7"/>
  <c r="S62" i="7"/>
  <c r="S61" i="7"/>
  <c r="S60" i="7"/>
  <c r="S59" i="7"/>
  <c r="S58" i="7"/>
  <c r="S57" i="7"/>
  <c r="S46" i="7"/>
  <c r="S45" i="7"/>
  <c r="S44" i="7"/>
  <c r="S17" i="7"/>
  <c r="S16" i="7"/>
  <c r="S15" i="7"/>
  <c r="S14" i="7"/>
  <c r="S13" i="7"/>
  <c r="S12" i="7"/>
  <c r="S11" i="7"/>
  <c r="S10" i="7"/>
  <c r="S9" i="7"/>
  <c r="S7" i="7"/>
  <c r="S6" i="7"/>
  <c r="S5" i="7"/>
  <c r="S4" i="7"/>
  <c r="S3" i="7"/>
  <c r="R2" i="7"/>
  <c r="R68" i="7"/>
  <c r="S2" i="12"/>
  <c r="T2" i="12" s="1"/>
  <c r="S68" i="12"/>
  <c r="O2" i="12"/>
  <c r="O68" i="12"/>
  <c r="K2" i="12"/>
  <c r="K68" i="12"/>
  <c r="P2" i="12"/>
  <c r="S2" i="7"/>
  <c r="L2" i="12"/>
  <c r="F2" i="8"/>
  <c r="G2" i="8"/>
  <c r="F75" i="2"/>
  <c r="G75" i="2" s="1"/>
  <c r="F71" i="2"/>
  <c r="G71" i="2"/>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c r="J25" i="2"/>
  <c r="K25" i="2" s="1"/>
  <c r="J24" i="2"/>
  <c r="K24" i="2" s="1"/>
  <c r="J23" i="2"/>
  <c r="K23" i="2" s="1"/>
  <c r="J22" i="2"/>
  <c r="K22" i="2"/>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c r="R57" i="2"/>
  <c r="S57" i="2" s="1"/>
  <c r="R54" i="2"/>
  <c r="S54" i="2" s="1"/>
  <c r="R53" i="2"/>
  <c r="S53" i="2" s="1"/>
  <c r="R52" i="2"/>
  <c r="S52" i="2" s="1"/>
  <c r="R30" i="2"/>
  <c r="S30" i="2" s="1"/>
  <c r="R29" i="2"/>
  <c r="S29" i="2" s="1"/>
  <c r="R28" i="2"/>
  <c r="S28" i="2" s="1"/>
  <c r="R27" i="2"/>
  <c r="S27" i="2" s="1"/>
  <c r="R26" i="2"/>
  <c r="S26" i="2" s="1"/>
  <c r="R25" i="2"/>
  <c r="S25" i="2" s="1"/>
  <c r="R24" i="2"/>
  <c r="S24" i="2" s="1"/>
  <c r="R23" i="2"/>
  <c r="S23" i="2"/>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c r="R5" i="2"/>
  <c r="S5" i="2" s="1"/>
  <c r="R4" i="2"/>
  <c r="S4" i="2" s="1"/>
  <c r="D79" i="2"/>
  <c r="P2" i="7"/>
  <c r="Q2" i="7"/>
  <c r="Q3" i="7"/>
  <c r="Q4" i="7"/>
  <c r="Q5" i="7"/>
  <c r="Q6" i="7"/>
  <c r="Q7" i="7"/>
  <c r="Q9" i="7"/>
  <c r="Q10" i="7"/>
  <c r="Q11" i="7"/>
  <c r="Q12" i="7"/>
  <c r="Q13" i="7"/>
  <c r="Q14" i="7"/>
  <c r="Q15" i="7"/>
  <c r="Q16" i="7"/>
  <c r="Q17" i="7"/>
  <c r="Q44" i="7"/>
  <c r="E5" i="3"/>
  <c r="F5" i="3" s="1"/>
  <c r="E6" i="3"/>
  <c r="F6" i="3" s="1"/>
  <c r="E7" i="3"/>
  <c r="F7" i="3" s="1"/>
  <c r="E8" i="3"/>
  <c r="F8" i="3" s="1"/>
  <c r="E9" i="3"/>
  <c r="F9" i="3" s="1"/>
  <c r="E10" i="3"/>
  <c r="F10" i="3"/>
  <c r="E11" i="3"/>
  <c r="F11" i="3" s="1"/>
  <c r="E12" i="3"/>
  <c r="F12" i="3"/>
  <c r="F13" i="3"/>
  <c r="E14" i="3"/>
  <c r="F14" i="3"/>
  <c r="E15" i="3"/>
  <c r="F15" i="3"/>
  <c r="T68" i="12"/>
  <c r="N68" i="7"/>
  <c r="U68" i="7"/>
  <c r="K68" i="7"/>
  <c r="S68" i="7" s="1"/>
  <c r="U68" i="12"/>
  <c r="N68" i="12"/>
  <c r="M68" i="12"/>
  <c r="P68" i="12" s="1"/>
  <c r="G68" i="12"/>
  <c r="H68" i="12" s="1"/>
  <c r="F68" i="12"/>
  <c r="E68" i="12"/>
  <c r="L68" i="12"/>
  <c r="M79" i="2"/>
  <c r="L79" i="2"/>
  <c r="D19" i="9"/>
  <c r="C31" i="1"/>
  <c r="G19" i="9"/>
  <c r="Q46" i="7"/>
  <c r="Q57" i="7"/>
  <c r="Q58" i="7"/>
  <c r="Q59" i="7"/>
  <c r="Q60" i="7"/>
  <c r="Q61" i="7"/>
  <c r="Q62" i="7"/>
  <c r="Q63" i="7"/>
  <c r="Q64" i="7"/>
  <c r="Q65" i="7"/>
  <c r="Q66" i="7"/>
  <c r="Q67" i="7"/>
  <c r="Q45" i="7"/>
  <c r="H68" i="7"/>
  <c r="I68" i="7" s="1"/>
  <c r="P68" i="7"/>
  <c r="Q68" i="7" s="1"/>
  <c r="R8" i="2"/>
  <c r="S8" i="2" s="1"/>
  <c r="F22" i="11"/>
  <c r="E22" i="11"/>
  <c r="H11" i="11"/>
  <c r="E25" i="11"/>
  <c r="D40" i="1"/>
  <c r="G11" i="11"/>
  <c r="F11" i="11"/>
  <c r="E11" i="11"/>
  <c r="D11" i="11"/>
  <c r="C11" i="11"/>
  <c r="D32" i="1"/>
  <c r="B11" i="11"/>
  <c r="C32" i="1"/>
  <c r="M45" i="9"/>
  <c r="D39" i="1"/>
  <c r="L45" i="9"/>
  <c r="E45" i="9"/>
  <c r="D22" i="1"/>
  <c r="D45" i="9"/>
  <c r="M19" i="9"/>
  <c r="D38" i="1"/>
  <c r="L19" i="9"/>
  <c r="E19" i="9"/>
  <c r="D31" i="1"/>
  <c r="F8" i="8"/>
  <c r="E16" i="3"/>
  <c r="F16" i="3"/>
  <c r="E4" i="3"/>
  <c r="F4" i="3" s="1"/>
  <c r="E37" i="1"/>
  <c r="E27" i="1"/>
  <c r="C18" i="1"/>
  <c r="C17" i="1"/>
  <c r="G8" i="8"/>
  <c r="C39" i="1"/>
  <c r="E39" i="1"/>
  <c r="O45" i="9"/>
  <c r="C38" i="1"/>
  <c r="E38" i="1"/>
  <c r="O19" i="9"/>
  <c r="E26" i="1"/>
  <c r="C22" i="1"/>
  <c r="G45" i="9"/>
  <c r="E23" i="1"/>
  <c r="E32" i="1"/>
  <c r="E41" i="1"/>
  <c r="D25" i="11"/>
  <c r="C40" i="1"/>
  <c r="E40" i="1"/>
  <c r="E31" i="1"/>
  <c r="E22" i="1"/>
  <c r="F26" i="11"/>
  <c r="F25" i="11"/>
  <c r="E14" i="1" l="1"/>
  <c r="K3" i="2"/>
  <c r="Q79" i="2"/>
  <c r="D19" i="1" s="1"/>
  <c r="E19" i="1" s="1"/>
  <c r="R3" i="2"/>
  <c r="N79" i="2"/>
  <c r="O79" i="2" s="1"/>
  <c r="I72" i="2"/>
  <c r="I73" i="2"/>
  <c r="J73" i="2" s="1"/>
  <c r="K73" i="2" s="1"/>
  <c r="E72" i="2"/>
  <c r="E25" i="1"/>
  <c r="D48" i="1"/>
  <c r="D43" i="1"/>
  <c r="D58" i="1" s="1"/>
  <c r="E24" i="1"/>
  <c r="E18" i="3"/>
  <c r="F18" i="3" s="1"/>
  <c r="C43" i="1"/>
  <c r="F72" i="2" l="1"/>
  <c r="E79" i="2"/>
  <c r="D17" i="1" s="1"/>
  <c r="E17" i="1" s="1"/>
  <c r="R79" i="2"/>
  <c r="S3" i="2"/>
  <c r="S79" i="2" s="1"/>
  <c r="D52" i="1"/>
  <c r="J72" i="2"/>
  <c r="I79" i="2"/>
  <c r="D18" i="1" s="1"/>
  <c r="E18" i="1" s="1"/>
  <c r="C52" i="1"/>
  <c r="E43" i="1"/>
  <c r="C58" i="1"/>
  <c r="E52" i="1" l="1"/>
  <c r="K72" i="2"/>
  <c r="J79" i="2"/>
  <c r="K79" i="2" s="1"/>
  <c r="G72" i="2"/>
  <c r="F79" i="2"/>
  <c r="G79" i="2" s="1"/>
  <c r="E44" i="1"/>
  <c r="F43" i="1"/>
  <c r="F52" i="1"/>
  <c r="E53" i="1"/>
</calcChain>
</file>

<file path=xl/sharedStrings.xml><?xml version="1.0" encoding="utf-8"?>
<sst xmlns="http://schemas.openxmlformats.org/spreadsheetml/2006/main" count="1346" uniqueCount="533">
  <si>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</si>
  <si>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</si>
  <si>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</si>
  <si>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</si>
  <si>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</si>
  <si>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</si>
  <si>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</si>
  <si>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</si>
  <si>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</si>
  <si>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</si>
  <si>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</si>
  <si>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</si>
  <si>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</si>
  <si>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</si>
  <si>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</si>
  <si>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</si>
  <si>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</si>
  <si>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</si>
  <si>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</si>
  <si>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</si>
  <si>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</si>
  <si>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</si>
  <si>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</si>
  <si>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</si>
  <si>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</si>
  <si>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</si>
  <si>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</si>
  <si>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</si>
  <si>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</si>
  <si>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</si>
  <si>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</si>
  <si>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</si>
  <si>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</si>
  <si>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</si>
  <si>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</si>
  <si>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</si>
  <si>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</si>
  <si>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</si>
  <si>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</si>
  <si>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</si>
  <si>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</si>
  <si>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</si>
  <si>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</si>
  <si>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</si>
  <si>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</si>
  <si>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</si>
  <si>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</si>
  <si>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</si>
  <si>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</si>
  <si>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</si>
  <si>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</si>
  <si>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</si>
  <si>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</si>
  <si>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</si>
  <si>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</si>
  <si>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</si>
  <si>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</si>
  <si>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</si>
  <si>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</si>
  <si>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</si>
  <si>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</si>
  <si>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</si>
  <si>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</si>
  <si>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</si>
  <si>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</si>
  <si>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</si>
  <si>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</si>
  <si>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</si>
  <si>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</si>
  <si>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</si>
  <si>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</si>
  <si>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</si>
  <si>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</si>
  <si>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</si>
  <si>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</si>
  <si>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</si>
  <si>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</si>
  <si>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</si>
  <si>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</si>
  <si>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</si>
  <si>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</si>
  <si>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</si>
  <si>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</si>
  <si>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</si>
  <si>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</si>
  <si>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</si>
  <si>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</si>
  <si>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</si>
  <si>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</si>
  <si>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</si>
  <si>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</si>
  <si>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</si>
  <si>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</si>
  <si>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</si>
  <si>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</si>
  <si>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</si>
  <si>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</si>
  <si>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</si>
  <si>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</si>
  <si>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</si>
  <si>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</si>
  <si>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</si>
  <si>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</si>
  <si>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</si>
  <si>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</si>
  <si>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</si>
  <si>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</si>
  <si>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</si>
  <si>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</si>
  <si>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</si>
  <si>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</si>
  <si>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</si>
  <si>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</si>
  <si>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</si>
  <si>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</si>
  <si>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</si>
  <si>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</si>
  <si>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</si>
  <si>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</si>
  <si>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</si>
  <si>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</si>
  <si>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</si>
  <si>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</si>
  <si>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</si>
  <si>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</si>
  <si>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</si>
  <si>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</si>
  <si>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</si>
  <si>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</si>
  <si>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</si>
  <si>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</si>
  <si>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</si>
  <si>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</si>
  <si>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</si>
  <si>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</si>
  <si>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</si>
  <si>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</si>
  <si>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</si>
  <si>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</si>
  <si>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</si>
  <si>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</si>
  <si>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</si>
  <si>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</si>
  <si>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</si>
  <si>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</si>
  <si>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</si>
  <si>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</si>
  <si>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</si>
  <si>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</si>
  <si>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</si>
  <si>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</si>
  <si>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</si>
  <si>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</si>
  <si>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</si>
  <si>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</si>
  <si>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</si>
  <si>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</si>
  <si>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</si>
  <si>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</si>
  <si>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</si>
  <si>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</si>
  <si>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</si>
  <si>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</si>
  <si>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</si>
  <si>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</si>
  <si>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</si>
  <si>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</si>
  <si>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</si>
  <si>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</si>
  <si>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</si>
  <si>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</si>
  <si>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</si>
  <si>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</si>
  <si>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</si>
  <si>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</si>
  <si>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</si>
  <si>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</si>
  <si>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</si>
  <si>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</si>
  <si>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</si>
  <si>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</si>
  <si>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</si>
  <si>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</si>
  <si>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</si>
  <si>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</si>
  <si>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</si>
  <si>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</si>
  <si>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</si>
  <si>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</si>
  <si>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</si>
  <si>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</si>
  <si>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</si>
  <si>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</si>
  <si>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</si>
  <si>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</si>
  <si>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</si>
  <si>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</si>
  <si>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</si>
  <si>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</si>
  <si>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</si>
  <si>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</si>
  <si>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</si>
  <si>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</si>
  <si>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</si>
  <si>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</si>
  <si>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</si>
  <si>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</si>
  <si>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</si>
  <si>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</si>
  <si>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</si>
  <si>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</si>
  <si>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</si>
  <si>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</si>
  <si>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</si>
  <si>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</si>
  <si>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</si>
  <si>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</si>
  <si>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</si>
  <si>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</si>
  <si>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</si>
  <si>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</si>
  <si>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</si>
  <si>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</si>
  <si>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</si>
  <si>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</si>
  <si>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</si>
  <si>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</si>
  <si>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</si>
  <si>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</si>
  <si>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</si>
  <si>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</si>
  <si>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</si>
  <si>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</si>
  <si>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</si>
  <si>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</si>
  <si>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</si>
  <si>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</si>
  <si>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</si>
  <si>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</si>
  <si>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</si>
  <si>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</si>
  <si>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</si>
  <si>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</si>
  <si>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</si>
  <si>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</si>
  <si>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</si>
  <si>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</si>
  <si>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</si>
  <si>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</si>
  <si>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</si>
  <si>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</si>
  <si>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</si>
  <si>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</si>
  <si>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</si>
  <si>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</si>
  <si>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</si>
  <si>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</si>
  <si>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</si>
  <si>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</si>
  <si>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</si>
  <si>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</si>
  <si>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</si>
  <si>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</si>
  <si>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</si>
  <si>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</si>
  <si>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</si>
  <si>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</si>
  <si>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</si>
  <si>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</si>
  <si>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</si>
  <si>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</si>
  <si>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</si>
  <si>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</si>
  <si>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</si>
  <si>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</si>
  <si>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</si>
  <si>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</si>
  <si>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</si>
  <si>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</si>
  <si>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</si>
  <si>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</si>
  <si>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</si>
  <si>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</si>
  <si>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</si>
  <si>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</si>
  <si>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</si>
  <si>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</si>
  <si>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</si>
  <si>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</si>
  <si>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</si>
  <si>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</si>
  <si>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</si>
  <si>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</si>
  <si>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</si>
  <si>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</si>
  <si>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</si>
  <si>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</si>
  <si>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</si>
  <si>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</si>
  <si>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</si>
  <si>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</si>
  <si>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</si>
  <si>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</si>
  <si>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</si>
  <si>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</si>
  <si>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</si>
  <si>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</si>
  <si>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</si>
  <si>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</si>
  <si>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</si>
  <si>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</si>
  <si>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</si>
  <si>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</si>
  <si>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</si>
  <si>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</si>
  <si>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</si>
  <si>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</si>
  <si>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</si>
  <si>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</si>
  <si>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</si>
  <si>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</si>
  <si>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</si>
  <si>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</si>
  <si>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</si>
  <si>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</si>
  <si>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</si>
  <si>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</si>
  <si>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</si>
  <si>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</si>
  <si>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</si>
  <si>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</si>
  <si>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</si>
  <si>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</si>
  <si>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</si>
  <si>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</si>
  <si>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</si>
  <si>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</si>
  <si>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</si>
  <si>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</si>
  <si>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</si>
  <si>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</si>
  <si>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</si>
  <si>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</si>
  <si>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</si>
  <si>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</si>
  <si>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</si>
  <si>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</si>
  <si>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</si>
  <si>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</si>
  <si>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</si>
  <si>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</si>
  <si>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</si>
  <si>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</si>
  <si>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</si>
  <si>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</si>
  <si>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</si>
  <si>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</si>
  <si>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</si>
  <si>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</si>
  <si>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</si>
  <si>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</si>
  <si>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</si>
  <si>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</si>
  <si>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</si>
  <si>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</si>
  <si>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</si>
  <si>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</si>
  <si>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</si>
  <si>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</si>
  <si>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</si>
  <si>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</si>
  <si>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</si>
  <si>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</si>
  <si>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</si>
  <si>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</si>
  <si>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</si>
  <si>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</si>
  <si>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</si>
  <si>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</si>
  <si>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</si>
  <si>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</si>
  <si>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</si>
  <si>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</si>
  <si>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</si>
  <si>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</si>
  <si>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</si>
  <si>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</si>
  <si>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</si>
  <si>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</si>
  <si>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</si>
  <si>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</si>
  <si>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</si>
  <si>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</si>
  <si>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</si>
  <si>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</si>
  <si>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</si>
  <si>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</si>
  <si>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</si>
  <si>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</si>
  <si>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</si>
  <si>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</si>
  <si>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</si>
  <si>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</si>
  <si>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</si>
  <si>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</si>
  <si>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</si>
  <si>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</si>
  <si>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</si>
  <si>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</si>
  <si>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</si>
  <si>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</si>
  <si>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</si>
  <si>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</si>
  <si>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</si>
  <si>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</si>
  <si>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</si>
  <si>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</si>
  <si>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</si>
  <si>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</si>
  <si>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</si>
  <si>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</si>
  <si>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</si>
  <si>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</si>
  <si>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</si>
  <si>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</si>
  <si>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</si>
  <si>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</si>
  <si>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</si>
  <si>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</si>
  <si>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</si>
  <si>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</si>
  <si>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</si>
  <si>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</si>
  <si>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</si>
  <si>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</si>
  <si>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</si>
  <si>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</si>
  <si>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</si>
  <si>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</si>
  <si>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</si>
  <si>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</si>
  <si>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</si>
  <si>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CHF</t>
  </si>
  <si>
    <t>USD</t>
  </si>
  <si>
    <t>AUD</t>
  </si>
  <si>
    <t>AUSTRALIAN DOLLAR</t>
  </si>
  <si>
    <t>SWISS FRANC</t>
  </si>
  <si>
    <t>EUR</t>
  </si>
  <si>
    <t>EURO CURRENCY</t>
  </si>
  <si>
    <t>GBP</t>
  </si>
  <si>
    <t>POUND STERLING</t>
  </si>
  <si>
    <t>JPY</t>
  </si>
  <si>
    <t>JAPANESE YEN</t>
  </si>
  <si>
    <t>NOK</t>
  </si>
  <si>
    <t>NORWEGIAN KRONE</t>
  </si>
  <si>
    <t>SEK</t>
  </si>
  <si>
    <t>SWEDISH KRONA</t>
  </si>
  <si>
    <t>SGD</t>
  </si>
  <si>
    <t>SINGAPORE DOLLAR</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</si>
  <si>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</si>
  <si>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</si>
  <si>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</si>
  <si>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</si>
  <si>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</si>
  <si>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</si>
  <si>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</si>
  <si>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</si>
  <si>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</si>
  <si>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</si>
  <si>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</si>
  <si>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</si>
  <si>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ERICSSON (LM) TEL SP ADR</t>
  </si>
  <si>
    <t>SEIKO EPSON CORP</t>
  </si>
  <si>
    <t>B1JB4K905</t>
  </si>
  <si>
    <t>SYMRISE AG</t>
  </si>
  <si>
    <t>B1WY23900</t>
  </si>
  <si>
    <t>SMITHS GROUP PLC</t>
  </si>
  <si>
    <t>B4R2R5908</t>
  </si>
  <si>
    <t>ASML HOLDING NV NY REG SHS</t>
  </si>
  <si>
    <t>UBS GROUP AG REG</t>
  </si>
  <si>
    <t>BJ2KSG907</t>
  </si>
  <si>
    <t>AKZO NOBEL N.V.</t>
  </si>
  <si>
    <t>AERCAP HOLDINGS NV</t>
  </si>
  <si>
    <t>001317205</t>
  </si>
  <si>
    <t>AIA GROUP LTD SP ADR</t>
  </si>
  <si>
    <t>ALIBABA GROUP HOLDING SP ADR</t>
  </si>
  <si>
    <t>AMERICA MOVIL SPN ADR CL L</t>
  </si>
  <si>
    <t>035128206</t>
  </si>
  <si>
    <t>ANGLOGOLD ASHANTI SPON ADR</t>
  </si>
  <si>
    <t>ASCENDIS PHARMA A/S   ADR</t>
  </si>
  <si>
    <t>BANCO SANTANDER CHILE ADR</t>
  </si>
  <si>
    <t>BANK MANDIRI TBK UNSPON ADR</t>
  </si>
  <si>
    <t>B0744B906</t>
  </si>
  <si>
    <t>BUNZL PLC</t>
  </si>
  <si>
    <t>CAE INC</t>
  </si>
  <si>
    <t>CEMEX SAB SPONS ADR PART CER</t>
  </si>
  <si>
    <t>CGI INC</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</si>
  <si>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</si>
  <si>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</si>
  <si>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</si>
  <si>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</si>
  <si>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</si>
  <si>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</si>
  <si>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</si>
  <si>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</si>
  <si>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</si>
  <si>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</si>
  <si>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</si>
  <si>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</si>
  <si>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</si>
  <si>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</si>
  <si>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</si>
  <si>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</si>
  <si>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</si>
  <si>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</si>
  <si>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</si>
  <si>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QUIMICA Y MINERA CHIL SP ADR</t>
  </si>
  <si>
    <t>RAKUTEN GROUP INC</t>
  </si>
  <si>
    <t>RELX PLC   SPON ADR</t>
  </si>
  <si>
    <t>SHOPIFY INC   CLASS A</t>
  </si>
  <si>
    <t>SK TELECOM CO LTD SPON ADR</t>
  </si>
  <si>
    <t>B1Q3J3907</t>
  </si>
  <si>
    <t>SMITH + NEPHEW PLC  SPON ADR</t>
  </si>
  <si>
    <t>SONY GROUP CORP   SP ADR</t>
  </si>
  <si>
    <t>BWSW5D906</t>
  </si>
  <si>
    <t>SOUTH32 LTD DI</t>
  </si>
  <si>
    <t>TAIWAN SEMICONDUCTOR SP ADR</t>
  </si>
  <si>
    <t>TAL EDUCATION GROUP  ADR</t>
  </si>
  <si>
    <t>TECK RESOURCES LTD CLS B</t>
  </si>
  <si>
    <t>UNIQURE NV</t>
  </si>
  <si>
    <t>VALE SA SP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</si>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</sst>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44500</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478249.01999999996</v>
      </c>
      <c r="D14" s="212">
        <f>Cash!D18</f>
        <v>478207.47999999992</v>
      </c>
      <c r="E14" s="213">
        <f>C14-D14</f>
        <v>41.540000000037253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1148428</v>
      </c>
      <c r="D17" s="216">
        <f>Share_Cost_Mkt!E79</f>
        <v>1148428</v>
      </c>
      <c r="E17" s="213">
        <f>C17-D17</f>
        <v>0</v>
      </c>
      <c r="F17" s="35"/>
      <c r="G17" s="36" t="s">
        <v>51</v>
      </c>
      <c r="H17" s="37"/>
    </row>
    <row r="18" spans="1:8" ht="15.75">
      <c r="A18" s="44"/>
      <c r="B18" s="46" t="s">
        <v>39</v>
      </c>
      <c r="C18" s="213">
        <f>Share_Cost_Mkt!H79</f>
        <v>26138431.739999995</v>
      </c>
      <c r="D18" s="213">
        <f>Share_Cost_Mkt!I79</f>
        <v>26157789.379999995</v>
      </c>
      <c r="E18" s="213">
        <f>C18-D18</f>
        <v>-19357.640000000596</v>
      </c>
      <c r="F18" s="35"/>
      <c r="G18" s="36" t="s">
        <v>51</v>
      </c>
      <c r="H18" s="37"/>
    </row>
    <row r="19" spans="1:8" ht="79.900000000000006" customHeight="1">
      <c r="A19" s="44"/>
      <c r="B19" s="46" t="s">
        <v>40</v>
      </c>
      <c r="C19" s="213">
        <f>Share_Cost_Mkt!P79</f>
        <v>40250014.590000011</v>
      </c>
      <c r="D19" s="213">
        <f>Share_Cost_Mkt!Q79</f>
        <v>40236058.000000007</v>
      </c>
      <c r="E19" s="213">
        <f>C19-D19</f>
        <v>13956.590000003576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16.350000000000001</v>
      </c>
      <c r="D23" s="213">
        <f>SUM(INT_BNI_IM)</f>
        <v>16.350000000000001</v>
      </c>
      <c r="E23" s="213">
        <f t="shared" si="0"/>
        <v>0</v>
      </c>
      <c r="F23" s="35"/>
      <c r="G23" s="36" t="s">
        <v>3</v>
      </c>
      <c r="H23" s="37"/>
    </row>
    <row r="24" spans="1:8" ht="27.75" customHeight="1">
      <c r="A24" s="44"/>
      <c r="B24" s="44" t="s">
        <v>227</v>
      </c>
      <c r="C24" s="213">
        <f>SUM(Dividends!I68)</f>
        <v>45302.89</v>
      </c>
      <c r="D24" s="213">
        <f>SUM(Dividends!J68)</f>
        <v>45302.89</v>
      </c>
      <c r="E24" s="213">
        <f t="shared" si="0"/>
        <v>0</v>
      </c>
      <c r="F24" s="35"/>
      <c r="G24" s="36" t="s">
        <v>1</v>
      </c>
      <c r="H24" s="37"/>
    </row>
    <row r="25" spans="1:8" ht="15.75">
      <c r="A25" s="44"/>
      <c r="B25" s="44" t="s">
        <v>242</v>
      </c>
      <c r="C25" s="213">
        <f>Tax_Reclaims!J68</f>
        <v>68987.679999999964</v>
      </c>
      <c r="D25" s="213">
        <f>SUM(Tax_Reclaims!M68)</f>
        <v>0</v>
      </c>
      <c r="E25" s="213">
        <f t="shared" si="0"/>
        <v>68987.679999999964</v>
      </c>
      <c r="F25" s="35"/>
      <c r="G25" s="36" t="s">
        <v>2</v>
      </c>
      <c r="H25" s="37"/>
    </row>
    <row r="26" spans="1:8" ht="23.25" customHeight="1">
      <c r="A26" s="44"/>
      <c r="B26" s="46" t="s">
        <v>49</v>
      </c>
      <c r="C26" s="213">
        <f>SUM('Pending_FX '!B22)</f>
        <v>39.49</v>
      </c>
      <c r="D26" s="213">
        <f>SUM('Pending_FX '!C22)</f>
        <v>39.49</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0</v>
      </c>
      <c r="D32" s="213">
        <f>SUM('Pending_FX '!C11)</f>
        <v>0</v>
      </c>
      <c r="E32" s="213">
        <f t="shared" ref="E32:E41" si="1">C32-D32</f>
        <v>0</v>
      </c>
      <c r="F32" s="35"/>
      <c r="G32" s="36" t="s">
        <v>45</v>
      </c>
      <c r="H32" s="37"/>
    </row>
    <row r="33" spans="1:8" ht="15.75">
      <c r="A33" s="295"/>
      <c r="B33" s="218" t="s">
        <v>224</v>
      </c>
      <c r="C33" s="217">
        <v>82581.73</v>
      </c>
      <c r="D33" s="217"/>
      <c r="E33" s="213">
        <f>C33-D33</f>
        <v>82581.73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SUM(Dividends!Q68,Tax_Reclaims!L68)</f>
        <v>205.07000000000016</v>
      </c>
      <c r="D37" s="217">
        <f>SUM(Dividends!R68,Tax_Reclaims!O68)</f>
        <v>-651.35</v>
      </c>
      <c r="E37" s="213">
        <f t="shared" si="1"/>
        <v>856.42000000000019</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v>
      </c>
      <c r="D40" s="213">
        <f>'Pending_FX '!E25</f>
        <v>0</v>
      </c>
      <c r="E40" s="213">
        <f t="shared" si="1"/>
        <v>0</v>
      </c>
      <c r="F40" s="35"/>
      <c r="G40" s="36" t="s">
        <v>45</v>
      </c>
      <c r="H40" s="45"/>
    </row>
    <row r="41" spans="1:8" ht="19.5" customHeight="1">
      <c r="A41" s="44"/>
      <c r="B41" s="218" t="s">
        <v>219</v>
      </c>
      <c r="C41" s="213">
        <f>'Pending_FX '!D26</f>
        <v>-0.2</v>
      </c>
      <c r="D41" s="213">
        <f>'Pending_FX '!E26</f>
        <v>-0.2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40760233.560000025</v>
      </c>
      <c r="D43" s="213">
        <f>SUM(D14+D19+D22+D23+D24+D25+D26+D27+D28)-SUM(D31:D35)+SUM(D37+D38+D39+D40-D41)</f>
        <v>40758973.06000001</v>
      </c>
      <c r="E43" s="216">
        <f>C43-D43</f>
        <v>1260.5000000149012</v>
      </c>
      <c r="F43" s="303">
        <f>(E43/$D43)*10000</f>
        <v>0.30925705565725575</v>
      </c>
      <c r="G43" s="36" t="s">
        <v>247</v>
      </c>
      <c r="H43" s="45"/>
    </row>
    <row r="44" spans="1:8" ht="20.25" customHeight="1">
      <c r="A44" s="44"/>
      <c r="B44" s="304" t="s">
        <v>50</v>
      </c>
      <c r="C44" s="44"/>
      <c r="D44" s="44"/>
      <c r="E44" s="302">
        <f>IF(ISERROR(E43/C43),0,E43/C43)</f>
        <v>3.0924749196037244E-5</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68987.679999999964</v>
      </c>
      <c r="E48" s="213"/>
      <c r="F48" s="370"/>
      <c r="G48" s="36"/>
      <c r="H48" s="45"/>
    </row>
    <row r="49" spans="1:8" ht="20.25" customHeight="1">
      <c r="A49" s="28"/>
      <c r="B49" s="371" t="s">
        <v>284</v>
      </c>
      <c r="C49" s="368"/>
      <c r="D49" s="216">
        <f>C33</f>
        <v>82581.73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40760233.560000025</v>
      </c>
      <c r="D52" s="216">
        <f>D43+D48-D49-D50-D51</f>
        <v>40745379.010000013</v>
      </c>
      <c r="E52" s="213">
        <f>C52-D52</f>
        <v>14854.550000011921</v>
      </c>
      <c r="F52" s="373">
        <f>(E52/$D52)*10000</f>
        <v>3.6457017607729738</v>
      </c>
      <c r="G52" s="36" t="s">
        <v>288</v>
      </c>
      <c r="H52" s="45"/>
    </row>
    <row r="53" spans="1:8">
      <c r="A53" s="50"/>
      <c r="B53" s="367" t="s">
        <v>289</v>
      </c>
      <c r="C53" s="368"/>
      <c r="D53" s="368"/>
      <c r="E53" s="302">
        <f>IF(ISERROR(E52/C52),0,E52/C52)</f>
        <v>3.6443731310189067E-4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40760193.670000002</v>
      </c>
      <c r="D56" s="316">
        <v>40760193.670000002</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-39.890000022947788</v>
      </c>
      <c r="D58" s="306">
        <f>D56-D43</f>
        <v>1220.6099999919534</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327.84874300000001</v>
      </c>
      <c r="M3" s="239">
        <f>VLOOKUP(A3,Sheet1!$C$2:$G$84,5,FALSE)</f>
        <v>327.51</v>
      </c>
      <c r="N3" s="240">
        <f t="shared" ref="N3:N75" si="2">L3-M3</f>
        <v>0.33874300000002222</v>
      </c>
      <c r="O3" s="254">
        <f t="shared" ref="O3:O75" si="3">ROUND(N3/L3,10)</f>
        <v>1.0332295E-3</v>
      </c>
      <c r="P3">
        <v>562588.43999999994</v>
      </c>
      <c r="Q3" s="239">
        <f>VLOOKUP(A3,Sheet1!$C$2:$H$84,6,FALSE)</f>
        <v>562014.80000000005</v>
      </c>
      <c r="R3" s="240">
        <f>P3-Q3</f>
        <v>573.63999999989755</v>
      </c>
      <c r="S3" s="254">
        <f>ROUND(R3/P3,10)</f>
        <v>1.0196440999999999E-3</v>
      </c>
      <c r="T3" s="9"/>
      <c r="U3" s="334">
        <v>4031976</v>
      </c>
    </row>
    <row r="4" spans="1:21" s="51" customFormat="1">
      <c r="A4" s="292" t="str">
        <f>VLOOKUP(U4,Sheet1!$C$2:$C$84,1,FALSE)</f>
        <v>B1HHKD3</v>
      </c>
      <c r="B4" s="334" t="s">
        <v>297</v>
      </c>
      <c r="C4" s="334" t="s">
        <v>482</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59.04</v>
      </c>
      <c r="M4" s="239">
        <f>VLOOKUP(A4,Sheet1!$C$2:$G$84,5,FALSE)</f>
        <v>59.04</v>
      </c>
      <c r="N4" s="240">
        <f t="shared" si="2"/>
        <v>0</v>
      </c>
      <c r="O4" s="254">
        <f t="shared" si="3"/>
        <v>0</v>
      </c>
      <c r="P4">
        <v>347450.4</v>
      </c>
      <c r="Q4" s="239">
        <f>VLOOKUP(A4,Sheet1!$C$2:$H$84,6,FALSE)</f>
        <v>347450.4</v>
      </c>
      <c r="R4" s="240">
        <f t="shared" ref="R4:R55" si="6">P4-Q4</f>
        <v>0</v>
      </c>
      <c r="S4" s="254">
        <f t="shared" ref="S4:S75" si="7">ROUND(R4/P4,10)</f>
        <v>0</v>
      </c>
      <c r="T4" s="9"/>
      <c r="U4" s="334" t="s">
        <v>298</v>
      </c>
    </row>
    <row r="5" spans="1:21" s="51" customFormat="1">
      <c r="A5" s="292" t="str">
        <f>VLOOKUP(U5,Sheet1!$C$2:$C$84,1,FALSE)</f>
        <v>B6331J3</v>
      </c>
      <c r="B5" s="334" t="s">
        <v>483</v>
      </c>
      <c r="C5" s="334" t="s">
        <v>484</v>
      </c>
      <c r="D5">
        <v>19200</v>
      </c>
      <c r="E5" s="239">
        <f>VLOOKUP(A5,Sheet1!$C$2:$E$84,3,FALSE)</f>
        <v>19200</v>
      </c>
      <c r="F5" s="240">
        <f t="shared" si="0"/>
        <v>0</v>
      </c>
      <c r="G5" s="254">
        <f t="shared" si="4"/>
        <v>0</v>
      </c>
      <c r="H5">
        <v>629809.76</v>
      </c>
      <c r="I5" s="242">
        <f>VLOOKUP(A5,Sheet1!$C$2:$F$84,4,FALSE)</f>
        <v>629809.76</v>
      </c>
      <c r="J5" s="240">
        <f t="shared" si="1"/>
        <v>0</v>
      </c>
      <c r="K5" s="254">
        <f t="shared" si="5"/>
        <v>0</v>
      </c>
      <c r="L5" s="346">
        <v>45.24</v>
      </c>
      <c r="M5" s="239">
        <f>VLOOKUP(A5,Sheet1!$C$2:$G$84,5,FALSE)</f>
        <v>45.24</v>
      </c>
      <c r="N5" s="240">
        <f t="shared" si="2"/>
        <v>0</v>
      </c>
      <c r="O5" s="254">
        <f t="shared" si="3"/>
        <v>0</v>
      </c>
      <c r="P5">
        <v>868608</v>
      </c>
      <c r="Q5" s="239">
        <f>VLOOKUP(A5,Sheet1!$C$2:$H$84,6,FALSE)</f>
        <v>868608</v>
      </c>
      <c r="R5" s="240">
        <f t="shared" si="6"/>
        <v>0</v>
      </c>
      <c r="S5" s="254">
        <f t="shared" si="7"/>
        <v>0</v>
      </c>
      <c r="T5" s="9"/>
      <c r="U5" s="334" t="s">
        <v>301</v>
      </c>
    </row>
    <row r="6" spans="1:21" s="51" customFormat="1">
      <c r="A6" s="292" t="str">
        <f>VLOOKUP(U6,Sheet1!$C$2:$C$84,1,FALSE)</f>
        <v>BJ2KSG2</v>
      </c>
      <c r="B6" s="334" t="s">
        <v>480</v>
      </c>
      <c r="C6" s="334" t="s">
        <v>481</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115.053731</v>
      </c>
      <c r="M6" s="239">
        <f>VLOOKUP(A6,Sheet1!$C$2:$G$84,5,FALSE)</f>
        <v>114.94</v>
      </c>
      <c r="N6" s="240">
        <f t="shared" si="2"/>
        <v>0.11373100000000136</v>
      </c>
      <c r="O6" s="254">
        <f t="shared" si="3"/>
        <v>9.8850340000000009E-4</v>
      </c>
      <c r="P6">
        <v>464011.7</v>
      </c>
      <c r="Q6" s="239">
        <f>VLOOKUP(A6,Sheet1!$C$2:$H$84,6,FALSE)</f>
        <v>463538.57</v>
      </c>
      <c r="R6" s="240">
        <f t="shared" si="6"/>
        <v>473.13000000000466</v>
      </c>
      <c r="S6" s="254">
        <f t="shared" si="7"/>
        <v>1.0196510000000001E-3</v>
      </c>
      <c r="T6" s="9"/>
      <c r="U6" s="334" t="s">
        <v>303</v>
      </c>
    </row>
    <row r="7" spans="1:21" s="51" customFormat="1">
      <c r="A7" s="292" t="str">
        <f>VLOOKUP(U7,Sheet1!$C$2:$C$84,1,FALSE)</f>
        <v>BP41ZD1</v>
      </c>
      <c r="B7" s="334" t="s">
        <v>305</v>
      </c>
      <c r="C7" s="334" t="s">
        <v>485</v>
      </c>
      <c r="D7">
        <v>3480</v>
      </c>
      <c r="E7" s="239">
        <f>VLOOKUP(A7,Sheet1!$C$2:$E$84,3,FALSE)</f>
        <v>3480</v>
      </c>
      <c r="F7" s="240">
        <f t="shared" si="0"/>
        <v>0</v>
      </c>
      <c r="G7" s="254">
        <f t="shared" si="4"/>
        <v>0</v>
      </c>
      <c r="H7">
        <v>775351.7</v>
      </c>
      <c r="I7" s="242">
        <f>VLOOKUP(A7,Sheet1!$C$2:$F$84,4,FALSE)</f>
        <v>775351.7</v>
      </c>
      <c r="J7" s="240">
        <f t="shared" si="1"/>
        <v>0</v>
      </c>
      <c r="K7" s="254">
        <f t="shared" si="5"/>
        <v>0</v>
      </c>
      <c r="L7" s="346">
        <v>164.94</v>
      </c>
      <c r="M7" s="239">
        <f>VLOOKUP(A7,Sheet1!$C$2:$G$84,5,FALSE)</f>
        <v>164.94</v>
      </c>
      <c r="N7" s="240">
        <f t="shared" si="2"/>
        <v>0</v>
      </c>
      <c r="O7" s="254">
        <f t="shared" si="3"/>
        <v>0</v>
      </c>
      <c r="P7">
        <v>573991.19999999995</v>
      </c>
      <c r="Q7" s="239">
        <f>VLOOKUP(A7,Sheet1!$C$2:$H$84,6,FALSE)</f>
        <v>573991.19999999995</v>
      </c>
      <c r="R7" s="240">
        <f t="shared" si="6"/>
        <v>0</v>
      </c>
      <c r="S7" s="254">
        <f t="shared" si="7"/>
        <v>0</v>
      </c>
      <c r="T7" s="9"/>
      <c r="U7" s="334" t="s">
        <v>306</v>
      </c>
    </row>
    <row r="8" spans="1:21" s="51" customFormat="1">
      <c r="A8" s="292">
        <f>VLOOKUP(U8,Sheet1!$C$2:$C$84,1,FALSE)</f>
        <v>2722670</v>
      </c>
      <c r="B8" s="334" t="s">
        <v>308</v>
      </c>
      <c r="C8" s="334" t="s">
        <v>486</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17.78</v>
      </c>
      <c r="M8" s="239">
        <f>VLOOKUP(A8,Sheet1!$C$2:$G$84,5,FALSE)</f>
        <v>17.78</v>
      </c>
      <c r="N8" s="240">
        <f t="shared" si="2"/>
        <v>0</v>
      </c>
      <c r="O8" s="254">
        <f t="shared" si="3"/>
        <v>0</v>
      </c>
      <c r="P8">
        <v>848354.92</v>
      </c>
      <c r="Q8" s="239">
        <f>VLOOKUP(A8,Sheet1!$C$2:$H$84,6,FALSE)</f>
        <v>848354.92</v>
      </c>
      <c r="R8" s="240">
        <f t="shared" si="6"/>
        <v>0</v>
      </c>
      <c r="S8" s="254">
        <f t="shared" si="7"/>
        <v>0</v>
      </c>
      <c r="T8" s="9"/>
      <c r="U8" s="334">
        <v>2722670</v>
      </c>
    </row>
    <row r="9" spans="1:21" s="51" customFormat="1">
      <c r="A9" s="292">
        <f>VLOOKUP(U9,Sheet1!$C$2:$C$84,1,FALSE)</f>
        <v>2257495</v>
      </c>
      <c r="B9" s="334" t="s">
        <v>487</v>
      </c>
      <c r="C9" s="334" t="s">
        <v>488</v>
      </c>
      <c r="D9">
        <v>12500</v>
      </c>
      <c r="E9" s="239">
        <f>VLOOKUP(A9,Sheet1!$C$2:$E$84,3,FALSE)</f>
        <v>12500</v>
      </c>
      <c r="F9" s="240">
        <f t="shared" si="0"/>
        <v>0</v>
      </c>
      <c r="G9" s="254">
        <f t="shared" si="4"/>
        <v>0</v>
      </c>
      <c r="H9">
        <v>292738.75</v>
      </c>
      <c r="I9" s="242">
        <f>VLOOKUP(A9,Sheet1!$C$2:$F$84,4,FALSE)</f>
        <v>292738.75</v>
      </c>
      <c r="J9" s="240">
        <f t="shared" si="1"/>
        <v>0</v>
      </c>
      <c r="K9" s="254">
        <f t="shared" si="5"/>
        <v>0</v>
      </c>
      <c r="L9" s="346">
        <v>18.48</v>
      </c>
      <c r="M9" s="239">
        <f>VLOOKUP(A9,Sheet1!$C$2:$G$84,5,FALSE)</f>
        <v>18.48</v>
      </c>
      <c r="N9" s="240">
        <f t="shared" si="2"/>
        <v>0</v>
      </c>
      <c r="O9" s="254">
        <f t="shared" si="3"/>
        <v>0</v>
      </c>
      <c r="P9">
        <v>231000</v>
      </c>
      <c r="Q9" s="239">
        <f>VLOOKUP(A9,Sheet1!$C$2:$H$84,6,FALSE)</f>
        <v>231000</v>
      </c>
      <c r="R9" s="240">
        <f t="shared" si="6"/>
        <v>0</v>
      </c>
      <c r="S9" s="254">
        <f t="shared" si="7"/>
        <v>0</v>
      </c>
      <c r="T9" s="9"/>
      <c r="U9" s="334">
        <v>2257495</v>
      </c>
    </row>
    <row r="10" spans="1:21" s="51" customFormat="1">
      <c r="A10" s="292">
        <f>VLOOKUP(U10,Sheet1!$C$2:$C$84,1,FALSE)</f>
        <v>6054603</v>
      </c>
      <c r="B10" s="334">
        <v>605460005</v>
      </c>
      <c r="C10" s="334" t="s">
        <v>464</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10.493313000000001</v>
      </c>
      <c r="M10" s="239">
        <f>VLOOKUP(A10,Sheet1!$C$2:$G$84,5,FALSE)</f>
        <v>10.5</v>
      </c>
      <c r="N10" s="240">
        <f t="shared" si="2"/>
        <v>-6.6869999999994434E-3</v>
      </c>
      <c r="O10" s="254">
        <f t="shared" si="3"/>
        <v>-6.37263E-4</v>
      </c>
      <c r="P10">
        <v>252888.84</v>
      </c>
      <c r="Q10" s="239">
        <f>VLOOKUP(A10,Sheet1!$C$2:$H$84,6,FALSE)</f>
        <v>252944.3</v>
      </c>
      <c r="R10" s="240">
        <f t="shared" si="6"/>
        <v>-55.459999999991851</v>
      </c>
      <c r="S10" s="254">
        <f t="shared" si="7"/>
        <v>-2.1930579999999999E-4</v>
      </c>
      <c r="T10" s="9"/>
      <c r="U10" s="334">
        <v>6054603</v>
      </c>
    </row>
    <row r="11" spans="1:21" s="51" customFormat="1">
      <c r="A11" s="292" t="str">
        <f>VLOOKUP(U11,Sheet1!$C$2:$C$84,1,FALSE)</f>
        <v>BV9G6B8</v>
      </c>
      <c r="B11" s="334" t="s">
        <v>313</v>
      </c>
      <c r="C11" s="334" t="s">
        <v>489</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151.61000000000001</v>
      </c>
      <c r="M11" s="239">
        <f>VLOOKUP(A11,Sheet1!$C$2:$G$84,5,FALSE)</f>
        <v>151.61000000000001</v>
      </c>
      <c r="N11" s="240">
        <f t="shared" si="2"/>
        <v>0</v>
      </c>
      <c r="O11" s="254">
        <f t="shared" si="3"/>
        <v>0</v>
      </c>
      <c r="P11">
        <v>333542</v>
      </c>
      <c r="Q11" s="239">
        <f>VLOOKUP(A11,Sheet1!$C$2:$H$84,6,FALSE)</f>
        <v>333542</v>
      </c>
      <c r="R11" s="240">
        <f t="shared" si="6"/>
        <v>0</v>
      </c>
      <c r="S11" s="254">
        <f t="shared" si="7"/>
        <v>0</v>
      </c>
      <c r="T11" s="9"/>
      <c r="U11" s="334" t="s">
        <v>314</v>
      </c>
    </row>
    <row r="12" spans="1:21" s="51" customFormat="1">
      <c r="A12" s="292" t="str">
        <f>VLOOKUP(U12,Sheet1!$C$2:$C$84,1,FALSE)</f>
        <v>B908F01</v>
      </c>
      <c r="B12" s="334" t="s">
        <v>316</v>
      </c>
      <c r="C12" s="334" t="s">
        <v>478</v>
      </c>
      <c r="D12">
        <v>2092</v>
      </c>
      <c r="E12" s="239">
        <f>VLOOKUP(A12,Sheet1!$C$2:$E$84,3,FALSE)</f>
        <v>2092</v>
      </c>
      <c r="F12" s="240">
        <f t="shared" si="0"/>
        <v>0</v>
      </c>
      <c r="G12" s="254">
        <f t="shared" si="4"/>
        <v>0</v>
      </c>
      <c r="H12">
        <v>286892.21999999997</v>
      </c>
      <c r="I12" s="242">
        <f>VLOOKUP(A12,Sheet1!$C$2:$F$84,4,FALSE)</f>
        <v>301321.08</v>
      </c>
      <c r="J12" s="240">
        <f t="shared" si="1"/>
        <v>-14428.860000000044</v>
      </c>
      <c r="K12" s="254">
        <f t="shared" si="5"/>
        <v>-5.0293660800000001E-2</v>
      </c>
      <c r="L12" s="346">
        <v>812.88</v>
      </c>
      <c r="M12" s="239">
        <f>VLOOKUP(A12,Sheet1!$C$2:$G$84,5,FALSE)</f>
        <v>812.88</v>
      </c>
      <c r="N12" s="240">
        <f t="shared" si="2"/>
        <v>0</v>
      </c>
      <c r="O12" s="254">
        <f t="shared" si="3"/>
        <v>0</v>
      </c>
      <c r="P12">
        <v>1700544.96</v>
      </c>
      <c r="Q12" s="239">
        <f>VLOOKUP(A12,Sheet1!$C$2:$H$84,6,FALSE)</f>
        <v>1700544.96</v>
      </c>
      <c r="R12" s="240">
        <f t="shared" si="6"/>
        <v>0</v>
      </c>
      <c r="S12" s="254">
        <f t="shared" si="7"/>
        <v>0</v>
      </c>
      <c r="T12" s="9"/>
      <c r="U12" s="334" t="s">
        <v>317</v>
      </c>
    </row>
    <row r="13" spans="1:21" s="51" customFormat="1">
      <c r="A13" s="292" t="str">
        <f>VLOOKUP(U13,Sheet1!$C$2:$C$84,1,FALSE)</f>
        <v>0263494</v>
      </c>
      <c r="B13" s="334" t="s">
        <v>461</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7.5637949999999998</v>
      </c>
      <c r="M13" s="239">
        <f>VLOOKUP(A13,Sheet1!$C$2:$G$84,5,FALSE)</f>
        <v>7.55</v>
      </c>
      <c r="N13" s="240">
        <f t="shared" si="2"/>
        <v>1.3795000000000002E-2</v>
      </c>
      <c r="O13" s="254">
        <f t="shared" si="3"/>
        <v>1.8238199000000001E-3</v>
      </c>
      <c r="P13">
        <v>518082.12</v>
      </c>
      <c r="Q13" s="239">
        <f>VLOOKUP(A13,Sheet1!$C$2:$H$84,6,FALSE)</f>
        <v>517463.6</v>
      </c>
      <c r="R13" s="240">
        <f t="shared" si="6"/>
        <v>618.52000000001863</v>
      </c>
      <c r="S13" s="254">
        <f t="shared" si="7"/>
        <v>1.1938648E-3</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159.78112200000001</v>
      </c>
      <c r="M14" s="239">
        <f>VLOOKUP(A14,Sheet1!$C$2:$G$84,5,FALSE)</f>
        <v>159.46</v>
      </c>
      <c r="N14" s="240">
        <f t="shared" si="2"/>
        <v>0.32112200000000257</v>
      </c>
      <c r="O14" s="254">
        <f t="shared" si="3"/>
        <v>2.0097617999999999E-3</v>
      </c>
      <c r="P14">
        <v>414791.79</v>
      </c>
      <c r="Q14" s="239">
        <f>VLOOKUP(A14,Sheet1!$C$2:$H$84,6,FALSE)</f>
        <v>413953.69</v>
      </c>
      <c r="R14" s="240">
        <f t="shared" si="6"/>
        <v>838.09999999997672</v>
      </c>
      <c r="S14" s="254">
        <f t="shared" si="7"/>
        <v>2.0205318000000002E-3</v>
      </c>
      <c r="T14" s="9"/>
      <c r="U14" s="351">
        <v>7124594</v>
      </c>
    </row>
    <row r="15" spans="1:21" s="51" customFormat="1">
      <c r="A15" s="292">
        <f>VLOOKUP(U15,Sheet1!$C$2:$C$84,1,FALSE)</f>
        <v>2136646</v>
      </c>
      <c r="B15" s="334" t="s">
        <v>323</v>
      </c>
      <c r="C15" s="334" t="s">
        <v>490</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17.72</v>
      </c>
      <c r="M15" s="239">
        <f>VLOOKUP(A15,Sheet1!$C$2:$G$84,5,FALSE)</f>
        <v>17.72</v>
      </c>
      <c r="N15" s="240">
        <f t="shared" si="2"/>
        <v>0</v>
      </c>
      <c r="O15" s="254">
        <f t="shared" si="3"/>
        <v>0</v>
      </c>
      <c r="P15">
        <v>198464</v>
      </c>
      <c r="Q15" s="239">
        <f>VLOOKUP(A15,Sheet1!$C$2:$H$84,6,FALSE)</f>
        <v>198464</v>
      </c>
      <c r="R15" s="240">
        <f t="shared" si="6"/>
        <v>0</v>
      </c>
      <c r="S15" s="254">
        <f t="shared" si="7"/>
        <v>0</v>
      </c>
      <c r="T15" s="9"/>
      <c r="U15" s="334">
        <v>2136646</v>
      </c>
    </row>
    <row r="16" spans="1:21" s="51" customFormat="1">
      <c r="A16" s="292" t="str">
        <f>VLOOKUP(U16,Sheet1!$C$2:$C$84,1,FALSE)</f>
        <v>B3VCFN3</v>
      </c>
      <c r="B16" s="334" t="s">
        <v>382</v>
      </c>
      <c r="C16" s="334" t="s">
        <v>491</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10.050000000000001</v>
      </c>
      <c r="M16" s="239">
        <f>VLOOKUP(A16,Sheet1!$C$2:$G$84,5,FALSE)</f>
        <v>10.050000000000001</v>
      </c>
      <c r="N16" s="240">
        <f t="shared" si="2"/>
        <v>0</v>
      </c>
      <c r="O16" s="254">
        <f t="shared" si="3"/>
        <v>0</v>
      </c>
      <c r="P16">
        <v>464310</v>
      </c>
      <c r="Q16" s="239">
        <f>VLOOKUP(A16,Sheet1!$C$2:$H$84,6,FALSE)</f>
        <v>464310</v>
      </c>
      <c r="R16" s="240">
        <f t="shared" si="6"/>
        <v>0</v>
      </c>
      <c r="S16" s="254">
        <f t="shared" si="7"/>
        <v>0</v>
      </c>
      <c r="T16" s="9"/>
      <c r="U16" s="334" t="s">
        <v>383</v>
      </c>
    </row>
    <row r="17" spans="1:21" s="51" customFormat="1">
      <c r="A17" s="292" t="str">
        <f>VLOOKUP(U17,Sheet1!$C$2:$C$84,1,FALSE)</f>
        <v>B0744B3</v>
      </c>
      <c r="B17" s="334" t="s">
        <v>492</v>
      </c>
      <c r="C17" s="334" t="s">
        <v>493</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37.037646000000002</v>
      </c>
      <c r="M17" s="239">
        <f>VLOOKUP(A17,Sheet1!$C$2:$G$84,5,FALSE)</f>
        <v>36.99</v>
      </c>
      <c r="N17" s="240">
        <f t="shared" si="2"/>
        <v>4.7646000000000299E-2</v>
      </c>
      <c r="O17" s="254">
        <f t="shared" si="3"/>
        <v>1.2864208E-3</v>
      </c>
      <c r="P17">
        <v>618084.24</v>
      </c>
      <c r="Q17" s="239">
        <f>VLOOKUP(A17,Sheet1!$C$2:$H$84,6,FALSE)</f>
        <v>617346.32999999996</v>
      </c>
      <c r="R17" s="240">
        <f t="shared" si="6"/>
        <v>737.9100000000326</v>
      </c>
      <c r="S17" s="254">
        <f t="shared" si="7"/>
        <v>1.1938663999999999E-3</v>
      </c>
      <c r="T17" s="9"/>
      <c r="U17" s="334" t="s">
        <v>325</v>
      </c>
    </row>
    <row r="18" spans="1:21" s="51" customFormat="1">
      <c r="A18" s="292">
        <f>VLOOKUP(U18,Sheet1!$C$2:$C$84,1,FALSE)</f>
        <v>2125097</v>
      </c>
      <c r="B18" s="334">
        <v>124765108</v>
      </c>
      <c r="C18" s="334" t="s">
        <v>494</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30.37</v>
      </c>
      <c r="M18" s="239">
        <f>VLOOKUP(A18,Sheet1!$C$2:$G$84,5,FALSE)</f>
        <v>30.37</v>
      </c>
      <c r="N18" s="240">
        <f t="shared" si="2"/>
        <v>0</v>
      </c>
      <c r="O18" s="254">
        <f t="shared" si="3"/>
        <v>0</v>
      </c>
      <c r="P18">
        <v>741028</v>
      </c>
      <c r="Q18" s="239">
        <f>VLOOKUP(A18,Sheet1!$C$2:$H$84,6,FALSE)</f>
        <v>741028</v>
      </c>
      <c r="R18" s="240">
        <f t="shared" si="6"/>
        <v>0</v>
      </c>
      <c r="S18" s="254">
        <f t="shared" si="7"/>
        <v>0</v>
      </c>
      <c r="T18" s="9"/>
      <c r="U18" s="334">
        <v>2125097</v>
      </c>
    </row>
    <row r="19" spans="1:21" s="51" customFormat="1">
      <c r="A19" s="292">
        <f>VLOOKUP(U19,Sheet1!$C$2:$C$84,1,FALSE)</f>
        <v>2488671</v>
      </c>
      <c r="B19" s="334">
        <v>151290889</v>
      </c>
      <c r="C19" s="334" t="s">
        <v>495</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6.43</v>
      </c>
      <c r="M19" s="239">
        <f>VLOOKUP(A19,Sheet1!$C$2:$G$84,5,FALSE)</f>
        <v>6.43</v>
      </c>
      <c r="N19" s="240">
        <f t="shared" si="2"/>
        <v>0</v>
      </c>
      <c r="O19" s="254">
        <f t="shared" si="3"/>
        <v>0</v>
      </c>
      <c r="P19">
        <v>160750</v>
      </c>
      <c r="Q19" s="239">
        <f>VLOOKUP(A19,Sheet1!$C$2:$H$84,6,FALSE)</f>
        <v>160750</v>
      </c>
      <c r="R19" s="240">
        <f t="shared" si="6"/>
        <v>0</v>
      </c>
      <c r="S19" s="254">
        <f t="shared" si="7"/>
        <v>0</v>
      </c>
      <c r="T19" s="9"/>
      <c r="U19" s="334">
        <v>2488671</v>
      </c>
    </row>
    <row r="20" spans="1:21" s="51" customFormat="1">
      <c r="A20" s="292" t="str">
        <f>VLOOKUP(U20,Sheet1!$C$2:$C$84,1,FALSE)</f>
        <v>BJ2L553</v>
      </c>
      <c r="B20" s="334" t="s">
        <v>329</v>
      </c>
      <c r="C20" s="334" t="s">
        <v>496</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89.39</v>
      </c>
      <c r="M20" s="239">
        <f>VLOOKUP(A20,Sheet1!$C$2:$G$84,5,FALSE)</f>
        <v>89.39</v>
      </c>
      <c r="N20" s="240">
        <f t="shared" si="2"/>
        <v>0</v>
      </c>
      <c r="O20" s="254">
        <f t="shared" si="3"/>
        <v>0</v>
      </c>
      <c r="P20">
        <v>357560</v>
      </c>
      <c r="Q20" s="239">
        <f>VLOOKUP(A20,Sheet1!$C$2:$H$84,6,FALSE)</f>
        <v>357560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10.431737</v>
      </c>
      <c r="M21" s="239">
        <f>VLOOKUP(A21,Sheet1!$C$2:$G$84,5,FALSE)</f>
        <v>10.41</v>
      </c>
      <c r="N21" s="240">
        <f t="shared" si="2"/>
        <v>2.1736999999999895E-2</v>
      </c>
      <c r="O21" s="254">
        <f t="shared" si="3"/>
        <v>2.0837373000000001E-3</v>
      </c>
      <c r="P21">
        <v>196241.84</v>
      </c>
      <c r="Q21" s="239">
        <f>VLOOKUP(A21,Sheet1!$C$2:$H$84,6,FALSE)</f>
        <v>195845.33</v>
      </c>
      <c r="R21" s="240">
        <f t="shared" si="6"/>
        <v>396.51000000000931</v>
      </c>
      <c r="S21" s="254">
        <f t="shared" si="7"/>
        <v>2.0205170999999999E-3</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225.69797800000001</v>
      </c>
      <c r="M22" s="239">
        <f>VLOOKUP(A22,Sheet1!$C$2:$G$84,5,FALSE)</f>
        <v>226</v>
      </c>
      <c r="N22" s="240">
        <f t="shared" si="2"/>
        <v>-0.3020219999999938</v>
      </c>
      <c r="O22" s="254">
        <f t="shared" si="3"/>
        <v>-1.3381688000000001E-3</v>
      </c>
      <c r="P22">
        <v>424989.29</v>
      </c>
      <c r="Q22" s="239">
        <f>VLOOKUP(A22,Sheet1!$C$2:$H$84,6,FALSE)</f>
        <v>425558.57</v>
      </c>
      <c r="R22" s="240">
        <f t="shared" si="6"/>
        <v>-569.28000000002794</v>
      </c>
      <c r="S22" s="254">
        <f t="shared" si="7"/>
        <v>-1.3395161E-3</v>
      </c>
      <c r="T22" s="9"/>
      <c r="U22" s="334">
        <v>6185495</v>
      </c>
    </row>
    <row r="23" spans="1:21" s="51" customFormat="1">
      <c r="A23" s="292" t="str">
        <f>VLOOKUP(U23,Sheet1!$C$2:$C$84,1,FALSE)</f>
        <v>BM8H5Y5</v>
      </c>
      <c r="B23" s="334" t="s">
        <v>497</v>
      </c>
      <c r="C23" s="334" t="s">
        <v>498</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58.302222999999998</v>
      </c>
      <c r="M23" s="239">
        <f>VLOOKUP(A23,Sheet1!$C$2:$G$84,5,FALSE)</f>
        <v>58.24</v>
      </c>
      <c r="N23" s="240">
        <f t="shared" si="2"/>
        <v>6.222299999999592E-2</v>
      </c>
      <c r="O23" s="254">
        <f t="shared" si="3"/>
        <v>1.0672492E-3</v>
      </c>
      <c r="P23">
        <v>1512359.65</v>
      </c>
      <c r="Q23" s="239">
        <f>VLOOKUP(A23,Sheet1!$C$2:$H$84,6,FALSE)</f>
        <v>1510817.57</v>
      </c>
      <c r="R23" s="240">
        <f t="shared" si="6"/>
        <v>1542.0799999998417</v>
      </c>
      <c r="S23" s="254">
        <f t="shared" si="7"/>
        <v>1.0196516000000001E-3</v>
      </c>
      <c r="T23" s="9"/>
      <c r="U23" s="334" t="s">
        <v>335</v>
      </c>
    </row>
    <row r="24" spans="1:21" s="51" customFormat="1">
      <c r="A24" s="292">
        <f>VLOOKUP(U24,Sheet1!$C$2:$C$84,1,FALSE)</f>
        <v>2031730</v>
      </c>
      <c r="B24" s="334">
        <v>294821608</v>
      </c>
      <c r="C24" s="334" t="s">
        <v>471</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10.87</v>
      </c>
      <c r="M24" s="239">
        <f>VLOOKUP(A24,Sheet1!$C$2:$G$84,5,FALSE)</f>
        <v>10.87</v>
      </c>
      <c r="N24" s="240">
        <f t="shared" si="2"/>
        <v>0</v>
      </c>
      <c r="O24" s="254">
        <f t="shared" si="3"/>
        <v>0</v>
      </c>
      <c r="P24">
        <v>769596</v>
      </c>
      <c r="Q24" s="239">
        <f>VLOOKUP(A24,Sheet1!$C$2:$H$84,6,FALSE)</f>
        <v>769596</v>
      </c>
      <c r="R24" s="240">
        <f t="shared" si="6"/>
        <v>0</v>
      </c>
      <c r="S24" s="254">
        <f t="shared" si="7"/>
        <v>0</v>
      </c>
      <c r="T24" s="9"/>
      <c r="U24" s="334">
        <v>2031730</v>
      </c>
    </row>
    <row r="25" spans="1:21" s="51" customFormat="1">
      <c r="A25" s="292" t="str">
        <f>VLOOKUP(U25,Sheet1!$C$2:$C$84,1,FALSE)</f>
        <v>BZ1GMK5</v>
      </c>
      <c r="B25" s="334" t="s">
        <v>338</v>
      </c>
      <c r="C25" s="334" t="s">
        <v>499</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237.17</v>
      </c>
      <c r="M25" s="239">
        <f>VLOOKUP(A25,Sheet1!$C$2:$G$84,5,FALSE)</f>
        <v>237.17</v>
      </c>
      <c r="N25" s="240">
        <f t="shared" si="2"/>
        <v>0</v>
      </c>
      <c r="O25" s="254">
        <f t="shared" si="3"/>
        <v>0</v>
      </c>
      <c r="P25">
        <v>1375586</v>
      </c>
      <c r="Q25" s="239">
        <f>VLOOKUP(A25,Sheet1!$C$2:$H$84,6,FALSE)</f>
        <v>1375586</v>
      </c>
      <c r="R25" s="240">
        <f t="shared" si="6"/>
        <v>0</v>
      </c>
      <c r="S25" s="254">
        <f t="shared" si="7"/>
        <v>0</v>
      </c>
      <c r="T25" s="9"/>
      <c r="U25" s="334" t="s">
        <v>339</v>
      </c>
    </row>
    <row r="26" spans="1:21" s="51" customFormat="1">
      <c r="A26" s="292" t="str">
        <f>VLOOKUP(U26,Sheet1!$C$2:$C$84,1,FALSE)</f>
        <v>B8K7T65</v>
      </c>
      <c r="B26" s="334">
        <v>398438408</v>
      </c>
      <c r="C26" s="334" t="s">
        <v>500</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13.11</v>
      </c>
      <c r="M26" s="239">
        <f>VLOOKUP(A26,Sheet1!$C$2:$G$84,5,FALSE)</f>
        <v>13.11</v>
      </c>
      <c r="N26" s="240">
        <f t="shared" si="2"/>
        <v>0</v>
      </c>
      <c r="O26" s="254">
        <f t="shared" si="3"/>
        <v>0</v>
      </c>
      <c r="P26">
        <v>339549</v>
      </c>
      <c r="Q26" s="239">
        <f>VLOOKUP(A26,Sheet1!$C$2:$H$84,6,FALSE)</f>
        <v>339549</v>
      </c>
      <c r="R26" s="240">
        <f t="shared" si="6"/>
        <v>0</v>
      </c>
      <c r="S26" s="254">
        <f t="shared" si="7"/>
        <v>0</v>
      </c>
      <c r="T26" s="9"/>
      <c r="U26" s="334" t="s">
        <v>341</v>
      </c>
    </row>
    <row r="27" spans="1:21" s="51" customFormat="1">
      <c r="A27" s="292">
        <f>VLOOKUP(U27,Sheet1!$C$2:$C$84,1,FALSE)</f>
        <v>2781648</v>
      </c>
      <c r="B27" s="334" t="s">
        <v>343</v>
      </c>
      <c r="C27" s="334" t="s">
        <v>501</v>
      </c>
      <c r="D27">
        <v>7000</v>
      </c>
      <c r="E27" s="239">
        <f>VLOOKUP(A27,Sheet1!$C$2:$E$84,3,FALSE)</f>
        <v>7000</v>
      </c>
      <c r="F27" s="240">
        <f t="shared" si="0"/>
        <v>0</v>
      </c>
      <c r="G27" s="254">
        <f t="shared" si="4"/>
        <v>0</v>
      </c>
      <c r="H27">
        <v>486056</v>
      </c>
      <c r="I27" s="242">
        <f>VLOOKUP(A27,Sheet1!$C$2:$F$84,4,FALSE)</f>
        <v>486056</v>
      </c>
      <c r="J27" s="240">
        <f t="shared" si="1"/>
        <v>0</v>
      </c>
      <c r="K27" s="254">
        <f t="shared" si="5"/>
        <v>0</v>
      </c>
      <c r="L27" s="346">
        <v>71.91</v>
      </c>
      <c r="M27" s="239">
        <f>VLOOKUP(A27,Sheet1!$C$2:$G$84,5,FALSE)</f>
        <v>71.91</v>
      </c>
      <c r="N27" s="240">
        <f t="shared" si="2"/>
        <v>0</v>
      </c>
      <c r="O27" s="254">
        <f t="shared" si="3"/>
        <v>0</v>
      </c>
      <c r="P27">
        <v>503370</v>
      </c>
      <c r="Q27" s="239">
        <f>VLOOKUP(A27,Sheet1!$C$2:$H$84,6,FALSE)</f>
        <v>503370</v>
      </c>
      <c r="R27" s="240">
        <f t="shared" si="6"/>
        <v>0</v>
      </c>
      <c r="S27" s="254">
        <f t="shared" si="7"/>
        <v>0</v>
      </c>
      <c r="T27" s="9"/>
      <c r="U27" s="334">
        <v>2781648</v>
      </c>
    </row>
    <row r="28" spans="1:21" s="51" customFormat="1">
      <c r="A28" s="292">
        <f>VLOOKUP(U28,Sheet1!$C$2:$C$84,1,FALSE)</f>
        <v>2569286</v>
      </c>
      <c r="B28" s="334" t="s">
        <v>345</v>
      </c>
      <c r="C28" s="334" t="s">
        <v>502</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21.15</v>
      </c>
      <c r="M28" s="239">
        <f>VLOOKUP(A28,Sheet1!$C$2:$G$84,5,FALSE)</f>
        <v>21.15</v>
      </c>
      <c r="N28" s="240">
        <f t="shared" si="2"/>
        <v>0</v>
      </c>
      <c r="O28" s="254">
        <f t="shared" si="3"/>
        <v>0</v>
      </c>
      <c r="P28">
        <v>1156905</v>
      </c>
      <c r="Q28" s="239">
        <f>VLOOKUP(A28,Sheet1!$C$2:$H$84,6,FALSE)</f>
        <v>1156905</v>
      </c>
      <c r="R28" s="240">
        <f t="shared" si="6"/>
        <v>0</v>
      </c>
      <c r="S28" s="254">
        <f t="shared" si="7"/>
        <v>0</v>
      </c>
      <c r="T28" s="9"/>
      <c r="U28" s="334">
        <v>2569286</v>
      </c>
    </row>
    <row r="29" spans="1:21" s="51" customFormat="1">
      <c r="A29" s="292" t="str">
        <f>VLOOKUP(U29,Sheet1!$C$2:$C$84,1,FALSE)</f>
        <v>B94G471</v>
      </c>
      <c r="B29" s="334" t="s">
        <v>347</v>
      </c>
      <c r="C29" s="334" t="s">
        <v>503</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286.77</v>
      </c>
      <c r="M29" s="239">
        <f>VLOOKUP(A29,Sheet1!$C$2:$G$84,5,FALSE)</f>
        <v>286.77</v>
      </c>
      <c r="N29" s="240">
        <f t="shared" si="2"/>
        <v>0</v>
      </c>
      <c r="O29" s="254">
        <f t="shared" si="3"/>
        <v>0</v>
      </c>
      <c r="P29">
        <v>372801</v>
      </c>
      <c r="Q29" s="239">
        <f>VLOOKUP(A29,Sheet1!$C$2:$H$84,6,FALSE)</f>
        <v>372801</v>
      </c>
      <c r="R29" s="240">
        <f t="shared" si="6"/>
        <v>0</v>
      </c>
      <c r="S29" s="254">
        <f t="shared" si="7"/>
        <v>0</v>
      </c>
      <c r="T29" s="9"/>
      <c r="U29" s="334" t="s">
        <v>348</v>
      </c>
    </row>
    <row r="30" spans="1:21" s="51" customFormat="1">
      <c r="A30" s="292">
        <f>VLOOKUP(U30,Sheet1!$C$2:$C$84,1,FALSE)</f>
        <v>5889505</v>
      </c>
      <c r="B30" s="334">
        <v>588950907</v>
      </c>
      <c r="C30" s="334" t="s">
        <v>350</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46.747087999999998</v>
      </c>
      <c r="M30" s="239">
        <f>VLOOKUP(A30,Sheet1!$C$2:$G$84,5,FALSE)</f>
        <v>46.7</v>
      </c>
      <c r="N30" s="240">
        <f t="shared" si="2"/>
        <v>4.7087999999995134E-2</v>
      </c>
      <c r="O30" s="254">
        <f t="shared" si="3"/>
        <v>1.0072926999999999E-3</v>
      </c>
      <c r="P30">
        <v>923441.97</v>
      </c>
      <c r="Q30" s="239">
        <f>VLOOKUP(A30,Sheet1!$C$2:$H$84,6,FALSE)</f>
        <v>922500.38</v>
      </c>
      <c r="R30" s="240">
        <f t="shared" si="6"/>
        <v>941.5899999999674</v>
      </c>
      <c r="S30" s="254">
        <f t="shared" si="7"/>
        <v>1.0196526E-3</v>
      </c>
      <c r="T30" s="9"/>
      <c r="U30" s="334">
        <v>5889505</v>
      </c>
    </row>
    <row r="31" spans="1:21" s="51" customFormat="1">
      <c r="A31" s="292" t="str">
        <f>VLOOKUP(U31,Sheet1!$C$2:$C$84,1,FALSE)</f>
        <v>BF7NT10</v>
      </c>
      <c r="B31" s="334" t="s">
        <v>351</v>
      </c>
      <c r="C31" s="334" t="s">
        <v>504</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70.87</v>
      </c>
      <c r="M31" s="239">
        <f>VLOOKUP(A31,Sheet1!$C$2:$G$84,5,FALSE)</f>
        <v>70.87</v>
      </c>
      <c r="N31" s="240">
        <f t="shared" ref="N31:N51" si="8">L31-M31</f>
        <v>0</v>
      </c>
      <c r="O31" s="254">
        <f t="shared" ref="O31:O51" si="9">ROUND(N31/L31,10)</f>
        <v>0</v>
      </c>
      <c r="P31">
        <v>847250.85</v>
      </c>
      <c r="Q31" s="239">
        <f>VLOOKUP(A31,Sheet1!$C$2:$H$84,6,FALSE)</f>
        <v>847250.85</v>
      </c>
      <c r="R31" s="240">
        <f t="shared" ref="R31:R51" si="10">P31-Q31</f>
        <v>0</v>
      </c>
      <c r="S31" s="254">
        <f t="shared" ref="S31:S51" si="11">ROUND(R31/P31,10)</f>
        <v>0</v>
      </c>
      <c r="T31" s="9"/>
      <c r="U31" s="334" t="s">
        <v>352</v>
      </c>
    </row>
    <row r="32" spans="1:21" s="51" customFormat="1">
      <c r="A32" s="292" t="str">
        <f>VLOOKUP(U32,Sheet1!$C$2:$C$84,1,FALSE)</f>
        <v>B4R2R50</v>
      </c>
      <c r="B32" s="334" t="s">
        <v>477</v>
      </c>
      <c r="C32" s="334" t="s">
        <v>355</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72.426812999999996</v>
      </c>
      <c r="M32" s="239">
        <f>VLOOKUP(A32,Sheet1!$C$2:$G$84,5,FALSE)</f>
        <v>72.28</v>
      </c>
      <c r="N32" s="240">
        <f t="shared" si="8"/>
        <v>0.14681299999999453</v>
      </c>
      <c r="O32" s="254">
        <f t="shared" si="9"/>
        <v>2.0270532000000001E-3</v>
      </c>
      <c r="P32">
        <v>326210.36</v>
      </c>
      <c r="Q32" s="239">
        <f>VLOOKUP(A32,Sheet1!$C$2:$H$84,6,FALSE)</f>
        <v>325551.25</v>
      </c>
      <c r="R32" s="240">
        <f t="shared" si="10"/>
        <v>659.10999999998603</v>
      </c>
      <c r="S32" s="254">
        <f t="shared" si="11"/>
        <v>2.020506E-3</v>
      </c>
      <c r="T32" s="9"/>
      <c r="U32" s="334" t="s">
        <v>354</v>
      </c>
    </row>
    <row r="33" spans="1:21" s="51" customFormat="1">
      <c r="A33" s="292" t="str">
        <f>VLOOKUP(U33,Sheet1!$C$2:$C$84,1,FALSE)</f>
        <v>B5BH372</v>
      </c>
      <c r="B33" s="334" t="s">
        <v>356</v>
      </c>
      <c r="C33" s="334" t="s">
        <v>505</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14.42</v>
      </c>
      <c r="M33" s="239">
        <f>VLOOKUP(A33,Sheet1!$C$2:$G$84,5,FALSE)</f>
        <v>14.42</v>
      </c>
      <c r="N33" s="240">
        <f t="shared" si="8"/>
        <v>0</v>
      </c>
      <c r="O33" s="254">
        <f t="shared" si="9"/>
        <v>0</v>
      </c>
      <c r="P33">
        <v>268212</v>
      </c>
      <c r="Q33" s="239">
        <f>VLOOKUP(A33,Sheet1!$C$2:$H$84,6,FALSE)</f>
        <v>268212</v>
      </c>
      <c r="R33" s="240">
        <f t="shared" si="10"/>
        <v>0</v>
      </c>
      <c r="S33" s="254">
        <f t="shared" si="11"/>
        <v>0</v>
      </c>
      <c r="T33" s="9"/>
      <c r="U33" s="334" t="s">
        <v>357</v>
      </c>
    </row>
    <row r="34" spans="1:21" s="51" customFormat="1">
      <c r="A34" s="292" t="str">
        <f>VLOOKUP(U34,Sheet1!$C$2:$C$84,1,FALSE)</f>
        <v>B3DG2Y3</v>
      </c>
      <c r="B34" s="334" t="s">
        <v>359</v>
      </c>
      <c r="C34" s="334" t="s">
        <v>506</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48.07</v>
      </c>
      <c r="M34" s="239">
        <f>VLOOKUP(A34,Sheet1!$C$2:$G$84,5,FALSE)</f>
        <v>48.07</v>
      </c>
      <c r="N34" s="240">
        <f t="shared" si="8"/>
        <v>0</v>
      </c>
      <c r="O34" s="254">
        <f t="shared" si="9"/>
        <v>0</v>
      </c>
      <c r="P34">
        <v>536509.27</v>
      </c>
      <c r="Q34" s="239">
        <f>VLOOKUP(A34,Sheet1!$C$2:$H$84,6,FALSE)</f>
        <v>536509.27</v>
      </c>
      <c r="R34" s="240">
        <f t="shared" si="10"/>
        <v>0</v>
      </c>
      <c r="S34" s="254">
        <f t="shared" si="11"/>
        <v>0</v>
      </c>
      <c r="T34" s="9"/>
      <c r="U34" s="334" t="s">
        <v>360</v>
      </c>
    </row>
    <row r="35" spans="1:21" s="51" customFormat="1">
      <c r="A35" s="292">
        <f>VLOOKUP(U35,Sheet1!$C$2:$C$84,1,FALSE)</f>
        <v>6499260</v>
      </c>
      <c r="B35" s="334">
        <v>649926003</v>
      </c>
      <c r="C35" s="334" t="s">
        <v>362</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58.364393999999997</v>
      </c>
      <c r="M35" s="239">
        <f>VLOOKUP(A35,Sheet1!$C$2:$G$84,5,FALSE)</f>
        <v>58.38</v>
      </c>
      <c r="N35" s="240">
        <f t="shared" si="8"/>
        <v>-1.5606000000005338E-2</v>
      </c>
      <c r="O35" s="254">
        <f t="shared" si="9"/>
        <v>-2.6738910000000002E-4</v>
      </c>
      <c r="P35">
        <v>227621.14</v>
      </c>
      <c r="Q35" s="239">
        <f>VLOOKUP(A35,Sheet1!$C$2:$H$84,6,FALSE)</f>
        <v>227671.05</v>
      </c>
      <c r="R35" s="240">
        <f t="shared" si="10"/>
        <v>-49.909999999974389</v>
      </c>
      <c r="S35" s="254">
        <f t="shared" si="11"/>
        <v>-2.1926789999999999E-4</v>
      </c>
      <c r="T35" s="9"/>
      <c r="U35" s="334">
        <v>6499260</v>
      </c>
    </row>
    <row r="36" spans="1:21" s="51" customFormat="1">
      <c r="A36" s="292" t="str">
        <f>VLOOKUP(U36,Sheet1!$C$2:$C$84,1,FALSE)</f>
        <v>B0SWJX3</v>
      </c>
      <c r="B36" s="334" t="s">
        <v>507</v>
      </c>
      <c r="C36" s="334" t="s">
        <v>508</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97.323200999999997</v>
      </c>
      <c r="M36" s="239">
        <f>VLOOKUP(A36,Sheet1!$C$2:$G$84,5,FALSE)</f>
        <v>97.21</v>
      </c>
      <c r="N36" s="240">
        <f t="shared" si="8"/>
        <v>0.11320100000000366</v>
      </c>
      <c r="O36" s="254">
        <f t="shared" si="9"/>
        <v>1.1631451E-3</v>
      </c>
      <c r="P36">
        <v>690994.73</v>
      </c>
      <c r="Q36" s="239">
        <f>VLOOKUP(A36,Sheet1!$C$2:$H$84,6,FALSE)</f>
        <v>690169.77</v>
      </c>
      <c r="R36" s="240">
        <f t="shared" si="10"/>
        <v>824.95999999996275</v>
      </c>
      <c r="S36" s="254">
        <f t="shared" si="11"/>
        <v>1.1938731000000001E-3</v>
      </c>
      <c r="T36" s="9"/>
      <c r="U36" s="334" t="s">
        <v>363</v>
      </c>
    </row>
    <row r="37" spans="1:21" s="51" customFormat="1">
      <c r="A37" s="292">
        <f>VLOOKUP(U37,Sheet1!$C$2:$C$84,1,FALSE)</f>
        <v>7333378</v>
      </c>
      <c r="B37" s="334">
        <v>733337901</v>
      </c>
      <c r="C37" s="334" t="s">
        <v>470</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821.45006799999999</v>
      </c>
      <c r="M37" s="239">
        <f>VLOOKUP(A37,Sheet1!$C$2:$G$84,5,FALSE)</f>
        <v>819.79</v>
      </c>
      <c r="N37" s="240">
        <f t="shared" si="8"/>
        <v>1.6600680000000239</v>
      </c>
      <c r="O37" s="254">
        <f t="shared" si="9"/>
        <v>2.0208995000000002E-3</v>
      </c>
      <c r="P37">
        <v>2008445.42</v>
      </c>
      <c r="Q37" s="239">
        <f>VLOOKUP(A37,Sheet1!$C$2:$H$84,6,FALSE)</f>
        <v>2004387.29</v>
      </c>
      <c r="R37" s="240">
        <f t="shared" si="10"/>
        <v>4058.1299999998882</v>
      </c>
      <c r="S37" s="254">
        <f t="shared" si="11"/>
        <v>2.0205329000000001E-3</v>
      </c>
      <c r="T37" s="9"/>
      <c r="U37" s="334">
        <v>7333378</v>
      </c>
    </row>
    <row r="38" spans="1:21" s="51" customFormat="1">
      <c r="A38" s="292" t="str">
        <f>VLOOKUP(U38,Sheet1!$C$2:$C$84,1,FALSE)</f>
        <v>B28YTC2</v>
      </c>
      <c r="B38" s="334" t="s">
        <v>509</v>
      </c>
      <c r="C38" s="334" t="s">
        <v>367</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148.71400399999999</v>
      </c>
      <c r="M38" s="239">
        <f>VLOOKUP(A38,Sheet1!$C$2:$G$84,5,FALSE)</f>
        <v>148.79</v>
      </c>
      <c r="N38" s="240">
        <f t="shared" si="8"/>
        <v>-7.5996000000003505E-2</v>
      </c>
      <c r="O38" s="254">
        <f t="shared" si="9"/>
        <v>-5.1102109999999999E-4</v>
      </c>
      <c r="P38">
        <v>463838.98</v>
      </c>
      <c r="Q38" s="239">
        <f>VLOOKUP(A38,Sheet1!$C$2:$H$84,6,FALSE)</f>
        <v>464073.23</v>
      </c>
      <c r="R38" s="240">
        <f t="shared" si="10"/>
        <v>-234.25</v>
      </c>
      <c r="S38" s="254">
        <f t="shared" si="11"/>
        <v>-5.050244E-4</v>
      </c>
      <c r="T38" s="9"/>
      <c r="U38" s="334" t="s">
        <v>366</v>
      </c>
    </row>
    <row r="39" spans="1:21" s="51" customFormat="1">
      <c r="A39" s="292">
        <f>VLOOKUP(U39,Sheet1!$C$2:$C$84,1,FALSE)</f>
        <v>6555805</v>
      </c>
      <c r="B39" s="334">
        <v>655580009</v>
      </c>
      <c r="C39" s="334" t="s">
        <v>465</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46.156545000000001</v>
      </c>
      <c r="M39" s="239">
        <f>VLOOKUP(A39,Sheet1!$C$2:$G$84,5,FALSE)</f>
        <v>46.17</v>
      </c>
      <c r="N39" s="240">
        <f t="shared" si="8"/>
        <v>-1.3455000000000439E-2</v>
      </c>
      <c r="O39" s="254">
        <f t="shared" si="9"/>
        <v>-2.91508E-4</v>
      </c>
      <c r="P39">
        <v>276939.27</v>
      </c>
      <c r="Q39" s="239">
        <f>VLOOKUP(A39,Sheet1!$C$2:$H$84,6,FALSE)</f>
        <v>277000</v>
      </c>
      <c r="R39" s="240">
        <f t="shared" si="10"/>
        <v>-60.729999999981374</v>
      </c>
      <c r="S39" s="254">
        <f t="shared" si="11"/>
        <v>-2.1929E-4</v>
      </c>
      <c r="T39" s="9"/>
      <c r="U39" s="334">
        <v>6555805</v>
      </c>
    </row>
    <row r="40" spans="1:21" s="51" customFormat="1">
      <c r="A40" s="292">
        <f>VLOOKUP(U40,Sheet1!$C$2:$C$84,1,FALSE)</f>
        <v>4741844</v>
      </c>
      <c r="B40" s="334">
        <v>474184900</v>
      </c>
      <c r="C40" s="334" t="s">
        <v>369</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236.31031899999999</v>
      </c>
      <c r="M40" s="239">
        <f>VLOOKUP(A40,Sheet1!$C$2:$G$84,5,FALSE)</f>
        <v>236.07</v>
      </c>
      <c r="N40" s="240">
        <f t="shared" si="8"/>
        <v>0.24031899999999951</v>
      </c>
      <c r="O40" s="254">
        <f t="shared" si="9"/>
        <v>1.0169636000000001E-3</v>
      </c>
      <c r="P40">
        <v>863477.9</v>
      </c>
      <c r="Q40" s="239">
        <f>VLOOKUP(A40,Sheet1!$C$2:$H$84,6,FALSE)</f>
        <v>862597.46</v>
      </c>
      <c r="R40" s="240">
        <f t="shared" si="10"/>
        <v>880.44000000006054</v>
      </c>
      <c r="S40" s="254">
        <f t="shared" si="11"/>
        <v>1.0196439000000001E-3</v>
      </c>
      <c r="T40" s="9"/>
      <c r="U40" s="334">
        <v>4741844</v>
      </c>
    </row>
    <row r="41" spans="1:21" s="51" customFormat="1">
      <c r="A41" s="292" t="str">
        <f>VLOOKUP(U41,Sheet1!$C$2:$C$84,1,FALSE)</f>
        <v>BYXD1N3</v>
      </c>
      <c r="B41" s="334">
        <v>631512209</v>
      </c>
      <c r="C41" s="334" t="s">
        <v>510</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33.880000000000003</v>
      </c>
      <c r="M41" s="239">
        <f>VLOOKUP(A41,Sheet1!$C$2:$G$84,5,FALSE)</f>
        <v>33.880000000000003</v>
      </c>
      <c r="N41" s="240">
        <f t="shared" si="8"/>
        <v>0</v>
      </c>
      <c r="O41" s="254">
        <f t="shared" si="9"/>
        <v>0</v>
      </c>
      <c r="P41">
        <v>335412</v>
      </c>
      <c r="Q41" s="239">
        <f>VLOOKUP(A41,Sheet1!$C$2:$H$84,6,FALSE)</f>
        <v>335412</v>
      </c>
      <c r="R41" s="240">
        <f t="shared" si="10"/>
        <v>0</v>
      </c>
      <c r="S41" s="254">
        <f t="shared" si="11"/>
        <v>0</v>
      </c>
      <c r="T41" s="9"/>
      <c r="U41" s="334" t="s">
        <v>370</v>
      </c>
    </row>
    <row r="42" spans="1:21" s="51" customFormat="1">
      <c r="A42" s="292">
        <f>VLOOKUP(U42,Sheet1!$C$2:$C$84,1,FALSE)</f>
        <v>6640682</v>
      </c>
      <c r="B42" s="334">
        <v>664068004</v>
      </c>
      <c r="C42" s="334" t="s">
        <v>466</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110.238983</v>
      </c>
      <c r="M42" s="239">
        <f>VLOOKUP(A42,Sheet1!$C$2:$G$84,5,FALSE)</f>
        <v>110.26</v>
      </c>
      <c r="N42" s="240">
        <f t="shared" si="8"/>
        <v>-2.1017000000000507E-2</v>
      </c>
      <c r="O42" s="254">
        <f t="shared" si="9"/>
        <v>-1.9064940000000001E-4</v>
      </c>
      <c r="P42">
        <v>878825.17</v>
      </c>
      <c r="Q42" s="239">
        <f>VLOOKUP(A42,Sheet1!$C$2:$H$84,6,FALSE)</f>
        <v>879017.89</v>
      </c>
      <c r="R42" s="240">
        <f t="shared" si="10"/>
        <v>-192.71999999997206</v>
      </c>
      <c r="S42" s="254">
        <f t="shared" si="11"/>
        <v>-2.192928E-4</v>
      </c>
      <c r="T42" s="9"/>
      <c r="U42" s="334">
        <v>6640682</v>
      </c>
    </row>
    <row r="43" spans="1:21" s="51" customFormat="1">
      <c r="A43" s="292">
        <f>VLOOKUP(U43,Sheet1!$C$2:$C$84,1,FALSE)</f>
        <v>2640891</v>
      </c>
      <c r="B43" s="334">
        <v>654902204</v>
      </c>
      <c r="C43" s="334" t="s">
        <v>511</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5.68</v>
      </c>
      <c r="M43" s="239">
        <f>VLOOKUP(A43,Sheet1!$C$2:$G$84,5,FALSE)</f>
        <v>5.68</v>
      </c>
      <c r="N43" s="240">
        <f t="shared" si="8"/>
        <v>0</v>
      </c>
      <c r="O43" s="254">
        <f t="shared" si="9"/>
        <v>0</v>
      </c>
      <c r="P43">
        <v>227200</v>
      </c>
      <c r="Q43" s="239">
        <f>VLOOKUP(A43,Sheet1!$C$2:$H$84,6,FALSE)</f>
        <v>227200</v>
      </c>
      <c r="R43" s="240">
        <f t="shared" si="10"/>
        <v>0</v>
      </c>
      <c r="S43" s="254">
        <f t="shared" si="11"/>
        <v>0</v>
      </c>
      <c r="T43" s="9"/>
      <c r="U43" s="334">
        <v>2640891</v>
      </c>
    </row>
    <row r="44" spans="1:21" s="51" customFormat="1">
      <c r="A44" s="292">
        <f>VLOOKUP(U44,Sheet1!$C$2:$C$84,1,FALSE)</f>
        <v>6659428</v>
      </c>
      <c r="B44" s="334">
        <v>665942009</v>
      </c>
      <c r="C44" s="334" t="s">
        <v>467</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95.329971</v>
      </c>
      <c r="M44" s="239">
        <f>VLOOKUP(A44,Sheet1!$C$2:$G$84,5,FALSE)</f>
        <v>95.35</v>
      </c>
      <c r="N44" s="240">
        <f t="shared" si="8"/>
        <v>-2.0028999999993857E-2</v>
      </c>
      <c r="O44" s="254">
        <f t="shared" si="9"/>
        <v>-2.101018E-4</v>
      </c>
      <c r="P44">
        <v>754155.4</v>
      </c>
      <c r="Q44" s="239">
        <f>VLOOKUP(A44,Sheet1!$C$2:$H$84,6,FALSE)</f>
        <v>754320.79</v>
      </c>
      <c r="R44" s="240">
        <f t="shared" si="10"/>
        <v>-165.39000000001397</v>
      </c>
      <c r="S44" s="254">
        <f t="shared" si="11"/>
        <v>-2.1930490000000001E-4</v>
      </c>
      <c r="T44" s="9"/>
      <c r="U44" s="334">
        <v>6659428</v>
      </c>
    </row>
    <row r="45" spans="1:21" s="51" customFormat="1">
      <c r="A45" s="292">
        <f>VLOOKUP(U45,Sheet1!$C$2:$C$84,1,FALSE)</f>
        <v>2655657</v>
      </c>
      <c r="B45" s="334">
        <v>683715106</v>
      </c>
      <c r="C45" s="334" t="s">
        <v>512</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50.35</v>
      </c>
      <c r="M45" s="239">
        <f>VLOOKUP(A45,Sheet1!$C$2:$G$84,5,FALSE)</f>
        <v>50.35</v>
      </c>
      <c r="N45" s="240">
        <f t="shared" si="8"/>
        <v>0</v>
      </c>
      <c r="O45" s="254">
        <f t="shared" si="9"/>
        <v>0</v>
      </c>
      <c r="P45">
        <v>594130</v>
      </c>
      <c r="Q45" s="239">
        <f>VLOOKUP(A45,Sheet1!$C$2:$H$84,6,FALSE)</f>
        <v>594130</v>
      </c>
      <c r="R45" s="240">
        <f t="shared" si="10"/>
        <v>0</v>
      </c>
      <c r="S45" s="254">
        <f t="shared" si="11"/>
        <v>0</v>
      </c>
      <c r="T45" s="9"/>
      <c r="U45" s="334">
        <v>2655657</v>
      </c>
    </row>
    <row r="46" spans="1:21" s="51" customFormat="1">
      <c r="A46" s="292">
        <f>VLOOKUP(U46,Sheet1!$C$2:$C$84,1,FALSE)</f>
        <v>6661144</v>
      </c>
      <c r="B46" s="334">
        <v>666114004</v>
      </c>
      <c r="C46" s="334" t="s">
        <v>376</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19.776364999999998</v>
      </c>
      <c r="M46" s="239">
        <f>VLOOKUP(A46,Sheet1!$C$2:$G$84,5,FALSE)</f>
        <v>19.78</v>
      </c>
      <c r="N46" s="240">
        <f t="shared" si="8"/>
        <v>-3.6350000000027194E-3</v>
      </c>
      <c r="O46" s="254">
        <f t="shared" si="9"/>
        <v>-1.8380529999999999E-4</v>
      </c>
      <c r="P46">
        <v>352019.29</v>
      </c>
      <c r="Q46" s="239">
        <f>VLOOKUP(A46,Sheet1!$C$2:$H$84,6,FALSE)</f>
        <v>352096.49</v>
      </c>
      <c r="R46" s="240">
        <f t="shared" si="10"/>
        <v>-77.200000000011642</v>
      </c>
      <c r="S46" s="254">
        <f t="shared" si="11"/>
        <v>-2.1930619999999999E-4</v>
      </c>
      <c r="T46" s="9"/>
      <c r="U46" s="334">
        <v>6661144</v>
      </c>
    </row>
    <row r="47" spans="1:21" s="51" customFormat="1">
      <c r="A47" s="292" t="str">
        <f>VLOOKUP(U47,Sheet1!$C$2:$C$84,1,FALSE)</f>
        <v>BFWK4R7</v>
      </c>
      <c r="B47" s="334" t="s">
        <v>377</v>
      </c>
      <c r="C47" s="334" t="s">
        <v>513</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36.200000000000003</v>
      </c>
      <c r="M47" s="239">
        <f>VLOOKUP(A47,Sheet1!$C$2:$G$84,5,FALSE)</f>
        <v>36.200000000000003</v>
      </c>
      <c r="N47" s="240">
        <f t="shared" si="8"/>
        <v>0</v>
      </c>
      <c r="O47" s="254">
        <f t="shared" si="9"/>
        <v>0</v>
      </c>
      <c r="P47">
        <v>398200</v>
      </c>
      <c r="Q47" s="239">
        <f>VLOOKUP(A47,Sheet1!$C$2:$H$84,6,FALSE)</f>
        <v>398200</v>
      </c>
      <c r="R47" s="240">
        <f t="shared" si="10"/>
        <v>0</v>
      </c>
      <c r="S47" s="254">
        <f t="shared" si="11"/>
        <v>0</v>
      </c>
      <c r="T47" s="9"/>
      <c r="U47" s="334" t="s">
        <v>378</v>
      </c>
    </row>
    <row r="48" spans="1:21" s="51" customFormat="1">
      <c r="A48" s="292">
        <f>VLOOKUP(U48,Sheet1!$C$2:$C$84,1,FALSE)</f>
        <v>6269861</v>
      </c>
      <c r="B48" s="334">
        <v>626986905</v>
      </c>
      <c r="C48" s="334" t="s">
        <v>514</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20.925236000000002</v>
      </c>
      <c r="M48" s="239">
        <f>VLOOKUP(A48,Sheet1!$C$2:$G$84,5,FALSE)</f>
        <v>20.93</v>
      </c>
      <c r="N48" s="240">
        <f t="shared" si="8"/>
        <v>-4.7639999999979921E-3</v>
      </c>
      <c r="O48" s="254">
        <f t="shared" si="9"/>
        <v>-2.276677E-4</v>
      </c>
      <c r="P48">
        <v>234362.64</v>
      </c>
      <c r="Q48" s="239">
        <f>VLOOKUP(A48,Sheet1!$C$2:$H$84,6,FALSE)</f>
        <v>234414.04</v>
      </c>
      <c r="R48" s="240">
        <f t="shared" si="10"/>
        <v>-51.399999999994179</v>
      </c>
      <c r="S48" s="254">
        <f t="shared" si="11"/>
        <v>-2.1931819999999999E-4</v>
      </c>
      <c r="T48" s="9"/>
      <c r="U48" s="334">
        <v>6269861</v>
      </c>
    </row>
    <row r="49" spans="1:37" s="51" customFormat="1">
      <c r="A49" s="292">
        <f>VLOOKUP(U49,Sheet1!$C$2:$C$84,1,FALSE)</f>
        <v>2704485</v>
      </c>
      <c r="B49" s="334">
        <v>705015105</v>
      </c>
      <c r="C49" s="334" t="s">
        <v>515</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8.2799999999999994</v>
      </c>
      <c r="M49" s="239">
        <f>VLOOKUP(A49,Sheet1!$C$2:$G$84,5,FALSE)</f>
        <v>8.2799999999999994</v>
      </c>
      <c r="N49" s="240">
        <f t="shared" si="8"/>
        <v>0</v>
      </c>
      <c r="O49" s="254">
        <f t="shared" si="9"/>
        <v>0</v>
      </c>
      <c r="P49">
        <v>262542.24</v>
      </c>
      <c r="Q49" s="239">
        <f>VLOOKUP(A49,Sheet1!$C$2:$H$84,6,FALSE)</f>
        <v>262542.24</v>
      </c>
      <c r="R49" s="240">
        <f t="shared" si="10"/>
        <v>0</v>
      </c>
      <c r="S49" s="254">
        <f t="shared" si="11"/>
        <v>0</v>
      </c>
      <c r="T49" s="9"/>
      <c r="U49" s="334">
        <v>2704485</v>
      </c>
    </row>
    <row r="50" spans="1:37" s="51" customFormat="1">
      <c r="A50" s="292">
        <f>VLOOKUP(U50,Sheet1!$C$2:$C$84,1,FALSE)</f>
        <v>2771122</v>
      </c>
      <c r="B50" s="334">
        <v>833635105</v>
      </c>
      <c r="C50" s="334" t="s">
        <v>516</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54.89</v>
      </c>
      <c r="M50" s="239">
        <f>VLOOKUP(A50,Sheet1!$C$2:$G$84,5,FALSE)</f>
        <v>54.89</v>
      </c>
      <c r="N50" s="240">
        <f t="shared" si="8"/>
        <v>0</v>
      </c>
      <c r="O50" s="254">
        <f t="shared" si="9"/>
        <v>0</v>
      </c>
      <c r="P50">
        <v>488411.22</v>
      </c>
      <c r="Q50" s="239">
        <f>VLOOKUP(A50,Sheet1!$C$2:$H$84,6,FALSE)</f>
        <v>488411.22</v>
      </c>
      <c r="R50" s="240">
        <f t="shared" si="10"/>
        <v>0</v>
      </c>
      <c r="S50" s="254">
        <f t="shared" si="11"/>
        <v>0</v>
      </c>
      <c r="T50" s="9"/>
      <c r="U50" s="334">
        <v>2771122</v>
      </c>
    </row>
    <row r="51" spans="1:37" s="51" customFormat="1">
      <c r="A51" s="292">
        <f>VLOOKUP(U51,Sheet1!$C$2:$C$84,1,FALSE)</f>
        <v>6229597</v>
      </c>
      <c r="B51" s="334">
        <v>622959906</v>
      </c>
      <c r="C51" s="334" t="s">
        <v>517</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10.962508</v>
      </c>
      <c r="M51" s="239">
        <f>VLOOKUP(A51,Sheet1!$C$2:$G$84,5,FALSE)</f>
        <v>10.96</v>
      </c>
      <c r="N51" s="240">
        <f t="shared" si="8"/>
        <v>2.5079999999988445E-3</v>
      </c>
      <c r="O51" s="254">
        <f t="shared" si="9"/>
        <v>2.287798E-4</v>
      </c>
      <c r="P51">
        <v>555481.25</v>
      </c>
      <c r="Q51" s="239">
        <f>VLOOKUP(A51,Sheet1!$C$2:$H$84,6,FALSE)</f>
        <v>555603.06999999995</v>
      </c>
      <c r="R51" s="240">
        <f t="shared" si="10"/>
        <v>-121.81999999994878</v>
      </c>
      <c r="S51" s="254">
        <f t="shared" si="11"/>
        <v>-2.1930530000000001E-4</v>
      </c>
      <c r="T51" s="9"/>
      <c r="U51" s="334">
        <v>6229597</v>
      </c>
    </row>
    <row r="52" spans="1:37" s="51" customFormat="1">
      <c r="A52" s="292" t="str">
        <f>VLOOKUP(U52,Sheet1!$C$2:$C$84,1,FALSE)</f>
        <v>BYRY2M8</v>
      </c>
      <c r="B52" s="334">
        <v>759530108</v>
      </c>
      <c r="C52" s="334" t="s">
        <v>518</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31.19</v>
      </c>
      <c r="M52" s="239">
        <f>VLOOKUP(A52,Sheet1!$C$2:$G$84,5,FALSE)</f>
        <v>31.19</v>
      </c>
      <c r="N52" s="240">
        <f t="shared" si="2"/>
        <v>0</v>
      </c>
      <c r="O52" s="254">
        <f t="shared" si="3"/>
        <v>0</v>
      </c>
      <c r="P52">
        <v>467850</v>
      </c>
      <c r="Q52" s="239">
        <f>VLOOKUP(A52,Sheet1!$C$2:$H$84,6,FALSE)</f>
        <v>467850</v>
      </c>
      <c r="R52" s="240">
        <f t="shared" si="6"/>
        <v>0</v>
      </c>
      <c r="S52" s="254">
        <f t="shared" si="7"/>
        <v>0</v>
      </c>
      <c r="T52" s="9"/>
      <c r="U52" s="334" t="s">
        <v>386</v>
      </c>
    </row>
    <row r="53" spans="1:37" s="51" customFormat="1">
      <c r="A53" s="292">
        <f>VLOOKUP(U53,Sheet1!$C$2:$C$84,1,FALSE)</f>
        <v>2775135</v>
      </c>
      <c r="B53" s="334">
        <v>803054204</v>
      </c>
      <c r="C53" s="334" t="s">
        <v>469</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144.78</v>
      </c>
      <c r="M53" s="239">
        <f>VLOOKUP(A53,Sheet1!$C$2:$G$84,5,FALSE)</f>
        <v>144.78</v>
      </c>
      <c r="N53" s="240">
        <f t="shared" si="2"/>
        <v>0</v>
      </c>
      <c r="O53" s="254">
        <f t="shared" si="3"/>
        <v>0</v>
      </c>
      <c r="P53">
        <v>463296</v>
      </c>
      <c r="Q53" s="239">
        <f>VLOOKUP(A53,Sheet1!$C$2:$H$84,6,FALSE)</f>
        <v>463296</v>
      </c>
      <c r="R53" s="240">
        <f t="shared" si="6"/>
        <v>0</v>
      </c>
      <c r="S53" s="254">
        <f t="shared" si="7"/>
        <v>0</v>
      </c>
      <c r="T53" s="9"/>
      <c r="U53" s="334">
        <v>2775135</v>
      </c>
    </row>
    <row r="54" spans="1:37" s="51" customFormat="1">
      <c r="A54" s="292">
        <f>VLOOKUP(U54,Sheet1!$C$2:$C$84,1,FALSE)</f>
        <v>6616508</v>
      </c>
      <c r="B54" s="334">
        <v>661650903</v>
      </c>
      <c r="C54" s="334" t="s">
        <v>472</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17.768032999999999</v>
      </c>
      <c r="M54" s="239">
        <f>VLOOKUP(A54,Sheet1!$C$2:$G$84,5,FALSE)</f>
        <v>17.77</v>
      </c>
      <c r="N54" s="240">
        <f t="shared" si="2"/>
        <v>-1.9670000000004961E-3</v>
      </c>
      <c r="O54" s="254">
        <f t="shared" si="3"/>
        <v>-1.107044E-4</v>
      </c>
      <c r="P54">
        <v>129528.96000000001</v>
      </c>
      <c r="Q54" s="239">
        <f>VLOOKUP(A54,Sheet1!$C$2:$H$84,6,FALSE)</f>
        <v>129557.37</v>
      </c>
      <c r="R54" s="240">
        <f t="shared" si="6"/>
        <v>-28.409999999988941</v>
      </c>
      <c r="S54" s="254">
        <f t="shared" si="7"/>
        <v>-2.1933320000000001E-4</v>
      </c>
      <c r="T54" s="9"/>
      <c r="U54" s="334">
        <v>6616508</v>
      </c>
    </row>
    <row r="55" spans="1:37" s="51" customFormat="1">
      <c r="A55" s="292" t="str">
        <f>VLOOKUP(U55,Sheet1!$C$2:$C$84,1,FALSE)</f>
        <v>BXDZ9Z0</v>
      </c>
      <c r="B55" s="334" t="s">
        <v>390</v>
      </c>
      <c r="C55" s="334" t="s">
        <v>519</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1466.73</v>
      </c>
      <c r="M55" s="239">
        <f>VLOOKUP(A55,Sheet1!$C$2:$G$84,5,FALSE)</f>
        <v>1466.73</v>
      </c>
      <c r="N55" s="240">
        <f t="shared" si="2"/>
        <v>0</v>
      </c>
      <c r="O55" s="254">
        <f t="shared" si="3"/>
        <v>0</v>
      </c>
      <c r="P55">
        <v>1644204.33</v>
      </c>
      <c r="Q55" s="239">
        <f>VLOOKUP(A55,Sheet1!$C$2:$H$84,6,FALSE)</f>
        <v>1644204.33</v>
      </c>
      <c r="R55" s="240">
        <f t="shared" si="6"/>
        <v>0</v>
      </c>
      <c r="S55" s="254">
        <f t="shared" si="7"/>
        <v>0</v>
      </c>
      <c r="T55" s="9"/>
      <c r="U55" s="334" t="s">
        <v>391</v>
      </c>
    </row>
    <row r="56" spans="1:37" s="51" customFormat="1">
      <c r="A56" s="292">
        <f>VLOOKUP(U56,Sheet1!$C$2:$C$84,1,FALSE)</f>
        <v>2495648</v>
      </c>
      <c r="B56" s="334" t="s">
        <v>393</v>
      </c>
      <c r="C56" s="334" t="s">
        <v>520</v>
      </c>
      <c r="D56">
        <v>8800</v>
      </c>
      <c r="E56" s="239">
        <f>VLOOKUP(A56,Sheet1!$C$2:$E$84,3,FALSE)</f>
        <v>8800</v>
      </c>
      <c r="F56" s="240">
        <f t="shared" ref="F56:F59" si="12">D56-E56</f>
        <v>0</v>
      </c>
      <c r="G56" s="254">
        <f t="shared" ref="G56:G59" si="13">ROUND(F56/D56,10)</f>
        <v>0</v>
      </c>
      <c r="H56">
        <v>215805.28</v>
      </c>
      <c r="I56" s="242">
        <f>VLOOKUP(A56,Sheet1!$C$2:$F$84,4,FALSE)</f>
        <v>215805.28</v>
      </c>
      <c r="J56" s="240">
        <f t="shared" ref="J56:J58" si="14">H56-I56</f>
        <v>0</v>
      </c>
      <c r="K56" s="254">
        <f t="shared" ref="K56:K58" si="15">ROUND(J56/H56,10)</f>
        <v>0</v>
      </c>
      <c r="L56" s="346">
        <v>29</v>
      </c>
      <c r="M56" s="239">
        <f>VLOOKUP(A56,Sheet1!$C$2:$G$84,5,FALSE)</f>
        <v>29</v>
      </c>
      <c r="N56" s="240">
        <f t="shared" ref="N56" si="16">L56-M56</f>
        <v>0</v>
      </c>
      <c r="O56" s="254">
        <f t="shared" ref="O56" si="17">ROUND(N56/L56,10)</f>
        <v>0</v>
      </c>
      <c r="P56">
        <v>255200</v>
      </c>
      <c r="Q56" s="239">
        <f>VLOOKUP(A56,Sheet1!$C$2:$H$84,6,FALSE)</f>
        <v>255200</v>
      </c>
      <c r="R56" s="240">
        <f t="shared" ref="R56" si="18">P56-Q56</f>
        <v>0</v>
      </c>
      <c r="S56" s="254">
        <f t="shared" ref="S56" si="19">ROUND(R56/P56,10)</f>
        <v>0</v>
      </c>
      <c r="T56" s="173"/>
      <c r="U56" s="334">
        <v>2495648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B1Q3J35</v>
      </c>
      <c r="B57" s="334" t="s">
        <v>521</v>
      </c>
      <c r="C57" s="334" t="s">
        <v>396</v>
      </c>
      <c r="D57">
        <v>13596</v>
      </c>
      <c r="E57" s="239">
        <f>VLOOKUP(A57,Sheet1!$C$2:$E$84,3,FALSE)</f>
        <v>13596</v>
      </c>
      <c r="F57" s="240">
        <f t="shared" si="12"/>
        <v>0</v>
      </c>
      <c r="G57" s="254">
        <f t="shared" si="13"/>
        <v>0</v>
      </c>
      <c r="H57">
        <v>264414.63</v>
      </c>
      <c r="I57" s="242">
        <f>VLOOKUP(A57,Sheet1!$C$2:$F$84,4,FALSE)</f>
        <v>264414.63</v>
      </c>
      <c r="J57" s="240">
        <f t="shared" si="14"/>
        <v>0</v>
      </c>
      <c r="K57" s="254">
        <f t="shared" si="15"/>
        <v>0</v>
      </c>
      <c r="L57" s="346">
        <v>23.170518999999999</v>
      </c>
      <c r="M57" s="239">
        <f>VLOOKUP(A57,Sheet1!$C$2:$G$84,5,FALSE)</f>
        <v>23.17</v>
      </c>
      <c r="N57" s="240">
        <f t="shared" si="2"/>
        <v>5.189999999970496E-4</v>
      </c>
      <c r="O57" s="254">
        <f t="shared" si="3"/>
        <v>2.2399200000000001E-5</v>
      </c>
      <c r="P57">
        <v>315026.37</v>
      </c>
      <c r="Q57" s="239">
        <f>VLOOKUP(A57,Sheet1!$C$2:$H$84,6,FALSE)</f>
        <v>315019.03999999998</v>
      </c>
      <c r="R57" s="240">
        <f t="shared" ref="R57:R75" si="20">P57-Q57</f>
        <v>7.3300000000162981</v>
      </c>
      <c r="S57" s="254">
        <f t="shared" si="7"/>
        <v>2.3267900000000001E-5</v>
      </c>
      <c r="T57" s="9"/>
      <c r="U57" s="334" t="s">
        <v>395</v>
      </c>
    </row>
    <row r="58" spans="1:37" s="51" customFormat="1">
      <c r="A58" s="292">
        <f>VLOOKUP(U58,Sheet1!$C$2:$C$84,1,FALSE)</f>
        <v>2615565</v>
      </c>
      <c r="B58" s="334" t="s">
        <v>398</v>
      </c>
      <c r="C58" s="334" t="s">
        <v>522</v>
      </c>
      <c r="D58">
        <v>18400</v>
      </c>
      <c r="E58" s="239">
        <f>VLOOKUP(A58,Sheet1!$C$2:$E$84,3,FALSE)</f>
        <v>18400</v>
      </c>
      <c r="F58" s="240">
        <f t="shared" si="12"/>
        <v>0</v>
      </c>
      <c r="G58" s="254">
        <f t="shared" si="13"/>
        <v>0</v>
      </c>
      <c r="H58">
        <v>615917.48</v>
      </c>
      <c r="I58" s="242">
        <f>VLOOKUP(A58,Sheet1!$C$2:$F$84,4,FALSE)</f>
        <v>615917.48</v>
      </c>
      <c r="J58" s="240">
        <f t="shared" si="14"/>
        <v>0</v>
      </c>
      <c r="K58" s="254">
        <f t="shared" si="15"/>
        <v>0</v>
      </c>
      <c r="L58" s="346">
        <v>34.75</v>
      </c>
      <c r="M58" s="239">
        <f>VLOOKUP(A58,Sheet1!$C$2:$G$84,5,FALSE)</f>
        <v>34.75</v>
      </c>
      <c r="N58" s="240">
        <f t="shared" si="2"/>
        <v>0</v>
      </c>
      <c r="O58" s="254">
        <f t="shared" si="3"/>
        <v>0</v>
      </c>
      <c r="P58">
        <v>639400</v>
      </c>
      <c r="Q58" s="239">
        <f>VLOOKUP(A58,Sheet1!$C$2:$H$84,6,FALSE)</f>
        <v>639400</v>
      </c>
      <c r="R58" s="240">
        <f t="shared" si="20"/>
        <v>0</v>
      </c>
      <c r="S58" s="254">
        <f t="shared" si="7"/>
        <v>0</v>
      </c>
      <c r="T58" s="9"/>
      <c r="U58" s="334">
        <v>2615565</v>
      </c>
    </row>
    <row r="59" spans="1:37" s="51" customFormat="1">
      <c r="A59" s="292" t="str">
        <f>VLOOKUP(U59,Sheet1!$C$2:$C$84,1,FALSE)</f>
        <v>B1WY233</v>
      </c>
      <c r="B59" s="334" t="s">
        <v>475</v>
      </c>
      <c r="C59" s="334" t="s">
        <v>476</v>
      </c>
      <c r="D59">
        <v>20833</v>
      </c>
      <c r="E59" s="239">
        <f>VLOOKUP(A59,Sheet1!$C$2:$E$84,3,FALSE)</f>
        <v>20833</v>
      </c>
      <c r="F59" s="240">
        <f t="shared" si="12"/>
        <v>0</v>
      </c>
      <c r="G59" s="254">
        <f t="shared" si="13"/>
        <v>0</v>
      </c>
      <c r="H59">
        <v>414147.63</v>
      </c>
      <c r="I59" s="242">
        <f>VLOOKUP(A59,Sheet1!$C$2:$F$84,4,FALSE)</f>
        <v>414147.63</v>
      </c>
      <c r="J59" s="240">
        <f t="shared" si="1"/>
        <v>0</v>
      </c>
      <c r="K59" s="254">
        <f t="shared" si="5"/>
        <v>0</v>
      </c>
      <c r="L59" s="346">
        <v>18.580507000000001</v>
      </c>
      <c r="M59" s="239">
        <f>VLOOKUP(A59,Sheet1!$C$2:$G$84,5,FALSE)</f>
        <v>18.559999999999999</v>
      </c>
      <c r="N59" s="240">
        <f t="shared" si="2"/>
        <v>2.0507000000002051E-2</v>
      </c>
      <c r="O59" s="254">
        <f t="shared" si="3"/>
        <v>1.1036836E-3</v>
      </c>
      <c r="P59">
        <v>387087.71</v>
      </c>
      <c r="Q59" s="239">
        <f>VLOOKUP(A59,Sheet1!$C$2:$H$84,6,FALSE)</f>
        <v>386625.57</v>
      </c>
      <c r="R59" s="240">
        <f t="shared" si="20"/>
        <v>462.14000000001397</v>
      </c>
      <c r="S59" s="254">
        <f t="shared" si="7"/>
        <v>1.1938896E-3</v>
      </c>
      <c r="T59" s="9"/>
      <c r="U59" s="334" t="s">
        <v>400</v>
      </c>
    </row>
    <row r="60" spans="1:37" s="51" customFormat="1">
      <c r="A60" s="292">
        <f>VLOOKUP(U60,Sheet1!$C$2:$C$84,1,FALSE)</f>
        <v>2821481</v>
      </c>
      <c r="B60" s="334">
        <v>835699307</v>
      </c>
      <c r="C60" s="334" t="s">
        <v>523</v>
      </c>
      <c r="D60">
        <v>11667</v>
      </c>
      <c r="E60" s="239">
        <f>VLOOKUP(A60,Sheet1!$C$2:$E$84,3,FALSE)</f>
        <v>11667</v>
      </c>
      <c r="F60" s="240">
        <f t="shared" si="0"/>
        <v>0</v>
      </c>
      <c r="G60" s="254">
        <f t="shared" si="4"/>
        <v>0</v>
      </c>
      <c r="H60">
        <v>447931.93</v>
      </c>
      <c r="I60" s="242">
        <f>VLOOKUP(A60,Sheet1!$C$2:$F$84,4,FALSE)</f>
        <v>479616.92</v>
      </c>
      <c r="J60" s="240">
        <f t="shared" si="1"/>
        <v>-31684.989999999991</v>
      </c>
      <c r="K60" s="254">
        <f t="shared" si="5"/>
        <v>-7.0736171900000006E-2</v>
      </c>
      <c r="L60" s="346">
        <v>115.79</v>
      </c>
      <c r="M60" s="239">
        <f>VLOOKUP(A60,Sheet1!$C$2:$G$84,5,FALSE)</f>
        <v>115.79</v>
      </c>
      <c r="N60" s="240">
        <f t="shared" si="2"/>
        <v>0</v>
      </c>
      <c r="O60" s="254">
        <f t="shared" si="3"/>
        <v>0</v>
      </c>
      <c r="P60">
        <v>1350921.93</v>
      </c>
      <c r="Q60" s="239">
        <f>VLOOKUP(A60,Sheet1!$C$2:$H$84,6,FALSE)</f>
        <v>1350921.93</v>
      </c>
      <c r="R60" s="240">
        <f t="shared" si="20"/>
        <v>0</v>
      </c>
      <c r="S60" s="254">
        <f t="shared" si="7"/>
        <v>0</v>
      </c>
      <c r="T60" s="9"/>
      <c r="U60" s="334">
        <v>2821481</v>
      </c>
    </row>
    <row r="61" spans="1:37" s="51" customFormat="1">
      <c r="A61" s="292" t="str">
        <f>VLOOKUP(U61,Sheet1!$C$2:$C$84,1,FALSE)</f>
        <v>BWSW5D9</v>
      </c>
      <c r="B61" s="334" t="s">
        <v>524</v>
      </c>
      <c r="C61" s="334" t="s">
        <v>525</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2.6814260000000001</v>
      </c>
      <c r="M61" s="239">
        <f>VLOOKUP(A61,Sheet1!$C$2:$G$84,5,FALSE)</f>
        <v>2.69</v>
      </c>
      <c r="N61" s="240">
        <f t="shared" si="2"/>
        <v>-8.5739999999998595E-3</v>
      </c>
      <c r="O61" s="254">
        <f t="shared" si="3"/>
        <v>-3.1975522999999999E-3</v>
      </c>
      <c r="P61">
        <v>229240.5</v>
      </c>
      <c r="Q61" s="239">
        <f>VLOOKUP(A61,Sheet1!$C$2:$H$84,6,FALSE)</f>
        <v>229547.56</v>
      </c>
      <c r="R61" s="240">
        <f t="shared" si="20"/>
        <v>-307.05999999999767</v>
      </c>
      <c r="S61" s="254">
        <f t="shared" si="7"/>
        <v>-1.3394666000000001E-3</v>
      </c>
      <c r="T61" s="9"/>
      <c r="U61" s="334" t="s">
        <v>404</v>
      </c>
    </row>
    <row r="62" spans="1:37" s="51" customFormat="1">
      <c r="A62" s="292">
        <f>VLOOKUP(U62,Sheet1!$C$2:$C$84,1,FALSE)</f>
        <v>6356406</v>
      </c>
      <c r="B62" s="334">
        <v>635640006</v>
      </c>
      <c r="C62" s="334" t="s">
        <v>406</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19.539574999999999</v>
      </c>
      <c r="M62" s="239">
        <f>VLOOKUP(A62,Sheet1!$C$2:$G$84,5,FALSE)</f>
        <v>19.54</v>
      </c>
      <c r="N62" s="240">
        <f t="shared" si="2"/>
        <v>-4.2499999999989768E-4</v>
      </c>
      <c r="O62" s="254">
        <f t="shared" si="3"/>
        <v>-2.1750700000000002E-5</v>
      </c>
      <c r="P62">
        <v>120910.89</v>
      </c>
      <c r="Q62" s="239">
        <f>VLOOKUP(A62,Sheet1!$C$2:$H$84,6,FALSE)</f>
        <v>120937.4</v>
      </c>
      <c r="R62" s="240">
        <f t="shared" si="20"/>
        <v>-26.509999999994761</v>
      </c>
      <c r="S62" s="254">
        <f t="shared" si="7"/>
        <v>-2.1925239999999999E-4</v>
      </c>
      <c r="T62" s="9"/>
      <c r="U62" s="334">
        <v>6356406</v>
      </c>
    </row>
    <row r="63" spans="1:37" s="51" customFormat="1">
      <c r="A63" s="292" t="str">
        <f>VLOOKUP(U63,Sheet1!$C$2:$C$84,1,FALSE)</f>
        <v>B1JB4K8</v>
      </c>
      <c r="B63" s="334" t="s">
        <v>473</v>
      </c>
      <c r="C63" s="334" t="s">
        <v>474</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138.34916100000001</v>
      </c>
      <c r="M63" s="239">
        <f>VLOOKUP(A63,Sheet1!$C$2:$G$84,5,FALSE)</f>
        <v>138.21</v>
      </c>
      <c r="N63" s="240">
        <f t="shared" si="2"/>
        <v>0.13916100000000142</v>
      </c>
      <c r="O63" s="254">
        <f t="shared" si="3"/>
        <v>1.005868E-3</v>
      </c>
      <c r="P63">
        <v>970519.36</v>
      </c>
      <c r="Q63" s="239">
        <f>VLOOKUP(A63,Sheet1!$C$2:$H$84,6,FALSE)</f>
        <v>969529.77</v>
      </c>
      <c r="R63" s="240">
        <f t="shared" si="20"/>
        <v>989.5899999999674</v>
      </c>
      <c r="S63" s="254">
        <f t="shared" si="7"/>
        <v>1.0196498999999999E-3</v>
      </c>
      <c r="T63" s="9"/>
      <c r="U63" s="334" t="s">
        <v>407</v>
      </c>
    </row>
    <row r="64" spans="1:37" s="51" customFormat="1">
      <c r="A64" s="292">
        <f>VLOOKUP(U64,Sheet1!$C$2:$C$84,1,FALSE)</f>
        <v>2113382</v>
      </c>
      <c r="B64" s="334">
        <v>874039100</v>
      </c>
      <c r="C64" s="334" t="s">
        <v>526</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113.7</v>
      </c>
      <c r="M64" s="239">
        <f>VLOOKUP(A64,Sheet1!$C$2:$G$84,5,FALSE)</f>
        <v>113.7</v>
      </c>
      <c r="N64" s="240">
        <f t="shared" si="2"/>
        <v>0</v>
      </c>
      <c r="O64" s="254">
        <f t="shared" si="3"/>
        <v>0</v>
      </c>
      <c r="P64">
        <v>397950</v>
      </c>
      <c r="Q64" s="239">
        <f>VLOOKUP(A64,Sheet1!$C$2:$H$84,6,FALSE)</f>
        <v>397950</v>
      </c>
      <c r="R64" s="240">
        <f t="shared" si="20"/>
        <v>0</v>
      </c>
      <c r="S64" s="254">
        <f t="shared" si="7"/>
        <v>0</v>
      </c>
      <c r="T64" s="9"/>
      <c r="U64" s="334">
        <v>2113382</v>
      </c>
    </row>
    <row r="65" spans="1:16378" s="51" customFormat="1">
      <c r="A65" s="292" t="str">
        <f>VLOOKUP(U65,Sheet1!$C$2:$C$84,1,FALSE)</f>
        <v>B4MGD82</v>
      </c>
      <c r="B65" s="334">
        <v>874080104</v>
      </c>
      <c r="C65" s="334" t="s">
        <v>527</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4.09</v>
      </c>
      <c r="M65" s="239">
        <f>VLOOKUP(A65,Sheet1!$C$2:$G$84,5,FALSE)</f>
        <v>4.09</v>
      </c>
      <c r="N65" s="240">
        <f t="shared" si="2"/>
        <v>0</v>
      </c>
      <c r="O65" s="254">
        <f t="shared" si="3"/>
        <v>0</v>
      </c>
      <c r="P65">
        <v>9407</v>
      </c>
      <c r="Q65" s="239">
        <f>VLOOKUP(A65,Sheet1!$C$2:$H$84,6,FALSE)</f>
        <v>9407</v>
      </c>
      <c r="R65" s="240">
        <f t="shared" si="20"/>
        <v>0</v>
      </c>
      <c r="S65" s="254">
        <f t="shared" si="7"/>
        <v>0</v>
      </c>
      <c r="T65" s="9"/>
      <c r="U65" s="334" t="s">
        <v>410</v>
      </c>
    </row>
    <row r="66" spans="1:16378" s="51" customFormat="1">
      <c r="A66" s="292">
        <f>VLOOKUP(U66,Sheet1!$C$2:$C$84,1,FALSE)</f>
        <v>6869302</v>
      </c>
      <c r="B66" s="334">
        <v>686930009</v>
      </c>
      <c r="C66" s="334" t="s">
        <v>468</v>
      </c>
      <c r="D66">
        <v>7194</v>
      </c>
      <c r="E66" s="239">
        <f>VLOOKUP(A66,Sheet1!$C$2:$E$84,3,FALSE)</f>
        <v>7194</v>
      </c>
      <c r="F66" s="240">
        <f t="shared" si="0"/>
        <v>0</v>
      </c>
      <c r="G66" s="254">
        <f t="shared" si="4"/>
        <v>0</v>
      </c>
      <c r="H66">
        <v>172824.13</v>
      </c>
      <c r="I66" s="242">
        <f>VLOOKUP(A66,Sheet1!$C$2:$F$84,4,FALSE)</f>
        <v>203559.9</v>
      </c>
      <c r="J66" s="240">
        <f t="shared" si="1"/>
        <v>-30735.76999999999</v>
      </c>
      <c r="K66" s="254">
        <f t="shared" si="5"/>
        <v>-0.17784420500000001</v>
      </c>
      <c r="L66" s="346">
        <v>36.220126999999998</v>
      </c>
      <c r="M66" s="239">
        <f>VLOOKUP(A66,Sheet1!$C$2:$G$84,5,FALSE)</f>
        <v>36.229999999999997</v>
      </c>
      <c r="N66" s="240">
        <f t="shared" si="2"/>
        <v>-9.8729999999989104E-3</v>
      </c>
      <c r="O66" s="254">
        <f t="shared" si="3"/>
        <v>-2.7258330000000001E-4</v>
      </c>
      <c r="P66">
        <v>260567.59</v>
      </c>
      <c r="Q66" s="239">
        <f>VLOOKUP(A66,Sheet1!$C$2:$H$84,6,FALSE)</f>
        <v>260624.74</v>
      </c>
      <c r="R66" s="240">
        <f t="shared" si="20"/>
        <v>-57.149999999994179</v>
      </c>
      <c r="S66" s="254">
        <f t="shared" si="7"/>
        <v>-2.1932890000000001E-4</v>
      </c>
      <c r="T66" s="9"/>
      <c r="U66" s="334">
        <v>6869302</v>
      </c>
    </row>
    <row r="67" spans="1:16378" s="51" customFormat="1">
      <c r="A67" s="292">
        <f>VLOOKUP(U67,Sheet1!$C$2:$C$84,1,FALSE)</f>
        <v>2124533</v>
      </c>
      <c r="B67" s="334">
        <v>878742204</v>
      </c>
      <c r="C67" s="334" t="s">
        <v>528</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27.9</v>
      </c>
      <c r="M67" s="239">
        <f>VLOOKUP(A67,Sheet1!$C$2:$G$84,5,FALSE)</f>
        <v>27.9</v>
      </c>
      <c r="N67" s="240">
        <f t="shared" si="2"/>
        <v>0</v>
      </c>
      <c r="O67" s="254">
        <f t="shared" si="3"/>
        <v>0</v>
      </c>
      <c r="P67">
        <v>228780</v>
      </c>
      <c r="Q67" s="239">
        <f>VLOOKUP(A67,Sheet1!$C$2:$H$84,6,FALSE)</f>
        <v>228780</v>
      </c>
      <c r="R67" s="240">
        <f t="shared" si="20"/>
        <v>0</v>
      </c>
      <c r="S67" s="254">
        <f t="shared" si="7"/>
        <v>0</v>
      </c>
      <c r="T67" s="9"/>
      <c r="U67" s="334">
        <v>2124533</v>
      </c>
    </row>
    <row r="68" spans="1:16378" s="51" customFormat="1">
      <c r="A68" s="292">
        <f>VLOOKUP(U68,Sheet1!$C$2:$C$84,1,FALSE)</f>
        <v>5999330</v>
      </c>
      <c r="B68" s="334">
        <v>599933900</v>
      </c>
      <c r="C68" s="334" t="s">
        <v>459</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417.882743</v>
      </c>
      <c r="M68" s="239">
        <f>VLOOKUP(A68,Sheet1!$C$2:$G$84,5,FALSE)</f>
        <v>417.46</v>
      </c>
      <c r="N68" s="240">
        <f t="shared" si="2"/>
        <v>0.4227430000000254</v>
      </c>
      <c r="O68" s="254">
        <f t="shared" si="3"/>
        <v>1.0116306999999999E-3</v>
      </c>
      <c r="P68">
        <v>1211859.95</v>
      </c>
      <c r="Q68" s="239">
        <f>VLOOKUP(A68,Sheet1!$C$2:$H$84,6,FALSE)</f>
        <v>1210624.28</v>
      </c>
      <c r="R68" s="240">
        <f t="shared" si="20"/>
        <v>1235.6699999999255</v>
      </c>
      <c r="S68" s="254">
        <f t="shared" si="7"/>
        <v>1.0196475E-3</v>
      </c>
      <c r="T68" s="9"/>
      <c r="U68" s="334">
        <v>5999330</v>
      </c>
    </row>
    <row r="69" spans="1:16378" s="51" customFormat="1">
      <c r="A69" s="292" t="str">
        <f>VLOOKUP(U69,Sheet1!$C$2:$C$84,1,FALSE)</f>
        <v>BRTR118</v>
      </c>
      <c r="B69" s="334" t="s">
        <v>415</v>
      </c>
      <c r="C69" s="334" t="s">
        <v>479</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18.149999999999999</v>
      </c>
      <c r="M69" s="239">
        <f>VLOOKUP(A69,Sheet1!$C$2:$G$84,5,FALSE)</f>
        <v>18.149999999999999</v>
      </c>
      <c r="N69" s="240">
        <f t="shared" si="2"/>
        <v>0</v>
      </c>
      <c r="O69" s="254">
        <f t="shared" si="3"/>
        <v>0</v>
      </c>
      <c r="P69">
        <v>363000</v>
      </c>
      <c r="Q69" s="239">
        <f>VLOOKUP(A69,Sheet1!$C$2:$H$84,6,FALSE)</f>
        <v>363000</v>
      </c>
      <c r="R69" s="240">
        <f t="shared" si="20"/>
        <v>0</v>
      </c>
      <c r="S69" s="254">
        <f t="shared" si="7"/>
        <v>0</v>
      </c>
      <c r="T69" s="9"/>
      <c r="U69" s="334" t="s">
        <v>416</v>
      </c>
    </row>
    <row r="70" spans="1:16378" s="51" customFormat="1">
      <c r="A70" s="292" t="str">
        <f>VLOOKUP(U70,Sheet1!$C$2:$C$84,1,FALSE)</f>
        <v>BJFSR88</v>
      </c>
      <c r="B70" s="334" t="s">
        <v>418</v>
      </c>
      <c r="C70" s="334" t="s">
        <v>529</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30.47</v>
      </c>
      <c r="M70" s="239">
        <f>VLOOKUP(A70,Sheet1!$C$2:$G$84,5,FALSE)</f>
        <v>30.47</v>
      </c>
      <c r="N70" s="240">
        <f t="shared" si="2"/>
        <v>0</v>
      </c>
      <c r="O70" s="254">
        <f t="shared" si="3"/>
        <v>0</v>
      </c>
      <c r="P70">
        <v>307747</v>
      </c>
      <c r="Q70" s="239">
        <f>VLOOKUP(A70,Sheet1!$C$2:$H$84,6,FALSE)</f>
        <v>307747</v>
      </c>
      <c r="R70" s="240">
        <f t="shared" si="20"/>
        <v>0</v>
      </c>
      <c r="S70" s="254">
        <f t="shared" si="7"/>
        <v>0</v>
      </c>
      <c r="T70" s="9"/>
      <c r="U70" s="334" t="s">
        <v>419</v>
      </c>
    </row>
    <row r="71" spans="1:16378" s="51" customFormat="1">
      <c r="A71" s="292">
        <f>VLOOKUP(U71,Sheet1!$C$2:$C$84,1,FALSE)</f>
        <v>6916781</v>
      </c>
      <c r="B71" s="334">
        <v>691678007</v>
      </c>
      <c r="C71" s="334" t="s">
        <v>421</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19.836856000000001</v>
      </c>
      <c r="M71" s="239">
        <f>VLOOKUP(A71,Sheet1!$C$2:$G$84,5,FALSE)</f>
        <v>19.829999999999998</v>
      </c>
      <c r="N71" s="240">
        <f t="shared" si="2"/>
        <v>6.8560000000026378E-3</v>
      </c>
      <c r="O71" s="254">
        <f t="shared" si="3"/>
        <v>3.4561930000000002E-4</v>
      </c>
      <c r="P71">
        <v>242168.34</v>
      </c>
      <c r="Q71" s="239">
        <f>VLOOKUP(A71,Sheet1!$C$2:$H$84,6,FALSE)</f>
        <v>242114.47</v>
      </c>
      <c r="R71" s="240">
        <f t="shared" si="20"/>
        <v>53.869999999995343</v>
      </c>
      <c r="S71" s="254">
        <f t="shared" si="7"/>
        <v>2.224486E-4</v>
      </c>
      <c r="T71" s="9"/>
      <c r="U71" s="334">
        <v>6916781</v>
      </c>
    </row>
    <row r="72" spans="1:16378" s="51" customFormat="1">
      <c r="A72" s="292">
        <f>VLOOKUP(U72,Sheet1!$C$2:$C$84,1,FALSE)</f>
        <v>2857334</v>
      </c>
      <c r="B72" s="334">
        <v>9.1911999999999992E+109</v>
      </c>
      <c r="C72" s="334" t="s">
        <v>530</v>
      </c>
      <c r="D72">
        <v>16500</v>
      </c>
      <c r="E72" s="239">
        <f>VLOOKUP(A72,Sheet1!$C$2:$E$84,3,FALSE)</f>
        <v>16500</v>
      </c>
      <c r="F72" s="240">
        <f t="shared" ref="F72:F73" si="21">D72-E72</f>
        <v>0</v>
      </c>
      <c r="G72" s="254">
        <f t="shared" ref="G72:G73" si="22">ROUND(F72/D72,10)</f>
        <v>0</v>
      </c>
      <c r="H72">
        <v>285814.65000000002</v>
      </c>
      <c r="I72" s="242">
        <f>VLOOKUP(A72,Sheet1!$C$2:$F$84,4,FALSE)</f>
        <v>285814.65000000002</v>
      </c>
      <c r="J72" s="240">
        <f t="shared" ref="J72:J73" si="23">H72-I72</f>
        <v>0</v>
      </c>
      <c r="K72" s="254">
        <f t="shared" ref="K72:K73" si="24">ROUND(J72/H72,10)</f>
        <v>0</v>
      </c>
      <c r="L72" s="346">
        <v>12.73</v>
      </c>
      <c r="M72" s="239">
        <f>VLOOKUP(A72,Sheet1!$C$2:$G$84,5,FALSE)</f>
        <v>12.73</v>
      </c>
      <c r="N72" s="240">
        <f t="shared" ref="N72:N73" si="25">L72-M72</f>
        <v>0</v>
      </c>
      <c r="O72" s="254">
        <f t="shared" ref="O72:O73" si="26">ROUND(N72/L72,10)</f>
        <v>0</v>
      </c>
      <c r="P72">
        <v>210045</v>
      </c>
      <c r="Q72" s="239">
        <f>VLOOKUP(A72,Sheet1!$C$2:$H$84,6,FALSE)</f>
        <v>210045</v>
      </c>
      <c r="R72" s="240">
        <f t="shared" ref="R72:R73" si="27">P72-Q72</f>
        <v>0</v>
      </c>
      <c r="S72" s="254">
        <f t="shared" ref="S72:S73" si="28">ROUND(R72/P72,10)</f>
        <v>0</v>
      </c>
      <c r="T72" s="9"/>
      <c r="U72" s="334">
        <v>2857334</v>
      </c>
    </row>
    <row r="73" spans="1:16378" s="51" customFormat="1">
      <c r="A73" s="292">
        <f>VLOOKUP(U73,Sheet1!$C$2:$C$84,1,FALSE)</f>
        <v>4031879</v>
      </c>
      <c r="B73" s="334">
        <v>403187909</v>
      </c>
      <c r="C73" s="334" t="s">
        <v>531</v>
      </c>
      <c r="D73">
        <v>21638</v>
      </c>
      <c r="E73" s="239">
        <f>VLOOKUP(A73,Sheet1!$C$2:$E$84,3,FALSE)</f>
        <v>21638</v>
      </c>
      <c r="F73" s="240">
        <f t="shared" si="21"/>
        <v>0</v>
      </c>
      <c r="G73" s="254">
        <f t="shared" si="22"/>
        <v>0</v>
      </c>
      <c r="H73">
        <v>435195.68</v>
      </c>
      <c r="I73" s="242">
        <f>VLOOKUP(A73,Sheet1!$C$2:$F$84,4,FALSE)</f>
        <v>435195.66</v>
      </c>
      <c r="J73" s="240">
        <f t="shared" si="23"/>
        <v>2.0000000018626451E-2</v>
      </c>
      <c r="K73" s="254">
        <f t="shared" si="24"/>
        <v>4.6000000000000002E-8</v>
      </c>
      <c r="L73" s="346">
        <v>32.669148999999997</v>
      </c>
      <c r="M73" s="239">
        <f>VLOOKUP(A73,Sheet1!$C$2:$G$84,5,FALSE)</f>
        <v>32.64</v>
      </c>
      <c r="N73" s="240">
        <f t="shared" si="25"/>
        <v>2.9148999999996761E-2</v>
      </c>
      <c r="O73" s="254">
        <f t="shared" si="26"/>
        <v>8.9224849999999995E-4</v>
      </c>
      <c r="P73">
        <v>706895.05</v>
      </c>
      <c r="Q73" s="239">
        <f>VLOOKUP(A73,Sheet1!$C$2:$H$84,6,FALSE)</f>
        <v>706174.27</v>
      </c>
      <c r="R73" s="240">
        <f t="shared" si="27"/>
        <v>720.78000000002794</v>
      </c>
      <c r="S73" s="254">
        <f t="shared" si="28"/>
        <v>1.0196421999999999E-3</v>
      </c>
      <c r="T73" s="9"/>
      <c r="U73" s="334">
        <v>4031879</v>
      </c>
    </row>
    <row r="74" spans="1:16378" s="51" customFormat="1">
      <c r="A74" s="292">
        <f>VLOOKUP(U74,Sheet1!$C$2:$C$84,1,FALSE)</f>
        <v>6986041</v>
      </c>
      <c r="B74" s="334">
        <v>698604006</v>
      </c>
      <c r="C74" s="334" t="s">
        <v>460</v>
      </c>
      <c r="D74">
        <v>6300</v>
      </c>
      <c r="E74" s="239">
        <f>VLOOKUP(A74,Sheet1!$C$2:$E$84,3,FALSE)</f>
        <v>6300</v>
      </c>
      <c r="F74" s="240">
        <f t="shared" ref="F74" si="29">D74-E74</f>
        <v>0</v>
      </c>
      <c r="G74" s="254">
        <f t="shared" ref="G74" si="30">ROUND(F74/D74,10)</f>
        <v>0</v>
      </c>
      <c r="H74">
        <v>168291.53</v>
      </c>
      <c r="I74" s="242">
        <f>VLOOKUP(A74,Sheet1!$C$2:$F$84,4,FALSE)</f>
        <v>168291.53</v>
      </c>
      <c r="J74" s="240">
        <f t="shared" ref="J74" si="31">H74-I74</f>
        <v>0</v>
      </c>
      <c r="K74" s="254">
        <f t="shared" ref="K74" si="32">ROUND(J74/H74,10)</f>
        <v>0</v>
      </c>
      <c r="L74" s="346">
        <v>43.148432</v>
      </c>
      <c r="M74" s="239">
        <f>VLOOKUP(A74,Sheet1!$C$2:$G$84,5,FALSE)</f>
        <v>43.16</v>
      </c>
      <c r="N74" s="240">
        <f t="shared" ref="N74" si="33">L74-M74</f>
        <v>-1.1567999999996914E-2</v>
      </c>
      <c r="O74" s="254">
        <f t="shared" ref="O74" si="34">ROUND(N74/L74,10)</f>
        <v>-2.6809780000000002E-4</v>
      </c>
      <c r="P74">
        <v>271835.12</v>
      </c>
      <c r="Q74" s="239">
        <f>VLOOKUP(A74,Sheet1!$C$2:$H$84,6,FALSE)</f>
        <v>271894.74</v>
      </c>
      <c r="R74" s="240">
        <f t="shared" ref="R74" si="35">P74-Q74</f>
        <v>-59.619999999995343</v>
      </c>
      <c r="S74" s="254">
        <f t="shared" ref="S74" si="36">ROUND(R74/P74,10)</f>
        <v>-2.193241E-4</v>
      </c>
      <c r="T74" s="9"/>
      <c r="U74" s="334">
        <v>6986041</v>
      </c>
    </row>
    <row r="75" spans="1:16378" s="51" customFormat="1">
      <c r="A75" s="292" t="str">
        <f>VLOOKUP(U75,Sheet1!$C$2:$C$84,1,FALSE)</f>
        <v>BYW4289</v>
      </c>
      <c r="B75" s="334" t="s">
        <v>427</v>
      </c>
      <c r="C75" s="334" t="s">
        <v>532</v>
      </c>
      <c r="D75">
        <v>4300</v>
      </c>
      <c r="E75" s="239">
        <f>VLOOKUP(A75,Sheet1!$C$2:$E$84,3,FALSE)</f>
        <v>4300</v>
      </c>
      <c r="F75" s="240">
        <f t="shared" si="0"/>
        <v>0</v>
      </c>
      <c r="G75" s="254">
        <f t="shared" si="4"/>
        <v>0</v>
      </c>
      <c r="H75">
        <v>258574.05</v>
      </c>
      <c r="I75" s="242">
        <f>VLOOKUP(A75,Sheet1!$C$2:$F$84,4,FALSE)</f>
        <v>258574.05</v>
      </c>
      <c r="J75" s="240">
        <f t="shared" si="1"/>
        <v>0</v>
      </c>
      <c r="K75" s="254">
        <f t="shared" si="5"/>
        <v>0</v>
      </c>
      <c r="L75" s="346">
        <v>57.08</v>
      </c>
      <c r="M75" s="239">
        <f>VLOOKUP(A75,Sheet1!$C$2:$G$84,5,FALSE)</f>
        <v>57.08</v>
      </c>
      <c r="N75" s="240">
        <f t="shared" si="2"/>
        <v>0</v>
      </c>
      <c r="O75" s="254">
        <f t="shared" si="3"/>
        <v>0</v>
      </c>
      <c r="P75">
        <v>245444</v>
      </c>
      <c r="Q75" s="239">
        <f>VLOOKUP(A75,Sheet1!$C$2:$H$84,6,FALSE)</f>
        <v>245444</v>
      </c>
      <c r="R75" s="240">
        <f t="shared" si="20"/>
        <v>0</v>
      </c>
      <c r="S75" s="254">
        <f t="shared" si="7"/>
        <v>0</v>
      </c>
      <c r="T75" s="9"/>
      <c r="U75" s="334" t="s">
        <v>428</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1148428</v>
      </c>
      <c r="E79" s="248">
        <f t="shared" si="37"/>
        <v>1148428</v>
      </c>
      <c r="F79" s="249">
        <f t="shared" si="37"/>
        <v>0</v>
      </c>
      <c r="G79" s="285">
        <f t="shared" si="4"/>
        <v>0</v>
      </c>
      <c r="H79" s="247">
        <f>SUM(H3:H77)</f>
        <v>26138431.739999995</v>
      </c>
      <c r="I79" s="248">
        <f>SUM(I3:I77)</f>
        <v>26157789.379999995</v>
      </c>
      <c r="J79" s="249">
        <f t="shared" si="37"/>
        <v>-19357.64</v>
      </c>
      <c r="K79" s="286">
        <f>ROUND(J79/H79,10)</f>
        <v>-7.4058149999999998E-4</v>
      </c>
      <c r="L79" s="349">
        <f t="shared" si="37"/>
        <v>7980.6923109999998</v>
      </c>
      <c r="M79" s="248">
        <f t="shared" si="37"/>
        <v>7977.44</v>
      </c>
      <c r="N79" s="249">
        <f t="shared" si="37"/>
        <v>3.2523110000000695</v>
      </c>
      <c r="O79" s="286">
        <f>ROUND(N79/L79,10)</f>
        <v>4.0752239999999998E-4</v>
      </c>
      <c r="P79" s="247">
        <f t="shared" si="37"/>
        <v>40250014.590000011</v>
      </c>
      <c r="Q79" s="248">
        <f t="shared" si="37"/>
        <v>40236058.000000007</v>
      </c>
      <c r="R79" s="249">
        <f t="shared" si="37"/>
        <v>13956.589999999705</v>
      </c>
      <c r="S79" s="315">
        <f t="shared" si="37"/>
        <v>1.5444844200000004E-2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336059.56</v>
      </c>
      <c r="D4">
        <v>336059.56</v>
      </c>
      <c r="E4" s="78">
        <f>C4-D4</f>
        <v>0</v>
      </c>
      <c r="F4" s="263">
        <f>ROUND(E4/C4,10)</f>
        <v>0</v>
      </c>
      <c r="G4" s="79"/>
    </row>
    <row r="5" spans="1:16384" ht="13.9" customHeight="1">
      <c r="A5" t="s">
        <v>444</v>
      </c>
      <c r="B5" t="s">
        <v>445</v>
      </c>
      <c r="C5">
        <v>11289.48</v>
      </c>
      <c r="D5">
        <v>11304.6</v>
      </c>
      <c r="E5" s="78">
        <f t="shared" ref="E5:E16" si="0">C5-D5</f>
        <v>-15.1200000000008</v>
      </c>
      <c r="F5" s="263">
        <f t="shared" ref="F5:F18" si="1">ROUND(E5/C5,10)</f>
        <v>-1.3393000000000001E-3</v>
      </c>
      <c r="G5" s="79"/>
    </row>
    <row r="6" spans="1:16384" ht="13.9" customHeight="1">
      <c r="A6" t="s">
        <v>442</v>
      </c>
      <c r="B6" t="s">
        <v>446</v>
      </c>
      <c r="C6">
        <v>26947.01</v>
      </c>
      <c r="D6">
        <v>26892.560000000001</v>
      </c>
      <c r="E6" s="78">
        <f t="shared" si="0"/>
        <v>54.44999999999709</v>
      </c>
      <c r="F6" s="263">
        <f t="shared" si="1"/>
        <v>2.0206323000000002E-3</v>
      </c>
      <c r="G6" s="79"/>
    </row>
    <row r="7" spans="1:16384" ht="12.75">
      <c r="A7" t="s">
        <v>447</v>
      </c>
      <c r="B7" t="s">
        <v>448</v>
      </c>
      <c r="C7">
        <v>16794.990000000002</v>
      </c>
      <c r="D7">
        <v>16777.86</v>
      </c>
      <c r="E7" s="78">
        <f t="shared" si="0"/>
        <v>17.130000000001019</v>
      </c>
      <c r="F7" s="263">
        <f t="shared" si="1"/>
        <v>1.019947E-3</v>
      </c>
      <c r="G7" s="74"/>
    </row>
    <row r="8" spans="1:16384" ht="12.75">
      <c r="A8" t="s">
        <v>449</v>
      </c>
      <c r="B8" t="s">
        <v>450</v>
      </c>
      <c r="C8">
        <v>13720.99</v>
      </c>
      <c r="D8">
        <v>13704.61</v>
      </c>
      <c r="E8" s="78">
        <f t="shared" si="0"/>
        <v>16.3799999999992</v>
      </c>
      <c r="F8" s="263">
        <f t="shared" si="1"/>
        <v>1.1937914E-3</v>
      </c>
    </row>
    <row r="9" spans="1:16384" ht="12.75">
      <c r="A9" t="s">
        <v>451</v>
      </c>
      <c r="B9" t="s">
        <v>452</v>
      </c>
      <c r="C9">
        <v>33438.76</v>
      </c>
      <c r="D9">
        <v>33446.1</v>
      </c>
      <c r="E9" s="78">
        <f t="shared" si="0"/>
        <v>-7.3399999999965075</v>
      </c>
      <c r="F9" s="263">
        <f t="shared" si="1"/>
        <v>-2.1950569999999999E-4</v>
      </c>
      <c r="G9" s="70"/>
    </row>
    <row r="10" spans="1:16384" ht="12.75">
      <c r="A10" t="s">
        <v>453</v>
      </c>
      <c r="B10" t="s">
        <v>454</v>
      </c>
      <c r="C10">
        <v>12370.7</v>
      </c>
      <c r="D10">
        <v>12396.2</v>
      </c>
      <c r="E10" s="78">
        <f t="shared" si="0"/>
        <v>-25.5</v>
      </c>
      <c r="F10" s="263">
        <f t="shared" si="1"/>
        <v>-2.0613223000000001E-3</v>
      </c>
      <c r="G10" s="70"/>
    </row>
    <row r="11" spans="1:16384" ht="12.75">
      <c r="A11" t="s">
        <v>455</v>
      </c>
      <c r="B11" t="s">
        <v>456</v>
      </c>
      <c r="C11">
        <v>23119.42</v>
      </c>
      <c r="D11">
        <v>23118.880000000001</v>
      </c>
      <c r="E11" s="78">
        <f>C11-D11</f>
        <v>0.53999999999723514</v>
      </c>
      <c r="F11" s="263">
        <f t="shared" si="1"/>
        <v>2.3357E-5</v>
      </c>
      <c r="G11" s="70"/>
    </row>
    <row r="12" spans="1:16384" ht="12.75">
      <c r="A12" t="s">
        <v>457</v>
      </c>
      <c r="B12" t="s">
        <v>458</v>
      </c>
      <c r="C12">
        <v>4508.1099999999997</v>
      </c>
      <c r="D12">
        <v>4507.1099999999997</v>
      </c>
      <c r="E12" s="78">
        <f t="shared" si="0"/>
        <v>1</v>
      </c>
      <c r="F12" s="263">
        <f t="shared" si="1"/>
        <v>2.2182239999999999E-4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478249.01999999996</v>
      </c>
      <c r="D18" s="84">
        <f>SUM(D4:D17)</f>
        <v>478207.47999999992</v>
      </c>
      <c r="E18" s="84">
        <f>SUM(E4:E17)</f>
        <v>41.539999999997235</v>
      </c>
      <c r="F18" s="263">
        <f t="shared" si="1"/>
        <v>8.6858499999999995E-5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447</v>
      </c>
      <c r="C2" s="334">
        <v>599933900</v>
      </c>
      <c r="D2" t="s">
        <v>459</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447</v>
      </c>
      <c r="C3" s="334">
        <v>599933900</v>
      </c>
      <c r="D3" t="s">
        <v>459</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4" si="4">M3-N3</f>
        <v>0</v>
      </c>
      <c r="P3" s="277" t="e">
        <f t="shared" ref="P3:P64" si="5">ROUND(O3/M3,10)</f>
        <v>#DIV/0!</v>
      </c>
      <c r="Q3">
        <v>0</v>
      </c>
      <c r="R3">
        <v>0</v>
      </c>
      <c r="S3" s="261">
        <f t="shared" ref="S3:S64" si="6">Q3-R3</f>
        <v>0</v>
      </c>
      <c r="T3" s="277" t="e">
        <f t="shared" ref="T3:T64" si="7">ROUND(S3/Q3,10)</f>
        <v>#DIV/0!</v>
      </c>
      <c r="U3" s="157"/>
    </row>
    <row r="4" spans="1:24" s="68" customFormat="1" ht="12.75">
      <c r="A4" t="s">
        <v>276</v>
      </c>
      <c r="B4" t="s">
        <v>447</v>
      </c>
      <c r="C4" s="334">
        <v>599933900</v>
      </c>
      <c r="D4" t="s">
        <v>459</v>
      </c>
      <c r="E4">
        <v>2900</v>
      </c>
      <c r="F4">
        <v>2900</v>
      </c>
      <c r="G4" s="261">
        <f t="shared" ref="G4:G5" si="8">E4-F4</f>
        <v>0</v>
      </c>
      <c r="H4" s="277">
        <f t="shared" ref="H4:H5" si="9">ROUND(G4/E4,10)</f>
        <v>0</v>
      </c>
      <c r="I4">
        <v>0</v>
      </c>
      <c r="J4">
        <v>0</v>
      </c>
      <c r="K4" s="261">
        <f t="shared" ref="K4:K28" si="10">I4-J4</f>
        <v>0</v>
      </c>
      <c r="L4" s="277" t="e">
        <f t="shared" ref="L4:L28"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451</v>
      </c>
      <c r="C5" s="334">
        <v>698604006</v>
      </c>
      <c r="D5" t="s">
        <v>460</v>
      </c>
      <c r="E5">
        <v>6300</v>
      </c>
      <c r="F5">
        <v>6300</v>
      </c>
      <c r="G5" s="261">
        <f t="shared" si="8"/>
        <v>0</v>
      </c>
      <c r="H5" s="277">
        <f t="shared" si="9"/>
        <v>0</v>
      </c>
      <c r="I5">
        <v>1490.38</v>
      </c>
      <c r="J5">
        <v>1490.38</v>
      </c>
      <c r="K5" s="261">
        <f t="shared" si="10"/>
        <v>0</v>
      </c>
      <c r="L5" s="277">
        <f t="shared" si="11"/>
        <v>0</v>
      </c>
      <c r="M5">
        <v>0</v>
      </c>
      <c r="N5">
        <v>0</v>
      </c>
      <c r="O5" s="261">
        <f t="shared" si="4"/>
        <v>0</v>
      </c>
      <c r="P5" s="277" t="e">
        <f t="shared" si="5"/>
        <v>#DIV/0!</v>
      </c>
      <c r="Q5">
        <v>-53.85</v>
      </c>
      <c r="R5">
        <v>-53.85</v>
      </c>
      <c r="S5" s="261">
        <f t="shared" si="6"/>
        <v>0</v>
      </c>
      <c r="T5" s="277">
        <f t="shared" si="7"/>
        <v>0</v>
      </c>
      <c r="U5" s="157"/>
    </row>
    <row r="6" spans="1:24" s="68" customFormat="1" ht="12.75">
      <c r="A6" t="s">
        <v>276</v>
      </c>
      <c r="B6" t="s">
        <v>449</v>
      </c>
      <c r="C6" s="334" t="s">
        <v>461</v>
      </c>
      <c r="D6" t="s">
        <v>319</v>
      </c>
      <c r="E6">
        <v>68495</v>
      </c>
      <c r="F6">
        <v>68495</v>
      </c>
      <c r="G6" s="261">
        <f t="shared" ref="G6:G27" si="12">E6-F6</f>
        <v>0</v>
      </c>
      <c r="H6" s="277">
        <f t="shared" ref="H6:H27" si="13">ROUND(G6/E6,10)</f>
        <v>0</v>
      </c>
      <c r="I6">
        <v>9371.69</v>
      </c>
      <c r="J6">
        <v>9371.69</v>
      </c>
      <c r="K6" s="261">
        <f t="shared" si="10"/>
        <v>0</v>
      </c>
      <c r="L6" s="277">
        <f t="shared" si="11"/>
        <v>0</v>
      </c>
      <c r="M6">
        <v>0</v>
      </c>
      <c r="N6">
        <v>0</v>
      </c>
      <c r="O6" s="261">
        <f t="shared" si="4"/>
        <v>0</v>
      </c>
      <c r="P6" s="277" t="e">
        <f t="shared" si="5"/>
        <v>#DIV/0!</v>
      </c>
      <c r="Q6">
        <v>-76.63</v>
      </c>
      <c r="R6">
        <v>-76.63</v>
      </c>
      <c r="S6" s="261">
        <f t="shared" si="6"/>
        <v>0</v>
      </c>
      <c r="T6" s="277">
        <f t="shared" si="7"/>
        <v>0</v>
      </c>
      <c r="U6" s="157"/>
    </row>
    <row r="7" spans="1:24" s="68" customFormat="1" ht="12.75">
      <c r="A7" t="s">
        <v>276</v>
      </c>
      <c r="B7" t="s">
        <v>447</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447</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447</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447</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447</v>
      </c>
      <c r="C11" s="334">
        <v>474184900</v>
      </c>
      <c r="D11" t="s">
        <v>369</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447</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447</v>
      </c>
      <c r="C13" s="334">
        <v>474184900</v>
      </c>
      <c r="D13" t="s">
        <v>369</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447</v>
      </c>
      <c r="C14" s="334">
        <v>474184900</v>
      </c>
      <c r="D14" t="s">
        <v>369</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447</v>
      </c>
      <c r="C15" s="334">
        <v>474184900</v>
      </c>
      <c r="D15" t="s">
        <v>369</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447</v>
      </c>
      <c r="C16" s="334">
        <v>533004909</v>
      </c>
      <c r="D16" t="s">
        <v>462</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447</v>
      </c>
      <c r="C17" s="334">
        <v>533004909</v>
      </c>
      <c r="D17" t="s">
        <v>462</v>
      </c>
      <c r="E17">
        <v>5188</v>
      </c>
      <c r="F17">
        <v>5188</v>
      </c>
      <c r="G17" s="261">
        <f t="shared" ref="G17:G24" si="14">E17-F17</f>
        <v>0</v>
      </c>
      <c r="H17" s="277">
        <f t="shared" ref="H17:H24" si="15">ROUND(G17/E17,10)</f>
        <v>0</v>
      </c>
      <c r="I17">
        <v>0</v>
      </c>
      <c r="J17">
        <v>0</v>
      </c>
      <c r="K17" s="261">
        <f t="shared" ref="K17:K24" si="16">I17-J17</f>
        <v>0</v>
      </c>
      <c r="L17" s="277" t="e">
        <f t="shared" ref="L17:L24" si="17">ROUND(K17/I17,10)</f>
        <v>#DIV/0!</v>
      </c>
      <c r="M17">
        <v>0</v>
      </c>
      <c r="N17">
        <v>0</v>
      </c>
      <c r="O17" s="261">
        <f t="shared" ref="O17:O24" si="18">M17-N17</f>
        <v>0</v>
      </c>
      <c r="P17" s="277" t="e">
        <f t="shared" ref="P17:P24" si="19">ROUND(O17/M17,10)</f>
        <v>#DIV/0!</v>
      </c>
      <c r="Q17">
        <v>0</v>
      </c>
      <c r="R17">
        <v>0</v>
      </c>
      <c r="S17" s="261">
        <f t="shared" ref="S17:S24" si="20">Q17-R17</f>
        <v>0</v>
      </c>
      <c r="T17" s="277" t="e">
        <f t="shared" ref="T17:T24" si="21">ROUND(S17/Q17,10)</f>
        <v>#DIV/0!</v>
      </c>
      <c r="U17" s="157"/>
    </row>
    <row r="18" spans="1:21" s="68" customFormat="1" ht="12.75">
      <c r="A18" t="s">
        <v>276</v>
      </c>
      <c r="B18" t="s">
        <v>447</v>
      </c>
      <c r="C18" s="334">
        <v>533004909</v>
      </c>
      <c r="D18" t="s">
        <v>462</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447</v>
      </c>
      <c r="C19" s="334">
        <v>575035902</v>
      </c>
      <c r="D19" t="s">
        <v>463</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447</v>
      </c>
      <c r="C20" s="334">
        <v>575035902</v>
      </c>
      <c r="D20" t="s">
        <v>463</v>
      </c>
      <c r="E20">
        <v>15713</v>
      </c>
      <c r="F20">
        <v>15713</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447</v>
      </c>
      <c r="C21" s="334">
        <v>575035902</v>
      </c>
      <c r="D21" t="s">
        <v>463</v>
      </c>
      <c r="E21">
        <v>15713</v>
      </c>
      <c r="F21">
        <v>15713</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451</v>
      </c>
      <c r="C22" s="334">
        <v>605460005</v>
      </c>
      <c r="D22" t="s">
        <v>464</v>
      </c>
      <c r="E22">
        <v>24100</v>
      </c>
      <c r="F22">
        <v>24100</v>
      </c>
      <c r="G22" s="261">
        <f t="shared" si="14"/>
        <v>0</v>
      </c>
      <c r="H22" s="277">
        <f t="shared" si="15"/>
        <v>0</v>
      </c>
      <c r="I22">
        <v>3660.98</v>
      </c>
      <c r="J22">
        <v>3660.98</v>
      </c>
      <c r="K22" s="261">
        <f t="shared" si="16"/>
        <v>0</v>
      </c>
      <c r="L22" s="277">
        <f t="shared" si="17"/>
        <v>0</v>
      </c>
      <c r="M22">
        <v>0</v>
      </c>
      <c r="N22">
        <v>0</v>
      </c>
      <c r="O22" s="261">
        <f t="shared" si="18"/>
        <v>0</v>
      </c>
      <c r="P22" s="277" t="e">
        <f t="shared" si="19"/>
        <v>#DIV/0!</v>
      </c>
      <c r="Q22">
        <v>-67.91</v>
      </c>
      <c r="R22">
        <v>-67.91</v>
      </c>
      <c r="S22" s="261">
        <f t="shared" si="20"/>
        <v>0</v>
      </c>
      <c r="T22" s="277">
        <f t="shared" si="21"/>
        <v>0</v>
      </c>
      <c r="U22" s="157"/>
    </row>
    <row r="23" spans="1:21" s="68" customFormat="1" ht="12.75">
      <c r="A23" t="s">
        <v>276</v>
      </c>
      <c r="B23" t="s">
        <v>451</v>
      </c>
      <c r="C23" s="334">
        <v>649926003</v>
      </c>
      <c r="D23" t="s">
        <v>362</v>
      </c>
      <c r="E23">
        <v>3900</v>
      </c>
      <c r="F23">
        <v>3900</v>
      </c>
      <c r="G23" s="261">
        <f t="shared" si="14"/>
        <v>0</v>
      </c>
      <c r="H23" s="277">
        <f t="shared" si="15"/>
        <v>0</v>
      </c>
      <c r="I23">
        <v>2787.95</v>
      </c>
      <c r="J23">
        <v>2787.95</v>
      </c>
      <c r="K23" s="261">
        <f t="shared" si="16"/>
        <v>0</v>
      </c>
      <c r="L23" s="277">
        <f t="shared" si="17"/>
        <v>0</v>
      </c>
      <c r="M23">
        <v>0</v>
      </c>
      <c r="N23">
        <v>0</v>
      </c>
      <c r="O23" s="261">
        <f t="shared" si="18"/>
        <v>0</v>
      </c>
      <c r="P23" s="277" t="e">
        <f t="shared" si="19"/>
        <v>#DIV/0!</v>
      </c>
      <c r="Q23">
        <v>-51.71</v>
      </c>
      <c r="R23">
        <v>-51.71</v>
      </c>
      <c r="S23" s="261">
        <f t="shared" si="20"/>
        <v>0</v>
      </c>
      <c r="T23" s="277">
        <f t="shared" si="21"/>
        <v>0</v>
      </c>
      <c r="U23" s="157"/>
    </row>
    <row r="24" spans="1:21" s="68" customFormat="1" ht="12.75">
      <c r="A24" t="s">
        <v>276</v>
      </c>
      <c r="B24" t="s">
        <v>451</v>
      </c>
      <c r="C24" s="334">
        <v>655580009</v>
      </c>
      <c r="D24" t="s">
        <v>465</v>
      </c>
      <c r="E24">
        <v>6000</v>
      </c>
      <c r="F24">
        <v>6000</v>
      </c>
      <c r="G24" s="261">
        <f t="shared" si="14"/>
        <v>0</v>
      </c>
      <c r="H24" s="277">
        <f t="shared" si="15"/>
        <v>0</v>
      </c>
      <c r="I24">
        <v>536.15</v>
      </c>
      <c r="J24">
        <v>536.15</v>
      </c>
      <c r="K24" s="261">
        <f t="shared" si="16"/>
        <v>0</v>
      </c>
      <c r="L24" s="277">
        <f t="shared" si="17"/>
        <v>0</v>
      </c>
      <c r="M24">
        <v>0</v>
      </c>
      <c r="N24">
        <v>0</v>
      </c>
      <c r="O24" s="261">
        <f t="shared" si="18"/>
        <v>0</v>
      </c>
      <c r="P24" s="277" t="e">
        <f t="shared" si="19"/>
        <v>#DIV/0!</v>
      </c>
      <c r="Q24">
        <v>-9.9499999999999993</v>
      </c>
      <c r="R24">
        <v>-9.9499999999999993</v>
      </c>
      <c r="S24" s="261">
        <f t="shared" si="20"/>
        <v>0</v>
      </c>
      <c r="T24" s="277">
        <f t="shared" si="21"/>
        <v>0</v>
      </c>
      <c r="U24" s="157"/>
    </row>
    <row r="25" spans="1:21" s="68" customFormat="1" ht="12.75">
      <c r="A25" t="s">
        <v>276</v>
      </c>
      <c r="B25" t="s">
        <v>451</v>
      </c>
      <c r="C25" s="334">
        <v>664068004</v>
      </c>
      <c r="D25" t="s">
        <v>466</v>
      </c>
      <c r="E25">
        <v>7972</v>
      </c>
      <c r="F25">
        <v>7972</v>
      </c>
      <c r="G25" s="261">
        <f t="shared" si="12"/>
        <v>0</v>
      </c>
      <c r="H25" s="277">
        <f t="shared" si="13"/>
        <v>0</v>
      </c>
      <c r="I25">
        <v>2137.0700000000002</v>
      </c>
      <c r="J25">
        <v>2137.0700000000002</v>
      </c>
      <c r="K25" s="261">
        <f t="shared" si="10"/>
        <v>0</v>
      </c>
      <c r="L25" s="277">
        <f t="shared" si="11"/>
        <v>0</v>
      </c>
      <c r="M25">
        <v>0</v>
      </c>
      <c r="N25">
        <v>0</v>
      </c>
      <c r="O25" s="261">
        <f t="shared" si="4"/>
        <v>0</v>
      </c>
      <c r="P25" s="277" t="e">
        <f t="shared" si="5"/>
        <v>#DIV/0!</v>
      </c>
      <c r="Q25">
        <v>-39.64</v>
      </c>
      <c r="R25">
        <v>-39.64</v>
      </c>
      <c r="S25" s="261">
        <f t="shared" si="6"/>
        <v>0</v>
      </c>
      <c r="T25" s="277">
        <f t="shared" si="7"/>
        <v>0</v>
      </c>
      <c r="U25" s="157"/>
    </row>
    <row r="26" spans="1:21" s="68" customFormat="1" ht="12.75">
      <c r="A26" t="s">
        <v>276</v>
      </c>
      <c r="B26" t="s">
        <v>451</v>
      </c>
      <c r="C26" s="334">
        <v>665942009</v>
      </c>
      <c r="D26" t="s">
        <v>467</v>
      </c>
      <c r="E26">
        <v>7911</v>
      </c>
      <c r="F26">
        <v>7911</v>
      </c>
      <c r="G26" s="261">
        <f t="shared" si="12"/>
        <v>0</v>
      </c>
      <c r="H26" s="277">
        <f t="shared" si="13"/>
        <v>0</v>
      </c>
      <c r="I26">
        <v>3251.77</v>
      </c>
      <c r="J26">
        <v>3251.77</v>
      </c>
      <c r="K26" s="261">
        <f t="shared" si="10"/>
        <v>0</v>
      </c>
      <c r="L26" s="277">
        <f t="shared" si="11"/>
        <v>0</v>
      </c>
      <c r="M26">
        <v>0</v>
      </c>
      <c r="N26">
        <v>0</v>
      </c>
      <c r="O26" s="261">
        <f t="shared" si="4"/>
        <v>0</v>
      </c>
      <c r="P26" s="277" t="e">
        <f t="shared" si="5"/>
        <v>#DIV/0!</v>
      </c>
      <c r="Q26">
        <v>-60.31</v>
      </c>
      <c r="R26">
        <v>-60.31</v>
      </c>
      <c r="S26" s="261">
        <f t="shared" si="6"/>
        <v>0</v>
      </c>
      <c r="T26" s="277">
        <f t="shared" si="7"/>
        <v>0</v>
      </c>
      <c r="U26" s="157"/>
    </row>
    <row r="27" spans="1:21" s="68" customFormat="1" ht="12.75">
      <c r="A27" t="s">
        <v>276</v>
      </c>
      <c r="B27" t="s">
        <v>451</v>
      </c>
      <c r="C27" s="334">
        <v>666114004</v>
      </c>
      <c r="D27" t="s">
        <v>376</v>
      </c>
      <c r="E27">
        <v>17800</v>
      </c>
      <c r="F27">
        <v>17800</v>
      </c>
      <c r="G27" s="261">
        <f t="shared" si="12"/>
        <v>0</v>
      </c>
      <c r="H27" s="277">
        <f t="shared" si="13"/>
        <v>0</v>
      </c>
      <c r="I27">
        <v>6203.2</v>
      </c>
      <c r="J27">
        <v>6203.2</v>
      </c>
      <c r="K27" s="261">
        <f t="shared" si="10"/>
        <v>0</v>
      </c>
      <c r="L27" s="277">
        <f t="shared" si="11"/>
        <v>0</v>
      </c>
      <c r="M27">
        <v>0</v>
      </c>
      <c r="N27">
        <v>0</v>
      </c>
      <c r="O27" s="261">
        <f t="shared" si="4"/>
        <v>0</v>
      </c>
      <c r="P27" s="277" t="e">
        <f t="shared" si="5"/>
        <v>#DIV/0!</v>
      </c>
      <c r="Q27">
        <v>-115.06</v>
      </c>
      <c r="R27">
        <v>-115.06</v>
      </c>
      <c r="S27" s="261">
        <f t="shared" si="6"/>
        <v>0</v>
      </c>
      <c r="T27" s="277">
        <f t="shared" si="7"/>
        <v>0</v>
      </c>
      <c r="U27" s="157"/>
    </row>
    <row r="28" spans="1:21" s="68" customFormat="1" ht="12.75">
      <c r="A28" t="s">
        <v>276</v>
      </c>
      <c r="B28" t="s">
        <v>447</v>
      </c>
      <c r="C28" s="334">
        <v>588950907</v>
      </c>
      <c r="D28" t="s">
        <v>350</v>
      </c>
      <c r="E28">
        <v>19754</v>
      </c>
      <c r="F28">
        <v>19754</v>
      </c>
      <c r="G28" s="261">
        <f t="shared" ref="G28" si="22">E28-F28</f>
        <v>0</v>
      </c>
      <c r="H28" s="277">
        <f t="shared" ref="H28" si="23">ROUND(G28/E28,10)</f>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447</v>
      </c>
      <c r="C29" s="334">
        <v>588950907</v>
      </c>
      <c r="D29" t="s">
        <v>350</v>
      </c>
      <c r="E29">
        <v>19754</v>
      </c>
      <c r="F29">
        <v>19754</v>
      </c>
      <c r="G29" s="261">
        <f t="shared" ref="G29:G64" si="24">E29-F29</f>
        <v>0</v>
      </c>
      <c r="H29" s="277">
        <f t="shared" ref="H29:H64" si="25">ROUND(G29/E29,10)</f>
        <v>0</v>
      </c>
      <c r="I29">
        <v>0</v>
      </c>
      <c r="J29">
        <v>0</v>
      </c>
      <c r="K29" s="261">
        <f t="shared" ref="K29:K64" si="26">I29-J29</f>
        <v>0</v>
      </c>
      <c r="L29" s="277" t="e">
        <f t="shared" ref="L29:L64" si="27">ROUND(K29/I29,10)</f>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447</v>
      </c>
      <c r="C30" s="334">
        <v>588950907</v>
      </c>
      <c r="D30" t="s">
        <v>350</v>
      </c>
      <c r="E30">
        <v>19754</v>
      </c>
      <c r="F30">
        <v>19754</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451</v>
      </c>
      <c r="C31" s="334">
        <v>635640006</v>
      </c>
      <c r="D31" t="s">
        <v>406</v>
      </c>
      <c r="E31">
        <v>6188</v>
      </c>
      <c r="F31">
        <v>6188</v>
      </c>
      <c r="G31" s="261">
        <f t="shared" si="24"/>
        <v>0</v>
      </c>
      <c r="H31" s="277">
        <f t="shared" si="25"/>
        <v>0</v>
      </c>
      <c r="I31">
        <v>1548.24</v>
      </c>
      <c r="J31">
        <v>1548.24</v>
      </c>
      <c r="K31" s="261">
        <f t="shared" si="26"/>
        <v>0</v>
      </c>
      <c r="L31" s="277">
        <f t="shared" si="27"/>
        <v>0</v>
      </c>
      <c r="M31">
        <v>0</v>
      </c>
      <c r="N31">
        <v>0</v>
      </c>
      <c r="O31" s="261">
        <f t="shared" si="4"/>
        <v>0</v>
      </c>
      <c r="P31" s="277" t="e">
        <f t="shared" si="5"/>
        <v>#DIV/0!</v>
      </c>
      <c r="Q31">
        <v>-28.71</v>
      </c>
      <c r="R31">
        <v>-28.71</v>
      </c>
      <c r="S31" s="261">
        <f t="shared" si="6"/>
        <v>0</v>
      </c>
      <c r="T31" s="277">
        <f t="shared" si="7"/>
        <v>0</v>
      </c>
      <c r="U31" s="157"/>
    </row>
    <row r="32" spans="1:21" s="68" customFormat="1" ht="12.75">
      <c r="A32" t="s">
        <v>276</v>
      </c>
      <c r="B32" t="s">
        <v>451</v>
      </c>
      <c r="C32" s="334">
        <v>686930009</v>
      </c>
      <c r="D32" t="s">
        <v>468</v>
      </c>
      <c r="E32">
        <v>2398</v>
      </c>
      <c r="F32">
        <v>2398</v>
      </c>
      <c r="G32" s="261">
        <f t="shared" si="24"/>
        <v>0</v>
      </c>
      <c r="H32" s="277">
        <f t="shared" si="25"/>
        <v>0</v>
      </c>
      <c r="I32">
        <v>2035.65</v>
      </c>
      <c r="J32">
        <v>2035.65</v>
      </c>
      <c r="K32" s="261">
        <f t="shared" si="26"/>
        <v>0</v>
      </c>
      <c r="L32" s="277">
        <f t="shared" si="27"/>
        <v>0</v>
      </c>
      <c r="M32">
        <v>0</v>
      </c>
      <c r="N32">
        <v>0</v>
      </c>
      <c r="O32" s="261">
        <f t="shared" si="4"/>
        <v>0</v>
      </c>
      <c r="P32" s="277" t="e">
        <f t="shared" si="5"/>
        <v>#DIV/0!</v>
      </c>
      <c r="Q32">
        <v>-37.75</v>
      </c>
      <c r="R32">
        <v>-37.75</v>
      </c>
      <c r="S32" s="261">
        <f t="shared" si="6"/>
        <v>0</v>
      </c>
      <c r="T32" s="277">
        <f t="shared" si="7"/>
        <v>0</v>
      </c>
      <c r="U32" s="157"/>
    </row>
    <row r="33" spans="1:21" s="68" customFormat="1" ht="12.75">
      <c r="A33" t="s">
        <v>276</v>
      </c>
      <c r="B33" t="s">
        <v>443</v>
      </c>
      <c r="C33" s="334">
        <v>803054204</v>
      </c>
      <c r="D33" t="s">
        <v>469</v>
      </c>
      <c r="E33">
        <v>3700</v>
      </c>
      <c r="F33">
        <v>3700</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443</v>
      </c>
      <c r="C34" s="334">
        <v>803054204</v>
      </c>
      <c r="D34" t="s">
        <v>469</v>
      </c>
      <c r="E34">
        <v>3700</v>
      </c>
      <c r="F34">
        <v>3700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443</v>
      </c>
      <c r="C35" s="334">
        <v>803054204</v>
      </c>
      <c r="D35" t="s">
        <v>469</v>
      </c>
      <c r="E35">
        <v>7300</v>
      </c>
      <c r="F35">
        <v>7300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443</v>
      </c>
      <c r="C36" s="334">
        <v>803054204</v>
      </c>
      <c r="D36" t="s">
        <v>469</v>
      </c>
      <c r="E36">
        <v>6200</v>
      </c>
      <c r="F36">
        <v>6200</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443</v>
      </c>
      <c r="C37" s="334">
        <v>803054204</v>
      </c>
      <c r="D37" t="s">
        <v>469</v>
      </c>
      <c r="E37">
        <v>3200</v>
      </c>
      <c r="F37">
        <v>3200</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442</v>
      </c>
      <c r="C38" s="334">
        <v>712459908</v>
      </c>
      <c r="D38" t="s">
        <v>321</v>
      </c>
      <c r="E38">
        <v>2596</v>
      </c>
      <c r="F38">
        <v>2596</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442</v>
      </c>
      <c r="C39" s="334">
        <v>712459908</v>
      </c>
      <c r="D39" t="s">
        <v>321</v>
      </c>
      <c r="E39">
        <v>2596</v>
      </c>
      <c r="F39">
        <v>2596</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442</v>
      </c>
      <c r="C40" s="334">
        <v>717158901</v>
      </c>
      <c r="D40" t="s">
        <v>332</v>
      </c>
      <c r="E40">
        <v>18812</v>
      </c>
      <c r="F40">
        <v>18812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442</v>
      </c>
      <c r="C41" s="334">
        <v>717158901</v>
      </c>
      <c r="D41" t="s">
        <v>332</v>
      </c>
      <c r="E41">
        <v>18812</v>
      </c>
      <c r="F41">
        <v>18812</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442</v>
      </c>
      <c r="C42" s="334">
        <v>733337901</v>
      </c>
      <c r="D42" t="s">
        <v>470</v>
      </c>
      <c r="E42">
        <v>2445</v>
      </c>
      <c r="F42">
        <v>2445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442</v>
      </c>
      <c r="C43" s="334">
        <v>733337901</v>
      </c>
      <c r="D43" t="s">
        <v>470</v>
      </c>
      <c r="E43">
        <v>2445</v>
      </c>
      <c r="F43">
        <v>2445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443</v>
      </c>
      <c r="C44" s="334">
        <v>294821608</v>
      </c>
      <c r="D44" t="s">
        <v>471</v>
      </c>
      <c r="E44">
        <v>8939.3160000000007</v>
      </c>
      <c r="F44">
        <v>8939.3160000000007</v>
      </c>
      <c r="G44" s="261">
        <f t="shared" si="24"/>
        <v>0</v>
      </c>
      <c r="H44" s="277">
        <f t="shared" si="25"/>
        <v>0</v>
      </c>
      <c r="I44">
        <v>1017.75</v>
      </c>
      <c r="J44">
        <v>1017.75</v>
      </c>
      <c r="K44" s="261">
        <f t="shared" si="26"/>
        <v>0</v>
      </c>
      <c r="L44" s="277">
        <f t="shared" si="27"/>
        <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451</v>
      </c>
      <c r="C45" s="334">
        <v>661650903</v>
      </c>
      <c r="D45" t="s">
        <v>472</v>
      </c>
      <c r="E45">
        <v>7290</v>
      </c>
      <c r="F45">
        <v>7290</v>
      </c>
      <c r="G45" s="261">
        <f t="shared" si="24"/>
        <v>0</v>
      </c>
      <c r="H45" s="277">
        <f t="shared" si="25"/>
        <v>0</v>
      </c>
      <c r="I45">
        <v>2019.39</v>
      </c>
      <c r="J45">
        <v>2019.39</v>
      </c>
      <c r="K45" s="261">
        <f t="shared" si="26"/>
        <v>0</v>
      </c>
      <c r="L45" s="277">
        <f t="shared" si="27"/>
        <v>0</v>
      </c>
      <c r="M45">
        <v>0</v>
      </c>
      <c r="N45">
        <v>0</v>
      </c>
      <c r="O45" s="261">
        <f t="shared" si="4"/>
        <v>0</v>
      </c>
      <c r="P45" s="277" t="e">
        <f t="shared" si="5"/>
        <v>#DIV/0!</v>
      </c>
      <c r="Q45">
        <v>-37.46</v>
      </c>
      <c r="R45">
        <v>-37.46</v>
      </c>
      <c r="S45" s="261">
        <f t="shared" si="6"/>
        <v>0</v>
      </c>
      <c r="T45" s="277">
        <f t="shared" si="7"/>
        <v>0</v>
      </c>
      <c r="U45" s="157"/>
    </row>
    <row r="46" spans="1:21" s="68" customFormat="1" ht="12.75">
      <c r="A46" t="s">
        <v>276</v>
      </c>
      <c r="B46" t="s">
        <v>447</v>
      </c>
      <c r="C46" s="334" t="s">
        <v>473</v>
      </c>
      <c r="D46" t="s">
        <v>474</v>
      </c>
      <c r="E46">
        <v>2702</v>
      </c>
      <c r="F46">
        <v>2702</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447</v>
      </c>
      <c r="C47" s="334" t="s">
        <v>473</v>
      </c>
      <c r="D47" t="s">
        <v>474</v>
      </c>
      <c r="E47">
        <v>2702</v>
      </c>
      <c r="F47">
        <v>2702</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447</v>
      </c>
      <c r="C48" s="334" t="s">
        <v>473</v>
      </c>
      <c r="D48" t="s">
        <v>474</v>
      </c>
      <c r="E48">
        <v>7015</v>
      </c>
      <c r="F48">
        <v>7015</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447</v>
      </c>
      <c r="C49" s="334" t="s">
        <v>473</v>
      </c>
      <c r="D49" t="s">
        <v>474</v>
      </c>
      <c r="E49">
        <v>7015</v>
      </c>
      <c r="F49">
        <v>7015</v>
      </c>
      <c r="G49" s="261">
        <f t="shared" si="24"/>
        <v>0</v>
      </c>
      <c r="H49" s="277">
        <f t="shared" si="25"/>
        <v>0</v>
      </c>
      <c r="I49">
        <v>0</v>
      </c>
      <c r="J49">
        <v>0</v>
      </c>
      <c r="K49" s="261">
        <f t="shared" si="26"/>
        <v>0</v>
      </c>
      <c r="L49" s="277" t="e">
        <f t="shared" si="27"/>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447</v>
      </c>
      <c r="C50" s="334" t="s">
        <v>473</v>
      </c>
      <c r="D50" t="s">
        <v>474</v>
      </c>
      <c r="E50">
        <v>7015</v>
      </c>
      <c r="F50">
        <v>7015</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449</v>
      </c>
      <c r="C51" s="334" t="s">
        <v>475</v>
      </c>
      <c r="D51" t="s">
        <v>476</v>
      </c>
      <c r="E51">
        <v>20833</v>
      </c>
      <c r="F51">
        <v>20833</v>
      </c>
      <c r="G51" s="261">
        <f t="shared" si="24"/>
        <v>0</v>
      </c>
      <c r="H51" s="277">
        <f t="shared" si="25"/>
        <v>0</v>
      </c>
      <c r="I51">
        <v>7485.98</v>
      </c>
      <c r="J51">
        <v>7485.98</v>
      </c>
      <c r="K51" s="261">
        <f t="shared" si="26"/>
        <v>0</v>
      </c>
      <c r="L51" s="277">
        <f t="shared" si="27"/>
        <v>0</v>
      </c>
      <c r="M51">
        <v>0</v>
      </c>
      <c r="N51">
        <v>0</v>
      </c>
      <c r="O51" s="261">
        <f t="shared" si="4"/>
        <v>0</v>
      </c>
      <c r="P51" s="277" t="e">
        <f t="shared" si="5"/>
        <v>#DIV/0!</v>
      </c>
      <c r="Q51">
        <v>-61.21</v>
      </c>
      <c r="R51">
        <v>-61.21</v>
      </c>
      <c r="S51" s="261">
        <f t="shared" si="6"/>
        <v>0</v>
      </c>
      <c r="T51" s="277">
        <f t="shared" si="7"/>
        <v>0</v>
      </c>
      <c r="U51" s="157"/>
    </row>
    <row r="52" spans="1:21" s="68" customFormat="1" ht="12.75">
      <c r="A52" t="s">
        <v>276</v>
      </c>
      <c r="B52" t="s">
        <v>442</v>
      </c>
      <c r="C52" s="334" t="s">
        <v>477</v>
      </c>
      <c r="D52" t="s">
        <v>355</v>
      </c>
      <c r="E52">
        <v>4504</v>
      </c>
      <c r="F52">
        <v>4504</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442</v>
      </c>
      <c r="C53" s="334" t="s">
        <v>477</v>
      </c>
      <c r="D53" t="s">
        <v>355</v>
      </c>
      <c r="E53">
        <v>4504</v>
      </c>
      <c r="F53">
        <v>4504</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5">
      <c r="A54" s="326" t="s">
        <v>276</v>
      </c>
      <c r="B54" s="326" t="s">
        <v>442</v>
      </c>
      <c r="C54" s="338" t="s">
        <v>477</v>
      </c>
      <c r="D54" s="326" t="s">
        <v>355</v>
      </c>
      <c r="E54" s="326">
        <v>4504</v>
      </c>
      <c r="F54" s="326">
        <v>4504</v>
      </c>
      <c r="G54" s="261">
        <f t="shared" ref="G54:G58" si="28">E54-F54</f>
        <v>0</v>
      </c>
      <c r="H54" s="277">
        <f t="shared" ref="H54:H58" si="29">ROUND(G54/E54,10)</f>
        <v>0</v>
      </c>
      <c r="I54" s="327">
        <v>0</v>
      </c>
      <c r="J54" s="328">
        <v>0</v>
      </c>
      <c r="K54" s="261">
        <f t="shared" ref="K54:K58" si="30">I54-J54</f>
        <v>0</v>
      </c>
      <c r="L54" s="277" t="e">
        <f t="shared" ref="L54:L58" si="31">ROUND(K54/I54,10)</f>
        <v>#DIV/0!</v>
      </c>
      <c r="M54" s="329">
        <v>0</v>
      </c>
      <c r="N54" s="330">
        <v>0</v>
      </c>
      <c r="O54" s="261">
        <f t="shared" ref="O54:O58" si="32">M54-N54</f>
        <v>0</v>
      </c>
      <c r="P54" s="277" t="e">
        <f t="shared" ref="P54:P58" si="33">ROUND(O54/M54,10)</f>
        <v>#DIV/0!</v>
      </c>
      <c r="Q54" s="331">
        <v>0</v>
      </c>
      <c r="R54" s="332">
        <v>0</v>
      </c>
      <c r="S54" s="261">
        <f t="shared" ref="S54:S58" si="34">Q54-R54</f>
        <v>0</v>
      </c>
      <c r="T54" s="277" t="e">
        <f t="shared" ref="T54:T58" si="35">ROUND(S54/Q54,10)</f>
        <v>#DIV/0!</v>
      </c>
      <c r="U54" s="157"/>
    </row>
    <row r="55" spans="1:21" s="68" customFormat="1" ht="15">
      <c r="A55" s="326" t="s">
        <v>276</v>
      </c>
      <c r="B55" s="326" t="s">
        <v>443</v>
      </c>
      <c r="C55" s="338" t="s">
        <v>316</v>
      </c>
      <c r="D55" s="326" t="s">
        <v>478</v>
      </c>
      <c r="E55" s="326">
        <v>2900</v>
      </c>
      <c r="F55" s="326">
        <v>2900</v>
      </c>
      <c r="G55" s="261">
        <f t="shared" si="28"/>
        <v>0</v>
      </c>
      <c r="H55" s="277">
        <f t="shared" si="29"/>
        <v>0</v>
      </c>
      <c r="I55" s="327">
        <v>0</v>
      </c>
      <c r="J55" s="328">
        <v>0</v>
      </c>
      <c r="K55" s="261">
        <f t="shared" si="30"/>
        <v>0</v>
      </c>
      <c r="L55" s="277" t="e">
        <f t="shared" si="31"/>
        <v>#DIV/0!</v>
      </c>
      <c r="M55" s="329">
        <v>0</v>
      </c>
      <c r="N55" s="330">
        <v>0</v>
      </c>
      <c r="O55" s="261">
        <f t="shared" si="32"/>
        <v>0</v>
      </c>
      <c r="P55" s="277" t="e">
        <f t="shared" si="33"/>
        <v>#DIV/0!</v>
      </c>
      <c r="Q55" s="331">
        <v>0</v>
      </c>
      <c r="R55" s="332">
        <v>0</v>
      </c>
      <c r="S55" s="261">
        <f t="shared" si="34"/>
        <v>0</v>
      </c>
      <c r="T55" s="277" t="e">
        <f t="shared" si="35"/>
        <v>#DIV/0!</v>
      </c>
      <c r="U55" s="157"/>
    </row>
    <row r="56" spans="1:21" s="68" customFormat="1" ht="15">
      <c r="A56" s="326" t="s">
        <v>276</v>
      </c>
      <c r="B56" s="326" t="s">
        <v>443</v>
      </c>
      <c r="C56" s="338" t="s">
        <v>316</v>
      </c>
      <c r="D56" s="326" t="s">
        <v>478</v>
      </c>
      <c r="E56" s="326">
        <v>3500</v>
      </c>
      <c r="F56" s="326">
        <v>3500</v>
      </c>
      <c r="G56" s="261">
        <f t="shared" si="28"/>
        <v>0</v>
      </c>
      <c r="H56" s="277">
        <f t="shared" si="29"/>
        <v>0</v>
      </c>
      <c r="I56" s="327">
        <v>0</v>
      </c>
      <c r="J56" s="328">
        <v>0</v>
      </c>
      <c r="K56" s="261">
        <f t="shared" si="30"/>
        <v>0</v>
      </c>
      <c r="L56" s="277" t="e">
        <f t="shared" si="31"/>
        <v>#DIV/0!</v>
      </c>
      <c r="M56" s="329">
        <v>0</v>
      </c>
      <c r="N56" s="330">
        <v>0</v>
      </c>
      <c r="O56" s="261">
        <f t="shared" si="32"/>
        <v>0</v>
      </c>
      <c r="P56" s="277" t="e">
        <f t="shared" si="33"/>
        <v>#DIV/0!</v>
      </c>
      <c r="Q56" s="331">
        <v>0</v>
      </c>
      <c r="R56" s="332">
        <v>0</v>
      </c>
      <c r="S56" s="261">
        <f t="shared" si="34"/>
        <v>0</v>
      </c>
      <c r="T56" s="277" t="e">
        <f t="shared" si="35"/>
        <v>#DIV/0!</v>
      </c>
      <c r="U56" s="157"/>
    </row>
    <row r="57" spans="1:21" s="68" customFormat="1" ht="15">
      <c r="A57" s="326" t="s">
        <v>276</v>
      </c>
      <c r="B57" s="326" t="s">
        <v>443</v>
      </c>
      <c r="C57" s="338" t="s">
        <v>415</v>
      </c>
      <c r="D57" s="326" t="s">
        <v>479</v>
      </c>
      <c r="E57" s="326">
        <v>20000</v>
      </c>
      <c r="F57" s="326">
        <v>20000</v>
      </c>
      <c r="G57" s="261">
        <f t="shared" si="28"/>
        <v>0</v>
      </c>
      <c r="H57" s="277">
        <f t="shared" si="29"/>
        <v>0</v>
      </c>
      <c r="I57" s="327">
        <v>0</v>
      </c>
      <c r="J57" s="328">
        <v>0</v>
      </c>
      <c r="K57" s="261">
        <f t="shared" si="30"/>
        <v>0</v>
      </c>
      <c r="L57" s="277" t="e">
        <f t="shared" si="31"/>
        <v>#DIV/0!</v>
      </c>
      <c r="M57" s="329">
        <v>0</v>
      </c>
      <c r="N57" s="330">
        <v>0</v>
      </c>
      <c r="O57" s="261">
        <f t="shared" si="32"/>
        <v>0</v>
      </c>
      <c r="P57" s="277" t="e">
        <f t="shared" si="33"/>
        <v>#DIV/0!</v>
      </c>
      <c r="Q57" s="331">
        <v>0</v>
      </c>
      <c r="R57" s="332">
        <v>0</v>
      </c>
      <c r="S57" s="261">
        <f t="shared" si="34"/>
        <v>0</v>
      </c>
      <c r="T57" s="277" t="e">
        <f t="shared" si="35"/>
        <v>#DIV/0!</v>
      </c>
      <c r="U57" s="157"/>
    </row>
    <row r="58" spans="1:21" s="68" customFormat="1" ht="15">
      <c r="A58" s="326" t="s">
        <v>276</v>
      </c>
      <c r="B58" s="326" t="s">
        <v>447</v>
      </c>
      <c r="C58" s="338" t="s">
        <v>480</v>
      </c>
      <c r="D58" s="326" t="s">
        <v>481</v>
      </c>
      <c r="E58" s="326">
        <v>4033</v>
      </c>
      <c r="F58" s="326">
        <v>4033</v>
      </c>
      <c r="G58" s="261">
        <f t="shared" si="28"/>
        <v>0</v>
      </c>
      <c r="H58" s="277">
        <f t="shared" si="29"/>
        <v>0</v>
      </c>
      <c r="I58" s="327">
        <v>0</v>
      </c>
      <c r="J58" s="328">
        <v>0</v>
      </c>
      <c r="K58" s="261">
        <f t="shared" si="30"/>
        <v>0</v>
      </c>
      <c r="L58" s="277" t="e">
        <f t="shared" si="31"/>
        <v>#DIV/0!</v>
      </c>
      <c r="M58" s="329">
        <v>0</v>
      </c>
      <c r="N58" s="330">
        <v>0</v>
      </c>
      <c r="O58" s="261">
        <f t="shared" si="32"/>
        <v>0</v>
      </c>
      <c r="P58" s="277" t="e">
        <f t="shared" si="33"/>
        <v>#DIV/0!</v>
      </c>
      <c r="Q58" s="331">
        <v>0</v>
      </c>
      <c r="R58" s="332">
        <v>0</v>
      </c>
      <c r="S58" s="261">
        <f t="shared" si="34"/>
        <v>0</v>
      </c>
      <c r="T58" s="277" t="e">
        <f t="shared" si="35"/>
        <v>#DIV/0!</v>
      </c>
      <c r="U58" s="157"/>
    </row>
    <row r="59" spans="1:21" s="68" customFormat="1" ht="15">
      <c r="A59" s="326" t="s">
        <v>276</v>
      </c>
      <c r="B59" s="326" t="s">
        <v>447</v>
      </c>
      <c r="C59" s="338" t="s">
        <v>480</v>
      </c>
      <c r="D59" s="326" t="s">
        <v>481</v>
      </c>
      <c r="E59" s="326">
        <v>4033</v>
      </c>
      <c r="F59" s="326">
        <v>4033</v>
      </c>
      <c r="G59" s="261">
        <f t="shared" si="24"/>
        <v>0</v>
      </c>
      <c r="H59" s="277">
        <f t="shared" si="25"/>
        <v>0</v>
      </c>
      <c r="I59" s="327">
        <v>0</v>
      </c>
      <c r="J59" s="328">
        <v>0</v>
      </c>
      <c r="K59" s="261">
        <f t="shared" si="26"/>
        <v>0</v>
      </c>
      <c r="L59" s="277" t="e">
        <f t="shared" si="27"/>
        <v>#DIV/0!</v>
      </c>
      <c r="M59" s="329">
        <v>0</v>
      </c>
      <c r="N59" s="330">
        <v>0</v>
      </c>
      <c r="O59" s="261">
        <f t="shared" si="4"/>
        <v>0</v>
      </c>
      <c r="P59" s="277" t="e">
        <f t="shared" si="5"/>
        <v>#DIV/0!</v>
      </c>
      <c r="Q59" s="331">
        <v>0</v>
      </c>
      <c r="R59" s="332">
        <v>0</v>
      </c>
      <c r="S59" s="261">
        <f t="shared" si="6"/>
        <v>0</v>
      </c>
      <c r="T59" s="277" t="e">
        <f t="shared" si="7"/>
        <v>#DIV/0!</v>
      </c>
      <c r="U59" s="157"/>
    </row>
    <row r="60" spans="1:21" s="68" customFormat="1" ht="15">
      <c r="A60" s="326" t="s">
        <v>276</v>
      </c>
      <c r="B60" s="326" t="s">
        <v>447</v>
      </c>
      <c r="C60" s="338" t="s">
        <v>480</v>
      </c>
      <c r="D60" s="326" t="s">
        <v>481</v>
      </c>
      <c r="E60" s="326">
        <v>4033</v>
      </c>
      <c r="F60" s="326">
        <v>4033</v>
      </c>
      <c r="G60" s="261">
        <f t="shared" si="24"/>
        <v>0</v>
      </c>
      <c r="H60" s="277">
        <f t="shared" si="25"/>
        <v>0</v>
      </c>
      <c r="I60" s="327">
        <v>1756.69</v>
      </c>
      <c r="J60" s="328">
        <v>1756.69</v>
      </c>
      <c r="K60" s="261">
        <f t="shared" si="26"/>
        <v>0</v>
      </c>
      <c r="L60" s="277">
        <f t="shared" si="27"/>
        <v>0</v>
      </c>
      <c r="M60" s="329">
        <v>310</v>
      </c>
      <c r="N60" s="330">
        <v>310</v>
      </c>
      <c r="O60" s="261">
        <f t="shared" si="4"/>
        <v>0</v>
      </c>
      <c r="P60" s="277">
        <f t="shared" si="5"/>
        <v>0</v>
      </c>
      <c r="Q60" s="331">
        <v>-11.16</v>
      </c>
      <c r="R60" s="332">
        <v>-11.16</v>
      </c>
      <c r="S60" s="261">
        <f t="shared" si="6"/>
        <v>0</v>
      </c>
      <c r="T60" s="277">
        <f t="shared" si="7"/>
        <v>0</v>
      </c>
      <c r="U60" s="157"/>
    </row>
    <row r="61" spans="1:21" s="68" customFormat="1" ht="15">
      <c r="A61" s="314" t="s">
        <v>276</v>
      </c>
      <c r="B61" s="314" t="s">
        <v>447</v>
      </c>
      <c r="C61" s="339" t="s">
        <v>480</v>
      </c>
      <c r="D61" s="314" t="s">
        <v>481</v>
      </c>
      <c r="E61" s="314">
        <v>4033</v>
      </c>
      <c r="F61" s="314">
        <v>4033</v>
      </c>
      <c r="G61" s="261">
        <f t="shared" si="24"/>
        <v>0</v>
      </c>
      <c r="H61" s="277">
        <f t="shared" si="25"/>
        <v>0</v>
      </c>
      <c r="I61" s="314">
        <v>0</v>
      </c>
      <c r="J61" s="314">
        <v>0</v>
      </c>
      <c r="K61" s="261">
        <f t="shared" si="26"/>
        <v>0</v>
      </c>
      <c r="L61" s="277" t="e">
        <f t="shared" si="27"/>
        <v>#DIV/0!</v>
      </c>
      <c r="M61" s="314">
        <v>0</v>
      </c>
      <c r="N61" s="314">
        <v>0</v>
      </c>
      <c r="O61" s="261">
        <f t="shared" si="4"/>
        <v>0</v>
      </c>
      <c r="P61" s="277" t="e">
        <f t="shared" si="5"/>
        <v>#DIV/0!</v>
      </c>
      <c r="Q61" s="314">
        <v>0</v>
      </c>
      <c r="R61" s="314">
        <v>0</v>
      </c>
      <c r="S61" s="261">
        <f t="shared" si="6"/>
        <v>0</v>
      </c>
      <c r="T61" s="277" t="e">
        <f t="shared" si="7"/>
        <v>#DIV/0!</v>
      </c>
      <c r="U61" s="157"/>
    </row>
    <row r="62" spans="1:21" s="207" customFormat="1" ht="15">
      <c r="A62" s="314" t="s">
        <v>276</v>
      </c>
      <c r="B62" s="314" t="s">
        <v>447</v>
      </c>
      <c r="C62" s="339" t="s">
        <v>480</v>
      </c>
      <c r="D62" s="314" t="s">
        <v>481</v>
      </c>
      <c r="E62" s="314">
        <v>4033</v>
      </c>
      <c r="F62" s="314">
        <v>4033</v>
      </c>
      <c r="G62" s="261">
        <f t="shared" si="24"/>
        <v>0</v>
      </c>
      <c r="H62" s="277">
        <f t="shared" si="25"/>
        <v>0</v>
      </c>
      <c r="I62" s="314">
        <v>0</v>
      </c>
      <c r="J62" s="314">
        <v>0</v>
      </c>
      <c r="K62" s="261">
        <f t="shared" si="26"/>
        <v>0</v>
      </c>
      <c r="L62" s="277" t="e">
        <f t="shared" si="27"/>
        <v>#DIV/0!</v>
      </c>
      <c r="M62" s="314">
        <v>0</v>
      </c>
      <c r="N62" s="314">
        <v>0</v>
      </c>
      <c r="O62" s="261">
        <f t="shared" si="4"/>
        <v>0</v>
      </c>
      <c r="P62" s="277" t="e">
        <f t="shared" si="5"/>
        <v>#DIV/0!</v>
      </c>
      <c r="Q62" s="314">
        <v>0</v>
      </c>
      <c r="R62" s="314">
        <v>0</v>
      </c>
      <c r="S62" s="261">
        <f t="shared" si="6"/>
        <v>0</v>
      </c>
      <c r="T62" s="277" t="e">
        <f t="shared" si="7"/>
        <v>#DIV/0!</v>
      </c>
      <c r="U62" s="204"/>
    </row>
    <row r="63" spans="1:21" s="207" customFormat="1" ht="15">
      <c r="A63" s="314" t="s">
        <v>276</v>
      </c>
      <c r="B63" s="314" t="s">
        <v>447</v>
      </c>
      <c r="C63" s="339" t="s">
        <v>480</v>
      </c>
      <c r="D63" s="314" t="s">
        <v>481</v>
      </c>
      <c r="E63" s="314">
        <v>4033</v>
      </c>
      <c r="F63" s="314">
        <v>4033</v>
      </c>
      <c r="G63" s="261">
        <f t="shared" ref="G63" si="36">E63-F63</f>
        <v>0</v>
      </c>
      <c r="H63" s="277">
        <f t="shared" ref="H63" si="37">ROUND(G63/E63,10)</f>
        <v>0</v>
      </c>
      <c r="I63" s="314">
        <v>0</v>
      </c>
      <c r="J63" s="314">
        <v>0</v>
      </c>
      <c r="K63" s="261">
        <f t="shared" ref="K63" si="38">I63-J63</f>
        <v>0</v>
      </c>
      <c r="L63" s="277" t="e">
        <f t="shared" ref="L63" si="39">ROUND(K63/I63,10)</f>
        <v>#DIV/0!</v>
      </c>
      <c r="M63" s="314">
        <v>0</v>
      </c>
      <c r="N63" s="314">
        <v>0</v>
      </c>
      <c r="O63" s="261">
        <f t="shared" ref="O63" si="40">M63-N63</f>
        <v>0</v>
      </c>
      <c r="P63" s="277" t="e">
        <f t="shared" ref="P63" si="41">ROUND(O63/M63,10)</f>
        <v>#DIV/0!</v>
      </c>
      <c r="Q63" s="314">
        <v>0</v>
      </c>
      <c r="R63" s="314">
        <v>0</v>
      </c>
      <c r="S63" s="261">
        <f t="shared" ref="S63" si="42">Q63-R63</f>
        <v>0</v>
      </c>
      <c r="T63" s="277" t="e">
        <f t="shared" ref="T63" si="43">ROUND(S63/Q63,10)</f>
        <v>#DIV/0!</v>
      </c>
      <c r="U63" s="204"/>
    </row>
    <row r="64" spans="1:21" s="207" customFormat="1" ht="15.75" customHeight="1">
      <c r="A64" s="314" t="s">
        <v>276</v>
      </c>
      <c r="B64" s="314" t="s">
        <v>447</v>
      </c>
      <c r="C64" s="339" t="s">
        <v>480</v>
      </c>
      <c r="D64" s="314" t="s">
        <v>481</v>
      </c>
      <c r="E64" s="314">
        <v>4033</v>
      </c>
      <c r="F64" s="314">
        <v>4033</v>
      </c>
      <c r="G64" s="261">
        <f t="shared" si="24"/>
        <v>0</v>
      </c>
      <c r="H64" s="277">
        <f t="shared" si="25"/>
        <v>0</v>
      </c>
      <c r="I64" s="314">
        <v>0</v>
      </c>
      <c r="J64" s="314">
        <v>0</v>
      </c>
      <c r="K64" s="261">
        <f t="shared" si="26"/>
        <v>0</v>
      </c>
      <c r="L64" s="277" t="e">
        <f t="shared" si="27"/>
        <v>#DIV/0!</v>
      </c>
      <c r="M64" s="314">
        <v>0</v>
      </c>
      <c r="N64" s="314">
        <v>0</v>
      </c>
      <c r="O64" s="261">
        <f t="shared" si="4"/>
        <v>0</v>
      </c>
      <c r="P64" s="277" t="e">
        <f t="shared" si="5"/>
        <v>#DIV/0!</v>
      </c>
      <c r="Q64" s="314">
        <v>0</v>
      </c>
      <c r="R64" s="314">
        <v>0</v>
      </c>
      <c r="S64" s="261">
        <f t="shared" si="6"/>
        <v>0</v>
      </c>
      <c r="T64" s="277" t="e">
        <f t="shared" si="7"/>
        <v>#DIV/0!</v>
      </c>
      <c r="U64" s="204"/>
    </row>
    <row r="65" spans="1:21" s="207" customFormat="1" ht="15">
      <c r="A65" s="314"/>
      <c r="B65" s="314"/>
      <c r="C65" s="339"/>
      <c r="D65" s="314"/>
      <c r="E65" s="314"/>
      <c r="F65" s="314"/>
      <c r="G65" s="261"/>
      <c r="H65" s="277"/>
      <c r="I65" s="314"/>
      <c r="J65" s="314"/>
      <c r="K65" s="261"/>
      <c r="L65" s="277"/>
      <c r="M65" s="314"/>
      <c r="N65" s="314"/>
      <c r="O65" s="261"/>
      <c r="P65" s="277"/>
      <c r="Q65" s="314"/>
      <c r="R65" s="314"/>
      <c r="S65" s="261"/>
      <c r="T65" s="277"/>
      <c r="U65" s="204"/>
    </row>
    <row r="66" spans="1:21" s="159" customFormat="1" ht="12.75">
      <c r="A66" s="172" t="s">
        <v>143</v>
      </c>
      <c r="B66" s="180"/>
      <c r="C66" s="340"/>
      <c r="D66" s="180"/>
      <c r="E66" s="182"/>
      <c r="F66" s="272"/>
      <c r="G66" s="161"/>
      <c r="H66" s="161"/>
      <c r="I66" s="166"/>
      <c r="J66" s="160"/>
      <c r="K66" s="161"/>
      <c r="L66" s="161"/>
      <c r="M66" s="166"/>
      <c r="N66" s="160"/>
      <c r="O66" s="161"/>
      <c r="P66" s="161"/>
      <c r="Q66" s="166"/>
      <c r="R66" s="160"/>
      <c r="S66" s="161"/>
      <c r="T66" s="161"/>
      <c r="U66" s="160"/>
    </row>
    <row r="67" spans="1:21" s="66" customFormat="1">
      <c r="A67" s="116"/>
      <c r="B67" s="115"/>
      <c r="C67" s="118"/>
      <c r="D67" s="117"/>
      <c r="E67" s="205"/>
      <c r="F67" s="272"/>
      <c r="G67" s="155"/>
      <c r="H67" s="155"/>
      <c r="I67" s="166"/>
      <c r="J67" s="155"/>
      <c r="K67" s="155"/>
      <c r="L67" s="155"/>
      <c r="M67" s="166"/>
      <c r="N67" s="155"/>
      <c r="O67" s="155"/>
      <c r="P67" s="155"/>
      <c r="Q67" s="166"/>
      <c r="R67" s="155"/>
      <c r="S67" s="155"/>
      <c r="T67" s="155"/>
      <c r="U67" s="60"/>
    </row>
    <row r="68" spans="1:21" s="68" customFormat="1">
      <c r="A68" s="116"/>
      <c r="B68" s="115"/>
      <c r="C68" s="118"/>
      <c r="D68" s="117"/>
      <c r="E68" s="206">
        <f>SUM(E2:E67)</f>
        <v>508723.31599999999</v>
      </c>
      <c r="F68" s="273">
        <f>SUM(F2:F67)</f>
        <v>508723.31599999999</v>
      </c>
      <c r="G68" s="168">
        <f>SUM(G2:G67)</f>
        <v>0</v>
      </c>
      <c r="H68" s="277">
        <f>ROUND(G68/E68,10)</f>
        <v>0</v>
      </c>
      <c r="I68" s="167">
        <f>SUM(I2:I67)</f>
        <v>45302.89</v>
      </c>
      <c r="J68" s="168">
        <f>SUM(J2:J67)</f>
        <v>45302.89</v>
      </c>
      <c r="K68" s="168">
        <f>SUM(K2:K67)</f>
        <v>0</v>
      </c>
      <c r="L68" s="278">
        <f>ROUND(K68/I68,10)</f>
        <v>0</v>
      </c>
      <c r="M68" s="167">
        <f>SUM(M2:M67)</f>
        <v>310</v>
      </c>
      <c r="N68" s="168">
        <f>SUM(N2:N67)</f>
        <v>310</v>
      </c>
      <c r="O68" s="168">
        <f>SUM(O2:O67)</f>
        <v>0</v>
      </c>
      <c r="P68" s="278">
        <f>ROUND(O68/M68,10)</f>
        <v>0</v>
      </c>
      <c r="Q68" s="167">
        <f>SUM(Q2:Q67)</f>
        <v>-651.35</v>
      </c>
      <c r="R68" s="168">
        <f>SUM(R2:R67)</f>
        <v>-651.35</v>
      </c>
      <c r="S68" s="168">
        <f t="shared" ref="S68" si="44">SUM(S2:S67)</f>
        <v>0</v>
      </c>
      <c r="T68" s="278">
        <f>ROUND(S68/Q68,10)</f>
        <v>0</v>
      </c>
      <c r="U68" s="168">
        <f>SUM(U2:U67)</f>
        <v>0</v>
      </c>
    </row>
    <row r="69" spans="1:21">
      <c r="A69" s="116"/>
      <c r="B69" s="115"/>
      <c r="C69" s="118"/>
      <c r="D69" s="117"/>
      <c r="E69" s="117"/>
      <c r="F69" s="274"/>
      <c r="G69" s="162"/>
      <c r="H69" s="162"/>
      <c r="I69" s="163"/>
      <c r="J69" s="115"/>
      <c r="K69" s="115"/>
      <c r="L69" s="115"/>
      <c r="M69" s="163"/>
      <c r="N69" s="163"/>
      <c r="O69" s="163"/>
      <c r="P69" s="163"/>
      <c r="Q69" s="163"/>
      <c r="R69" s="163"/>
      <c r="S69" s="163"/>
      <c r="T69" s="163"/>
      <c r="U69" s="163"/>
    </row>
    <row r="70" spans="1:21">
      <c r="A70" s="116"/>
      <c r="B70" s="115"/>
      <c r="C70" s="118"/>
      <c r="D70" s="117"/>
      <c r="E70" s="117"/>
      <c r="F70" s="274"/>
      <c r="G70" s="162"/>
      <c r="H70" s="162"/>
      <c r="I70" s="163"/>
      <c r="J70" s="115"/>
      <c r="K70" s="115"/>
      <c r="L70" s="115"/>
      <c r="M70" s="163"/>
      <c r="N70" s="163"/>
      <c r="O70" s="163"/>
      <c r="P70" s="163"/>
      <c r="Q70" s="163"/>
      <c r="R70" s="163"/>
      <c r="S70" s="163"/>
      <c r="T70" s="163"/>
      <c r="U70" s="163"/>
    </row>
    <row r="72" spans="1:21">
      <c r="A72" s="71"/>
      <c r="Q7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16.350000000000001</v>
      </c>
      <c r="E2" s="314">
        <v>16.350000000000001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16.350000000000001</v>
      </c>
      <c r="E8" s="267">
        <f>SUM(E2:E7)</f>
        <v>16.350000000000001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459</v>
      </c>
      <c r="C2">
        <v>2900</v>
      </c>
      <c r="D2" s="333">
        <v>43600</v>
      </c>
      <c r="E2" t="s">
        <v>447</v>
      </c>
      <c r="F2">
        <v>826.5</v>
      </c>
      <c r="G2"/>
      <c r="H2" s="200">
        <f t="shared" ref="H2:H66" si="0">F2-G2</f>
        <v>826.5</v>
      </c>
      <c r="I2" s="283">
        <f t="shared" ref="I2:I66" si="1">ROUND(H2/F2,10)</f>
        <v>1</v>
      </c>
      <c r="J2">
        <v>929.24</v>
      </c>
      <c r="K2">
        <v>956.47</v>
      </c>
      <c r="L2">
        <v>27.23</v>
      </c>
      <c r="M2"/>
      <c r="N2"/>
      <c r="O2"/>
      <c r="P2" s="200">
        <f t="shared" ref="P2:P67" si="2">J2-N2</f>
        <v>929.24</v>
      </c>
      <c r="Q2" s="281">
        <f>ROUND(P2/J2,10)</f>
        <v>1</v>
      </c>
      <c r="R2" s="200">
        <f>K2-M2</f>
        <v>956.47</v>
      </c>
      <c r="S2" s="281">
        <f>ROUND(R2/K2,10)</f>
        <v>1</v>
      </c>
      <c r="T2" s="200">
        <f>L2-O2</f>
        <v>27.23</v>
      </c>
      <c r="U2" s="281">
        <f>ROUND(T2/L2,10)</f>
        <v>1</v>
      </c>
      <c r="V2" s="7"/>
    </row>
    <row r="3" spans="1:22">
      <c r="A3" s="334">
        <v>599933900</v>
      </c>
      <c r="B3" t="s">
        <v>459</v>
      </c>
      <c r="C3">
        <v>2900</v>
      </c>
      <c r="D3" s="333">
        <v>44018</v>
      </c>
      <c r="E3" t="s">
        <v>447</v>
      </c>
      <c r="F3">
        <v>904.8</v>
      </c>
      <c r="G3"/>
      <c r="H3" s="200">
        <f t="shared" si="0"/>
        <v>904.8</v>
      </c>
      <c r="I3" s="283">
        <f t="shared" si="1"/>
        <v>1</v>
      </c>
      <c r="J3">
        <v>1015.96</v>
      </c>
      <c r="K3">
        <v>1047.08</v>
      </c>
      <c r="L3">
        <v>31.12</v>
      </c>
      <c r="M3"/>
      <c r="N3"/>
      <c r="O3"/>
      <c r="P3" s="200">
        <f t="shared" si="2"/>
        <v>1015.96</v>
      </c>
      <c r="Q3" s="281">
        <f t="shared" ref="Q3:Q68" si="3">ROUND(P3/J3,10)</f>
        <v>1</v>
      </c>
      <c r="R3" s="200">
        <f t="shared" ref="R3:R67" si="4">K3-M3</f>
        <v>1047.08</v>
      </c>
      <c r="S3" s="281">
        <f t="shared" ref="S3:S67" si="5">ROUND(R3/K3,10)</f>
        <v>1</v>
      </c>
      <c r="T3" s="200">
        <f t="shared" ref="T3:T67" si="6">L3-O3</f>
        <v>31.12</v>
      </c>
      <c r="U3" s="281">
        <f t="shared" ref="U3:U67" si="7">ROUND(T3/L3,10)</f>
        <v>1</v>
      </c>
      <c r="V3" s="7"/>
    </row>
    <row r="4" spans="1:22">
      <c r="A4" s="334">
        <v>599933900</v>
      </c>
      <c r="B4" t="s">
        <v>459</v>
      </c>
      <c r="C4">
        <v>2900</v>
      </c>
      <c r="D4" s="333">
        <v>44315</v>
      </c>
      <c r="E4" t="s">
        <v>447</v>
      </c>
      <c r="F4">
        <v>800.4</v>
      </c>
      <c r="G4"/>
      <c r="H4" s="200">
        <f t="shared" si="0"/>
        <v>800.4</v>
      </c>
      <c r="I4" s="283">
        <f t="shared" si="1"/>
        <v>1</v>
      </c>
      <c r="J4">
        <v>967</v>
      </c>
      <c r="K4">
        <v>926.26</v>
      </c>
      <c r="L4">
        <v>-40.74</v>
      </c>
      <c r="M4"/>
      <c r="N4"/>
      <c r="O4"/>
      <c r="P4" s="200">
        <f t="shared" si="2"/>
        <v>967</v>
      </c>
      <c r="Q4" s="281">
        <f t="shared" si="3"/>
        <v>1</v>
      </c>
      <c r="R4" s="200">
        <f t="shared" si="4"/>
        <v>926.26</v>
      </c>
      <c r="S4" s="281">
        <f t="shared" si="5"/>
        <v>1</v>
      </c>
      <c r="T4" s="200">
        <f t="shared" si="6"/>
        <v>-40.74</v>
      </c>
      <c r="U4" s="281">
        <f t="shared" si="7"/>
        <v>1</v>
      </c>
      <c r="V4" s="7"/>
    </row>
    <row r="5" spans="1:22">
      <c r="A5" s="334" t="s">
        <v>278</v>
      </c>
      <c r="B5" t="s">
        <v>275</v>
      </c>
      <c r="C5">
        <v>335991.49</v>
      </c>
      <c r="D5" s="333">
        <v>44501</v>
      </c>
      <c r="E5" t="s">
        <v>443</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698604006</v>
      </c>
      <c r="B6" t="s">
        <v>460</v>
      </c>
      <c r="C6">
        <v>6300</v>
      </c>
      <c r="D6" s="333">
        <v>44505</v>
      </c>
      <c r="E6" t="s">
        <v>451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461</v>
      </c>
      <c r="B7" t="s">
        <v>319</v>
      </c>
      <c r="C7">
        <v>68495</v>
      </c>
      <c r="D7" s="333">
        <v>44530</v>
      </c>
      <c r="E7" t="s">
        <v>449</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295</v>
      </c>
      <c r="C8">
        <v>1416</v>
      </c>
      <c r="D8" s="333">
        <v>42871</v>
      </c>
      <c r="E8" t="s">
        <v>447</v>
      </c>
      <c r="F8">
        <v>746.94</v>
      </c>
      <c r="G8"/>
      <c r="H8" s="200">
        <f t="shared" si="0"/>
        <v>746.94</v>
      </c>
      <c r="I8" s="283">
        <f t="shared" si="1"/>
        <v>1</v>
      </c>
      <c r="J8">
        <v>815.88</v>
      </c>
      <c r="K8">
        <v>864.4</v>
      </c>
      <c r="L8">
        <v>48.52</v>
      </c>
      <c r="M8"/>
      <c r="N8"/>
      <c r="O8"/>
      <c r="P8" s="200">
        <f t="shared" si="2"/>
        <v>815.88</v>
      </c>
      <c r="Q8" s="281">
        <f t="shared" ref="Q8" si="8">ROUND(P8/J8,10)</f>
        <v>1</v>
      </c>
      <c r="R8" s="200">
        <f t="shared" si="4"/>
        <v>864.4</v>
      </c>
      <c r="S8" s="281">
        <f t="shared" ref="S8" si="9">ROUND(R8/K8,10)</f>
        <v>1</v>
      </c>
      <c r="T8" s="200">
        <f t="shared" si="6"/>
        <v>48.52</v>
      </c>
      <c r="U8" s="281">
        <f t="shared" si="7"/>
        <v>1</v>
      </c>
      <c r="V8" s="7"/>
    </row>
    <row r="9" spans="1:22">
      <c r="A9" s="334">
        <v>403197908</v>
      </c>
      <c r="B9" t="s">
        <v>295</v>
      </c>
      <c r="C9">
        <v>1716</v>
      </c>
      <c r="D9" s="333">
        <v>44334</v>
      </c>
      <c r="E9" t="s">
        <v>447</v>
      </c>
      <c r="F9">
        <v>1357.78</v>
      </c>
      <c r="G9"/>
      <c r="H9" s="200">
        <f t="shared" si="0"/>
        <v>1357.78</v>
      </c>
      <c r="I9" s="283">
        <f t="shared" si="1"/>
        <v>1</v>
      </c>
      <c r="J9">
        <v>1639.38</v>
      </c>
      <c r="K9">
        <v>1571.29</v>
      </c>
      <c r="L9">
        <v>-68.09</v>
      </c>
      <c r="M9"/>
      <c r="N9"/>
      <c r="O9"/>
      <c r="P9" s="200">
        <f t="shared" si="2"/>
        <v>1639.38</v>
      </c>
      <c r="Q9" s="281">
        <f t="shared" si="3"/>
        <v>1</v>
      </c>
      <c r="R9" s="200">
        <f t="shared" si="4"/>
        <v>1571.29</v>
      </c>
      <c r="S9" s="281">
        <f t="shared" si="5"/>
        <v>1</v>
      </c>
      <c r="T9" s="200">
        <f t="shared" si="6"/>
        <v>-68.09</v>
      </c>
      <c r="U9" s="281">
        <f t="shared" si="7"/>
        <v>1</v>
      </c>
      <c r="V9" s="7"/>
    </row>
    <row r="10" spans="1:22">
      <c r="A10" s="334">
        <v>403197908</v>
      </c>
      <c r="B10" t="s">
        <v>295</v>
      </c>
      <c r="C10">
        <v>1416</v>
      </c>
      <c r="D10" s="333">
        <v>43235</v>
      </c>
      <c r="E10" t="s">
        <v>447</v>
      </c>
      <c r="F10">
        <v>971.02</v>
      </c>
      <c r="G10"/>
      <c r="H10" s="200">
        <f t="shared" si="0"/>
        <v>971.02</v>
      </c>
      <c r="I10" s="283">
        <f t="shared" si="1"/>
        <v>1</v>
      </c>
      <c r="J10">
        <v>1153.53</v>
      </c>
      <c r="K10">
        <v>1123.71</v>
      </c>
      <c r="L10">
        <v>-29.82</v>
      </c>
      <c r="M10"/>
      <c r="N10"/>
      <c r="O10"/>
      <c r="P10" s="200">
        <f t="shared" si="2"/>
        <v>1153.53</v>
      </c>
      <c r="Q10" s="281">
        <f t="shared" si="3"/>
        <v>1</v>
      </c>
      <c r="R10" s="200">
        <f t="shared" si="4"/>
        <v>1123.71</v>
      </c>
      <c r="S10" s="281">
        <f t="shared" si="5"/>
        <v>1</v>
      </c>
      <c r="T10" s="200">
        <f t="shared" si="6"/>
        <v>-29.82</v>
      </c>
      <c r="U10" s="281">
        <f t="shared" si="7"/>
        <v>1</v>
      </c>
      <c r="V10" s="7"/>
    </row>
    <row r="11" spans="1:22">
      <c r="A11" s="334">
        <v>403197908</v>
      </c>
      <c r="B11" t="s">
        <v>295</v>
      </c>
      <c r="C11">
        <v>1716</v>
      </c>
      <c r="D11" s="333">
        <v>43599</v>
      </c>
      <c r="E11" t="s">
        <v>447</v>
      </c>
      <c r="F11">
        <v>1516.19</v>
      </c>
      <c r="G11"/>
      <c r="H11" s="200">
        <f t="shared" si="0"/>
        <v>1516.19</v>
      </c>
      <c r="I11" s="283">
        <f t="shared" si="1"/>
        <v>1</v>
      </c>
      <c r="J11">
        <v>1704.81</v>
      </c>
      <c r="K11">
        <v>1754.61</v>
      </c>
      <c r="L11">
        <v>49.8</v>
      </c>
      <c r="M11"/>
      <c r="N11"/>
      <c r="O11"/>
      <c r="P11" s="200">
        <f t="shared" si="2"/>
        <v>1704.81</v>
      </c>
      <c r="Q11" s="281">
        <f t="shared" si="3"/>
        <v>1</v>
      </c>
      <c r="R11" s="200">
        <f t="shared" si="4"/>
        <v>1754.61</v>
      </c>
      <c r="S11" s="281">
        <f t="shared" si="5"/>
        <v>1</v>
      </c>
      <c r="T11" s="200">
        <f t="shared" si="6"/>
        <v>49.8</v>
      </c>
      <c r="U11" s="281">
        <f t="shared" si="7"/>
        <v>1</v>
      </c>
      <c r="V11" s="7"/>
    </row>
    <row r="12" spans="1:22">
      <c r="A12" s="334">
        <v>474184900</v>
      </c>
      <c r="B12" t="s">
        <v>369</v>
      </c>
      <c r="C12">
        <v>3154</v>
      </c>
      <c r="D12" s="333">
        <v>42859</v>
      </c>
      <c r="E12" t="s">
        <v>447</v>
      </c>
      <c r="F12">
        <v>998.24</v>
      </c>
      <c r="G12"/>
      <c r="H12" s="200">
        <f t="shared" si="0"/>
        <v>998.24</v>
      </c>
      <c r="I12" s="283">
        <f t="shared" si="1"/>
        <v>1</v>
      </c>
      <c r="J12">
        <v>1088.23</v>
      </c>
      <c r="K12">
        <v>1155.21</v>
      </c>
      <c r="L12">
        <v>66.98</v>
      </c>
      <c r="M12"/>
      <c r="N12"/>
      <c r="O12"/>
      <c r="P12" s="200">
        <f t="shared" si="2"/>
        <v>1088.23</v>
      </c>
      <c r="Q12" s="281">
        <f t="shared" si="3"/>
        <v>1</v>
      </c>
      <c r="R12" s="200">
        <f t="shared" si="4"/>
        <v>1155.21</v>
      </c>
      <c r="S12" s="281">
        <f t="shared" si="5"/>
        <v>1</v>
      </c>
      <c r="T12" s="200">
        <f t="shared" si="6"/>
        <v>66.98</v>
      </c>
      <c r="U12" s="281">
        <f t="shared" si="7"/>
        <v>1</v>
      </c>
      <c r="V12" s="7"/>
    </row>
    <row r="13" spans="1:22">
      <c r="A13" s="334">
        <v>474184900</v>
      </c>
      <c r="B13" t="s">
        <v>369</v>
      </c>
      <c r="C13">
        <v>3154</v>
      </c>
      <c r="D13" s="333">
        <v>43223</v>
      </c>
      <c r="E13" t="s">
        <v>447</v>
      </c>
      <c r="F13">
        <v>1039.83</v>
      </c>
      <c r="G13"/>
      <c r="H13" s="200">
        <f t="shared" si="0"/>
        <v>1039.83</v>
      </c>
      <c r="I13" s="283">
        <f t="shared" si="1"/>
        <v>1</v>
      </c>
      <c r="J13">
        <v>1256.33</v>
      </c>
      <c r="K13">
        <v>1203.3399999999999</v>
      </c>
      <c r="L13">
        <v>-52.99</v>
      </c>
      <c r="M13"/>
      <c r="N13"/>
      <c r="O13"/>
      <c r="P13" s="200">
        <f t="shared" si="2"/>
        <v>1256.33</v>
      </c>
      <c r="Q13" s="281">
        <f t="shared" si="3"/>
        <v>1</v>
      </c>
      <c r="R13" s="200">
        <f t="shared" si="4"/>
        <v>1203.3399999999999</v>
      </c>
      <c r="S13" s="281">
        <f t="shared" si="5"/>
        <v>1</v>
      </c>
      <c r="T13" s="200">
        <f t="shared" si="6"/>
        <v>-52.99</v>
      </c>
      <c r="U13" s="281">
        <f t="shared" si="7"/>
        <v>1</v>
      </c>
      <c r="V13" s="7"/>
    </row>
    <row r="14" spans="1:22">
      <c r="A14" s="334">
        <v>474184900</v>
      </c>
      <c r="B14" t="s">
        <v>369</v>
      </c>
      <c r="C14">
        <v>3654</v>
      </c>
      <c r="D14" s="333">
        <v>43587</v>
      </c>
      <c r="E14" t="s">
        <v>447</v>
      </c>
      <c r="F14">
        <v>1204.68</v>
      </c>
      <c r="G14"/>
      <c r="H14" s="200">
        <f t="shared" si="0"/>
        <v>1204.68</v>
      </c>
      <c r="I14" s="283">
        <f t="shared" si="1"/>
        <v>1</v>
      </c>
      <c r="J14">
        <v>1345.14</v>
      </c>
      <c r="K14">
        <v>1394.12</v>
      </c>
      <c r="L14">
        <v>48.98</v>
      </c>
      <c r="M14"/>
      <c r="N14"/>
      <c r="O14"/>
      <c r="P14" s="200">
        <f t="shared" si="2"/>
        <v>1345.14</v>
      </c>
      <c r="Q14" s="281">
        <f t="shared" si="3"/>
        <v>1</v>
      </c>
      <c r="R14" s="200">
        <f t="shared" si="4"/>
        <v>1394.12</v>
      </c>
      <c r="S14" s="281">
        <f t="shared" si="5"/>
        <v>1</v>
      </c>
      <c r="T14" s="200">
        <f t="shared" si="6"/>
        <v>48.98</v>
      </c>
      <c r="U14" s="281">
        <f t="shared" si="7"/>
        <v>1</v>
      </c>
      <c r="V14" s="7"/>
    </row>
    <row r="15" spans="1:22">
      <c r="A15" s="334">
        <v>474184900</v>
      </c>
      <c r="B15" t="s">
        <v>369</v>
      </c>
      <c r="C15">
        <v>3654</v>
      </c>
      <c r="D15" s="333">
        <v>43985</v>
      </c>
      <c r="E15" t="s">
        <v>447</v>
      </c>
      <c r="F15">
        <v>1252.8699999999999</v>
      </c>
      <c r="G15"/>
      <c r="H15" s="200">
        <f t="shared" si="0"/>
        <v>1252.8699999999999</v>
      </c>
      <c r="I15" s="283">
        <f t="shared" si="1"/>
        <v>1</v>
      </c>
      <c r="J15">
        <v>1393.62</v>
      </c>
      <c r="K15">
        <v>1449.88</v>
      </c>
      <c r="L15">
        <v>56.26</v>
      </c>
      <c r="M15"/>
      <c r="N15"/>
      <c r="O15"/>
      <c r="P15" s="200">
        <f t="shared" si="2"/>
        <v>1393.62</v>
      </c>
      <c r="Q15" s="281">
        <f t="shared" si="3"/>
        <v>1</v>
      </c>
      <c r="R15" s="200">
        <f t="shared" si="4"/>
        <v>1449.88</v>
      </c>
      <c r="S15" s="281">
        <f t="shared" si="5"/>
        <v>1</v>
      </c>
      <c r="T15" s="200">
        <f t="shared" si="6"/>
        <v>56.26</v>
      </c>
      <c r="U15" s="281">
        <f t="shared" si="7"/>
        <v>1</v>
      </c>
      <c r="V15" s="7"/>
    </row>
    <row r="16" spans="1:22">
      <c r="A16" s="334">
        <v>474184900</v>
      </c>
      <c r="B16" t="s">
        <v>369</v>
      </c>
      <c r="C16">
        <v>3654</v>
      </c>
      <c r="D16" s="333">
        <v>44314</v>
      </c>
      <c r="E16" t="s">
        <v>447</v>
      </c>
      <c r="F16">
        <v>1349.24</v>
      </c>
      <c r="G16"/>
      <c r="H16" s="200">
        <f t="shared" si="0"/>
        <v>1349.24</v>
      </c>
      <c r="I16" s="283">
        <f t="shared" si="1"/>
        <v>1</v>
      </c>
      <c r="J16">
        <v>1630.22</v>
      </c>
      <c r="K16">
        <v>1561.41</v>
      </c>
      <c r="L16">
        <v>-68.81</v>
      </c>
      <c r="M16"/>
      <c r="N16"/>
      <c r="O16"/>
      <c r="P16" s="200">
        <f t="shared" si="2"/>
        <v>1630.22</v>
      </c>
      <c r="Q16" s="281">
        <f t="shared" si="3"/>
        <v>1</v>
      </c>
      <c r="R16" s="200">
        <f t="shared" si="4"/>
        <v>1561.41</v>
      </c>
      <c r="S16" s="281">
        <f t="shared" si="5"/>
        <v>1</v>
      </c>
      <c r="T16" s="200">
        <f t="shared" si="6"/>
        <v>-68.81</v>
      </c>
      <c r="U16" s="281">
        <f t="shared" si="7"/>
        <v>1</v>
      </c>
      <c r="V16" s="7"/>
    </row>
    <row r="17" spans="1:22">
      <c r="A17" s="334">
        <v>533004909</v>
      </c>
      <c r="B17" t="s">
        <v>462</v>
      </c>
      <c r="C17">
        <v>5188</v>
      </c>
      <c r="D17" s="333">
        <v>44348</v>
      </c>
      <c r="E17" t="s">
        <v>447</v>
      </c>
      <c r="F17">
        <v>334.11</v>
      </c>
      <c r="G17"/>
      <c r="H17" s="200">
        <f t="shared" si="0"/>
        <v>334.11</v>
      </c>
      <c r="I17" s="283">
        <f t="shared" si="1"/>
        <v>1</v>
      </c>
      <c r="J17">
        <v>406.99</v>
      </c>
      <c r="K17">
        <v>386.65</v>
      </c>
      <c r="L17">
        <v>-20.34</v>
      </c>
      <c r="M17"/>
      <c r="N17"/>
      <c r="O17"/>
      <c r="P17" s="200">
        <f t="shared" si="2"/>
        <v>406.99</v>
      </c>
      <c r="Q17" s="281">
        <f t="shared" si="3"/>
        <v>1</v>
      </c>
      <c r="R17" s="200">
        <f t="shared" si="4"/>
        <v>386.65</v>
      </c>
      <c r="S17" s="281">
        <f t="shared" si="5"/>
        <v>1</v>
      </c>
      <c r="T17" s="200">
        <f t="shared" si="6"/>
        <v>-20.34</v>
      </c>
      <c r="U17" s="281">
        <f t="shared" si="7"/>
        <v>1</v>
      </c>
      <c r="V17" s="7"/>
    </row>
    <row r="18" spans="1:22">
      <c r="A18" s="334">
        <v>533004909</v>
      </c>
      <c r="B18" t="s">
        <v>462</v>
      </c>
      <c r="C18">
        <v>5188</v>
      </c>
      <c r="D18" s="333">
        <v>43616</v>
      </c>
      <c r="E18" t="s">
        <v>447</v>
      </c>
      <c r="F18">
        <v>505.83</v>
      </c>
      <c r="G18"/>
      <c r="H18" s="200">
        <f t="shared" si="0"/>
        <v>505.83</v>
      </c>
      <c r="I18" s="283">
        <f t="shared" si="1"/>
        <v>1</v>
      </c>
      <c r="J18">
        <v>563.62</v>
      </c>
      <c r="K18">
        <v>585.37</v>
      </c>
      <c r="L18">
        <v>21.75</v>
      </c>
      <c r="M18"/>
      <c r="N18"/>
      <c r="O18"/>
      <c r="P18" s="200">
        <f t="shared" si="2"/>
        <v>563.62</v>
      </c>
      <c r="Q18" s="281">
        <f t="shared" si="3"/>
        <v>1</v>
      </c>
      <c r="R18" s="200">
        <f t="shared" si="4"/>
        <v>585.37</v>
      </c>
      <c r="S18" s="281">
        <f t="shared" si="5"/>
        <v>1</v>
      </c>
      <c r="T18" s="200">
        <f t="shared" si="6"/>
        <v>21.75</v>
      </c>
      <c r="U18" s="281">
        <f t="shared" si="7"/>
        <v>1</v>
      </c>
      <c r="V18" s="7"/>
    </row>
    <row r="19" spans="1:22">
      <c r="A19" s="334">
        <v>533004909</v>
      </c>
      <c r="B19" t="s">
        <v>462</v>
      </c>
      <c r="C19">
        <v>5188</v>
      </c>
      <c r="D19" s="333">
        <v>43984</v>
      </c>
      <c r="E19" t="s">
        <v>447</v>
      </c>
      <c r="F19">
        <v>472.11</v>
      </c>
      <c r="G19"/>
      <c r="H19" s="200">
        <f t="shared" ref="H19:H26" si="10">F19-G19</f>
        <v>472.11</v>
      </c>
      <c r="I19" s="283">
        <f t="shared" ref="I19:I26" si="11">ROUND(H19/F19,10)</f>
        <v>1</v>
      </c>
      <c r="J19">
        <v>521.94000000000005</v>
      </c>
      <c r="K19">
        <v>546.35</v>
      </c>
      <c r="L19">
        <v>24.41</v>
      </c>
      <c r="M19"/>
      <c r="N19"/>
      <c r="O19"/>
      <c r="P19" s="200">
        <f t="shared" ref="P19:P26" si="12">J19-N19</f>
        <v>521.94000000000005</v>
      </c>
      <c r="Q19" s="281">
        <f t="shared" ref="Q19:Q26" si="13">ROUND(P19/J19,10)</f>
        <v>1</v>
      </c>
      <c r="R19" s="200">
        <f t="shared" ref="R19:R26" si="14">K19-M19</f>
        <v>546.35</v>
      </c>
      <c r="S19" s="281">
        <f t="shared" ref="S19:S26" si="15">ROUND(R19/K19,10)</f>
        <v>1</v>
      </c>
      <c r="T19" s="200">
        <f t="shared" ref="T19:T26" si="16">L19-O19</f>
        <v>24.41</v>
      </c>
      <c r="U19" s="281">
        <f t="shared" ref="U19:U26" si="17">ROUND(T19/L19,10)</f>
        <v>1</v>
      </c>
      <c r="V19" s="7"/>
    </row>
    <row r="20" spans="1:22">
      <c r="A20" s="334">
        <v>575035902</v>
      </c>
      <c r="B20" t="s">
        <v>463</v>
      </c>
      <c r="C20">
        <v>15713</v>
      </c>
      <c r="D20" s="333">
        <v>42878</v>
      </c>
      <c r="E20" t="s">
        <v>447</v>
      </c>
      <c r="F20">
        <v>331.54</v>
      </c>
      <c r="G20"/>
      <c r="H20" s="200">
        <f t="shared" si="10"/>
        <v>331.54</v>
      </c>
      <c r="I20" s="283">
        <f t="shared" si="11"/>
        <v>1</v>
      </c>
      <c r="J20">
        <v>371.16</v>
      </c>
      <c r="K20">
        <v>383.67</v>
      </c>
      <c r="L20">
        <v>12.51</v>
      </c>
      <c r="M20"/>
      <c r="N20"/>
      <c r="O20"/>
      <c r="P20" s="200">
        <f t="shared" si="12"/>
        <v>371.16</v>
      </c>
      <c r="Q20" s="281">
        <f t="shared" si="13"/>
        <v>1</v>
      </c>
      <c r="R20" s="200">
        <f t="shared" si="14"/>
        <v>383.67</v>
      </c>
      <c r="S20" s="281">
        <f t="shared" si="15"/>
        <v>1</v>
      </c>
      <c r="T20" s="200">
        <f t="shared" si="16"/>
        <v>12.51</v>
      </c>
      <c r="U20" s="281">
        <f t="shared" si="17"/>
        <v>1</v>
      </c>
      <c r="V20" s="7"/>
    </row>
    <row r="21" spans="1:22">
      <c r="A21" s="334">
        <v>575035902</v>
      </c>
      <c r="B21" t="s">
        <v>463</v>
      </c>
      <c r="C21">
        <v>15713</v>
      </c>
      <c r="D21" s="333">
        <v>42878</v>
      </c>
      <c r="E21" t="s">
        <v>447</v>
      </c>
      <c r="F21">
        <v>455.87</v>
      </c>
      <c r="G21"/>
      <c r="H21" s="200">
        <f t="shared" si="10"/>
        <v>455.87</v>
      </c>
      <c r="I21" s="283">
        <f t="shared" si="11"/>
        <v>1</v>
      </c>
      <c r="J21">
        <v>510.35</v>
      </c>
      <c r="K21">
        <v>527.55999999999995</v>
      </c>
      <c r="L21">
        <v>17.21</v>
      </c>
      <c r="M21"/>
      <c r="N21"/>
      <c r="O21"/>
      <c r="P21" s="200">
        <f t="shared" si="12"/>
        <v>510.35</v>
      </c>
      <c r="Q21" s="281">
        <f t="shared" si="13"/>
        <v>1</v>
      </c>
      <c r="R21" s="200">
        <f t="shared" si="14"/>
        <v>527.55999999999995</v>
      </c>
      <c r="S21" s="281">
        <f t="shared" si="15"/>
        <v>1</v>
      </c>
      <c r="T21" s="200">
        <f t="shared" si="16"/>
        <v>17.21</v>
      </c>
      <c r="U21" s="281">
        <f t="shared" si="17"/>
        <v>1</v>
      </c>
      <c r="V21" s="7"/>
    </row>
    <row r="22" spans="1:22">
      <c r="A22" s="334">
        <v>575035902</v>
      </c>
      <c r="B22" t="s">
        <v>463</v>
      </c>
      <c r="C22">
        <v>15713</v>
      </c>
      <c r="D22" s="333">
        <v>43249</v>
      </c>
      <c r="E22" t="s">
        <v>447</v>
      </c>
      <c r="F22">
        <v>455.87</v>
      </c>
      <c r="G22"/>
      <c r="H22" s="200">
        <f t="shared" si="10"/>
        <v>455.87</v>
      </c>
      <c r="I22" s="283">
        <f t="shared" si="11"/>
        <v>1</v>
      </c>
      <c r="J22">
        <v>531.29999999999995</v>
      </c>
      <c r="K22">
        <v>527.55999999999995</v>
      </c>
      <c r="L22">
        <v>-3.74</v>
      </c>
      <c r="M22"/>
      <c r="N22"/>
      <c r="O22"/>
      <c r="P22" s="200">
        <f t="shared" si="12"/>
        <v>531.29999999999995</v>
      </c>
      <c r="Q22" s="281">
        <f t="shared" si="13"/>
        <v>1</v>
      </c>
      <c r="R22" s="200">
        <f t="shared" si="14"/>
        <v>527.55999999999995</v>
      </c>
      <c r="S22" s="281">
        <f t="shared" si="15"/>
        <v>1</v>
      </c>
      <c r="T22" s="200">
        <f t="shared" si="16"/>
        <v>-3.74</v>
      </c>
      <c r="U22" s="281">
        <f t="shared" si="17"/>
        <v>1</v>
      </c>
      <c r="V22" s="7"/>
    </row>
    <row r="23" spans="1:22">
      <c r="A23" s="334">
        <v>605460005</v>
      </c>
      <c r="B23" t="s">
        <v>464</v>
      </c>
      <c r="C23">
        <v>24100</v>
      </c>
      <c r="D23" s="333">
        <v>44558</v>
      </c>
      <c r="E23" t="s">
        <v>451</v>
      </c>
      <c r="F23">
        <v>0</v>
      </c>
      <c r="G23"/>
      <c r="H23" s="200">
        <f t="shared" si="10"/>
        <v>0</v>
      </c>
      <c r="I23" s="283" t="e">
        <f t="shared" si="11"/>
        <v>#DIV/0!</v>
      </c>
      <c r="J23">
        <v>0</v>
      </c>
      <c r="K23">
        <v>0</v>
      </c>
      <c r="L23">
        <v>0</v>
      </c>
      <c r="M23"/>
      <c r="N23"/>
      <c r="O23"/>
      <c r="P23" s="200">
        <f t="shared" si="12"/>
        <v>0</v>
      </c>
      <c r="Q23" s="281" t="e">
        <f t="shared" si="13"/>
        <v>#DIV/0!</v>
      </c>
      <c r="R23" s="200">
        <f t="shared" si="14"/>
        <v>0</v>
      </c>
      <c r="S23" s="281" t="e">
        <f t="shared" si="15"/>
        <v>#DIV/0!</v>
      </c>
      <c r="T23" s="200">
        <f t="shared" si="16"/>
        <v>0</v>
      </c>
      <c r="U23" s="281" t="e">
        <f t="shared" si="17"/>
        <v>#DIV/0!</v>
      </c>
      <c r="V23" s="7"/>
    </row>
    <row r="24" spans="1:22">
      <c r="A24" s="334">
        <v>649926003</v>
      </c>
      <c r="B24" t="s">
        <v>362</v>
      </c>
      <c r="C24">
        <v>3900</v>
      </c>
      <c r="D24" s="333">
        <v>44558</v>
      </c>
      <c r="E24" t="s">
        <v>451</v>
      </c>
      <c r="F24">
        <v>0</v>
      </c>
      <c r="G24"/>
      <c r="H24" s="200">
        <f t="shared" si="10"/>
        <v>0</v>
      </c>
      <c r="I24" s="283" t="e">
        <f t="shared" si="11"/>
        <v>#DIV/0!</v>
      </c>
      <c r="J24">
        <v>0</v>
      </c>
      <c r="K24">
        <v>0</v>
      </c>
      <c r="L24">
        <v>0</v>
      </c>
      <c r="M24"/>
      <c r="N24"/>
      <c r="O24"/>
      <c r="P24" s="200">
        <f t="shared" si="12"/>
        <v>0</v>
      </c>
      <c r="Q24" s="281" t="e">
        <f t="shared" si="13"/>
        <v>#DIV/0!</v>
      </c>
      <c r="R24" s="200">
        <f t="shared" si="14"/>
        <v>0</v>
      </c>
      <c r="S24" s="281" t="e">
        <f t="shared" si="15"/>
        <v>#DIV/0!</v>
      </c>
      <c r="T24" s="200">
        <f t="shared" si="16"/>
        <v>0</v>
      </c>
      <c r="U24" s="281" t="e">
        <f t="shared" si="17"/>
        <v>#DIV/0!</v>
      </c>
      <c r="V24" s="7"/>
    </row>
    <row r="25" spans="1:22">
      <c r="A25" s="334">
        <v>655580009</v>
      </c>
      <c r="B25" t="s">
        <v>465</v>
      </c>
      <c r="C25">
        <v>6000</v>
      </c>
      <c r="D25" s="333">
        <v>44526</v>
      </c>
      <c r="E25" t="s">
        <v>451</v>
      </c>
      <c r="F25">
        <v>0</v>
      </c>
      <c r="G25"/>
      <c r="H25" s="200">
        <f t="shared" si="10"/>
        <v>0</v>
      </c>
      <c r="I25" s="283" t="e">
        <f t="shared" si="11"/>
        <v>#DIV/0!</v>
      </c>
      <c r="J25">
        <v>0</v>
      </c>
      <c r="K25">
        <v>0</v>
      </c>
      <c r="L25">
        <v>0</v>
      </c>
      <c r="M25"/>
      <c r="N25"/>
      <c r="O25"/>
      <c r="P25" s="200">
        <f t="shared" si="12"/>
        <v>0</v>
      </c>
      <c r="Q25" s="281" t="e">
        <f t="shared" si="13"/>
        <v>#DIV/0!</v>
      </c>
      <c r="R25" s="200">
        <f t="shared" si="14"/>
        <v>0</v>
      </c>
      <c r="S25" s="281" t="e">
        <f t="shared" si="15"/>
        <v>#DIV/0!</v>
      </c>
      <c r="T25" s="200">
        <f t="shared" si="16"/>
        <v>0</v>
      </c>
      <c r="U25" s="281" t="e">
        <f t="shared" si="17"/>
        <v>#DIV/0!</v>
      </c>
      <c r="V25" s="7"/>
    </row>
    <row r="26" spans="1:22">
      <c r="A26" s="334">
        <v>664068004</v>
      </c>
      <c r="B26" t="s">
        <v>466</v>
      </c>
      <c r="C26">
        <v>7972</v>
      </c>
      <c r="D26" s="333">
        <v>44531</v>
      </c>
      <c r="E26" t="s">
        <v>451</v>
      </c>
      <c r="F26">
        <v>0</v>
      </c>
      <c r="G26"/>
      <c r="H26" s="200">
        <f t="shared" si="10"/>
        <v>0</v>
      </c>
      <c r="I26" s="283" t="e">
        <f t="shared" si="11"/>
        <v>#DIV/0!</v>
      </c>
      <c r="J26">
        <v>0</v>
      </c>
      <c r="K26">
        <v>0</v>
      </c>
      <c r="L26">
        <v>0</v>
      </c>
      <c r="M26"/>
      <c r="N26"/>
      <c r="O26"/>
      <c r="P26" s="200">
        <f t="shared" si="12"/>
        <v>0</v>
      </c>
      <c r="Q26" s="281" t="e">
        <f t="shared" si="13"/>
        <v>#DIV/0!</v>
      </c>
      <c r="R26" s="200">
        <f t="shared" si="14"/>
        <v>0</v>
      </c>
      <c r="S26" s="281" t="e">
        <f t="shared" si="15"/>
        <v>#DIV/0!</v>
      </c>
      <c r="T26" s="200">
        <f t="shared" si="16"/>
        <v>0</v>
      </c>
      <c r="U26" s="281" t="e">
        <f t="shared" si="17"/>
        <v>#DIV/0!</v>
      </c>
      <c r="V26" s="7"/>
    </row>
    <row r="27" spans="1:22">
      <c r="A27" s="334">
        <v>665942009</v>
      </c>
      <c r="B27" t="s">
        <v>467</v>
      </c>
      <c r="C27">
        <v>7911</v>
      </c>
      <c r="D27" s="333">
        <v>44532</v>
      </c>
      <c r="E27" t="s">
        <v>451</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666114004</v>
      </c>
      <c r="B28" t="s">
        <v>376</v>
      </c>
      <c r="C28">
        <v>17800</v>
      </c>
      <c r="D28" s="333">
        <v>44558</v>
      </c>
      <c r="E28" t="s">
        <v>451</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350</v>
      </c>
      <c r="C29">
        <v>19754</v>
      </c>
      <c r="D29" s="333">
        <v>44257</v>
      </c>
      <c r="E29" t="s">
        <v>447</v>
      </c>
      <c r="F29">
        <v>1146.23</v>
      </c>
      <c r="G29"/>
      <c r="H29" s="200">
        <f t="shared" si="0"/>
        <v>1146.23</v>
      </c>
      <c r="I29" s="283">
        <f t="shared" si="1"/>
        <v>1</v>
      </c>
      <c r="J29">
        <v>1391.29</v>
      </c>
      <c r="K29">
        <v>1326.47</v>
      </c>
      <c r="L29">
        <v>-64.819999999999993</v>
      </c>
      <c r="M29"/>
      <c r="N29"/>
      <c r="O29"/>
      <c r="P29" s="200">
        <f t="shared" si="2"/>
        <v>1391.29</v>
      </c>
      <c r="Q29" s="281">
        <f t="shared" si="3"/>
        <v>1</v>
      </c>
      <c r="R29" s="200">
        <f t="shared" si="4"/>
        <v>1326.47</v>
      </c>
      <c r="S29" s="281">
        <f t="shared" si="5"/>
        <v>1</v>
      </c>
      <c r="T29" s="200">
        <f t="shared" si="6"/>
        <v>-64.819999999999993</v>
      </c>
      <c r="U29" s="281">
        <f t="shared" si="7"/>
        <v>1</v>
      </c>
      <c r="V29" s="7"/>
    </row>
    <row r="30" spans="1:22">
      <c r="A30" s="334">
        <v>588950907</v>
      </c>
      <c r="B30" t="s">
        <v>350</v>
      </c>
      <c r="C30">
        <v>19754</v>
      </c>
      <c r="D30" s="333">
        <v>43522</v>
      </c>
      <c r="E30" t="s">
        <v>447</v>
      </c>
      <c r="F30">
        <v>1406.73</v>
      </c>
      <c r="G30"/>
      <c r="H30" s="200">
        <f t="shared" si="0"/>
        <v>1406.73</v>
      </c>
      <c r="I30" s="283">
        <f t="shared" si="1"/>
        <v>1</v>
      </c>
      <c r="J30">
        <v>1595.16</v>
      </c>
      <c r="K30">
        <v>1627.94</v>
      </c>
      <c r="L30">
        <v>32.78</v>
      </c>
      <c r="M30"/>
      <c r="N30"/>
      <c r="O30"/>
      <c r="P30" s="200">
        <f t="shared" si="2"/>
        <v>1595.16</v>
      </c>
      <c r="Q30" s="281">
        <f t="shared" si="3"/>
        <v>1</v>
      </c>
      <c r="R30" s="200">
        <f t="shared" si="4"/>
        <v>1627.94</v>
      </c>
      <c r="S30" s="281">
        <f t="shared" si="5"/>
        <v>1</v>
      </c>
      <c r="T30" s="200">
        <f t="shared" si="6"/>
        <v>32.78</v>
      </c>
      <c r="U30" s="281">
        <f t="shared" si="7"/>
        <v>1</v>
      </c>
      <c r="V30" s="7"/>
    </row>
    <row r="31" spans="1:22">
      <c r="A31" s="334">
        <v>588950907</v>
      </c>
      <c r="B31" t="s">
        <v>350</v>
      </c>
      <c r="C31">
        <v>19754</v>
      </c>
      <c r="D31" s="333">
        <v>43886</v>
      </c>
      <c r="E31" t="s">
        <v>447</v>
      </c>
      <c r="F31">
        <v>1406.73</v>
      </c>
      <c r="G31"/>
      <c r="H31" s="200">
        <f t="shared" si="0"/>
        <v>1406.73</v>
      </c>
      <c r="I31" s="283">
        <f t="shared" si="1"/>
        <v>1</v>
      </c>
      <c r="J31">
        <v>1526.59</v>
      </c>
      <c r="K31">
        <v>1627.94</v>
      </c>
      <c r="L31">
        <v>101.35</v>
      </c>
      <c r="M31"/>
      <c r="N31"/>
      <c r="O31"/>
      <c r="P31" s="200">
        <f t="shared" si="2"/>
        <v>1526.59</v>
      </c>
      <c r="Q31" s="281">
        <f t="shared" si="3"/>
        <v>1</v>
      </c>
      <c r="R31" s="200">
        <f t="shared" si="4"/>
        <v>1627.94</v>
      </c>
      <c r="S31" s="281">
        <f t="shared" si="5"/>
        <v>1</v>
      </c>
      <c r="T31" s="200">
        <f t="shared" si="6"/>
        <v>101.35</v>
      </c>
      <c r="U31" s="281">
        <f t="shared" si="7"/>
        <v>1</v>
      </c>
      <c r="V31" s="7"/>
    </row>
    <row r="32" spans="1:22">
      <c r="A32" s="334">
        <v>635640006</v>
      </c>
      <c r="B32" t="s">
        <v>406</v>
      </c>
      <c r="C32">
        <v>6188</v>
      </c>
      <c r="D32" s="333">
        <v>44558</v>
      </c>
      <c r="E32" t="s">
        <v>451</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v>686930009</v>
      </c>
      <c r="B33" t="s">
        <v>468</v>
      </c>
      <c r="C33">
        <v>2398</v>
      </c>
      <c r="D33" s="333">
        <v>44558</v>
      </c>
      <c r="E33" t="s">
        <v>451</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803054204</v>
      </c>
      <c r="B34" t="s">
        <v>469</v>
      </c>
      <c r="C34">
        <v>3700</v>
      </c>
      <c r="D34" s="333">
        <v>42877</v>
      </c>
      <c r="E34" t="s">
        <v>443</v>
      </c>
      <c r="F34">
        <v>1463</v>
      </c>
      <c r="G34"/>
      <c r="H34" s="200">
        <f t="shared" si="0"/>
        <v>1463</v>
      </c>
      <c r="I34" s="283">
        <f t="shared" si="1"/>
        <v>1</v>
      </c>
      <c r="J34">
        <v>1463</v>
      </c>
      <c r="K34">
        <v>1463</v>
      </c>
      <c r="L34">
        <v>0</v>
      </c>
      <c r="M34"/>
      <c r="N34"/>
      <c r="O34"/>
      <c r="P34" s="200">
        <f t="shared" si="2"/>
        <v>1463</v>
      </c>
      <c r="Q34" s="281">
        <f t="shared" si="3"/>
        <v>1</v>
      </c>
      <c r="R34" s="200">
        <f t="shared" si="4"/>
        <v>1463</v>
      </c>
      <c r="S34" s="281">
        <f t="shared" si="5"/>
        <v>1</v>
      </c>
      <c r="T34" s="200">
        <f t="shared" si="6"/>
        <v>0</v>
      </c>
      <c r="U34" s="281" t="e">
        <f t="shared" si="7"/>
        <v>#DIV/0!</v>
      </c>
      <c r="V34" s="7"/>
    </row>
    <row r="35" spans="1:22">
      <c r="A35" s="334">
        <v>803054204</v>
      </c>
      <c r="B35" t="s">
        <v>469</v>
      </c>
      <c r="C35">
        <v>3700</v>
      </c>
      <c r="D35" s="333">
        <v>43249</v>
      </c>
      <c r="E35" t="s">
        <v>443</v>
      </c>
      <c r="F35">
        <v>1574.91</v>
      </c>
      <c r="G35"/>
      <c r="H35" s="200">
        <f t="shared" si="0"/>
        <v>1574.91</v>
      </c>
      <c r="I35" s="283">
        <f t="shared" si="1"/>
        <v>1</v>
      </c>
      <c r="J35">
        <v>1574.91</v>
      </c>
      <c r="K35">
        <v>1574.91</v>
      </c>
      <c r="L35">
        <v>0</v>
      </c>
      <c r="M35"/>
      <c r="N35"/>
      <c r="O35"/>
      <c r="P35" s="200">
        <f t="shared" si="2"/>
        <v>1574.91</v>
      </c>
      <c r="Q35" s="281">
        <f t="shared" si="3"/>
        <v>1</v>
      </c>
      <c r="R35" s="200">
        <f t="shared" si="4"/>
        <v>1574.91</v>
      </c>
      <c r="S35" s="281">
        <f t="shared" si="5"/>
        <v>1</v>
      </c>
      <c r="T35" s="200">
        <f t="shared" si="6"/>
        <v>0</v>
      </c>
      <c r="U35" s="281" t="e">
        <f t="shared" si="7"/>
        <v>#DIV/0!</v>
      </c>
      <c r="V35" s="7"/>
    </row>
    <row r="36" spans="1:22">
      <c r="A36" s="334">
        <v>803054204</v>
      </c>
      <c r="B36" t="s">
        <v>469</v>
      </c>
      <c r="C36">
        <v>7300</v>
      </c>
      <c r="D36" s="333">
        <v>43613</v>
      </c>
      <c r="E36" t="s">
        <v>443</v>
      </c>
      <c r="F36">
        <v>3145.15</v>
      </c>
      <c r="G36"/>
      <c r="H36" s="200">
        <f t="shared" si="0"/>
        <v>3145.15</v>
      </c>
      <c r="I36" s="283">
        <f t="shared" si="1"/>
        <v>1</v>
      </c>
      <c r="J36">
        <v>3145.15</v>
      </c>
      <c r="K36">
        <v>3145.15</v>
      </c>
      <c r="L36">
        <v>0</v>
      </c>
      <c r="M36"/>
      <c r="N36"/>
      <c r="O36"/>
      <c r="P36" s="200">
        <f t="shared" si="2"/>
        <v>3145.15</v>
      </c>
      <c r="Q36" s="281">
        <f t="shared" si="3"/>
        <v>1</v>
      </c>
      <c r="R36" s="200">
        <f t="shared" si="4"/>
        <v>3145.15</v>
      </c>
      <c r="S36" s="281">
        <f t="shared" si="5"/>
        <v>1</v>
      </c>
      <c r="T36" s="200">
        <f t="shared" si="6"/>
        <v>0</v>
      </c>
      <c r="U36" s="281" t="e">
        <f t="shared" si="7"/>
        <v>#DIV/0!</v>
      </c>
      <c r="V36" s="7"/>
    </row>
    <row r="37" spans="1:22">
      <c r="A37" s="334">
        <v>803054204</v>
      </c>
      <c r="B37" t="s">
        <v>469</v>
      </c>
      <c r="C37">
        <v>6200</v>
      </c>
      <c r="D37" s="333">
        <v>43984</v>
      </c>
      <c r="E37" t="s">
        <v>443</v>
      </c>
      <c r="F37">
        <v>2768.41</v>
      </c>
      <c r="G37"/>
      <c r="H37" s="200">
        <f t="shared" si="0"/>
        <v>2768.41</v>
      </c>
      <c r="I37" s="283">
        <f t="shared" si="1"/>
        <v>1</v>
      </c>
      <c r="J37">
        <v>2768.41</v>
      </c>
      <c r="K37">
        <v>2768.41</v>
      </c>
      <c r="L37">
        <v>0</v>
      </c>
      <c r="M37"/>
      <c r="N37"/>
      <c r="O37"/>
      <c r="P37" s="200">
        <f t="shared" si="2"/>
        <v>2768.41</v>
      </c>
      <c r="Q37" s="281">
        <f t="shared" si="3"/>
        <v>1</v>
      </c>
      <c r="R37" s="200">
        <f t="shared" si="4"/>
        <v>2768.41</v>
      </c>
      <c r="S37" s="281">
        <f t="shared" si="5"/>
        <v>1</v>
      </c>
      <c r="T37" s="200">
        <f t="shared" si="6"/>
        <v>0</v>
      </c>
      <c r="U37" s="281" t="e">
        <f t="shared" si="7"/>
        <v>#DIV/0!</v>
      </c>
      <c r="V37" s="7"/>
    </row>
    <row r="38" spans="1:22">
      <c r="A38" s="334">
        <v>803054204</v>
      </c>
      <c r="B38" t="s">
        <v>469</v>
      </c>
      <c r="C38">
        <v>3200</v>
      </c>
      <c r="D38" s="333">
        <v>44341</v>
      </c>
      <c r="E38" t="s">
        <v>443</v>
      </c>
      <c r="F38">
        <v>1872.96</v>
      </c>
      <c r="G38"/>
      <c r="H38" s="200">
        <f t="shared" si="0"/>
        <v>1872.96</v>
      </c>
      <c r="I38" s="283">
        <f t="shared" si="1"/>
        <v>1</v>
      </c>
      <c r="J38">
        <v>1872.96</v>
      </c>
      <c r="K38">
        <v>1872.96</v>
      </c>
      <c r="L38">
        <v>0</v>
      </c>
      <c r="M38"/>
      <c r="N38"/>
      <c r="O38"/>
      <c r="P38" s="200">
        <f t="shared" si="2"/>
        <v>1872.96</v>
      </c>
      <c r="Q38" s="281">
        <f t="shared" si="3"/>
        <v>1</v>
      </c>
      <c r="R38" s="200">
        <f t="shared" si="4"/>
        <v>1872.96</v>
      </c>
      <c r="S38" s="281">
        <f t="shared" si="5"/>
        <v>1</v>
      </c>
      <c r="T38" s="200">
        <f t="shared" si="6"/>
        <v>0</v>
      </c>
      <c r="U38" s="281" t="e">
        <f t="shared" si="7"/>
        <v>#DIV/0!</v>
      </c>
      <c r="V38" s="7"/>
    </row>
    <row r="39" spans="1:22">
      <c r="A39" s="334">
        <v>712459908</v>
      </c>
      <c r="B39" t="s">
        <v>321</v>
      </c>
      <c r="C39">
        <v>2596</v>
      </c>
      <c r="D39" s="333">
        <v>43951</v>
      </c>
      <c r="E39" t="s">
        <v>442</v>
      </c>
      <c r="F39">
        <v>5815.04</v>
      </c>
      <c r="G39"/>
      <c r="H39" s="200">
        <f t="shared" si="0"/>
        <v>5815.04</v>
      </c>
      <c r="I39" s="283">
        <f t="shared" si="1"/>
        <v>1</v>
      </c>
      <c r="J39">
        <v>5963.84</v>
      </c>
      <c r="K39">
        <v>6363.93</v>
      </c>
      <c r="L39">
        <v>400.09</v>
      </c>
      <c r="M39"/>
      <c r="N39"/>
      <c r="O39"/>
      <c r="P39" s="200">
        <f t="shared" si="2"/>
        <v>5963.84</v>
      </c>
      <c r="Q39" s="281">
        <f t="shared" si="3"/>
        <v>1</v>
      </c>
      <c r="R39" s="200">
        <f t="shared" si="4"/>
        <v>6363.93</v>
      </c>
      <c r="S39" s="281">
        <f t="shared" si="5"/>
        <v>1</v>
      </c>
      <c r="T39" s="200">
        <f t="shared" si="6"/>
        <v>400.09</v>
      </c>
      <c r="U39" s="281">
        <f t="shared" si="7"/>
        <v>1</v>
      </c>
      <c r="V39" s="7"/>
    </row>
    <row r="40" spans="1:22">
      <c r="A40" s="334">
        <v>712459908</v>
      </c>
      <c r="B40" t="s">
        <v>321</v>
      </c>
      <c r="C40">
        <v>2596</v>
      </c>
      <c r="D40" s="333">
        <v>44322</v>
      </c>
      <c r="E40" t="s">
        <v>442</v>
      </c>
      <c r="F40">
        <v>5815.04</v>
      </c>
      <c r="G40"/>
      <c r="H40" s="200">
        <f t="shared" si="0"/>
        <v>5815.04</v>
      </c>
      <c r="I40" s="283">
        <f t="shared" si="1"/>
        <v>1</v>
      </c>
      <c r="J40">
        <v>6378.59</v>
      </c>
      <c r="K40">
        <v>6363.93</v>
      </c>
      <c r="L40">
        <v>-14.66</v>
      </c>
      <c r="M40"/>
      <c r="N40"/>
      <c r="O40"/>
      <c r="P40" s="200">
        <f t="shared" si="2"/>
        <v>6378.59</v>
      </c>
      <c r="Q40" s="281">
        <f t="shared" si="3"/>
        <v>1</v>
      </c>
      <c r="R40" s="200">
        <f t="shared" si="4"/>
        <v>6363.93</v>
      </c>
      <c r="S40" s="281">
        <f t="shared" si="5"/>
        <v>1</v>
      </c>
      <c r="T40" s="200">
        <f t="shared" si="6"/>
        <v>-14.66</v>
      </c>
      <c r="U40" s="281">
        <f t="shared" si="7"/>
        <v>1</v>
      </c>
      <c r="V40" s="7"/>
    </row>
    <row r="41" spans="1:22">
      <c r="A41" s="334">
        <v>717158901</v>
      </c>
      <c r="B41" t="s">
        <v>332</v>
      </c>
      <c r="C41">
        <v>18812</v>
      </c>
      <c r="D41" s="333">
        <v>43962</v>
      </c>
      <c r="E41" t="s">
        <v>442</v>
      </c>
      <c r="F41">
        <v>456.94</v>
      </c>
      <c r="G41"/>
      <c r="H41" s="200">
        <f t="shared" si="0"/>
        <v>456.94</v>
      </c>
      <c r="I41" s="283">
        <f t="shared" si="1"/>
        <v>1</v>
      </c>
      <c r="J41">
        <v>467.34</v>
      </c>
      <c r="K41">
        <v>500.07</v>
      </c>
      <c r="L41">
        <v>32.729999999999997</v>
      </c>
      <c r="M41"/>
      <c r="N41"/>
      <c r="O41"/>
      <c r="P41" s="200">
        <f t="shared" si="2"/>
        <v>467.34</v>
      </c>
      <c r="Q41" s="281">
        <f t="shared" si="3"/>
        <v>1</v>
      </c>
      <c r="R41" s="200">
        <f t="shared" si="4"/>
        <v>500.07</v>
      </c>
      <c r="S41" s="281">
        <f t="shared" si="5"/>
        <v>1</v>
      </c>
      <c r="T41" s="200">
        <f t="shared" si="6"/>
        <v>32.729999999999997</v>
      </c>
      <c r="U41" s="281">
        <f t="shared" si="7"/>
        <v>1</v>
      </c>
      <c r="V41" s="7"/>
    </row>
    <row r="42" spans="1:22">
      <c r="A42" s="334">
        <v>717158901</v>
      </c>
      <c r="B42" t="s">
        <v>332</v>
      </c>
      <c r="C42">
        <v>18812</v>
      </c>
      <c r="D42" s="333">
        <v>44172</v>
      </c>
      <c r="E42" t="s">
        <v>442</v>
      </c>
      <c r="F42">
        <v>456.94</v>
      </c>
      <c r="G42"/>
      <c r="H42" s="200">
        <f t="shared" si="0"/>
        <v>456.94</v>
      </c>
      <c r="I42" s="283">
        <f t="shared" si="1"/>
        <v>1</v>
      </c>
      <c r="J42">
        <v>513.13</v>
      </c>
      <c r="K42">
        <v>500.07</v>
      </c>
      <c r="L42">
        <v>-13.06</v>
      </c>
      <c r="M42"/>
      <c r="N42"/>
      <c r="O42"/>
      <c r="P42" s="200">
        <f t="shared" si="2"/>
        <v>513.13</v>
      </c>
      <c r="Q42" s="281">
        <f t="shared" si="3"/>
        <v>1</v>
      </c>
      <c r="R42" s="200">
        <f t="shared" si="4"/>
        <v>500.07</v>
      </c>
      <c r="S42" s="281">
        <f t="shared" si="5"/>
        <v>1</v>
      </c>
      <c r="T42" s="200">
        <f t="shared" si="6"/>
        <v>-13.06</v>
      </c>
      <c r="U42" s="281">
        <f t="shared" si="7"/>
        <v>1</v>
      </c>
      <c r="V42" s="7"/>
    </row>
    <row r="43" spans="1:22">
      <c r="A43" s="334">
        <v>733337901</v>
      </c>
      <c r="B43" t="s">
        <v>470</v>
      </c>
      <c r="C43">
        <v>2445</v>
      </c>
      <c r="D43" s="333">
        <v>43956</v>
      </c>
      <c r="E43" t="s">
        <v>442</v>
      </c>
      <c r="F43">
        <v>1176.6600000000001</v>
      </c>
      <c r="G43"/>
      <c r="H43" s="200">
        <f t="shared" si="0"/>
        <v>1176.6600000000001</v>
      </c>
      <c r="I43" s="283">
        <f t="shared" si="1"/>
        <v>1</v>
      </c>
      <c r="J43">
        <v>1219.1400000000001</v>
      </c>
      <c r="K43">
        <v>1287.73</v>
      </c>
      <c r="L43">
        <v>68.59</v>
      </c>
      <c r="M43"/>
      <c r="N43"/>
      <c r="O43"/>
      <c r="P43" s="200">
        <f t="shared" si="2"/>
        <v>1219.1400000000001</v>
      </c>
      <c r="Q43" s="281">
        <f t="shared" si="3"/>
        <v>1</v>
      </c>
      <c r="R43" s="200">
        <f t="shared" si="4"/>
        <v>1287.73</v>
      </c>
      <c r="S43" s="281">
        <f t="shared" si="5"/>
        <v>1</v>
      </c>
      <c r="T43" s="200">
        <f t="shared" si="6"/>
        <v>68.59</v>
      </c>
      <c r="U43" s="281">
        <f t="shared" si="7"/>
        <v>1</v>
      </c>
      <c r="V43" s="7"/>
    </row>
    <row r="44" spans="1:22">
      <c r="A44" s="334">
        <v>733337901</v>
      </c>
      <c r="B44" t="s">
        <v>470</v>
      </c>
      <c r="C44">
        <v>2445</v>
      </c>
      <c r="D44" s="333">
        <v>44328</v>
      </c>
      <c r="E44" t="s">
        <v>442</v>
      </c>
      <c r="F44">
        <v>1283.6300000000001</v>
      </c>
      <c r="G44"/>
      <c r="H44" s="200">
        <f t="shared" si="0"/>
        <v>1283.6300000000001</v>
      </c>
      <c r="I44" s="283">
        <f t="shared" si="1"/>
        <v>1</v>
      </c>
      <c r="J44">
        <v>1426.96</v>
      </c>
      <c r="K44">
        <v>1404.79</v>
      </c>
      <c r="L44">
        <v>-22.17</v>
      </c>
      <c r="M44"/>
      <c r="N44"/>
      <c r="O44"/>
      <c r="P44" s="200">
        <f t="shared" si="2"/>
        <v>1426.96</v>
      </c>
      <c r="Q44" s="281">
        <f t="shared" si="3"/>
        <v>1</v>
      </c>
      <c r="R44" s="200">
        <f t="shared" si="4"/>
        <v>1404.79</v>
      </c>
      <c r="S44" s="281">
        <f t="shared" si="5"/>
        <v>1</v>
      </c>
      <c r="T44" s="200">
        <f t="shared" si="6"/>
        <v>-22.17</v>
      </c>
      <c r="U44" s="281">
        <f t="shared" si="7"/>
        <v>1</v>
      </c>
      <c r="V44" s="7"/>
    </row>
    <row r="45" spans="1:22">
      <c r="A45" s="334">
        <v>294821608</v>
      </c>
      <c r="B45" t="s">
        <v>471</v>
      </c>
      <c r="C45">
        <v>8939.3160000000007</v>
      </c>
      <c r="D45" s="333">
        <v>44488</v>
      </c>
      <c r="E45" t="s">
        <v>443</v>
      </c>
      <c r="F45">
        <v>0</v>
      </c>
      <c r="G45"/>
      <c r="H45" s="200">
        <f t="shared" si="0"/>
        <v>0</v>
      </c>
      <c r="I45" s="283" t="e">
        <f t="shared" si="1"/>
        <v>#DIV/0!</v>
      </c>
      <c r="J45">
        <v>0</v>
      </c>
      <c r="K45">
        <v>0</v>
      </c>
      <c r="L45">
        <v>0</v>
      </c>
      <c r="M45"/>
      <c r="N45"/>
      <c r="O45"/>
      <c r="P45" s="200">
        <f t="shared" si="2"/>
        <v>0</v>
      </c>
      <c r="Q45" s="281" t="e">
        <f t="shared" si="3"/>
        <v>#DIV/0!</v>
      </c>
      <c r="R45" s="200">
        <f t="shared" si="4"/>
        <v>0</v>
      </c>
      <c r="S45" s="281" t="e">
        <f t="shared" si="5"/>
        <v>#DIV/0!</v>
      </c>
      <c r="T45" s="200">
        <f t="shared" si="6"/>
        <v>0</v>
      </c>
      <c r="U45" s="281" t="e">
        <f t="shared" si="7"/>
        <v>#DIV/0!</v>
      </c>
      <c r="V45" s="7"/>
    </row>
    <row r="46" spans="1:22">
      <c r="A46" s="334">
        <v>661650903</v>
      </c>
      <c r="B46" t="s">
        <v>472</v>
      </c>
      <c r="C46">
        <v>7290</v>
      </c>
      <c r="D46" s="333">
        <v>44530</v>
      </c>
      <c r="E46" t="s">
        <v>451</v>
      </c>
      <c r="F46">
        <v>0</v>
      </c>
      <c r="G46"/>
      <c r="H46" s="200">
        <f t="shared" si="0"/>
        <v>0</v>
      </c>
      <c r="I46" s="283" t="e">
        <f t="shared" si="1"/>
        <v>#DIV/0!</v>
      </c>
      <c r="J46">
        <v>0</v>
      </c>
      <c r="K46">
        <v>0</v>
      </c>
      <c r="L46">
        <v>0</v>
      </c>
      <c r="M46"/>
      <c r="N46"/>
      <c r="O46"/>
      <c r="P46" s="200">
        <f t="shared" si="2"/>
        <v>0</v>
      </c>
      <c r="Q46" s="281" t="e">
        <f t="shared" si="3"/>
        <v>#DIV/0!</v>
      </c>
      <c r="R46" s="200">
        <f t="shared" si="4"/>
        <v>0</v>
      </c>
      <c r="S46" s="281" t="e">
        <f t="shared" si="5"/>
        <v>#DIV/0!</v>
      </c>
      <c r="T46" s="200">
        <f t="shared" si="6"/>
        <v>0</v>
      </c>
      <c r="U46" s="281" t="e">
        <f t="shared" si="7"/>
        <v>#DIV/0!</v>
      </c>
      <c r="V46" s="7"/>
    </row>
    <row r="47" spans="1:22">
      <c r="A47" s="334" t="s">
        <v>473</v>
      </c>
      <c r="B47" t="s">
        <v>474</v>
      </c>
      <c r="C47">
        <v>2702</v>
      </c>
      <c r="D47" s="333">
        <v>42877</v>
      </c>
      <c r="E47" t="s">
        <v>447</v>
      </c>
      <c r="F47">
        <v>605.75</v>
      </c>
      <c r="G47"/>
      <c r="H47" s="200">
        <f t="shared" si="0"/>
        <v>605.75</v>
      </c>
      <c r="I47" s="283">
        <f t="shared" si="1"/>
        <v>1</v>
      </c>
      <c r="J47">
        <v>673.99</v>
      </c>
      <c r="K47">
        <v>701</v>
      </c>
      <c r="L47">
        <v>27.01</v>
      </c>
      <c r="M47"/>
      <c r="N47"/>
      <c r="O47"/>
      <c r="P47" s="200">
        <f t="shared" ref="P47:P56" si="18">J47-N47</f>
        <v>673.99</v>
      </c>
      <c r="Q47" s="281">
        <f t="shared" ref="Q47:Q56" si="19">ROUND(P47/J47,10)</f>
        <v>1</v>
      </c>
      <c r="R47" s="200">
        <f t="shared" ref="R47:R56" si="20">K47-M47</f>
        <v>701</v>
      </c>
      <c r="S47" s="281">
        <f t="shared" ref="S47:S56" si="21">ROUND(R47/K47,10)</f>
        <v>1</v>
      </c>
      <c r="T47" s="200">
        <f t="shared" ref="T47:T56" si="22">L47-O47</f>
        <v>27.01</v>
      </c>
      <c r="U47" s="281">
        <f t="shared" ref="U47:U56" si="23">ROUND(T47/L47,10)</f>
        <v>1</v>
      </c>
      <c r="V47" s="7"/>
    </row>
    <row r="48" spans="1:22">
      <c r="A48" s="334" t="s">
        <v>473</v>
      </c>
      <c r="B48" t="s">
        <v>474</v>
      </c>
      <c r="C48">
        <v>2702</v>
      </c>
      <c r="D48" s="333">
        <v>43242</v>
      </c>
      <c r="E48" t="s">
        <v>447</v>
      </c>
      <c r="F48">
        <v>627.13</v>
      </c>
      <c r="G48"/>
      <c r="H48" s="200">
        <f t="shared" si="0"/>
        <v>627.13</v>
      </c>
      <c r="I48" s="283">
        <f t="shared" si="1"/>
        <v>1</v>
      </c>
      <c r="J48">
        <v>739.52</v>
      </c>
      <c r="K48">
        <v>725.75</v>
      </c>
      <c r="L48">
        <v>-13.77</v>
      </c>
      <c r="M48"/>
      <c r="N48"/>
      <c r="O48"/>
      <c r="P48" s="200">
        <f t="shared" si="18"/>
        <v>739.52</v>
      </c>
      <c r="Q48" s="281">
        <f t="shared" si="19"/>
        <v>1</v>
      </c>
      <c r="R48" s="200">
        <f t="shared" si="20"/>
        <v>725.75</v>
      </c>
      <c r="S48" s="281">
        <f t="shared" si="21"/>
        <v>1</v>
      </c>
      <c r="T48" s="200">
        <f t="shared" si="22"/>
        <v>-13.77</v>
      </c>
      <c r="U48" s="281">
        <f t="shared" si="23"/>
        <v>1</v>
      </c>
      <c r="V48" s="7"/>
    </row>
    <row r="49" spans="1:22">
      <c r="A49" s="334" t="s">
        <v>473</v>
      </c>
      <c r="B49" t="s">
        <v>474</v>
      </c>
      <c r="C49">
        <v>7015</v>
      </c>
      <c r="D49" s="333">
        <v>43612</v>
      </c>
      <c r="E49" t="s">
        <v>447</v>
      </c>
      <c r="F49">
        <v>1665.19</v>
      </c>
      <c r="G49"/>
      <c r="H49" s="200">
        <f t="shared" si="0"/>
        <v>1665.19</v>
      </c>
      <c r="I49" s="283">
        <f t="shared" si="1"/>
        <v>1</v>
      </c>
      <c r="J49">
        <v>1856.68</v>
      </c>
      <c r="K49">
        <v>1927.04</v>
      </c>
      <c r="L49">
        <v>70.36</v>
      </c>
      <c r="M49"/>
      <c r="N49"/>
      <c r="O49"/>
      <c r="P49" s="200">
        <f t="shared" si="18"/>
        <v>1856.68</v>
      </c>
      <c r="Q49" s="281">
        <f t="shared" si="19"/>
        <v>1</v>
      </c>
      <c r="R49" s="200">
        <f t="shared" si="20"/>
        <v>1927.04</v>
      </c>
      <c r="S49" s="281">
        <f t="shared" si="21"/>
        <v>1</v>
      </c>
      <c r="T49" s="200">
        <f t="shared" si="22"/>
        <v>70.36</v>
      </c>
      <c r="U49" s="281">
        <f t="shared" si="23"/>
        <v>1</v>
      </c>
      <c r="V49" s="7"/>
    </row>
    <row r="50" spans="1:22">
      <c r="A50" s="334" t="s">
        <v>473</v>
      </c>
      <c r="B50" t="s">
        <v>474</v>
      </c>
      <c r="C50">
        <v>7015</v>
      </c>
      <c r="D50" s="333">
        <v>44004</v>
      </c>
      <c r="E50" t="s">
        <v>447</v>
      </c>
      <c r="F50">
        <v>1757.7</v>
      </c>
      <c r="G50"/>
      <c r="H50" s="200">
        <f t="shared" si="0"/>
        <v>1757.7</v>
      </c>
      <c r="I50" s="283">
        <f t="shared" si="1"/>
        <v>1</v>
      </c>
      <c r="J50">
        <v>1972.05</v>
      </c>
      <c r="K50">
        <v>2034.1</v>
      </c>
      <c r="L50">
        <v>62.05</v>
      </c>
      <c r="M50"/>
      <c r="N50"/>
      <c r="O50"/>
      <c r="P50" s="200">
        <f t="shared" si="18"/>
        <v>1972.05</v>
      </c>
      <c r="Q50" s="281">
        <f t="shared" si="19"/>
        <v>1</v>
      </c>
      <c r="R50" s="200">
        <f t="shared" si="20"/>
        <v>2034.1</v>
      </c>
      <c r="S50" s="281">
        <f t="shared" si="21"/>
        <v>1</v>
      </c>
      <c r="T50" s="200">
        <f t="shared" si="22"/>
        <v>62.05</v>
      </c>
      <c r="U50" s="281">
        <f t="shared" si="23"/>
        <v>1</v>
      </c>
      <c r="V50" s="7"/>
    </row>
    <row r="51" spans="1:22">
      <c r="A51" s="334" t="s">
        <v>473</v>
      </c>
      <c r="B51" t="s">
        <v>474</v>
      </c>
      <c r="C51">
        <v>7015</v>
      </c>
      <c r="D51" s="333">
        <v>44326</v>
      </c>
      <c r="E51" t="s">
        <v>447</v>
      </c>
      <c r="F51">
        <v>1794.7</v>
      </c>
      <c r="G51"/>
      <c r="H51" s="200">
        <f t="shared" si="0"/>
        <v>1794.7</v>
      </c>
      <c r="I51" s="283">
        <f t="shared" si="1"/>
        <v>1</v>
      </c>
      <c r="J51">
        <v>2164.23</v>
      </c>
      <c r="K51">
        <v>2076.92</v>
      </c>
      <c r="L51">
        <v>-87.31</v>
      </c>
      <c r="M51"/>
      <c r="N51"/>
      <c r="O51"/>
      <c r="P51" s="200">
        <f t="shared" si="18"/>
        <v>2164.23</v>
      </c>
      <c r="Q51" s="281">
        <f t="shared" si="19"/>
        <v>1</v>
      </c>
      <c r="R51" s="200">
        <f t="shared" si="20"/>
        <v>2076.92</v>
      </c>
      <c r="S51" s="281">
        <f t="shared" si="21"/>
        <v>1</v>
      </c>
      <c r="T51" s="200">
        <f t="shared" si="22"/>
        <v>-87.31</v>
      </c>
      <c r="U51" s="281">
        <f t="shared" si="23"/>
        <v>1</v>
      </c>
      <c r="V51" s="7"/>
    </row>
    <row r="52" spans="1:22">
      <c r="A52" s="334" t="s">
        <v>475</v>
      </c>
      <c r="B52" t="s">
        <v>476</v>
      </c>
      <c r="C52">
        <v>20833</v>
      </c>
      <c r="D52" s="333">
        <v>44519</v>
      </c>
      <c r="E52" t="s">
        <v>449</v>
      </c>
      <c r="F52">
        <v>0</v>
      </c>
      <c r="G52"/>
      <c r="H52" s="200">
        <f t="shared" si="0"/>
        <v>0</v>
      </c>
      <c r="I52" s="283" t="e">
        <f t="shared" si="1"/>
        <v>#DIV/0!</v>
      </c>
      <c r="J52">
        <v>0</v>
      </c>
      <c r="K52">
        <v>0</v>
      </c>
      <c r="L52">
        <v>0</v>
      </c>
      <c r="M52"/>
      <c r="N52"/>
      <c r="O52"/>
      <c r="P52" s="200">
        <f t="shared" si="18"/>
        <v>0</v>
      </c>
      <c r="Q52" s="281" t="e">
        <f t="shared" si="19"/>
        <v>#DIV/0!</v>
      </c>
      <c r="R52" s="200">
        <f t="shared" si="20"/>
        <v>0</v>
      </c>
      <c r="S52" s="281" t="e">
        <f t="shared" si="21"/>
        <v>#DIV/0!</v>
      </c>
      <c r="T52" s="200">
        <f t="shared" si="22"/>
        <v>0</v>
      </c>
      <c r="U52" s="281" t="e">
        <f t="shared" si="23"/>
        <v>#DIV/0!</v>
      </c>
      <c r="V52" s="7"/>
    </row>
    <row r="53" spans="1:22">
      <c r="A53" s="334" t="s">
        <v>477</v>
      </c>
      <c r="B53" t="s">
        <v>355</v>
      </c>
      <c r="C53">
        <v>4504</v>
      </c>
      <c r="D53" s="333">
        <v>44306</v>
      </c>
      <c r="E53" t="s">
        <v>442</v>
      </c>
      <c r="F53">
        <v>1008.9</v>
      </c>
      <c r="G53"/>
      <c r="H53" s="200">
        <f t="shared" si="0"/>
        <v>1008.9</v>
      </c>
      <c r="I53" s="283">
        <f t="shared" si="1"/>
        <v>1</v>
      </c>
      <c r="J53">
        <v>1097.8800000000001</v>
      </c>
      <c r="K53">
        <v>1104.1300000000001</v>
      </c>
      <c r="L53">
        <v>6.25</v>
      </c>
      <c r="M53"/>
      <c r="N53"/>
      <c r="O53"/>
      <c r="P53" s="200">
        <f t="shared" si="18"/>
        <v>1097.8800000000001</v>
      </c>
      <c r="Q53" s="281">
        <f t="shared" si="19"/>
        <v>1</v>
      </c>
      <c r="R53" s="200">
        <f t="shared" si="20"/>
        <v>1104.1300000000001</v>
      </c>
      <c r="S53" s="281">
        <f t="shared" si="21"/>
        <v>1</v>
      </c>
      <c r="T53" s="200">
        <f t="shared" si="22"/>
        <v>6.25</v>
      </c>
      <c r="U53" s="281">
        <f t="shared" si="23"/>
        <v>1</v>
      </c>
      <c r="V53" s="7"/>
    </row>
    <row r="54" spans="1:22">
      <c r="A54" s="334" t="s">
        <v>477</v>
      </c>
      <c r="B54" t="s">
        <v>355</v>
      </c>
      <c r="C54">
        <v>4504</v>
      </c>
      <c r="D54" s="333">
        <v>43976</v>
      </c>
      <c r="E54" t="s">
        <v>442</v>
      </c>
      <c r="F54">
        <v>591.15</v>
      </c>
      <c r="G54"/>
      <c r="H54" s="200">
        <f t="shared" si="0"/>
        <v>591.15</v>
      </c>
      <c r="I54" s="283">
        <f t="shared" si="1"/>
        <v>1</v>
      </c>
      <c r="J54">
        <v>613.13</v>
      </c>
      <c r="K54">
        <v>646.95000000000005</v>
      </c>
      <c r="L54">
        <v>33.82</v>
      </c>
      <c r="M54"/>
      <c r="N54"/>
      <c r="O54"/>
      <c r="P54" s="200">
        <f t="shared" si="18"/>
        <v>613.13</v>
      </c>
      <c r="Q54" s="281">
        <f t="shared" si="19"/>
        <v>1</v>
      </c>
      <c r="R54" s="200">
        <f t="shared" si="20"/>
        <v>646.95000000000005</v>
      </c>
      <c r="S54" s="281">
        <f t="shared" si="21"/>
        <v>1</v>
      </c>
      <c r="T54" s="200">
        <f t="shared" si="22"/>
        <v>33.82</v>
      </c>
      <c r="U54" s="281">
        <f t="shared" si="23"/>
        <v>1</v>
      </c>
      <c r="V54" s="7"/>
    </row>
    <row r="55" spans="1:22">
      <c r="A55" s="334" t="s">
        <v>477</v>
      </c>
      <c r="B55" t="s">
        <v>355</v>
      </c>
      <c r="C55">
        <v>4504</v>
      </c>
      <c r="D55" s="333">
        <v>44141</v>
      </c>
      <c r="E55" t="s">
        <v>442</v>
      </c>
      <c r="F55">
        <v>591.15</v>
      </c>
      <c r="G55"/>
      <c r="H55" s="200">
        <f t="shared" si="0"/>
        <v>591.15</v>
      </c>
      <c r="I55" s="283">
        <f t="shared" si="1"/>
        <v>1</v>
      </c>
      <c r="J55">
        <v>648.23</v>
      </c>
      <c r="K55">
        <v>646.95000000000005</v>
      </c>
      <c r="L55">
        <v>-1.28</v>
      </c>
      <c r="M55"/>
      <c r="N55"/>
      <c r="O55"/>
      <c r="P55" s="200">
        <f t="shared" si="18"/>
        <v>648.23</v>
      </c>
      <c r="Q55" s="281">
        <f t="shared" si="19"/>
        <v>1</v>
      </c>
      <c r="R55" s="200">
        <f t="shared" si="20"/>
        <v>646.95000000000005</v>
      </c>
      <c r="S55" s="281">
        <f t="shared" si="21"/>
        <v>1</v>
      </c>
      <c r="T55" s="200">
        <f t="shared" si="22"/>
        <v>-1.28</v>
      </c>
      <c r="U55" s="281">
        <f t="shared" si="23"/>
        <v>1</v>
      </c>
      <c r="V55" s="7"/>
    </row>
    <row r="56" spans="1:22" ht="15">
      <c r="A56" s="338" t="s">
        <v>316</v>
      </c>
      <c r="B56" s="321" t="s">
        <v>478</v>
      </c>
      <c r="C56" s="321">
        <v>2900</v>
      </c>
      <c r="D56" s="322">
        <v>43784</v>
      </c>
      <c r="E56" s="321" t="s">
        <v>443</v>
      </c>
      <c r="F56" s="323">
        <v>508.82</v>
      </c>
      <c r="G56" s="324"/>
      <c r="H56" s="200">
        <f t="shared" si="0"/>
        <v>508.82</v>
      </c>
      <c r="I56" s="283">
        <f t="shared" si="1"/>
        <v>1</v>
      </c>
      <c r="J56" s="325">
        <v>508.82</v>
      </c>
      <c r="K56" s="325">
        <v>508.82</v>
      </c>
      <c r="L56" s="325">
        <v>0</v>
      </c>
      <c r="M56" s="325"/>
      <c r="N56" s="325"/>
      <c r="O56" s="325"/>
      <c r="P56" s="200">
        <f t="shared" si="18"/>
        <v>508.82</v>
      </c>
      <c r="Q56" s="281">
        <f t="shared" si="19"/>
        <v>1</v>
      </c>
      <c r="R56" s="200">
        <f t="shared" si="20"/>
        <v>508.82</v>
      </c>
      <c r="S56" s="281">
        <f t="shared" si="21"/>
        <v>1</v>
      </c>
      <c r="T56" s="200">
        <f t="shared" si="22"/>
        <v>0</v>
      </c>
      <c r="U56" s="281" t="e">
        <f t="shared" si="23"/>
        <v>#DIV/0!</v>
      </c>
      <c r="V56" s="7"/>
    </row>
    <row r="57" spans="1:22" ht="15">
      <c r="A57" s="338" t="s">
        <v>316</v>
      </c>
      <c r="B57" s="321" t="s">
        <v>478</v>
      </c>
      <c r="C57" s="321">
        <v>3500</v>
      </c>
      <c r="D57" s="322">
        <v>43593</v>
      </c>
      <c r="E57" s="321" t="s">
        <v>443</v>
      </c>
      <c r="F57" s="323">
        <v>1230.3900000000001</v>
      </c>
      <c r="G57" s="324"/>
      <c r="H57" s="200">
        <f t="shared" si="0"/>
        <v>1230.3900000000001</v>
      </c>
      <c r="I57" s="283">
        <f t="shared" si="1"/>
        <v>1</v>
      </c>
      <c r="J57" s="325">
        <v>1230.3900000000001</v>
      </c>
      <c r="K57" s="325">
        <v>1230.3900000000001</v>
      </c>
      <c r="L57" s="325">
        <v>0</v>
      </c>
      <c r="M57" s="325"/>
      <c r="N57" s="325"/>
      <c r="O57" s="325"/>
      <c r="P57" s="200">
        <f t="shared" si="2"/>
        <v>1230.3900000000001</v>
      </c>
      <c r="Q57" s="281">
        <f t="shared" si="3"/>
        <v>1</v>
      </c>
      <c r="R57" s="200">
        <f t="shared" si="4"/>
        <v>1230.3900000000001</v>
      </c>
      <c r="S57" s="281">
        <f t="shared" si="5"/>
        <v>1</v>
      </c>
      <c r="T57" s="200">
        <f t="shared" si="6"/>
        <v>0</v>
      </c>
      <c r="U57" s="281" t="e">
        <f t="shared" si="7"/>
        <v>#DIV/0!</v>
      </c>
      <c r="V57" s="7"/>
    </row>
    <row r="58" spans="1:22" ht="15">
      <c r="A58" s="338" t="s">
        <v>415</v>
      </c>
      <c r="B58" s="321" t="s">
        <v>479</v>
      </c>
      <c r="C58" s="321">
        <v>20000</v>
      </c>
      <c r="D58" s="322">
        <v>44301</v>
      </c>
      <c r="E58" s="321" t="s">
        <v>443</v>
      </c>
      <c r="F58" s="323">
        <v>1295</v>
      </c>
      <c r="G58" s="324"/>
      <c r="H58" s="200">
        <f t="shared" si="0"/>
        <v>1295</v>
      </c>
      <c r="I58" s="283">
        <f t="shared" si="1"/>
        <v>1</v>
      </c>
      <c r="J58" s="325">
        <v>1295</v>
      </c>
      <c r="K58" s="325">
        <v>1295</v>
      </c>
      <c r="L58" s="325">
        <v>0</v>
      </c>
      <c r="M58" s="325"/>
      <c r="N58" s="325"/>
      <c r="O58" s="325"/>
      <c r="P58" s="200">
        <f t="shared" si="2"/>
        <v>1295</v>
      </c>
      <c r="Q58" s="281">
        <f t="shared" si="3"/>
        <v>1</v>
      </c>
      <c r="R58" s="200">
        <f t="shared" si="4"/>
        <v>1295</v>
      </c>
      <c r="S58" s="281">
        <f t="shared" si="5"/>
        <v>1</v>
      </c>
      <c r="T58" s="200">
        <f t="shared" si="6"/>
        <v>0</v>
      </c>
      <c r="U58" s="281" t="e">
        <f t="shared" si="7"/>
        <v>#DIV/0!</v>
      </c>
      <c r="V58" s="7"/>
    </row>
    <row r="59" spans="1:22" ht="15">
      <c r="A59" s="338" t="s">
        <v>480</v>
      </c>
      <c r="B59" s="321" t="s">
        <v>481</v>
      </c>
      <c r="C59" s="321">
        <v>4033</v>
      </c>
      <c r="D59" s="322">
        <v>43775</v>
      </c>
      <c r="E59" s="321" t="s">
        <v>447</v>
      </c>
      <c r="F59" s="323">
        <v>248.03</v>
      </c>
      <c r="G59" s="324"/>
      <c r="H59" s="200">
        <f t="shared" si="0"/>
        <v>248.03</v>
      </c>
      <c r="I59" s="283">
        <f t="shared" si="1"/>
        <v>1</v>
      </c>
      <c r="J59" s="325">
        <v>275.08999999999997</v>
      </c>
      <c r="K59" s="325">
        <v>287.02999999999997</v>
      </c>
      <c r="L59" s="325">
        <v>11.94</v>
      </c>
      <c r="M59" s="325"/>
      <c r="N59" s="325"/>
      <c r="O59" s="325"/>
      <c r="P59" s="200">
        <f t="shared" si="2"/>
        <v>275.08999999999997</v>
      </c>
      <c r="Q59" s="281">
        <f t="shared" si="3"/>
        <v>1</v>
      </c>
      <c r="R59" s="200">
        <f t="shared" si="4"/>
        <v>287.02999999999997</v>
      </c>
      <c r="S59" s="281">
        <f t="shared" si="5"/>
        <v>1</v>
      </c>
      <c r="T59" s="200">
        <f t="shared" si="6"/>
        <v>11.94</v>
      </c>
      <c r="U59" s="281">
        <f t="shared" si="7"/>
        <v>1</v>
      </c>
      <c r="V59" s="7"/>
    </row>
    <row r="60" spans="1:22" ht="15">
      <c r="A60" s="338" t="s">
        <v>480</v>
      </c>
      <c r="B60" s="321" t="s">
        <v>481</v>
      </c>
      <c r="C60" s="321">
        <v>4033</v>
      </c>
      <c r="D60" s="322">
        <v>44140</v>
      </c>
      <c r="E60" s="321" t="s">
        <v>447</v>
      </c>
      <c r="F60" s="323">
        <v>260.13</v>
      </c>
      <c r="G60" s="324"/>
      <c r="H60" s="200">
        <f t="shared" si="0"/>
        <v>260.13</v>
      </c>
      <c r="I60" s="283">
        <f t="shared" si="1"/>
        <v>1</v>
      </c>
      <c r="J60" s="325">
        <v>307.88</v>
      </c>
      <c r="K60" s="325">
        <v>301.04000000000002</v>
      </c>
      <c r="L60" s="325">
        <v>-6.84</v>
      </c>
      <c r="M60" s="325"/>
      <c r="N60" s="325"/>
      <c r="O60" s="325"/>
      <c r="P60" s="200">
        <f t="shared" si="2"/>
        <v>307.88</v>
      </c>
      <c r="Q60" s="281">
        <f t="shared" si="3"/>
        <v>1</v>
      </c>
      <c r="R60" s="200">
        <f t="shared" si="4"/>
        <v>301.04000000000002</v>
      </c>
      <c r="S60" s="281">
        <f t="shared" si="5"/>
        <v>1</v>
      </c>
      <c r="T60" s="200">
        <f t="shared" si="6"/>
        <v>-6.84</v>
      </c>
      <c r="U60" s="281">
        <f t="shared" si="7"/>
        <v>1</v>
      </c>
      <c r="V60" s="7"/>
    </row>
    <row r="61" spans="1:22" ht="15">
      <c r="A61" s="339" t="s">
        <v>480</v>
      </c>
      <c r="B61" s="314" t="s">
        <v>481</v>
      </c>
      <c r="C61" s="314">
        <v>4033</v>
      </c>
      <c r="D61" s="317">
        <v>44504</v>
      </c>
      <c r="E61" s="314" t="s">
        <v>447</v>
      </c>
      <c r="F61" s="314">
        <v>266.18</v>
      </c>
      <c r="G61" s="314"/>
      <c r="H61" s="200">
        <f t="shared" si="0"/>
        <v>266.18</v>
      </c>
      <c r="I61" s="283">
        <f t="shared" si="1"/>
        <v>1</v>
      </c>
      <c r="J61">
        <v>310</v>
      </c>
      <c r="K61">
        <v>308.04000000000002</v>
      </c>
      <c r="L61">
        <v>-1.96</v>
      </c>
      <c r="M61"/>
      <c r="N61"/>
      <c r="O61"/>
      <c r="P61" s="200">
        <f t="shared" si="2"/>
        <v>310</v>
      </c>
      <c r="Q61" s="281">
        <f t="shared" si="3"/>
        <v>1</v>
      </c>
      <c r="R61" s="200">
        <f t="shared" si="4"/>
        <v>308.04000000000002</v>
      </c>
      <c r="S61" s="281">
        <f t="shared" si="5"/>
        <v>1</v>
      </c>
      <c r="T61" s="200">
        <f t="shared" si="6"/>
        <v>-1.96</v>
      </c>
      <c r="U61" s="281">
        <f t="shared" si="7"/>
        <v>1</v>
      </c>
      <c r="V61" s="7"/>
    </row>
    <row r="62" spans="1:22" ht="15">
      <c r="A62" s="339" t="s">
        <v>480</v>
      </c>
      <c r="B62" s="314" t="s">
        <v>481</v>
      </c>
      <c r="C62" s="314">
        <v>4033</v>
      </c>
      <c r="D62" s="317">
        <v>43591</v>
      </c>
      <c r="E62" s="314" t="s">
        <v>447</v>
      </c>
      <c r="F62" s="314">
        <v>865.08</v>
      </c>
      <c r="G62" s="314"/>
      <c r="H62" s="200">
        <f t="shared" si="0"/>
        <v>865.08</v>
      </c>
      <c r="I62" s="283">
        <f t="shared" si="1"/>
        <v>1</v>
      </c>
      <c r="J62">
        <v>965.95</v>
      </c>
      <c r="K62">
        <v>1001.11</v>
      </c>
      <c r="L62">
        <v>35.159999999999997</v>
      </c>
      <c r="M62"/>
      <c r="N62"/>
      <c r="O62"/>
      <c r="P62" s="200">
        <f t="shared" si="2"/>
        <v>965.95</v>
      </c>
      <c r="Q62" s="281">
        <f t="shared" si="3"/>
        <v>1</v>
      </c>
      <c r="R62" s="200">
        <f t="shared" si="4"/>
        <v>1001.11</v>
      </c>
      <c r="S62" s="281">
        <f t="shared" si="5"/>
        <v>1</v>
      </c>
      <c r="T62" s="200">
        <f t="shared" si="6"/>
        <v>35.159999999999997</v>
      </c>
      <c r="U62" s="281">
        <f t="shared" si="7"/>
        <v>1</v>
      </c>
      <c r="V62" s="7"/>
    </row>
    <row r="63" spans="1:22" ht="15">
      <c r="A63" s="339" t="s">
        <v>480</v>
      </c>
      <c r="B63" s="314" t="s">
        <v>481</v>
      </c>
      <c r="C63" s="314">
        <v>4033</v>
      </c>
      <c r="D63" s="317">
        <v>43958</v>
      </c>
      <c r="E63" s="314" t="s">
        <v>447</v>
      </c>
      <c r="F63" s="314">
        <v>901.38</v>
      </c>
      <c r="G63" s="314"/>
      <c r="H63" s="200">
        <f t="shared" si="0"/>
        <v>901.38</v>
      </c>
      <c r="I63" s="283">
        <f t="shared" si="1"/>
        <v>1</v>
      </c>
      <c r="J63">
        <v>977.14</v>
      </c>
      <c r="K63">
        <v>1043.1199999999999</v>
      </c>
      <c r="L63">
        <v>65.98</v>
      </c>
      <c r="M63"/>
      <c r="N63"/>
      <c r="O63"/>
      <c r="P63" s="200">
        <f t="shared" si="2"/>
        <v>977.14</v>
      </c>
      <c r="Q63" s="281">
        <f t="shared" si="3"/>
        <v>1</v>
      </c>
      <c r="R63" s="200">
        <f t="shared" si="4"/>
        <v>1043.1199999999999</v>
      </c>
      <c r="S63" s="281">
        <f t="shared" si="5"/>
        <v>1</v>
      </c>
      <c r="T63" s="200">
        <f t="shared" si="6"/>
        <v>65.98</v>
      </c>
      <c r="U63" s="281">
        <f t="shared" si="7"/>
        <v>1</v>
      </c>
      <c r="V63" s="7"/>
    </row>
    <row r="64" spans="1:22" ht="15">
      <c r="A64" s="339" t="s">
        <v>480</v>
      </c>
      <c r="B64" s="314" t="s">
        <v>481</v>
      </c>
      <c r="C64" s="314">
        <v>4033</v>
      </c>
      <c r="D64" s="317">
        <v>44322</v>
      </c>
      <c r="E64" s="314" t="s">
        <v>447</v>
      </c>
      <c r="F64" s="314">
        <v>919.52</v>
      </c>
      <c r="G64" s="314"/>
      <c r="H64" s="200">
        <f t="shared" si="0"/>
        <v>919.52</v>
      </c>
      <c r="I64" s="283">
        <f t="shared" si="1"/>
        <v>1</v>
      </c>
      <c r="J64">
        <v>1111.02</v>
      </c>
      <c r="K64">
        <v>1064.1099999999999</v>
      </c>
      <c r="L64">
        <v>-46.91</v>
      </c>
      <c r="M64"/>
      <c r="N64"/>
      <c r="O64"/>
      <c r="P64" s="200">
        <f t="shared" si="2"/>
        <v>1111.02</v>
      </c>
      <c r="Q64" s="281">
        <f t="shared" si="3"/>
        <v>1</v>
      </c>
      <c r="R64" s="200">
        <f t="shared" si="4"/>
        <v>1064.1099999999999</v>
      </c>
      <c r="S64" s="281">
        <f t="shared" si="5"/>
        <v>1</v>
      </c>
      <c r="T64" s="200">
        <f t="shared" si="6"/>
        <v>-46.91</v>
      </c>
      <c r="U64" s="281">
        <f t="shared" si="7"/>
        <v>1</v>
      </c>
      <c r="V64" s="7"/>
    </row>
    <row r="65" spans="1:22" ht="15">
      <c r="A65" s="339" t="s">
        <v>480</v>
      </c>
      <c r="B65" s="314" t="s">
        <v>481</v>
      </c>
      <c r="C65" s="314">
        <v>4033</v>
      </c>
      <c r="D65" s="317">
        <v>43521</v>
      </c>
      <c r="E65" s="314" t="s">
        <v>447</v>
      </c>
      <c r="F65" s="314">
        <v>2722.28</v>
      </c>
      <c r="G65" s="314"/>
      <c r="H65" s="200">
        <f t="shared" si="0"/>
        <v>2722.28</v>
      </c>
      <c r="I65" s="283">
        <f t="shared" si="1"/>
        <v>1</v>
      </c>
      <c r="J65">
        <v>3089.51</v>
      </c>
      <c r="K65">
        <v>3150.36</v>
      </c>
      <c r="L65">
        <v>60.85</v>
      </c>
      <c r="M65"/>
      <c r="N65"/>
      <c r="O65"/>
      <c r="P65" s="200">
        <f t="shared" si="2"/>
        <v>3089.51</v>
      </c>
      <c r="Q65" s="281">
        <f t="shared" si="3"/>
        <v>1</v>
      </c>
      <c r="R65" s="200">
        <f t="shared" si="4"/>
        <v>3150.36</v>
      </c>
      <c r="S65" s="281">
        <f t="shared" si="5"/>
        <v>1</v>
      </c>
      <c r="T65" s="200">
        <f t="shared" si="6"/>
        <v>60.85</v>
      </c>
      <c r="U65" s="281">
        <f t="shared" si="7"/>
        <v>1</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c r="A67" s="342" t="s">
        <v>143</v>
      </c>
      <c r="B67" s="193"/>
      <c r="C67" s="257"/>
      <c r="D67" s="184"/>
      <c r="E67" s="183"/>
      <c r="F67" s="176">
        <v>0</v>
      </c>
      <c r="G67" s="174">
        <v>0</v>
      </c>
      <c r="H67" s="200">
        <f t="shared" ref="H67" si="24">F67-G67</f>
        <v>0</v>
      </c>
      <c r="I67" s="283" t="e">
        <f t="shared" ref="I67" si="25">ROUND(H67/F67,10)</f>
        <v>#DIV/0!</v>
      </c>
      <c r="J67" s="176"/>
      <c r="K67" s="176"/>
      <c r="L67" s="208"/>
      <c r="M67" s="198"/>
      <c r="N67" s="198"/>
      <c r="O67" s="208"/>
      <c r="P67" s="200">
        <f t="shared" si="2"/>
        <v>0</v>
      </c>
      <c r="Q67" s="281" t="e">
        <f t="shared" si="3"/>
        <v>#DIV/0!</v>
      </c>
      <c r="R67" s="200">
        <f t="shared" si="4"/>
        <v>0</v>
      </c>
      <c r="S67" s="281" t="e">
        <f t="shared" si="5"/>
        <v>#DIV/0!</v>
      </c>
      <c r="T67" s="200">
        <f t="shared" si="6"/>
        <v>0</v>
      </c>
      <c r="U67" s="281" t="e">
        <f t="shared" si="7"/>
        <v>#DIV/0!</v>
      </c>
      <c r="V67" s="7"/>
    </row>
    <row r="68" spans="1:22" ht="13.5" thickBot="1">
      <c r="A68" s="343"/>
      <c r="B68" s="186"/>
      <c r="C68" s="258"/>
      <c r="D68" s="187"/>
      <c r="E68" s="187"/>
      <c r="F68" s="177">
        <f>SUM(F2:F67)</f>
        <v>63170.67</v>
      </c>
      <c r="G68" s="175">
        <f>SUM(G2:G67)</f>
        <v>0</v>
      </c>
      <c r="H68" s="11">
        <f>SUM(H2:H67)</f>
        <v>63170.67</v>
      </c>
      <c r="I68" s="284">
        <f t="shared" ref="I68" si="26">ROUND(H68/F68,10)</f>
        <v>1</v>
      </c>
      <c r="J68" s="196">
        <f t="shared" ref="J68:P68" si="27">SUM(J2:J67)</f>
        <v>68987.679999999964</v>
      </c>
      <c r="K68" s="177">
        <f t="shared" si="27"/>
        <v>69844.099999999991</v>
      </c>
      <c r="L68" s="196">
        <f t="shared" si="27"/>
        <v>856.42000000000019</v>
      </c>
      <c r="M68" s="199">
        <f t="shared" si="27"/>
        <v>0</v>
      </c>
      <c r="N68" s="199">
        <f t="shared" si="27"/>
        <v>0</v>
      </c>
      <c r="O68" s="199">
        <f t="shared" si="27"/>
        <v>0</v>
      </c>
      <c r="P68" s="8">
        <f t="shared" si="27"/>
        <v>68987.679999999964</v>
      </c>
      <c r="Q68" s="282">
        <f t="shared" si="3"/>
        <v>1</v>
      </c>
      <c r="R68" s="8">
        <f>SUM(R2:R67)</f>
        <v>69844.099999999991</v>
      </c>
      <c r="S68" s="282">
        <f>ROUND(R68/K68,10)</f>
        <v>1</v>
      </c>
      <c r="T68" s="282"/>
      <c r="U68" s="282">
        <f>ROUND(T68/L68,10)</f>
        <v>0</v>
      </c>
      <c r="V68" s="185"/>
    </row>
    <row r="69" spans="1:22" ht="13.5" thickTop="1">
      <c r="A69" s="343"/>
      <c r="B69" s="186"/>
      <c r="C69" s="259"/>
      <c r="D69" s="189"/>
      <c r="E69" s="189"/>
      <c r="F69" s="12"/>
      <c r="G69" s="12"/>
      <c r="H69" s="12"/>
      <c r="I69" s="12"/>
      <c r="J69" s="190"/>
      <c r="K69" s="12"/>
      <c r="L69" s="190"/>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9" spans="1:22">
      <c r="J79" s="192"/>
    </row>
    <row r="82" spans="1:9">
      <c r="A82" s="345"/>
    </row>
    <row r="83" spans="1:9">
      <c r="A83" s="345"/>
    </row>
    <row r="84" spans="1:9">
      <c r="A84" s="345"/>
    </row>
    <row r="85" spans="1:9">
      <c r="A85" s="345"/>
    </row>
    <row r="86" spans="1:9">
      <c r="A86" s="345"/>
    </row>
    <row r="87" spans="1:9">
      <c r="A87" s="345"/>
    </row>
    <row r="88" spans="1:9">
      <c r="A88" s="345"/>
    </row>
    <row r="89" spans="1:9">
      <c r="A89" s="345"/>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A93" s="345"/>
      <c r="C93" s="314"/>
      <c r="D93" s="314"/>
      <c r="E93" s="314"/>
      <c r="F93" s="317"/>
      <c r="G93" s="314"/>
      <c r="H93"/>
      <c r="I93"/>
    </row>
    <row r="94" spans="1:9" ht="15">
      <c r="A94" s="34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c r="B4" s="318"/>
      <c r="C4" s="318"/>
      <c r="D4" s="318"/>
      <c r="E4" s="318"/>
      <c r="F4" s="318"/>
      <c r="G4" s="318"/>
      <c r="H4" s="318"/>
      <c r="I4" s="113"/>
      <c r="J4" s="151"/>
      <c r="K4" s="151"/>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443</v>
      </c>
      <c r="B15" s="320">
        <v>39.49</v>
      </c>
      <c r="C15" s="320">
        <v>39.49</v>
      </c>
      <c r="D15" s="320" t="s">
        <v>442</v>
      </c>
      <c r="E15" s="320">
        <v>39.49</v>
      </c>
      <c r="F15" s="320">
        <v>39.49</v>
      </c>
      <c r="G15" s="320">
        <v>-0.2</v>
      </c>
      <c r="H15" s="320">
        <v>-0.2</v>
      </c>
      <c r="I15" s="105"/>
      <c r="J15" s="152">
        <v>44498</v>
      </c>
      <c r="K15" s="152">
        <v>44501</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39.49</v>
      </c>
      <c r="C22" s="88">
        <f>SUM(C15:C21)</f>
        <v>39.49</v>
      </c>
      <c r="D22" s="88"/>
      <c r="E22" s="88">
        <f>SUM(E15:E21)</f>
        <v>39.49</v>
      </c>
      <c r="F22" s="88">
        <f>SUM(F15:F21)</f>
        <v>39.49</v>
      </c>
      <c r="G22" s="88">
        <f>SUM(G15:G21)</f>
        <v>-0.2</v>
      </c>
      <c r="H22" s="88">
        <f>SUM(H15:H21)</f>
        <v>-0.2</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-0.2</v>
      </c>
      <c r="E26" s="96">
        <f>H22</f>
        <v>-0.2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327.51</v>
      </c>
      <c r="H2">
        <v>562014.80000000005</v>
      </c>
      <c r="I2">
        <v>311416.71000000002</v>
      </c>
      <c r="J2">
        <v>283.3</v>
      </c>
      <c r="K2">
        <v>486142.8</v>
      </c>
      <c r="L2" t="s">
        <v>296</v>
      </c>
      <c r="M2" s="333">
        <v>44500</v>
      </c>
    </row>
    <row r="3" spans="1:13">
      <c r="A3" t="s">
        <v>294</v>
      </c>
      <c r="B3" s="336" t="s">
        <v>297</v>
      </c>
      <c r="C3" s="334" t="s">
        <v>298</v>
      </c>
      <c r="D3" t="s">
        <v>299</v>
      </c>
      <c r="E3">
        <v>5885</v>
      </c>
      <c r="F3">
        <v>283658.11</v>
      </c>
      <c r="G3">
        <v>59.04</v>
      </c>
      <c r="H3">
        <v>347450.4</v>
      </c>
      <c r="I3">
        <v>283658.11</v>
      </c>
      <c r="J3">
        <v>59.04</v>
      </c>
      <c r="K3">
        <v>347450.4</v>
      </c>
      <c r="L3" t="s">
        <v>300</v>
      </c>
      <c r="M3" s="333">
        <v>44500</v>
      </c>
    </row>
    <row r="4" spans="1:13">
      <c r="A4" t="s">
        <v>294</v>
      </c>
      <c r="B4" s="334">
        <v>1317205</v>
      </c>
      <c r="C4" s="334" t="s">
        <v>301</v>
      </c>
      <c r="D4" t="s">
        <v>302</v>
      </c>
      <c r="E4">
        <v>19200</v>
      </c>
      <c r="F4">
        <v>629809.76</v>
      </c>
      <c r="G4">
        <v>45.24</v>
      </c>
      <c r="H4">
        <v>868608</v>
      </c>
      <c r="I4">
        <v>629809.76</v>
      </c>
      <c r="J4">
        <v>45.24</v>
      </c>
      <c r="K4">
        <v>868608</v>
      </c>
      <c r="L4" t="s">
        <v>300</v>
      </c>
      <c r="M4" s="333">
        <v>44500</v>
      </c>
    </row>
    <row r="5" spans="1:13">
      <c r="A5" t="s">
        <v>294</v>
      </c>
      <c r="B5" s="334" t="s">
        <v>303</v>
      </c>
      <c r="C5" s="334" t="s">
        <v>303</v>
      </c>
      <c r="D5" t="s">
        <v>304</v>
      </c>
      <c r="E5">
        <v>4033</v>
      </c>
      <c r="F5">
        <v>382583.97</v>
      </c>
      <c r="G5">
        <v>114.94</v>
      </c>
      <c r="H5">
        <v>463538.57</v>
      </c>
      <c r="I5">
        <v>355874.45</v>
      </c>
      <c r="J5">
        <v>99.42</v>
      </c>
      <c r="K5">
        <v>400960.86</v>
      </c>
      <c r="L5" t="s">
        <v>296</v>
      </c>
      <c r="M5" s="333">
        <v>44500</v>
      </c>
    </row>
    <row r="6" spans="1:13">
      <c r="A6" t="s">
        <v>294</v>
      </c>
      <c r="B6" s="334" t="s">
        <v>305</v>
      </c>
      <c r="C6" s="334" t="s">
        <v>306</v>
      </c>
      <c r="D6" t="s">
        <v>307</v>
      </c>
      <c r="E6">
        <v>3480</v>
      </c>
      <c r="F6">
        <v>775351.7</v>
      </c>
      <c r="G6">
        <v>164.94</v>
      </c>
      <c r="H6">
        <v>573991.19999999995</v>
      </c>
      <c r="I6">
        <v>775351.7</v>
      </c>
      <c r="J6">
        <v>164.94</v>
      </c>
      <c r="K6">
        <v>573991.19999999995</v>
      </c>
      <c r="L6" t="s">
        <v>300</v>
      </c>
      <c r="M6" s="333">
        <v>44500</v>
      </c>
    </row>
    <row r="7" spans="1:13">
      <c r="A7" t="s">
        <v>294</v>
      </c>
      <c r="B7" s="334" t="s">
        <v>308</v>
      </c>
      <c r="C7" s="334">
        <v>2722670</v>
      </c>
      <c r="D7" t="s">
        <v>309</v>
      </c>
      <c r="E7">
        <v>47714</v>
      </c>
      <c r="F7">
        <v>760001.43</v>
      </c>
      <c r="G7">
        <v>17.78</v>
      </c>
      <c r="H7">
        <v>848354.92</v>
      </c>
      <c r="I7">
        <v>760001.43</v>
      </c>
      <c r="J7">
        <v>17.78</v>
      </c>
      <c r="K7">
        <v>848354.92</v>
      </c>
      <c r="L7" t="s">
        <v>300</v>
      </c>
      <c r="M7" s="333">
        <v>44500</v>
      </c>
    </row>
    <row r="8" spans="1:13">
      <c r="A8" t="s">
        <v>294</v>
      </c>
      <c r="B8" s="334">
        <v>35128206</v>
      </c>
      <c r="C8" s="334">
        <v>2257495</v>
      </c>
      <c r="D8" t="s">
        <v>310</v>
      </c>
      <c r="E8">
        <v>12500</v>
      </c>
      <c r="F8">
        <v>292738.75</v>
      </c>
      <c r="G8">
        <v>18.48</v>
      </c>
      <c r="H8">
        <v>231000</v>
      </c>
      <c r="I8">
        <v>292738.75</v>
      </c>
      <c r="J8">
        <v>18.48</v>
      </c>
      <c r="K8">
        <v>231000</v>
      </c>
      <c r="L8" t="s">
        <v>300</v>
      </c>
      <c r="M8" s="333">
        <v>44500</v>
      </c>
    </row>
    <row r="9" spans="1:13">
      <c r="A9" t="s">
        <v>294</v>
      </c>
      <c r="B9" s="334">
        <v>6054603</v>
      </c>
      <c r="C9" s="334">
        <v>6054603</v>
      </c>
      <c r="D9" t="s">
        <v>311</v>
      </c>
      <c r="E9">
        <v>24100</v>
      </c>
      <c r="F9">
        <v>234404.42</v>
      </c>
      <c r="G9">
        <v>10.5</v>
      </c>
      <c r="H9">
        <v>252944.3</v>
      </c>
      <c r="I9">
        <v>25815650</v>
      </c>
      <c r="J9">
        <v>1196.5</v>
      </c>
      <c r="K9">
        <v>28835650</v>
      </c>
      <c r="L9" t="s">
        <v>312</v>
      </c>
      <c r="M9" s="333">
        <v>44500</v>
      </c>
    </row>
    <row r="10" spans="1:13">
      <c r="A10" t="s">
        <v>294</v>
      </c>
      <c r="B10" s="334" t="s">
        <v>313</v>
      </c>
      <c r="C10" s="334" t="s">
        <v>314</v>
      </c>
      <c r="D10" t="s">
        <v>315</v>
      </c>
      <c r="E10">
        <v>2200</v>
      </c>
      <c r="F10">
        <v>286746.15999999997</v>
      </c>
      <c r="G10">
        <v>151.61000000000001</v>
      </c>
      <c r="H10">
        <v>333542</v>
      </c>
      <c r="I10">
        <v>286746.15999999997</v>
      </c>
      <c r="J10">
        <v>151.61000000000001</v>
      </c>
      <c r="K10">
        <v>333542</v>
      </c>
      <c r="L10" t="s">
        <v>300</v>
      </c>
      <c r="M10" s="333">
        <v>44500</v>
      </c>
    </row>
    <row r="11" spans="1:13">
      <c r="A11" t="s">
        <v>294</v>
      </c>
      <c r="B11" s="336" t="s">
        <v>316</v>
      </c>
      <c r="C11" s="334" t="s">
        <v>317</v>
      </c>
      <c r="D11" t="s">
        <v>318</v>
      </c>
      <c r="E11">
        <v>2092</v>
      </c>
      <c r="F11">
        <v>301321.08</v>
      </c>
      <c r="G11">
        <v>812.88</v>
      </c>
      <c r="H11">
        <v>1700544.96</v>
      </c>
      <c r="I11">
        <v>301321.08</v>
      </c>
      <c r="J11">
        <v>812.88</v>
      </c>
      <c r="K11">
        <v>1700544.96</v>
      </c>
      <c r="L11" t="s">
        <v>300</v>
      </c>
      <c r="M11" s="333">
        <v>44500</v>
      </c>
    </row>
    <row r="12" spans="1:13">
      <c r="A12" t="s">
        <v>294</v>
      </c>
      <c r="B12" s="351" t="s">
        <v>441</v>
      </c>
      <c r="C12" s="351" t="s">
        <v>441</v>
      </c>
      <c r="D12" t="s">
        <v>319</v>
      </c>
      <c r="E12">
        <v>68495</v>
      </c>
      <c r="F12">
        <v>513072.6</v>
      </c>
      <c r="G12">
        <v>7.55</v>
      </c>
      <c r="H12">
        <v>517463.6</v>
      </c>
      <c r="I12">
        <v>395998.41</v>
      </c>
      <c r="J12">
        <v>5.52</v>
      </c>
      <c r="K12">
        <v>377955.41</v>
      </c>
      <c r="L12" t="s">
        <v>320</v>
      </c>
      <c r="M12" s="333">
        <v>44500</v>
      </c>
    </row>
    <row r="13" spans="1:13">
      <c r="A13" t="s">
        <v>294</v>
      </c>
      <c r="B13" s="334">
        <v>7124594</v>
      </c>
      <c r="C13" s="334">
        <v>7124594</v>
      </c>
      <c r="D13" t="s">
        <v>321</v>
      </c>
      <c r="E13">
        <v>2596</v>
      </c>
      <c r="F13">
        <v>382225.63</v>
      </c>
      <c r="G13">
        <v>159.46</v>
      </c>
      <c r="H13">
        <v>413953.69</v>
      </c>
      <c r="I13">
        <v>383309.17</v>
      </c>
      <c r="J13">
        <v>146</v>
      </c>
      <c r="K13">
        <v>379016</v>
      </c>
      <c r="L13" t="s">
        <v>322</v>
      </c>
      <c r="M13" s="333">
        <v>44500</v>
      </c>
    </row>
    <row r="14" spans="1:13">
      <c r="A14" t="s">
        <v>294</v>
      </c>
      <c r="B14" s="334" t="s">
        <v>323</v>
      </c>
      <c r="C14" s="334">
        <v>2136646</v>
      </c>
      <c r="D14" t="s">
        <v>324</v>
      </c>
      <c r="E14">
        <v>11200</v>
      </c>
      <c r="F14">
        <v>294060.79999999999</v>
      </c>
      <c r="G14">
        <v>17.72</v>
      </c>
      <c r="H14">
        <v>198464</v>
      </c>
      <c r="I14">
        <v>294060.79999999999</v>
      </c>
      <c r="J14">
        <v>17.72</v>
      </c>
      <c r="K14">
        <v>198464</v>
      </c>
      <c r="L14" t="s">
        <v>300</v>
      </c>
      <c r="M14" s="333">
        <v>44500</v>
      </c>
    </row>
    <row r="15" spans="1:13">
      <c r="A15" t="s">
        <v>294</v>
      </c>
      <c r="B15" s="334" t="s">
        <v>325</v>
      </c>
      <c r="C15" s="334" t="s">
        <v>325</v>
      </c>
      <c r="D15" t="s">
        <v>326</v>
      </c>
      <c r="E15">
        <v>16688</v>
      </c>
      <c r="F15">
        <v>496030.75</v>
      </c>
      <c r="G15">
        <v>36.99</v>
      </c>
      <c r="H15">
        <v>617346.32999999996</v>
      </c>
      <c r="I15">
        <v>384843.19</v>
      </c>
      <c r="J15">
        <v>27.02</v>
      </c>
      <c r="K15">
        <v>450909.76</v>
      </c>
      <c r="L15" t="s">
        <v>320</v>
      </c>
      <c r="M15" s="333">
        <v>44500</v>
      </c>
    </row>
    <row r="16" spans="1:13">
      <c r="A16" t="s">
        <v>294</v>
      </c>
      <c r="B16" s="334">
        <v>124765108</v>
      </c>
      <c r="C16" s="334">
        <v>2125097</v>
      </c>
      <c r="D16" t="s">
        <v>327</v>
      </c>
      <c r="E16">
        <v>24400</v>
      </c>
      <c r="F16">
        <v>406039.06</v>
      </c>
      <c r="G16">
        <v>30.37</v>
      </c>
      <c r="H16">
        <v>741028</v>
      </c>
      <c r="I16">
        <v>406039.06</v>
      </c>
      <c r="J16">
        <v>30.37</v>
      </c>
      <c r="K16">
        <v>741028</v>
      </c>
      <c r="L16" t="s">
        <v>300</v>
      </c>
      <c r="M16" s="333">
        <v>44500</v>
      </c>
    </row>
    <row r="17" spans="1:13">
      <c r="A17" t="s">
        <v>294</v>
      </c>
      <c r="B17" s="334">
        <v>151290889</v>
      </c>
      <c r="C17" s="334">
        <v>2488671</v>
      </c>
      <c r="D17" t="s">
        <v>328</v>
      </c>
      <c r="E17">
        <v>25000</v>
      </c>
      <c r="F17">
        <v>205777.5</v>
      </c>
      <c r="G17">
        <v>6.43</v>
      </c>
      <c r="H17">
        <v>160750</v>
      </c>
      <c r="I17">
        <v>205777.5</v>
      </c>
      <c r="J17">
        <v>6.43</v>
      </c>
      <c r="K17">
        <v>160750</v>
      </c>
      <c r="L17" t="s">
        <v>300</v>
      </c>
      <c r="M17" s="333">
        <v>44500</v>
      </c>
    </row>
    <row r="18" spans="1:13">
      <c r="A18" t="s">
        <v>294</v>
      </c>
      <c r="B18" s="334" t="s">
        <v>329</v>
      </c>
      <c r="C18" s="334" t="s">
        <v>330</v>
      </c>
      <c r="D18" t="s">
        <v>331</v>
      </c>
      <c r="E18">
        <v>4000</v>
      </c>
      <c r="F18">
        <v>237904.32</v>
      </c>
      <c r="G18">
        <v>89.39</v>
      </c>
      <c r="H18">
        <v>357560</v>
      </c>
      <c r="I18">
        <v>237904.32</v>
      </c>
      <c r="J18">
        <v>89.39</v>
      </c>
      <c r="K18">
        <v>357560</v>
      </c>
      <c r="L18" t="s">
        <v>300</v>
      </c>
      <c r="M18" s="333">
        <v>44500</v>
      </c>
    </row>
    <row r="19" spans="1:13">
      <c r="A19" t="s">
        <v>294</v>
      </c>
      <c r="B19" s="334">
        <v>7171589</v>
      </c>
      <c r="C19" s="334">
        <v>7171589</v>
      </c>
      <c r="D19" t="s">
        <v>332</v>
      </c>
      <c r="E19">
        <v>18812</v>
      </c>
      <c r="F19">
        <v>260935.19</v>
      </c>
      <c r="G19">
        <v>10.41</v>
      </c>
      <c r="H19">
        <v>195845.33</v>
      </c>
      <c r="I19">
        <v>259038.25</v>
      </c>
      <c r="J19">
        <v>9.5299999999999994</v>
      </c>
      <c r="K19">
        <v>179315.98</v>
      </c>
      <c r="L19" t="s">
        <v>322</v>
      </c>
      <c r="M19" s="333">
        <v>44500</v>
      </c>
    </row>
    <row r="20" spans="1:13">
      <c r="A20" t="s">
        <v>294</v>
      </c>
      <c r="B20" s="334">
        <v>6185495</v>
      </c>
      <c r="C20" s="334">
        <v>6185495</v>
      </c>
      <c r="D20" t="s">
        <v>333</v>
      </c>
      <c r="E20">
        <v>1883</v>
      </c>
      <c r="F20">
        <v>180451.82</v>
      </c>
      <c r="G20">
        <v>226</v>
      </c>
      <c r="H20">
        <v>425558.57</v>
      </c>
      <c r="I20">
        <v>240346.12</v>
      </c>
      <c r="J20">
        <v>300.49</v>
      </c>
      <c r="K20">
        <v>565822.67000000004</v>
      </c>
      <c r="L20" t="s">
        <v>334</v>
      </c>
      <c r="M20" s="333">
        <v>44500</v>
      </c>
    </row>
    <row r="21" spans="1:13">
      <c r="A21" t="s">
        <v>294</v>
      </c>
      <c r="B21" s="334" t="s">
        <v>335</v>
      </c>
      <c r="C21" s="334" t="s">
        <v>335</v>
      </c>
      <c r="D21" t="s">
        <v>336</v>
      </c>
      <c r="E21">
        <v>25940</v>
      </c>
      <c r="F21">
        <v>492884.56</v>
      </c>
      <c r="G21">
        <v>58.24</v>
      </c>
      <c r="H21">
        <v>1510817.57</v>
      </c>
      <c r="I21">
        <v>452326.07</v>
      </c>
      <c r="J21">
        <v>50.38</v>
      </c>
      <c r="K21">
        <v>1306857.2</v>
      </c>
      <c r="L21" t="s">
        <v>296</v>
      </c>
      <c r="M21" s="333">
        <v>44500</v>
      </c>
    </row>
    <row r="22" spans="1:13">
      <c r="A22" t="s">
        <v>294</v>
      </c>
      <c r="B22" s="334">
        <v>294821608</v>
      </c>
      <c r="C22" s="334">
        <v>2031730</v>
      </c>
      <c r="D22" t="s">
        <v>337</v>
      </c>
      <c r="E22">
        <v>70800</v>
      </c>
      <c r="F22">
        <v>507624.08</v>
      </c>
      <c r="G22">
        <v>10.87</v>
      </c>
      <c r="H22">
        <v>769596</v>
      </c>
      <c r="I22">
        <v>507624.08</v>
      </c>
      <c r="J22">
        <v>10.87</v>
      </c>
      <c r="K22">
        <v>769596</v>
      </c>
      <c r="L22" t="s">
        <v>300</v>
      </c>
      <c r="M22" s="333">
        <v>44500</v>
      </c>
    </row>
    <row r="23" spans="1:13">
      <c r="A23" t="s">
        <v>294</v>
      </c>
      <c r="B23" s="334" t="s">
        <v>338</v>
      </c>
      <c r="C23" s="334" t="s">
        <v>339</v>
      </c>
      <c r="D23" t="s">
        <v>340</v>
      </c>
      <c r="E23">
        <v>5800</v>
      </c>
      <c r="F23">
        <v>434282.3</v>
      </c>
      <c r="G23">
        <v>237.17</v>
      </c>
      <c r="H23">
        <v>1375586</v>
      </c>
      <c r="I23">
        <v>434282.3</v>
      </c>
      <c r="J23">
        <v>237.17</v>
      </c>
      <c r="K23">
        <v>1375586</v>
      </c>
      <c r="L23" t="s">
        <v>300</v>
      </c>
      <c r="M23" s="333">
        <v>44500</v>
      </c>
    </row>
    <row r="24" spans="1:13">
      <c r="A24" t="s">
        <v>294</v>
      </c>
      <c r="B24" s="334">
        <v>398438408</v>
      </c>
      <c r="C24" s="334" t="s">
        <v>341</v>
      </c>
      <c r="D24" t="s">
        <v>342</v>
      </c>
      <c r="E24">
        <v>25900</v>
      </c>
      <c r="F24">
        <v>522107.96</v>
      </c>
      <c r="G24">
        <v>13.11</v>
      </c>
      <c r="H24">
        <v>339549</v>
      </c>
      <c r="I24">
        <v>522107.96</v>
      </c>
      <c r="J24">
        <v>13.11</v>
      </c>
      <c r="K24">
        <v>339549</v>
      </c>
      <c r="L24" t="s">
        <v>300</v>
      </c>
      <c r="M24" s="333">
        <v>44500</v>
      </c>
    </row>
    <row r="25" spans="1:13">
      <c r="A25" t="s">
        <v>294</v>
      </c>
      <c r="B25" s="334" t="s">
        <v>343</v>
      </c>
      <c r="C25" s="334">
        <v>2781648</v>
      </c>
      <c r="D25" t="s">
        <v>344</v>
      </c>
      <c r="E25">
        <v>7000</v>
      </c>
      <c r="F25">
        <v>486056</v>
      </c>
      <c r="G25">
        <v>71.91</v>
      </c>
      <c r="H25">
        <v>503370</v>
      </c>
      <c r="I25">
        <v>486056</v>
      </c>
      <c r="J25">
        <v>71.91</v>
      </c>
      <c r="K25">
        <v>503370</v>
      </c>
      <c r="L25" t="s">
        <v>300</v>
      </c>
      <c r="M25" s="333">
        <v>44500</v>
      </c>
    </row>
    <row r="26" spans="1:13">
      <c r="A26" t="s">
        <v>294</v>
      </c>
      <c r="B26" s="334" t="s">
        <v>345</v>
      </c>
      <c r="C26" s="334">
        <v>2569286</v>
      </c>
      <c r="D26" t="s">
        <v>346</v>
      </c>
      <c r="E26">
        <v>54700</v>
      </c>
      <c r="F26">
        <v>671650.19</v>
      </c>
      <c r="G26">
        <v>21.15</v>
      </c>
      <c r="H26">
        <v>1156905</v>
      </c>
      <c r="I26">
        <v>671650.19</v>
      </c>
      <c r="J26">
        <v>21.15</v>
      </c>
      <c r="K26">
        <v>1156905</v>
      </c>
      <c r="L26" t="s">
        <v>300</v>
      </c>
      <c r="M26" s="333">
        <v>44500</v>
      </c>
    </row>
    <row r="27" spans="1:13">
      <c r="A27" t="s">
        <v>294</v>
      </c>
      <c r="B27" s="334" t="s">
        <v>347</v>
      </c>
      <c r="C27" s="334" t="s">
        <v>348</v>
      </c>
      <c r="D27" t="s">
        <v>349</v>
      </c>
      <c r="E27">
        <v>1300</v>
      </c>
      <c r="F27">
        <v>210188.94</v>
      </c>
      <c r="G27">
        <v>286.77</v>
      </c>
      <c r="H27">
        <v>372801</v>
      </c>
      <c r="I27">
        <v>210188.94</v>
      </c>
      <c r="J27">
        <v>286.77</v>
      </c>
      <c r="K27">
        <v>372801</v>
      </c>
      <c r="L27" t="s">
        <v>300</v>
      </c>
      <c r="M27" s="333">
        <v>44500</v>
      </c>
    </row>
    <row r="28" spans="1:13">
      <c r="A28" t="s">
        <v>294</v>
      </c>
      <c r="B28" s="334">
        <v>5889505</v>
      </c>
      <c r="C28" s="334">
        <v>5889505</v>
      </c>
      <c r="D28" t="s">
        <v>350</v>
      </c>
      <c r="E28">
        <v>19754</v>
      </c>
      <c r="F28">
        <v>389105.64</v>
      </c>
      <c r="G28">
        <v>46.7</v>
      </c>
      <c r="H28">
        <v>922500.38</v>
      </c>
      <c r="I28">
        <v>360551.52</v>
      </c>
      <c r="J28">
        <v>40.39</v>
      </c>
      <c r="K28">
        <v>797962.83</v>
      </c>
      <c r="L28" t="s">
        <v>296</v>
      </c>
      <c r="M28" s="333">
        <v>44500</v>
      </c>
    </row>
    <row r="29" spans="1:13">
      <c r="A29" t="s">
        <v>294</v>
      </c>
      <c r="B29" s="334" t="s">
        <v>351</v>
      </c>
      <c r="C29" s="334" t="s">
        <v>352</v>
      </c>
      <c r="D29" t="s">
        <v>353</v>
      </c>
      <c r="E29">
        <v>11955</v>
      </c>
      <c r="F29">
        <v>675226.53</v>
      </c>
      <c r="G29">
        <v>70.87</v>
      </c>
      <c r="H29">
        <v>847250.85</v>
      </c>
      <c r="I29">
        <v>675226.53</v>
      </c>
      <c r="J29">
        <v>70.87</v>
      </c>
      <c r="K29">
        <v>847250.85</v>
      </c>
      <c r="L29" t="s">
        <v>300</v>
      </c>
      <c r="M29" s="333">
        <v>44500</v>
      </c>
    </row>
    <row r="30" spans="1:13">
      <c r="A30" t="s">
        <v>294</v>
      </c>
      <c r="B30" s="334" t="s">
        <v>354</v>
      </c>
      <c r="C30" s="334" t="s">
        <v>354</v>
      </c>
      <c r="D30" t="s">
        <v>355</v>
      </c>
      <c r="E30">
        <v>4504</v>
      </c>
      <c r="F30">
        <v>218870.8</v>
      </c>
      <c r="G30">
        <v>72.28</v>
      </c>
      <c r="H30">
        <v>325551.25</v>
      </c>
      <c r="I30">
        <v>218444</v>
      </c>
      <c r="J30">
        <v>66.180000000000007</v>
      </c>
      <c r="K30">
        <v>298074.71999999997</v>
      </c>
      <c r="L30" t="s">
        <v>322</v>
      </c>
      <c r="M30" s="333">
        <v>44500</v>
      </c>
    </row>
    <row r="31" spans="1:13">
      <c r="A31" t="s">
        <v>294</v>
      </c>
      <c r="B31" s="334" t="s">
        <v>356</v>
      </c>
      <c r="C31" s="334" t="s">
        <v>357</v>
      </c>
      <c r="D31" t="s">
        <v>358</v>
      </c>
      <c r="E31">
        <v>18600</v>
      </c>
      <c r="F31">
        <v>162577.01999999999</v>
      </c>
      <c r="G31">
        <v>14.42</v>
      </c>
      <c r="H31">
        <v>268212</v>
      </c>
      <c r="I31">
        <v>162577.01999999999</v>
      </c>
      <c r="J31">
        <v>14.42</v>
      </c>
      <c r="K31">
        <v>268212</v>
      </c>
      <c r="L31" t="s">
        <v>300</v>
      </c>
      <c r="M31" s="333">
        <v>44500</v>
      </c>
    </row>
    <row r="32" spans="1:13">
      <c r="A32" t="s">
        <v>294</v>
      </c>
      <c r="B32" s="334" t="s">
        <v>359</v>
      </c>
      <c r="C32" s="334" t="s">
        <v>360</v>
      </c>
      <c r="D32" t="s">
        <v>361</v>
      </c>
      <c r="E32">
        <v>11161</v>
      </c>
      <c r="F32">
        <v>520806.32</v>
      </c>
      <c r="G32">
        <v>48.07</v>
      </c>
      <c r="H32">
        <v>536509.27</v>
      </c>
      <c r="I32">
        <v>520806.32</v>
      </c>
      <c r="J32">
        <v>48.07</v>
      </c>
      <c r="K32">
        <v>536509.27</v>
      </c>
      <c r="L32" t="s">
        <v>300</v>
      </c>
      <c r="M32" s="333">
        <v>44500</v>
      </c>
    </row>
    <row r="33" spans="1:13">
      <c r="A33" t="s">
        <v>294</v>
      </c>
      <c r="B33" s="334">
        <v>6499260</v>
      </c>
      <c r="C33" s="334">
        <v>6499260</v>
      </c>
      <c r="D33" t="s">
        <v>362</v>
      </c>
      <c r="E33">
        <v>3900</v>
      </c>
      <c r="F33">
        <v>211774.68</v>
      </c>
      <c r="G33">
        <v>58.38</v>
      </c>
      <c r="H33">
        <v>227671.05</v>
      </c>
      <c r="I33">
        <v>23262722</v>
      </c>
      <c r="J33">
        <v>6655</v>
      </c>
      <c r="K33">
        <v>25954500</v>
      </c>
      <c r="L33" t="s">
        <v>312</v>
      </c>
      <c r="M33" s="333">
        <v>44500</v>
      </c>
    </row>
    <row r="34" spans="1:13">
      <c r="A34" t="s">
        <v>294</v>
      </c>
      <c r="B34" s="334" t="s">
        <v>363</v>
      </c>
      <c r="C34" s="334" t="s">
        <v>363</v>
      </c>
      <c r="D34" t="s">
        <v>364</v>
      </c>
      <c r="E34">
        <v>7100</v>
      </c>
      <c r="F34">
        <v>406713.57</v>
      </c>
      <c r="G34">
        <v>97.21</v>
      </c>
      <c r="H34">
        <v>690169.77</v>
      </c>
      <c r="I34">
        <v>306696.84999999998</v>
      </c>
      <c r="J34">
        <v>71</v>
      </c>
      <c r="K34">
        <v>504100</v>
      </c>
      <c r="L34" t="s">
        <v>320</v>
      </c>
      <c r="M34" s="333">
        <v>44500</v>
      </c>
    </row>
    <row r="35" spans="1:13">
      <c r="A35" t="s">
        <v>294</v>
      </c>
      <c r="B35" s="334">
        <v>7333378</v>
      </c>
      <c r="C35" s="334">
        <v>7333378</v>
      </c>
      <c r="D35" t="s">
        <v>365</v>
      </c>
      <c r="E35">
        <v>2445</v>
      </c>
      <c r="F35">
        <v>439028.68</v>
      </c>
      <c r="G35">
        <v>819.79</v>
      </c>
      <c r="H35">
        <v>2004387.29</v>
      </c>
      <c r="I35">
        <v>438707.4</v>
      </c>
      <c r="J35">
        <v>750.6</v>
      </c>
      <c r="K35">
        <v>1835217</v>
      </c>
      <c r="L35" t="s">
        <v>322</v>
      </c>
      <c r="M35" s="333">
        <v>44500</v>
      </c>
    </row>
    <row r="36" spans="1:13">
      <c r="A36" t="s">
        <v>294</v>
      </c>
      <c r="B36" s="334" t="s">
        <v>366</v>
      </c>
      <c r="C36" s="334" t="s">
        <v>366</v>
      </c>
      <c r="D36" t="s">
        <v>367</v>
      </c>
      <c r="E36">
        <v>3119</v>
      </c>
      <c r="F36">
        <v>213692.74</v>
      </c>
      <c r="G36">
        <v>148.79</v>
      </c>
      <c r="H36">
        <v>464073.23</v>
      </c>
      <c r="I36">
        <v>286463</v>
      </c>
      <c r="J36">
        <v>197.83</v>
      </c>
      <c r="K36">
        <v>617031.77</v>
      </c>
      <c r="L36" t="s">
        <v>334</v>
      </c>
      <c r="M36" s="333">
        <v>44500</v>
      </c>
    </row>
    <row r="37" spans="1:13">
      <c r="A37" t="s">
        <v>294</v>
      </c>
      <c r="B37" s="334">
        <v>6555805</v>
      </c>
      <c r="C37" s="334">
        <v>6555805</v>
      </c>
      <c r="D37" t="s">
        <v>368</v>
      </c>
      <c r="E37">
        <v>6000</v>
      </c>
      <c r="F37">
        <v>214862.88</v>
      </c>
      <c r="G37">
        <v>46.17</v>
      </c>
      <c r="H37">
        <v>277000</v>
      </c>
      <c r="I37">
        <v>23582788</v>
      </c>
      <c r="J37">
        <v>5263</v>
      </c>
      <c r="K37">
        <v>31578000</v>
      </c>
      <c r="L37" t="s">
        <v>312</v>
      </c>
      <c r="M37" s="333">
        <v>44500</v>
      </c>
    </row>
    <row r="38" spans="1:13">
      <c r="A38" t="s">
        <v>294</v>
      </c>
      <c r="B38" s="334">
        <v>4741844</v>
      </c>
      <c r="C38" s="334">
        <v>4741844</v>
      </c>
      <c r="D38" t="s">
        <v>369</v>
      </c>
      <c r="E38">
        <v>3654</v>
      </c>
      <c r="F38">
        <v>405958.8</v>
      </c>
      <c r="G38">
        <v>236.07</v>
      </c>
      <c r="H38">
        <v>862597.46</v>
      </c>
      <c r="I38">
        <v>375707.75</v>
      </c>
      <c r="J38">
        <v>204.2</v>
      </c>
      <c r="K38">
        <v>746146.8</v>
      </c>
      <c r="L38" t="s">
        <v>296</v>
      </c>
      <c r="M38" s="333">
        <v>44500</v>
      </c>
    </row>
    <row r="39" spans="1:13">
      <c r="A39" t="s">
        <v>294</v>
      </c>
      <c r="B39" s="334">
        <v>631512209</v>
      </c>
      <c r="C39" s="334" t="s">
        <v>370</v>
      </c>
      <c r="D39" t="s">
        <v>371</v>
      </c>
      <c r="E39">
        <v>9900</v>
      </c>
      <c r="F39">
        <v>257665.09</v>
      </c>
      <c r="G39">
        <v>33.880000000000003</v>
      </c>
      <c r="H39">
        <v>335412</v>
      </c>
      <c r="I39">
        <v>257665.09</v>
      </c>
      <c r="J39">
        <v>33.880000000000003</v>
      </c>
      <c r="K39">
        <v>335412</v>
      </c>
      <c r="L39" t="s">
        <v>300</v>
      </c>
      <c r="M39" s="333">
        <v>44500</v>
      </c>
    </row>
    <row r="40" spans="1:13">
      <c r="A40" t="s">
        <v>294</v>
      </c>
      <c r="B40" s="334">
        <v>6640682</v>
      </c>
      <c r="C40" s="334">
        <v>6640682</v>
      </c>
      <c r="D40" t="s">
        <v>372</v>
      </c>
      <c r="E40">
        <v>7972</v>
      </c>
      <c r="F40">
        <v>400043.51</v>
      </c>
      <c r="G40">
        <v>110.26</v>
      </c>
      <c r="H40">
        <v>879017.89</v>
      </c>
      <c r="I40">
        <v>44158818</v>
      </c>
      <c r="J40">
        <v>12570</v>
      </c>
      <c r="K40">
        <v>100208040</v>
      </c>
      <c r="L40" t="s">
        <v>312</v>
      </c>
      <c r="M40" s="333">
        <v>44500</v>
      </c>
    </row>
    <row r="41" spans="1:13">
      <c r="A41" t="s">
        <v>294</v>
      </c>
      <c r="B41" s="334">
        <v>654902204</v>
      </c>
      <c r="C41" s="334">
        <v>2640891</v>
      </c>
      <c r="D41" t="s">
        <v>373</v>
      </c>
      <c r="E41">
        <v>40000</v>
      </c>
      <c r="F41">
        <v>137044</v>
      </c>
      <c r="G41">
        <v>5.68</v>
      </c>
      <c r="H41">
        <v>227200</v>
      </c>
      <c r="I41">
        <v>137044</v>
      </c>
      <c r="J41">
        <v>5.68</v>
      </c>
      <c r="K41">
        <v>227200</v>
      </c>
      <c r="L41" t="s">
        <v>300</v>
      </c>
      <c r="M41" s="333">
        <v>44500</v>
      </c>
    </row>
    <row r="42" spans="1:13">
      <c r="A42" t="s">
        <v>294</v>
      </c>
      <c r="B42" s="334">
        <v>6659428</v>
      </c>
      <c r="C42" s="334">
        <v>6659428</v>
      </c>
      <c r="D42" t="s">
        <v>374</v>
      </c>
      <c r="E42">
        <v>7911</v>
      </c>
      <c r="F42">
        <v>352324.1</v>
      </c>
      <c r="G42">
        <v>95.35</v>
      </c>
      <c r="H42">
        <v>754320.79</v>
      </c>
      <c r="I42">
        <v>39528357</v>
      </c>
      <c r="J42">
        <v>10870</v>
      </c>
      <c r="K42">
        <v>85992570</v>
      </c>
      <c r="L42" t="s">
        <v>312</v>
      </c>
      <c r="M42" s="333">
        <v>44500</v>
      </c>
    </row>
    <row r="43" spans="1:13">
      <c r="A43" t="s">
        <v>294</v>
      </c>
      <c r="B43" s="334">
        <v>683715106</v>
      </c>
      <c r="C43" s="334">
        <v>2655657</v>
      </c>
      <c r="D43" t="s">
        <v>375</v>
      </c>
      <c r="E43">
        <v>11800</v>
      </c>
      <c r="F43">
        <v>394088.85</v>
      </c>
      <c r="G43">
        <v>50.35</v>
      </c>
      <c r="H43">
        <v>594130</v>
      </c>
      <c r="I43">
        <v>394088.85</v>
      </c>
      <c r="J43">
        <v>50.35</v>
      </c>
      <c r="K43">
        <v>594130</v>
      </c>
      <c r="L43" t="s">
        <v>300</v>
      </c>
      <c r="M43" s="333">
        <v>44500</v>
      </c>
    </row>
    <row r="44" spans="1:13">
      <c r="A44" t="s">
        <v>294</v>
      </c>
      <c r="B44" s="334">
        <v>6661144</v>
      </c>
      <c r="C44" s="334">
        <v>6661144</v>
      </c>
      <c r="D44" t="s">
        <v>376</v>
      </c>
      <c r="E44">
        <v>17800</v>
      </c>
      <c r="F44">
        <v>280514.89</v>
      </c>
      <c r="G44">
        <v>19.78</v>
      </c>
      <c r="H44">
        <v>352096.49</v>
      </c>
      <c r="I44">
        <v>31008719</v>
      </c>
      <c r="J44">
        <v>2255</v>
      </c>
      <c r="K44">
        <v>40139000</v>
      </c>
      <c r="L44" t="s">
        <v>312</v>
      </c>
      <c r="M44" s="333">
        <v>44500</v>
      </c>
    </row>
    <row r="45" spans="1:13">
      <c r="A45" t="s">
        <v>294</v>
      </c>
      <c r="B45" s="334" t="s">
        <v>377</v>
      </c>
      <c r="C45" s="334" t="s">
        <v>378</v>
      </c>
      <c r="D45" t="s">
        <v>379</v>
      </c>
      <c r="E45">
        <v>11000</v>
      </c>
      <c r="F45">
        <v>486178.04</v>
      </c>
      <c r="G45">
        <v>36.200000000000003</v>
      </c>
      <c r="H45">
        <v>398200</v>
      </c>
      <c r="I45">
        <v>486178.04</v>
      </c>
      <c r="J45">
        <v>36.200000000000003</v>
      </c>
      <c r="K45">
        <v>398200</v>
      </c>
      <c r="L45" t="s">
        <v>300</v>
      </c>
      <c r="M45" s="333">
        <v>44500</v>
      </c>
    </row>
    <row r="46" spans="1:13">
      <c r="A46" t="s">
        <v>294</v>
      </c>
      <c r="B46" s="334">
        <v>6269861</v>
      </c>
      <c r="C46" s="334">
        <v>6269861</v>
      </c>
      <c r="D46" t="s">
        <v>380</v>
      </c>
      <c r="E46">
        <v>11200</v>
      </c>
      <c r="F46">
        <v>178647.75</v>
      </c>
      <c r="G46">
        <v>20.93</v>
      </c>
      <c r="H46">
        <v>234414.04</v>
      </c>
      <c r="I46">
        <v>20187196</v>
      </c>
      <c r="J46">
        <v>2386</v>
      </c>
      <c r="K46">
        <v>26723200</v>
      </c>
      <c r="L46" t="s">
        <v>312</v>
      </c>
      <c r="M46" s="333">
        <v>44500</v>
      </c>
    </row>
    <row r="47" spans="1:13">
      <c r="A47" t="s">
        <v>294</v>
      </c>
      <c r="B47" s="334">
        <v>705015105</v>
      </c>
      <c r="C47" s="334">
        <v>2704485</v>
      </c>
      <c r="D47" t="s">
        <v>381</v>
      </c>
      <c r="E47">
        <v>31708</v>
      </c>
      <c r="F47">
        <v>378096.97</v>
      </c>
      <c r="G47">
        <v>8.2799999999999994</v>
      </c>
      <c r="H47">
        <v>262542.24</v>
      </c>
      <c r="I47">
        <v>378096.97</v>
      </c>
      <c r="J47">
        <v>8.2799999999999994</v>
      </c>
      <c r="K47">
        <v>262542.24</v>
      </c>
      <c r="L47" t="s">
        <v>300</v>
      </c>
      <c r="M47" s="333">
        <v>44500</v>
      </c>
    </row>
    <row r="48" spans="1:13">
      <c r="A48" t="s">
        <v>294</v>
      </c>
      <c r="B48" s="334" t="s">
        <v>382</v>
      </c>
      <c r="C48" s="334" t="s">
        <v>383</v>
      </c>
      <c r="D48" t="s">
        <v>384</v>
      </c>
      <c r="E48">
        <v>46200</v>
      </c>
      <c r="F48">
        <v>471782.36</v>
      </c>
      <c r="G48">
        <v>10.050000000000001</v>
      </c>
      <c r="H48">
        <v>464310</v>
      </c>
      <c r="I48">
        <v>471782.36</v>
      </c>
      <c r="J48">
        <v>10.050000000000001</v>
      </c>
      <c r="K48">
        <v>464310</v>
      </c>
      <c r="L48" t="s">
        <v>300</v>
      </c>
      <c r="M48" s="333">
        <v>44500</v>
      </c>
    </row>
    <row r="49" spans="1:13">
      <c r="A49" t="s">
        <v>294</v>
      </c>
      <c r="B49" s="334">
        <v>6229597</v>
      </c>
      <c r="C49" s="334">
        <v>6229597</v>
      </c>
      <c r="D49" t="s">
        <v>385</v>
      </c>
      <c r="E49">
        <v>50671</v>
      </c>
      <c r="F49">
        <v>404967.63</v>
      </c>
      <c r="G49">
        <v>10.96</v>
      </c>
      <c r="H49">
        <v>555603.06999999995</v>
      </c>
      <c r="I49">
        <v>45371868</v>
      </c>
      <c r="J49">
        <v>1250</v>
      </c>
      <c r="K49">
        <v>63338750</v>
      </c>
      <c r="L49" t="s">
        <v>312</v>
      </c>
      <c r="M49" s="333">
        <v>44500</v>
      </c>
    </row>
    <row r="50" spans="1:13">
      <c r="A50" t="s">
        <v>294</v>
      </c>
      <c r="B50" s="334">
        <v>759530108</v>
      </c>
      <c r="C50" s="334" t="s">
        <v>386</v>
      </c>
      <c r="D50" t="s">
        <v>387</v>
      </c>
      <c r="E50">
        <v>15000</v>
      </c>
      <c r="F50">
        <v>304525.32</v>
      </c>
      <c r="G50">
        <v>31.19</v>
      </c>
      <c r="H50">
        <v>467850</v>
      </c>
      <c r="I50">
        <v>304525.32</v>
      </c>
      <c r="J50">
        <v>31.19</v>
      </c>
      <c r="K50">
        <v>467850</v>
      </c>
      <c r="L50" t="s">
        <v>300</v>
      </c>
      <c r="M50" s="333">
        <v>44500</v>
      </c>
    </row>
    <row r="51" spans="1:13">
      <c r="A51" t="s">
        <v>294</v>
      </c>
      <c r="B51" s="334">
        <v>803054204</v>
      </c>
      <c r="C51" s="334">
        <v>2775135</v>
      </c>
      <c r="D51" t="s">
        <v>388</v>
      </c>
      <c r="E51">
        <v>3200</v>
      </c>
      <c r="F51">
        <v>343386.56</v>
      </c>
      <c r="G51">
        <v>144.78</v>
      </c>
      <c r="H51">
        <v>463296</v>
      </c>
      <c r="I51">
        <v>343386.56</v>
      </c>
      <c r="J51">
        <v>144.78</v>
      </c>
      <c r="K51">
        <v>463296</v>
      </c>
      <c r="L51" t="s">
        <v>300</v>
      </c>
      <c r="M51" s="333">
        <v>44500</v>
      </c>
    </row>
    <row r="52" spans="1:13">
      <c r="A52" t="s">
        <v>294</v>
      </c>
      <c r="B52" s="334">
        <v>6616508</v>
      </c>
      <c r="C52" s="334">
        <v>6616508</v>
      </c>
      <c r="D52" t="s">
        <v>389</v>
      </c>
      <c r="E52">
        <v>7290</v>
      </c>
      <c r="F52">
        <v>123898.39</v>
      </c>
      <c r="G52">
        <v>17.77</v>
      </c>
      <c r="H52">
        <v>129557.37</v>
      </c>
      <c r="I52">
        <v>14022188</v>
      </c>
      <c r="J52">
        <v>2026</v>
      </c>
      <c r="K52">
        <v>14769540</v>
      </c>
      <c r="L52" t="s">
        <v>312</v>
      </c>
      <c r="M52" s="333">
        <v>44500</v>
      </c>
    </row>
    <row r="53" spans="1:13">
      <c r="A53" t="s">
        <v>294</v>
      </c>
      <c r="B53" s="334" t="s">
        <v>390</v>
      </c>
      <c r="C53" s="334" t="s">
        <v>391</v>
      </c>
      <c r="D53" t="s">
        <v>392</v>
      </c>
      <c r="E53">
        <v>1121</v>
      </c>
      <c r="F53">
        <v>147562.5</v>
      </c>
      <c r="G53">
        <v>1466.73</v>
      </c>
      <c r="H53">
        <v>1644204.33</v>
      </c>
      <c r="I53">
        <v>147562.5</v>
      </c>
      <c r="J53">
        <v>1466.73</v>
      </c>
      <c r="K53">
        <v>1644204.33</v>
      </c>
      <c r="L53" t="s">
        <v>300</v>
      </c>
      <c r="M53" s="333">
        <v>44500</v>
      </c>
    </row>
    <row r="54" spans="1:13">
      <c r="A54" t="s">
        <v>294</v>
      </c>
      <c r="B54" s="334" t="s">
        <v>393</v>
      </c>
      <c r="C54" s="334">
        <v>2495648</v>
      </c>
      <c r="D54" t="s">
        <v>394</v>
      </c>
      <c r="E54">
        <v>8800</v>
      </c>
      <c r="F54">
        <v>215805.28</v>
      </c>
      <c r="G54">
        <v>29</v>
      </c>
      <c r="H54">
        <v>255200</v>
      </c>
      <c r="I54">
        <v>215805.28</v>
      </c>
      <c r="J54">
        <v>29</v>
      </c>
      <c r="K54">
        <v>255200</v>
      </c>
      <c r="L54" t="s">
        <v>300</v>
      </c>
      <c r="M54" s="333">
        <v>44500</v>
      </c>
    </row>
    <row r="55" spans="1:13">
      <c r="A55" t="s">
        <v>294</v>
      </c>
      <c r="B55" s="334" t="s">
        <v>395</v>
      </c>
      <c r="C55" s="334" t="s">
        <v>395</v>
      </c>
      <c r="D55" t="s">
        <v>396</v>
      </c>
      <c r="E55">
        <v>13596</v>
      </c>
      <c r="F55">
        <v>264414.63</v>
      </c>
      <c r="G55">
        <v>23.17</v>
      </c>
      <c r="H55">
        <v>315019.03999999998</v>
      </c>
      <c r="I55">
        <v>2373861.6</v>
      </c>
      <c r="J55">
        <v>199</v>
      </c>
      <c r="K55">
        <v>2705604</v>
      </c>
      <c r="L55" t="s">
        <v>397</v>
      </c>
      <c r="M55" s="333">
        <v>44500</v>
      </c>
    </row>
    <row r="56" spans="1:13">
      <c r="A56" t="s">
        <v>294</v>
      </c>
      <c r="B56" s="334" t="s">
        <v>398</v>
      </c>
      <c r="C56" s="334">
        <v>2615565</v>
      </c>
      <c r="D56" t="s">
        <v>399</v>
      </c>
      <c r="E56">
        <v>18400</v>
      </c>
      <c r="F56">
        <v>615917.48</v>
      </c>
      <c r="G56">
        <v>34.75</v>
      </c>
      <c r="H56">
        <v>639400</v>
      </c>
      <c r="I56">
        <v>615917.48</v>
      </c>
      <c r="J56">
        <v>34.75</v>
      </c>
      <c r="K56">
        <v>639400</v>
      </c>
      <c r="L56" t="s">
        <v>300</v>
      </c>
      <c r="M56" s="333">
        <v>44500</v>
      </c>
    </row>
    <row r="57" spans="1:13">
      <c r="A57" t="s">
        <v>294</v>
      </c>
      <c r="B57" s="334" t="s">
        <v>400</v>
      </c>
      <c r="C57" s="334" t="s">
        <v>400</v>
      </c>
      <c r="D57" t="s">
        <v>401</v>
      </c>
      <c r="E57">
        <v>20833</v>
      </c>
      <c r="F57">
        <v>414147.63</v>
      </c>
      <c r="G57">
        <v>18.559999999999999</v>
      </c>
      <c r="H57">
        <v>386625.57</v>
      </c>
      <c r="I57">
        <v>322205.95</v>
      </c>
      <c r="J57">
        <v>13.55</v>
      </c>
      <c r="K57">
        <v>282391.31</v>
      </c>
      <c r="L57" t="s">
        <v>320</v>
      </c>
      <c r="M57" s="333">
        <v>44500</v>
      </c>
    </row>
    <row r="58" spans="1:13">
      <c r="A58" t="s">
        <v>294</v>
      </c>
      <c r="B58" s="334">
        <v>833635105</v>
      </c>
      <c r="C58" s="334">
        <v>2771122</v>
      </c>
      <c r="D58" t="s">
        <v>402</v>
      </c>
      <c r="E58">
        <v>8898</v>
      </c>
      <c r="F58">
        <v>414270.9</v>
      </c>
      <c r="G58">
        <v>54.89</v>
      </c>
      <c r="H58">
        <v>488411.22</v>
      </c>
      <c r="I58">
        <v>414270.9</v>
      </c>
      <c r="J58">
        <v>54.89</v>
      </c>
      <c r="K58">
        <v>488411.22</v>
      </c>
      <c r="L58" t="s">
        <v>300</v>
      </c>
      <c r="M58" s="333">
        <v>44500</v>
      </c>
    </row>
    <row r="59" spans="1:13">
      <c r="A59" t="s">
        <v>294</v>
      </c>
      <c r="B59" s="334">
        <v>835699307</v>
      </c>
      <c r="C59" s="334">
        <v>2821481</v>
      </c>
      <c r="D59" t="s">
        <v>403</v>
      </c>
      <c r="E59">
        <v>11667</v>
      </c>
      <c r="F59">
        <v>479616.92</v>
      </c>
      <c r="G59">
        <v>115.79</v>
      </c>
      <c r="H59">
        <v>1350921.93</v>
      </c>
      <c r="I59">
        <v>479616.92</v>
      </c>
      <c r="J59">
        <v>115.79</v>
      </c>
      <c r="K59">
        <v>1350921.93</v>
      </c>
      <c r="L59" t="s">
        <v>300</v>
      </c>
      <c r="M59" s="333">
        <v>44500</v>
      </c>
    </row>
    <row r="60" spans="1:13">
      <c r="A60" t="s">
        <v>294</v>
      </c>
      <c r="B60" s="334" t="s">
        <v>404</v>
      </c>
      <c r="C60" s="334" t="s">
        <v>404</v>
      </c>
      <c r="D60" t="s">
        <v>405</v>
      </c>
      <c r="E60">
        <v>85492</v>
      </c>
      <c r="F60">
        <v>175873.37</v>
      </c>
      <c r="G60">
        <v>2.69</v>
      </c>
      <c r="H60">
        <v>229547.56</v>
      </c>
      <c r="I60">
        <v>234248.08</v>
      </c>
      <c r="J60">
        <v>3.57</v>
      </c>
      <c r="K60">
        <v>305206.44</v>
      </c>
      <c r="L60" t="s">
        <v>334</v>
      </c>
      <c r="M60" s="333">
        <v>44500</v>
      </c>
    </row>
    <row r="61" spans="1:13">
      <c r="A61" t="s">
        <v>294</v>
      </c>
      <c r="B61" s="334">
        <v>6356406</v>
      </c>
      <c r="C61" s="334">
        <v>6356406</v>
      </c>
      <c r="D61" t="s">
        <v>406</v>
      </c>
      <c r="E61">
        <v>6188</v>
      </c>
      <c r="F61">
        <v>194414.99</v>
      </c>
      <c r="G61">
        <v>19.54</v>
      </c>
      <c r="H61">
        <v>120937.4</v>
      </c>
      <c r="I61">
        <v>21503189</v>
      </c>
      <c r="J61">
        <v>2228</v>
      </c>
      <c r="K61">
        <v>13786864</v>
      </c>
      <c r="L61" t="s">
        <v>312</v>
      </c>
      <c r="M61" s="333">
        <v>44500</v>
      </c>
    </row>
    <row r="62" spans="1:13">
      <c r="A62" t="s">
        <v>294</v>
      </c>
      <c r="B62" s="334" t="s">
        <v>407</v>
      </c>
      <c r="C62" s="334" t="s">
        <v>407</v>
      </c>
      <c r="D62" t="s">
        <v>408</v>
      </c>
      <c r="E62">
        <v>7015</v>
      </c>
      <c r="F62">
        <v>553085.36</v>
      </c>
      <c r="G62">
        <v>138.21</v>
      </c>
      <c r="H62">
        <v>969529.77</v>
      </c>
      <c r="I62">
        <v>498746.86</v>
      </c>
      <c r="J62">
        <v>119.55</v>
      </c>
      <c r="K62">
        <v>838643.25</v>
      </c>
      <c r="L62" t="s">
        <v>296</v>
      </c>
      <c r="M62" s="333">
        <v>44500</v>
      </c>
    </row>
    <row r="63" spans="1:13">
      <c r="A63" t="s">
        <v>294</v>
      </c>
      <c r="B63" s="334">
        <v>874039100</v>
      </c>
      <c r="C63" s="334">
        <v>2113382</v>
      </c>
      <c r="D63" t="s">
        <v>409</v>
      </c>
      <c r="E63">
        <v>3500</v>
      </c>
      <c r="F63">
        <v>429806.23</v>
      </c>
      <c r="G63">
        <v>113.7</v>
      </c>
      <c r="H63">
        <v>397950</v>
      </c>
      <c r="I63">
        <v>429806.23</v>
      </c>
      <c r="J63">
        <v>113.7</v>
      </c>
      <c r="K63">
        <v>397950</v>
      </c>
      <c r="L63" t="s">
        <v>300</v>
      </c>
      <c r="M63" s="333">
        <v>44500</v>
      </c>
    </row>
    <row r="64" spans="1:13">
      <c r="A64" t="s">
        <v>294</v>
      </c>
      <c r="B64" s="334">
        <v>874080104</v>
      </c>
      <c r="C64" s="334" t="s">
        <v>410</v>
      </c>
      <c r="D64" t="s">
        <v>411</v>
      </c>
      <c r="E64">
        <v>2300</v>
      </c>
      <c r="F64">
        <v>149308.41</v>
      </c>
      <c r="G64">
        <v>4.09</v>
      </c>
      <c r="H64">
        <v>9407</v>
      </c>
      <c r="I64">
        <v>149308.41</v>
      </c>
      <c r="J64">
        <v>4.09</v>
      </c>
      <c r="K64">
        <v>9407</v>
      </c>
      <c r="L64" t="s">
        <v>300</v>
      </c>
      <c r="M64" s="333">
        <v>44500</v>
      </c>
    </row>
    <row r="65" spans="1:13">
      <c r="A65" t="s">
        <v>294</v>
      </c>
      <c r="B65" s="334">
        <v>6869302</v>
      </c>
      <c r="C65" s="334">
        <v>6869302</v>
      </c>
      <c r="D65" t="s">
        <v>412</v>
      </c>
      <c r="E65">
        <v>7194</v>
      </c>
      <c r="F65">
        <v>203559.9</v>
      </c>
      <c r="G65">
        <v>36.229999999999997</v>
      </c>
      <c r="H65">
        <v>260624.74</v>
      </c>
      <c r="I65">
        <v>23051525</v>
      </c>
      <c r="J65">
        <v>4130</v>
      </c>
      <c r="K65">
        <v>29711220</v>
      </c>
      <c r="L65" t="s">
        <v>312</v>
      </c>
      <c r="M65" s="333">
        <v>44500</v>
      </c>
    </row>
    <row r="66" spans="1:13">
      <c r="A66" t="s">
        <v>294</v>
      </c>
      <c r="B66" s="334">
        <v>878742204</v>
      </c>
      <c r="C66" s="334">
        <v>2124533</v>
      </c>
      <c r="D66" t="s">
        <v>413</v>
      </c>
      <c r="E66">
        <v>8200</v>
      </c>
      <c r="F66">
        <v>173840</v>
      </c>
      <c r="G66">
        <v>27.9</v>
      </c>
      <c r="H66">
        <v>228780</v>
      </c>
      <c r="I66">
        <v>173840</v>
      </c>
      <c r="J66">
        <v>27.9</v>
      </c>
      <c r="K66">
        <v>228780</v>
      </c>
      <c r="L66" t="s">
        <v>300</v>
      </c>
      <c r="M66" s="333">
        <v>44500</v>
      </c>
    </row>
    <row r="67" spans="1:13">
      <c r="A67" t="s">
        <v>294</v>
      </c>
      <c r="B67" s="334">
        <v>5999330</v>
      </c>
      <c r="C67" s="334">
        <v>5999330</v>
      </c>
      <c r="D67" t="s">
        <v>414</v>
      </c>
      <c r="E67">
        <v>2900</v>
      </c>
      <c r="F67">
        <v>513054.91</v>
      </c>
      <c r="G67">
        <v>417.46</v>
      </c>
      <c r="H67">
        <v>1210624.28</v>
      </c>
      <c r="I67">
        <v>449991.92</v>
      </c>
      <c r="J67">
        <v>361.1</v>
      </c>
      <c r="K67">
        <v>1047190</v>
      </c>
      <c r="L67" t="s">
        <v>296</v>
      </c>
      <c r="M67" s="333">
        <v>44500</v>
      </c>
    </row>
    <row r="68" spans="1:13">
      <c r="A68" t="s">
        <v>294</v>
      </c>
      <c r="B68" s="334" t="s">
        <v>415</v>
      </c>
      <c r="C68" s="334" t="s">
        <v>416</v>
      </c>
      <c r="D68" t="s">
        <v>417</v>
      </c>
      <c r="E68">
        <v>20000</v>
      </c>
      <c r="F68">
        <v>223704</v>
      </c>
      <c r="G68">
        <v>18.149999999999999</v>
      </c>
      <c r="H68">
        <v>363000</v>
      </c>
      <c r="I68">
        <v>223704</v>
      </c>
      <c r="J68">
        <v>18.149999999999999</v>
      </c>
      <c r="K68">
        <v>363000</v>
      </c>
      <c r="L68" t="s">
        <v>300</v>
      </c>
      <c r="M68" s="333">
        <v>44500</v>
      </c>
    </row>
    <row r="69" spans="1:13">
      <c r="A69" t="s">
        <v>294</v>
      </c>
      <c r="B69" s="334" t="s">
        <v>418</v>
      </c>
      <c r="C69" s="334" t="s">
        <v>419</v>
      </c>
      <c r="D69" t="s">
        <v>420</v>
      </c>
      <c r="E69">
        <v>10100</v>
      </c>
      <c r="F69">
        <v>693092.04</v>
      </c>
      <c r="G69">
        <v>30.47</v>
      </c>
      <c r="H69">
        <v>307747</v>
      </c>
      <c r="I69">
        <v>693092.04</v>
      </c>
      <c r="J69">
        <v>30.47</v>
      </c>
      <c r="K69">
        <v>307747</v>
      </c>
      <c r="L69" t="s">
        <v>300</v>
      </c>
      <c r="M69" s="333">
        <v>44500</v>
      </c>
    </row>
    <row r="70" spans="1:13">
      <c r="A70" t="s">
        <v>294</v>
      </c>
      <c r="B70" s="334">
        <v>6916781</v>
      </c>
      <c r="C70" s="334">
        <v>6916781</v>
      </c>
      <c r="D70" t="s">
        <v>421</v>
      </c>
      <c r="E70">
        <v>12208</v>
      </c>
      <c r="F70">
        <v>190785.81</v>
      </c>
      <c r="G70">
        <v>19.829999999999998</v>
      </c>
      <c r="H70">
        <v>242114.47</v>
      </c>
      <c r="I70">
        <v>265951.55</v>
      </c>
      <c r="J70">
        <v>26.75</v>
      </c>
      <c r="K70">
        <v>326564</v>
      </c>
      <c r="L70" t="s">
        <v>422</v>
      </c>
      <c r="M70" s="333">
        <v>44500</v>
      </c>
    </row>
    <row r="71" spans="1:13">
      <c r="A71" t="s">
        <v>294</v>
      </c>
      <c r="B71" s="336" t="s">
        <v>423</v>
      </c>
      <c r="C71" s="334">
        <v>2857334</v>
      </c>
      <c r="D71" t="s">
        <v>424</v>
      </c>
      <c r="E71">
        <v>16500</v>
      </c>
      <c r="F71">
        <v>285814.65000000002</v>
      </c>
      <c r="G71">
        <v>12.73</v>
      </c>
      <c r="H71">
        <v>210045</v>
      </c>
      <c r="I71">
        <v>285814.65000000002</v>
      </c>
      <c r="J71">
        <v>12.73</v>
      </c>
      <c r="K71">
        <v>210045</v>
      </c>
      <c r="L71" t="s">
        <v>300</v>
      </c>
      <c r="M71" s="333">
        <v>44500</v>
      </c>
    </row>
    <row r="72" spans="1:13">
      <c r="A72" t="s">
        <v>294</v>
      </c>
      <c r="B72" s="334">
        <v>4031879</v>
      </c>
      <c r="C72" s="334">
        <v>4031879</v>
      </c>
      <c r="D72" t="s">
        <v>425</v>
      </c>
      <c r="E72">
        <v>21638</v>
      </c>
      <c r="F72">
        <v>435195.66</v>
      </c>
      <c r="G72">
        <v>32.64</v>
      </c>
      <c r="H72">
        <v>706174.27</v>
      </c>
      <c r="I72">
        <v>394784.79</v>
      </c>
      <c r="J72">
        <v>28.23</v>
      </c>
      <c r="K72">
        <v>610840.74</v>
      </c>
      <c r="L72" t="s">
        <v>296</v>
      </c>
      <c r="M72" s="333">
        <v>44500</v>
      </c>
    </row>
    <row r="73" spans="1:13">
      <c r="A73" t="s">
        <v>294</v>
      </c>
      <c r="B73" s="334">
        <v>6986041</v>
      </c>
      <c r="C73" s="334">
        <v>6986041</v>
      </c>
      <c r="D73" t="s">
        <v>426</v>
      </c>
      <c r="E73">
        <v>6300</v>
      </c>
      <c r="F73">
        <v>168291.53</v>
      </c>
      <c r="G73">
        <v>43.16</v>
      </c>
      <c r="H73">
        <v>271894.74</v>
      </c>
      <c r="I73">
        <v>19016943</v>
      </c>
      <c r="J73">
        <v>4920</v>
      </c>
      <c r="K73">
        <v>30996000</v>
      </c>
      <c r="L73" t="s">
        <v>312</v>
      </c>
      <c r="M73" s="333">
        <v>44500</v>
      </c>
    </row>
    <row r="74" spans="1:13">
      <c r="A74" t="s">
        <v>294</v>
      </c>
      <c r="B74" s="334" t="s">
        <v>427</v>
      </c>
      <c r="C74" s="334" t="s">
        <v>428</v>
      </c>
      <c r="D74" t="s">
        <v>429</v>
      </c>
      <c r="E74">
        <v>4300</v>
      </c>
      <c r="F74">
        <v>258574.05</v>
      </c>
      <c r="G74">
        <v>57.08</v>
      </c>
      <c r="H74">
        <v>245444</v>
      </c>
      <c r="I74">
        <v>258574.05</v>
      </c>
      <c r="J74">
        <v>57.08</v>
      </c>
      <c r="K74">
        <v>245444</v>
      </c>
      <c r="L74" t="s">
        <v>300</v>
      </c>
      <c r="M74" s="333">
        <v>44500</v>
      </c>
    </row>
    <row r="75" spans="1:13">
      <c r="A75" t="s">
        <v>294</v>
      </c>
      <c r="B75" s="334" t="s">
        <v>430</v>
      </c>
      <c r="C75" s="334" t="s">
        <v>430</v>
      </c>
      <c r="D75" t="s">
        <v>431</v>
      </c>
      <c r="F75">
        <v>336059.56</v>
      </c>
      <c r="H75">
        <v>336059.56</v>
      </c>
      <c r="I75">
        <v>336059.56</v>
      </c>
      <c r="K75">
        <v>336059.56</v>
      </c>
      <c r="L75" t="s">
        <v>300</v>
      </c>
      <c r="M75" s="333">
        <v>44500</v>
      </c>
    </row>
    <row r="76" spans="1:13">
      <c r="A76" t="s">
        <v>294</v>
      </c>
      <c r="B76" s="334" t="s">
        <v>430</v>
      </c>
      <c r="C76" s="334" t="s">
        <v>430</v>
      </c>
      <c r="D76" t="s">
        <v>432</v>
      </c>
      <c r="E76">
        <v>15030.6</v>
      </c>
      <c r="F76">
        <v>11079.22</v>
      </c>
      <c r="G76">
        <v>0.75</v>
      </c>
      <c r="H76">
        <v>11304.6</v>
      </c>
      <c r="I76">
        <v>15030.6</v>
      </c>
      <c r="J76">
        <v>1</v>
      </c>
      <c r="K76">
        <v>15030.6</v>
      </c>
      <c r="L76" t="s">
        <v>334</v>
      </c>
      <c r="M76" s="333">
        <v>44500</v>
      </c>
    </row>
    <row r="77" spans="1:13">
      <c r="A77" t="s">
        <v>294</v>
      </c>
      <c r="B77" s="334" t="s">
        <v>430</v>
      </c>
      <c r="C77" s="334" t="s">
        <v>430</v>
      </c>
      <c r="D77" t="s">
        <v>433</v>
      </c>
      <c r="E77">
        <v>24622.83</v>
      </c>
      <c r="F77">
        <v>26433.86</v>
      </c>
      <c r="G77">
        <v>1.0900000000000001</v>
      </c>
      <c r="H77">
        <v>26892.560000000001</v>
      </c>
      <c r="I77">
        <v>24622.83</v>
      </c>
      <c r="J77">
        <v>1</v>
      </c>
      <c r="K77">
        <v>24622.83</v>
      </c>
      <c r="L77" t="s">
        <v>322</v>
      </c>
      <c r="M77" s="333">
        <v>44500</v>
      </c>
    </row>
    <row r="78" spans="1:13">
      <c r="A78" t="s">
        <v>294</v>
      </c>
      <c r="B78" s="334" t="s">
        <v>430</v>
      </c>
      <c r="C78" s="334" t="s">
        <v>430</v>
      </c>
      <c r="D78" t="s">
        <v>434</v>
      </c>
      <c r="E78">
        <v>14512.85</v>
      </c>
      <c r="F78">
        <v>16792.05</v>
      </c>
      <c r="G78">
        <v>1.1599999999999999</v>
      </c>
      <c r="H78">
        <v>16777.86</v>
      </c>
      <c r="I78">
        <v>14512.85</v>
      </c>
      <c r="J78">
        <v>1</v>
      </c>
      <c r="K78">
        <v>14512.85</v>
      </c>
      <c r="L78" t="s">
        <v>296</v>
      </c>
      <c r="M78" s="333">
        <v>44500</v>
      </c>
    </row>
    <row r="79" spans="1:13">
      <c r="A79" t="s">
        <v>294</v>
      </c>
      <c r="B79" s="334" t="s">
        <v>430</v>
      </c>
      <c r="C79" s="334" t="s">
        <v>430</v>
      </c>
      <c r="D79" t="s">
        <v>435</v>
      </c>
      <c r="E79">
        <v>10009.85</v>
      </c>
      <c r="F79">
        <v>13813.81</v>
      </c>
      <c r="G79">
        <v>1.37</v>
      </c>
      <c r="H79">
        <v>13704.61</v>
      </c>
      <c r="I79">
        <v>10009.85</v>
      </c>
      <c r="J79">
        <v>1</v>
      </c>
      <c r="K79">
        <v>10009.85</v>
      </c>
      <c r="L79" t="s">
        <v>320</v>
      </c>
      <c r="M79" s="333">
        <v>44500</v>
      </c>
    </row>
    <row r="80" spans="1:13">
      <c r="A80" t="s">
        <v>294</v>
      </c>
      <c r="B80" s="334" t="s">
        <v>430</v>
      </c>
      <c r="C80" s="334" t="s">
        <v>430</v>
      </c>
      <c r="D80" t="s">
        <v>436</v>
      </c>
      <c r="E80">
        <v>3812855</v>
      </c>
      <c r="F80">
        <v>35232.959999999999</v>
      </c>
      <c r="G80">
        <v>0.01</v>
      </c>
      <c r="H80">
        <v>33446.1</v>
      </c>
      <c r="I80">
        <v>3812855</v>
      </c>
      <c r="J80">
        <v>1</v>
      </c>
      <c r="K80">
        <v>3812855</v>
      </c>
      <c r="L80" t="s">
        <v>312</v>
      </c>
      <c r="M80" s="333">
        <v>44500</v>
      </c>
    </row>
    <row r="81" spans="1:13">
      <c r="A81" t="s">
        <v>294</v>
      </c>
      <c r="B81" s="334" t="s">
        <v>430</v>
      </c>
      <c r="C81" s="334" t="s">
        <v>430</v>
      </c>
      <c r="D81" t="s">
        <v>437</v>
      </c>
      <c r="E81">
        <v>104647.49</v>
      </c>
      <c r="F81">
        <v>12117.53</v>
      </c>
      <c r="G81">
        <v>0.12</v>
      </c>
      <c r="H81">
        <v>12396.2</v>
      </c>
      <c r="I81">
        <v>104647.49</v>
      </c>
      <c r="J81">
        <v>1</v>
      </c>
      <c r="K81">
        <v>104647.49</v>
      </c>
      <c r="L81" t="s">
        <v>438</v>
      </c>
      <c r="M81" s="333">
        <v>44500</v>
      </c>
    </row>
    <row r="82" spans="1:13">
      <c r="A82" t="s">
        <v>294</v>
      </c>
      <c r="B82" s="334" t="s">
        <v>430</v>
      </c>
      <c r="C82" s="334" t="s">
        <v>430</v>
      </c>
      <c r="D82" t="s">
        <v>439</v>
      </c>
      <c r="E82">
        <v>198561.16</v>
      </c>
      <c r="F82">
        <v>21669.65</v>
      </c>
      <c r="G82">
        <v>0.12</v>
      </c>
      <c r="H82">
        <v>23118.880000000001</v>
      </c>
      <c r="I82">
        <v>198561.16</v>
      </c>
      <c r="J82">
        <v>1</v>
      </c>
      <c r="K82">
        <v>198561.16</v>
      </c>
      <c r="L82" t="s">
        <v>397</v>
      </c>
      <c r="M82" s="333">
        <v>44500</v>
      </c>
    </row>
    <row r="83" spans="1:13">
      <c r="A83" t="s">
        <v>294</v>
      </c>
      <c r="B83" s="334" t="s">
        <v>430</v>
      </c>
      <c r="C83" s="334" t="s">
        <v>430</v>
      </c>
      <c r="D83" t="s">
        <v>440</v>
      </c>
      <c r="E83">
        <v>6079.19</v>
      </c>
      <c r="F83">
        <v>4511.87</v>
      </c>
      <c r="G83">
        <v>0.74</v>
      </c>
      <c r="H83">
        <v>4507.1099999999997</v>
      </c>
      <c r="I83">
        <v>6079.19</v>
      </c>
      <c r="J83">
        <v>1</v>
      </c>
      <c r="K83">
        <v>6079.19</v>
      </c>
      <c r="L83" t="s">
        <v>422</v>
      </c>
      <c r="M83" s="333">
        <v>44500</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2021-11-16T16:24:44Z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