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Tax_Reclaims!$A$1:$V$73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 i="7" l="1"/>
  <c r="U22" i="7"/>
  <c r="R22" i="7"/>
  <c r="S22" i="7"/>
  <c r="P22" i="7"/>
  <c r="Q22" i="7"/>
  <c r="H22" i="7"/>
  <c r="I22" i="7"/>
  <c r="T21" i="7"/>
  <c r="U21" i="7"/>
  <c r="S21" i="7"/>
  <c r="R21" i="7"/>
  <c r="P21" i="7"/>
  <c r="Q21" i="7"/>
  <c r="I21" i="7"/>
  <c r="H21" i="7"/>
  <c r="T20" i="7"/>
  <c r="U20" i="7"/>
  <c r="R20" i="7"/>
  <c r="S20" i="7"/>
  <c r="P20" i="7"/>
  <c r="Q20" i="7"/>
  <c r="H20" i="7"/>
  <c r="I20" i="7"/>
  <c r="F73" i="7"/>
  <c r="T43" i="7"/>
  <c r="U43" i="7"/>
  <c r="R43" i="7"/>
  <c r="S43" i="7"/>
  <c r="P43" i="7"/>
  <c r="Q43" i="7"/>
  <c r="H43" i="7"/>
  <c r="I4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S15" i="12"/>
  <c r="T15" i="12"/>
  <c r="O15" i="12"/>
  <c r="P15" i="12"/>
  <c r="K15" i="12"/>
  <c r="L15" i="12"/>
  <c r="G15" i="12"/>
  <c r="H15" i="12"/>
  <c r="S14" i="12"/>
  <c r="T14" i="12"/>
  <c r="O14" i="12"/>
  <c r="P14" i="12"/>
  <c r="K14" i="12"/>
  <c r="L14" i="12"/>
  <c r="G14" i="12"/>
  <c r="H14" i="12"/>
  <c r="S21" i="12"/>
  <c r="T21" i="12"/>
  <c r="O21" i="12"/>
  <c r="P21" i="12"/>
  <c r="K21" i="12"/>
  <c r="L21" i="12"/>
  <c r="G21" i="12"/>
  <c r="H21" i="12"/>
  <c r="S20" i="12"/>
  <c r="T20" i="12"/>
  <c r="P20" i="12"/>
  <c r="O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P16" i="12"/>
  <c r="O16" i="12"/>
  <c r="K16" i="12"/>
  <c r="L16" i="12"/>
  <c r="G16" i="12"/>
  <c r="H16"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A30" i="2"/>
  <c r="M30" i="2"/>
  <c r="N30" i="2"/>
  <c r="O30" i="2"/>
  <c r="I30" i="2"/>
  <c r="J30" i="2"/>
  <c r="K30" i="2"/>
  <c r="E30" i="2"/>
  <c r="F30" i="2"/>
  <c r="G30" i="2"/>
  <c r="Q30" i="2"/>
  <c r="R30" i="2"/>
  <c r="S30" i="2"/>
  <c r="D51" i="1"/>
  <c r="D50" i="1"/>
  <c r="D49" i="1"/>
  <c r="H71" i="7"/>
  <c r="I71" i="7"/>
  <c r="H70" i="7"/>
  <c r="I70" i="7"/>
  <c r="H69" i="7"/>
  <c r="I69" i="7"/>
  <c r="H68" i="7"/>
  <c r="I68" i="7"/>
  <c r="H67" i="7"/>
  <c r="I67" i="7"/>
  <c r="H66" i="7"/>
  <c r="I66" i="7"/>
  <c r="H65" i="7"/>
  <c r="I65" i="7"/>
  <c r="H64" i="7"/>
  <c r="I64" i="7"/>
  <c r="H63" i="7"/>
  <c r="I63" i="7"/>
  <c r="H62" i="7"/>
  <c r="I62" i="7"/>
  <c r="H61" i="7"/>
  <c r="I61" i="7"/>
  <c r="H60" i="7"/>
  <c r="I60" i="7"/>
  <c r="H59" i="7"/>
  <c r="I59" i="7"/>
  <c r="H58" i="7"/>
  <c r="I58" i="7"/>
  <c r="H57" i="7"/>
  <c r="I57" i="7"/>
  <c r="H56" i="7"/>
  <c r="I56" i="7"/>
  <c r="H55" i="7"/>
  <c r="I55" i="7"/>
  <c r="H54" i="7"/>
  <c r="I54" i="7"/>
  <c r="H53" i="7"/>
  <c r="I53" i="7"/>
  <c r="H52" i="7"/>
  <c r="I52" i="7"/>
  <c r="H51" i="7"/>
  <c r="I51" i="7"/>
  <c r="H50" i="7"/>
  <c r="I50" i="7"/>
  <c r="H49" i="7"/>
  <c r="I49" i="7"/>
  <c r="H48" i="7"/>
  <c r="I48" i="7"/>
  <c r="H47" i="7"/>
  <c r="I47" i="7"/>
  <c r="H46" i="7"/>
  <c r="I46" i="7"/>
  <c r="H45" i="7"/>
  <c r="I45" i="7"/>
  <c r="H44" i="7"/>
  <c r="I44" i="7"/>
  <c r="H33" i="7"/>
  <c r="I33" i="7"/>
  <c r="H32" i="7"/>
  <c r="I32" i="7"/>
  <c r="H31" i="7"/>
  <c r="I31" i="7"/>
  <c r="H30" i="7"/>
  <c r="I30" i="7"/>
  <c r="H29" i="7"/>
  <c r="I29" i="7"/>
  <c r="H28" i="7"/>
  <c r="I28" i="7"/>
  <c r="H27" i="7"/>
  <c r="I27" i="7"/>
  <c r="H26" i="7"/>
  <c r="I26" i="7"/>
  <c r="H25" i="7"/>
  <c r="I25" i="7"/>
  <c r="H24" i="7"/>
  <c r="I24" i="7"/>
  <c r="H23" i="7"/>
  <c r="I23" i="7"/>
  <c r="H19" i="7"/>
  <c r="I19" i="7"/>
  <c r="H18" i="7"/>
  <c r="I18" i="7"/>
  <c r="H17" i="7"/>
  <c r="I17" i="7"/>
  <c r="H16" i="7"/>
  <c r="I16" i="7"/>
  <c r="H15" i="7"/>
  <c r="I15" i="7"/>
  <c r="H14" i="7"/>
  <c r="I14" i="7"/>
  <c r="H13" i="7"/>
  <c r="I13" i="7"/>
  <c r="H12" i="7"/>
  <c r="I12" i="7"/>
  <c r="H11" i="7"/>
  <c r="I11" i="7"/>
  <c r="H10" i="7"/>
  <c r="H80" i="2"/>
  <c r="P52" i="7"/>
  <c r="Q52" i="7"/>
  <c r="R52" i="7"/>
  <c r="S52" i="7"/>
  <c r="T52" i="7"/>
  <c r="U52" i="7"/>
  <c r="P53" i="7"/>
  <c r="Q53" i="7"/>
  <c r="R53" i="7"/>
  <c r="S53" i="7"/>
  <c r="T53" i="7"/>
  <c r="U53" i="7"/>
  <c r="P54" i="7"/>
  <c r="Q54" i="7"/>
  <c r="R54" i="7"/>
  <c r="S54" i="7"/>
  <c r="T54" i="7"/>
  <c r="U54" i="7"/>
  <c r="P55" i="7"/>
  <c r="Q55" i="7"/>
  <c r="R55" i="7"/>
  <c r="S55" i="7"/>
  <c r="T55" i="7"/>
  <c r="U55" i="7"/>
  <c r="P56" i="7"/>
  <c r="Q56" i="7"/>
  <c r="R56" i="7"/>
  <c r="S56" i="7"/>
  <c r="T56" i="7"/>
  <c r="U56" i="7"/>
  <c r="P57" i="7"/>
  <c r="Q57" i="7"/>
  <c r="R57" i="7"/>
  <c r="S57" i="7"/>
  <c r="T57" i="7"/>
  <c r="U57" i="7"/>
  <c r="P58" i="7"/>
  <c r="Q58" i="7"/>
  <c r="R58" i="7"/>
  <c r="S58" i="7"/>
  <c r="T58" i="7"/>
  <c r="U58" i="7"/>
  <c r="P59" i="7"/>
  <c r="Q59" i="7"/>
  <c r="R59" i="7"/>
  <c r="S59" i="7"/>
  <c r="T59" i="7"/>
  <c r="U59" i="7"/>
  <c r="P60" i="7"/>
  <c r="Q60" i="7"/>
  <c r="R60" i="7"/>
  <c r="S60" i="7"/>
  <c r="T60" i="7"/>
  <c r="U60" i="7"/>
  <c r="P61" i="7"/>
  <c r="Q61" i="7"/>
  <c r="R61" i="7"/>
  <c r="S61" i="7"/>
  <c r="T61" i="7"/>
  <c r="U61" i="7"/>
  <c r="S68" i="12"/>
  <c r="T68" i="12"/>
  <c r="O68" i="12"/>
  <c r="P68" i="12"/>
  <c r="K68" i="12"/>
  <c r="L68" i="12"/>
  <c r="G68" i="12"/>
  <c r="H68" i="12"/>
  <c r="S59" i="12"/>
  <c r="T59" i="12"/>
  <c r="S60" i="12"/>
  <c r="T60" i="12"/>
  <c r="S61" i="12"/>
  <c r="T61" i="12"/>
  <c r="S62" i="12"/>
  <c r="T62" i="12"/>
  <c r="S63" i="12"/>
  <c r="T63" i="12"/>
  <c r="O59" i="12"/>
  <c r="P59" i="12"/>
  <c r="O60" i="12"/>
  <c r="P60" i="12"/>
  <c r="O61" i="12"/>
  <c r="P61" i="12"/>
  <c r="O62" i="12"/>
  <c r="P62" i="12"/>
  <c r="O63" i="12"/>
  <c r="P63" i="12"/>
  <c r="K59" i="12"/>
  <c r="L59" i="12"/>
  <c r="K60" i="12"/>
  <c r="L60" i="12"/>
  <c r="K61" i="12"/>
  <c r="L61" i="12"/>
  <c r="K62" i="12"/>
  <c r="L62" i="12"/>
  <c r="K63" i="12"/>
  <c r="L63" i="12"/>
  <c r="G59" i="12"/>
  <c r="H59" i="12"/>
  <c r="G60" i="12"/>
  <c r="H60" i="12"/>
  <c r="G61" i="12"/>
  <c r="H61" i="12"/>
  <c r="G62" i="12"/>
  <c r="H62" i="12"/>
  <c r="G63" i="12"/>
  <c r="H63" i="12"/>
  <c r="A73" i="2"/>
  <c r="Q73" i="2"/>
  <c r="R73" i="2"/>
  <c r="S73" i="2"/>
  <c r="A74" i="2"/>
  <c r="M74" i="2"/>
  <c r="N74" i="2"/>
  <c r="O74" i="2"/>
  <c r="E73" i="2"/>
  <c r="F73" i="2"/>
  <c r="G73" i="2"/>
  <c r="M73" i="2"/>
  <c r="N73" i="2"/>
  <c r="O73" i="2"/>
  <c r="I74" i="2"/>
  <c r="J74" i="2"/>
  <c r="K74" i="2"/>
  <c r="Q74" i="2"/>
  <c r="R74" i="2"/>
  <c r="S74" i="2"/>
  <c r="E74" i="2"/>
  <c r="F74" i="2"/>
  <c r="G74" i="2"/>
  <c r="I73" i="2"/>
  <c r="J73" i="2"/>
  <c r="K73" i="2"/>
  <c r="E13" i="3"/>
  <c r="H2" i="7"/>
  <c r="H3" i="7"/>
  <c r="H4" i="7"/>
  <c r="H5" i="7"/>
  <c r="H6" i="7"/>
  <c r="H7" i="7"/>
  <c r="H8" i="7"/>
  <c r="H9" i="7"/>
  <c r="F4" i="9"/>
  <c r="G4" i="9"/>
  <c r="T3" i="7"/>
  <c r="T4" i="7"/>
  <c r="T5" i="7"/>
  <c r="T6" i="7"/>
  <c r="T7" i="7"/>
  <c r="T8" i="7"/>
  <c r="T9" i="7"/>
  <c r="T10" i="7"/>
  <c r="T11" i="7"/>
  <c r="T12" i="7"/>
  <c r="T13" i="7"/>
  <c r="T14" i="7"/>
  <c r="T15" i="7"/>
  <c r="T16" i="7"/>
  <c r="T17" i="7"/>
  <c r="T18" i="7"/>
  <c r="U18" i="7"/>
  <c r="T19" i="7"/>
  <c r="U19" i="7"/>
  <c r="T23" i="7"/>
  <c r="U23" i="7"/>
  <c r="T24" i="7"/>
  <c r="U24" i="7"/>
  <c r="T25" i="7"/>
  <c r="U25" i="7"/>
  <c r="T26" i="7"/>
  <c r="U26" i="7"/>
  <c r="T27" i="7"/>
  <c r="U27" i="7"/>
  <c r="T28" i="7"/>
  <c r="T29" i="7"/>
  <c r="U29" i="7"/>
  <c r="T30" i="7"/>
  <c r="U30" i="7"/>
  <c r="T31" i="7"/>
  <c r="U31" i="7"/>
  <c r="T32" i="7"/>
  <c r="U32" i="7"/>
  <c r="T33" i="7"/>
  <c r="U33" i="7"/>
  <c r="T44" i="7"/>
  <c r="U44" i="7"/>
  <c r="T45" i="7"/>
  <c r="U45" i="7"/>
  <c r="T46" i="7"/>
  <c r="U46" i="7"/>
  <c r="T47" i="7"/>
  <c r="U47" i="7"/>
  <c r="T48" i="7"/>
  <c r="U48" i="7"/>
  <c r="T49" i="7"/>
  <c r="T50" i="7"/>
  <c r="T51" i="7"/>
  <c r="T62" i="7"/>
  <c r="T63" i="7"/>
  <c r="T64" i="7"/>
  <c r="T65" i="7"/>
  <c r="T66" i="7"/>
  <c r="T67" i="7"/>
  <c r="T68" i="7"/>
  <c r="T69" i="7"/>
  <c r="T70" i="7"/>
  <c r="T71" i="7"/>
  <c r="T72" i="7"/>
  <c r="R3" i="7"/>
  <c r="R4" i="7"/>
  <c r="R5" i="7"/>
  <c r="R6" i="7"/>
  <c r="R7" i="7"/>
  <c r="R8" i="7"/>
  <c r="R9" i="7"/>
  <c r="R10" i="7"/>
  <c r="R11" i="7"/>
  <c r="R12" i="7"/>
  <c r="R13" i="7"/>
  <c r="R14" i="7"/>
  <c r="R15" i="7"/>
  <c r="R16" i="7"/>
  <c r="R17" i="7"/>
  <c r="R18" i="7"/>
  <c r="S18" i="7"/>
  <c r="R19" i="7"/>
  <c r="S19" i="7"/>
  <c r="R23" i="7"/>
  <c r="S23" i="7"/>
  <c r="R24" i="7"/>
  <c r="S24" i="7"/>
  <c r="R25" i="7"/>
  <c r="S25" i="7"/>
  <c r="R26" i="7"/>
  <c r="S26" i="7"/>
  <c r="R27" i="7"/>
  <c r="S27" i="7"/>
  <c r="R28" i="7"/>
  <c r="S28" i="7"/>
  <c r="R29" i="7"/>
  <c r="S29" i="7"/>
  <c r="R30" i="7"/>
  <c r="S30" i="7"/>
  <c r="R31" i="7"/>
  <c r="S31" i="7"/>
  <c r="R32" i="7"/>
  <c r="S32" i="7"/>
  <c r="R33" i="7"/>
  <c r="S33" i="7"/>
  <c r="R44" i="7"/>
  <c r="S44" i="7"/>
  <c r="R45" i="7"/>
  <c r="S45" i="7"/>
  <c r="R46" i="7"/>
  <c r="S46" i="7"/>
  <c r="R47" i="7"/>
  <c r="S47" i="7"/>
  <c r="R48" i="7"/>
  <c r="S48" i="7"/>
  <c r="R49" i="7"/>
  <c r="R50" i="7"/>
  <c r="R51" i="7"/>
  <c r="R62" i="7"/>
  <c r="R63" i="7"/>
  <c r="R64" i="7"/>
  <c r="R65" i="7"/>
  <c r="R66" i="7"/>
  <c r="R67" i="7"/>
  <c r="R68" i="7"/>
  <c r="R69" i="7"/>
  <c r="R70" i="7"/>
  <c r="R71" i="7"/>
  <c r="R72" i="7"/>
  <c r="P3" i="7"/>
  <c r="P4" i="7"/>
  <c r="P5" i="7"/>
  <c r="P6" i="7"/>
  <c r="P7" i="7"/>
  <c r="P8" i="7"/>
  <c r="P9" i="7"/>
  <c r="P10" i="7"/>
  <c r="P11" i="7"/>
  <c r="P12" i="7"/>
  <c r="P13" i="7"/>
  <c r="P14" i="7"/>
  <c r="P15" i="7"/>
  <c r="P16" i="7"/>
  <c r="P17" i="7"/>
  <c r="P18" i="7"/>
  <c r="Q18" i="7"/>
  <c r="P19" i="7"/>
  <c r="Q19" i="7"/>
  <c r="P23" i="7"/>
  <c r="Q23" i="7"/>
  <c r="P24" i="7"/>
  <c r="Q24" i="7"/>
  <c r="P25" i="7"/>
  <c r="Q25" i="7"/>
  <c r="P26" i="7"/>
  <c r="Q26" i="7"/>
  <c r="P27" i="7"/>
  <c r="Q27" i="7"/>
  <c r="P28" i="7"/>
  <c r="Q28" i="7"/>
  <c r="P29" i="7"/>
  <c r="Q29" i="7"/>
  <c r="P30" i="7"/>
  <c r="Q30" i="7"/>
  <c r="P31" i="7"/>
  <c r="Q31" i="7"/>
  <c r="P32" i="7"/>
  <c r="Q32" i="7"/>
  <c r="P33" i="7"/>
  <c r="Q33" i="7"/>
  <c r="P44" i="7"/>
  <c r="Q44" i="7"/>
  <c r="P45" i="7"/>
  <c r="Q45" i="7"/>
  <c r="P46" i="7"/>
  <c r="Q46" i="7"/>
  <c r="P47" i="7"/>
  <c r="Q47" i="7"/>
  <c r="P48" i="7"/>
  <c r="Q48" i="7"/>
  <c r="P49" i="7"/>
  <c r="P50" i="7"/>
  <c r="P51" i="7"/>
  <c r="P62" i="7"/>
  <c r="P63" i="7"/>
  <c r="P64" i="7"/>
  <c r="P65" i="7"/>
  <c r="P66" i="7"/>
  <c r="P67" i="7"/>
  <c r="P68" i="7"/>
  <c r="P69" i="7"/>
  <c r="P70" i="7"/>
  <c r="P71" i="7"/>
  <c r="P72" i="7"/>
  <c r="G73" i="7"/>
  <c r="U28" i="7"/>
  <c r="H72" i="7"/>
  <c r="I72" i="7"/>
  <c r="I2" i="7"/>
  <c r="I3" i="7"/>
  <c r="I4" i="7"/>
  <c r="I5" i="7"/>
  <c r="I6" i="7"/>
  <c r="I7" i="7"/>
  <c r="I8" i="7"/>
  <c r="I9" i="7"/>
  <c r="I10" i="7"/>
  <c r="S3" i="12"/>
  <c r="T3" i="12"/>
  <c r="S4" i="12"/>
  <c r="T4" i="12"/>
  <c r="S5" i="12"/>
  <c r="T5" i="12"/>
  <c r="S6" i="12"/>
  <c r="T6" i="12"/>
  <c r="S7" i="12"/>
  <c r="T7" i="12"/>
  <c r="S8" i="12"/>
  <c r="T8"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4" i="12"/>
  <c r="T64" i="12"/>
  <c r="S65" i="12"/>
  <c r="T65" i="12"/>
  <c r="S66" i="12"/>
  <c r="T66" i="12"/>
  <c r="S67" i="12"/>
  <c r="T67" i="12"/>
  <c r="S69" i="12"/>
  <c r="T69" i="12"/>
  <c r="O3" i="12"/>
  <c r="P3" i="12"/>
  <c r="O4" i="12"/>
  <c r="P4" i="12"/>
  <c r="O5" i="12"/>
  <c r="P5" i="12"/>
  <c r="O6" i="12"/>
  <c r="P6" i="12"/>
  <c r="O7" i="12"/>
  <c r="P7" i="12"/>
  <c r="O8" i="12"/>
  <c r="P8"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4" i="12"/>
  <c r="P64" i="12"/>
  <c r="O65" i="12"/>
  <c r="P65" i="12"/>
  <c r="O66" i="12"/>
  <c r="P66" i="12"/>
  <c r="O67" i="12"/>
  <c r="P67" i="12"/>
  <c r="O69" i="12"/>
  <c r="P69"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4" i="12"/>
  <c r="L54" i="12"/>
  <c r="K55" i="12"/>
  <c r="L55" i="12"/>
  <c r="K56" i="12"/>
  <c r="L56" i="12"/>
  <c r="K57" i="12"/>
  <c r="L57" i="12"/>
  <c r="K58" i="12"/>
  <c r="L58" i="12"/>
  <c r="K64" i="12"/>
  <c r="L64" i="12"/>
  <c r="K65" i="12"/>
  <c r="L65" i="12"/>
  <c r="K66" i="12"/>
  <c r="L66" i="12"/>
  <c r="K67" i="12"/>
  <c r="L67" i="12"/>
  <c r="K69" i="12"/>
  <c r="L69"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64" i="12"/>
  <c r="H64" i="12"/>
  <c r="G65" i="12"/>
  <c r="H65" i="12"/>
  <c r="G66" i="12"/>
  <c r="H66" i="12"/>
  <c r="G67" i="12"/>
  <c r="H67" i="12"/>
  <c r="G69" i="12"/>
  <c r="H69" i="12"/>
  <c r="A4" i="2"/>
  <c r="A5" i="2"/>
  <c r="I5" i="2"/>
  <c r="A6" i="2"/>
  <c r="A7" i="2"/>
  <c r="E7" i="2"/>
  <c r="A8" i="2"/>
  <c r="M8" i="2"/>
  <c r="A9" i="2"/>
  <c r="E9" i="2"/>
  <c r="A10" i="2"/>
  <c r="A11" i="2"/>
  <c r="E11" i="2"/>
  <c r="A12" i="2"/>
  <c r="A13" i="2"/>
  <c r="I13" i="2"/>
  <c r="A14" i="2"/>
  <c r="A15" i="2"/>
  <c r="E15" i="2"/>
  <c r="A16" i="2"/>
  <c r="M16" i="2"/>
  <c r="A17" i="2"/>
  <c r="E17" i="2"/>
  <c r="A18" i="2"/>
  <c r="A19" i="2"/>
  <c r="E19" i="2"/>
  <c r="A20" i="2"/>
  <c r="A21" i="2"/>
  <c r="I21" i="2"/>
  <c r="A22" i="2"/>
  <c r="A23" i="2"/>
  <c r="E23" i="2"/>
  <c r="A24" i="2"/>
  <c r="M24" i="2"/>
  <c r="A25" i="2"/>
  <c r="E25" i="2"/>
  <c r="A26" i="2"/>
  <c r="A27" i="2"/>
  <c r="E27" i="2"/>
  <c r="A28" i="2"/>
  <c r="A29" i="2"/>
  <c r="I29" i="2"/>
  <c r="A31" i="2"/>
  <c r="A32" i="2"/>
  <c r="E32" i="2"/>
  <c r="F32" i="2"/>
  <c r="G32" i="2"/>
  <c r="A33" i="2"/>
  <c r="M33" i="2"/>
  <c r="N33" i="2"/>
  <c r="O33" i="2"/>
  <c r="A34" i="2"/>
  <c r="E34" i="2"/>
  <c r="F34" i="2"/>
  <c r="G34" i="2"/>
  <c r="A35" i="2"/>
  <c r="A36" i="2"/>
  <c r="E36" i="2"/>
  <c r="F36" i="2"/>
  <c r="G36" i="2"/>
  <c r="A37" i="2"/>
  <c r="I37" i="2"/>
  <c r="J37" i="2"/>
  <c r="K37" i="2"/>
  <c r="A38" i="2"/>
  <c r="E38" i="2"/>
  <c r="F38" i="2"/>
  <c r="G38" i="2"/>
  <c r="A39" i="2"/>
  <c r="A40" i="2"/>
  <c r="E40" i="2"/>
  <c r="F40" i="2"/>
  <c r="G40" i="2"/>
  <c r="A41" i="2"/>
  <c r="M41" i="2"/>
  <c r="N41" i="2"/>
  <c r="O41" i="2"/>
  <c r="A42" i="2"/>
  <c r="E42" i="2"/>
  <c r="F42" i="2"/>
  <c r="G42" i="2"/>
  <c r="A43" i="2"/>
  <c r="A44" i="2"/>
  <c r="E44" i="2"/>
  <c r="F44" i="2"/>
  <c r="G44" i="2"/>
  <c r="A45" i="2"/>
  <c r="I45" i="2"/>
  <c r="J45" i="2"/>
  <c r="K45" i="2"/>
  <c r="A46" i="2"/>
  <c r="E46" i="2"/>
  <c r="F46" i="2"/>
  <c r="G46" i="2"/>
  <c r="A47" i="2"/>
  <c r="A48" i="2"/>
  <c r="E48" i="2"/>
  <c r="F48" i="2"/>
  <c r="G48" i="2"/>
  <c r="A49" i="2"/>
  <c r="M49" i="2"/>
  <c r="N49" i="2"/>
  <c r="O49" i="2"/>
  <c r="A50" i="2"/>
  <c r="E50" i="2"/>
  <c r="F50" i="2"/>
  <c r="G50" i="2"/>
  <c r="A51" i="2"/>
  <c r="A52" i="2"/>
  <c r="E52" i="2"/>
  <c r="F52" i="2"/>
  <c r="G52" i="2"/>
  <c r="A53" i="2"/>
  <c r="I53" i="2"/>
  <c r="A54" i="2"/>
  <c r="E54" i="2"/>
  <c r="A55" i="2"/>
  <c r="A56" i="2"/>
  <c r="E56" i="2"/>
  <c r="A57" i="2"/>
  <c r="M57" i="2"/>
  <c r="A58" i="2"/>
  <c r="E58" i="2"/>
  <c r="F58" i="2"/>
  <c r="A59" i="2"/>
  <c r="A60" i="2"/>
  <c r="E60" i="2"/>
  <c r="A61" i="2"/>
  <c r="I61" i="2"/>
  <c r="A62" i="2"/>
  <c r="E62" i="2"/>
  <c r="A63" i="2"/>
  <c r="A64" i="2"/>
  <c r="E64" i="2"/>
  <c r="A65" i="2"/>
  <c r="E65" i="2"/>
  <c r="A66" i="2"/>
  <c r="E66" i="2"/>
  <c r="A67" i="2"/>
  <c r="A68" i="2"/>
  <c r="E68" i="2"/>
  <c r="A69" i="2"/>
  <c r="E69" i="2"/>
  <c r="A70" i="2"/>
  <c r="E70" i="2"/>
  <c r="A71" i="2"/>
  <c r="A72" i="2"/>
  <c r="E72" i="2"/>
  <c r="A75" i="2"/>
  <c r="E75" i="2"/>
  <c r="F75" i="2"/>
  <c r="G75" i="2"/>
  <c r="A76" i="2"/>
  <c r="E76" i="2"/>
  <c r="A3" i="2"/>
  <c r="I17" i="2"/>
  <c r="I25" i="2"/>
  <c r="I9" i="2"/>
  <c r="I75" i="2"/>
  <c r="J75" i="2"/>
  <c r="K75" i="2"/>
  <c r="I65" i="2"/>
  <c r="I57" i="2"/>
  <c r="I49" i="2"/>
  <c r="J49" i="2"/>
  <c r="K49" i="2"/>
  <c r="I41" i="2"/>
  <c r="J41" i="2"/>
  <c r="K41" i="2"/>
  <c r="I33" i="2"/>
  <c r="J33" i="2"/>
  <c r="K33" i="2"/>
  <c r="M75" i="2"/>
  <c r="N75" i="2"/>
  <c r="O75" i="2"/>
  <c r="Q65" i="2"/>
  <c r="E29" i="2"/>
  <c r="E21" i="2"/>
  <c r="E13" i="2"/>
  <c r="E5" i="2"/>
  <c r="I69" i="2"/>
  <c r="M65" i="2"/>
  <c r="Q75" i="2"/>
  <c r="R75" i="2"/>
  <c r="S75" i="2"/>
  <c r="Q3" i="2"/>
  <c r="R3" i="2"/>
  <c r="M3" i="2"/>
  <c r="E3" i="2"/>
  <c r="Q71" i="2"/>
  <c r="M71" i="2"/>
  <c r="E71" i="2"/>
  <c r="Q67" i="2"/>
  <c r="M67" i="2"/>
  <c r="E67" i="2"/>
  <c r="Q63" i="2"/>
  <c r="M63" i="2"/>
  <c r="E63" i="2"/>
  <c r="E61" i="2"/>
  <c r="Q61" i="2"/>
  <c r="Q59" i="2"/>
  <c r="M59" i="2"/>
  <c r="E59" i="2"/>
  <c r="F59" i="2"/>
  <c r="E57" i="2"/>
  <c r="Q57" i="2"/>
  <c r="Q55" i="2"/>
  <c r="M55" i="2"/>
  <c r="E55" i="2"/>
  <c r="E53" i="2"/>
  <c r="Q53" i="2"/>
  <c r="Q51" i="2"/>
  <c r="R51" i="2"/>
  <c r="S51" i="2"/>
  <c r="M51" i="2"/>
  <c r="N51" i="2"/>
  <c r="O51" i="2"/>
  <c r="E51" i="2"/>
  <c r="F51" i="2"/>
  <c r="G51" i="2"/>
  <c r="E49" i="2"/>
  <c r="F49" i="2"/>
  <c r="G49" i="2"/>
  <c r="Q49" i="2"/>
  <c r="R49" i="2"/>
  <c r="S49" i="2"/>
  <c r="Q47" i="2"/>
  <c r="R47" i="2"/>
  <c r="S47" i="2"/>
  <c r="M47" i="2"/>
  <c r="N47" i="2"/>
  <c r="O47" i="2"/>
  <c r="E47" i="2"/>
  <c r="F47" i="2"/>
  <c r="G47" i="2"/>
  <c r="E45" i="2"/>
  <c r="F45" i="2"/>
  <c r="G45" i="2"/>
  <c r="Q45" i="2"/>
  <c r="R45" i="2"/>
  <c r="S45" i="2"/>
  <c r="Q43" i="2"/>
  <c r="R43" i="2"/>
  <c r="S43" i="2"/>
  <c r="M43" i="2"/>
  <c r="N43" i="2"/>
  <c r="O43" i="2"/>
  <c r="E43" i="2"/>
  <c r="F43" i="2"/>
  <c r="G43" i="2"/>
  <c r="E41" i="2"/>
  <c r="F41" i="2"/>
  <c r="G41" i="2"/>
  <c r="Q41" i="2"/>
  <c r="R41" i="2"/>
  <c r="S41" i="2"/>
  <c r="Q39" i="2"/>
  <c r="R39" i="2"/>
  <c r="S39" i="2"/>
  <c r="M39" i="2"/>
  <c r="N39" i="2"/>
  <c r="O39" i="2"/>
  <c r="E39" i="2"/>
  <c r="F39" i="2"/>
  <c r="G39" i="2"/>
  <c r="E37" i="2"/>
  <c r="F37" i="2"/>
  <c r="G37" i="2"/>
  <c r="Q37" i="2"/>
  <c r="R37" i="2"/>
  <c r="S37" i="2"/>
  <c r="Q35" i="2"/>
  <c r="R35" i="2"/>
  <c r="S35" i="2"/>
  <c r="M35" i="2"/>
  <c r="N35" i="2"/>
  <c r="O35" i="2"/>
  <c r="E35" i="2"/>
  <c r="F35" i="2"/>
  <c r="G35" i="2"/>
  <c r="E33" i="2"/>
  <c r="F33" i="2"/>
  <c r="G33" i="2"/>
  <c r="Q33" i="2"/>
  <c r="R33" i="2"/>
  <c r="S33" i="2"/>
  <c r="I31" i="2"/>
  <c r="Q31" i="2"/>
  <c r="M31" i="2"/>
  <c r="E31"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7" i="2"/>
  <c r="I63" i="2"/>
  <c r="I59" i="2"/>
  <c r="I55" i="2"/>
  <c r="I51" i="2"/>
  <c r="J51" i="2"/>
  <c r="K51" i="2"/>
  <c r="I47" i="2"/>
  <c r="J47" i="2"/>
  <c r="K47" i="2"/>
  <c r="I43" i="2"/>
  <c r="J43" i="2"/>
  <c r="K43" i="2"/>
  <c r="I39" i="2"/>
  <c r="J39" i="2"/>
  <c r="K39" i="2"/>
  <c r="I35" i="2"/>
  <c r="J35" i="2"/>
  <c r="K35" i="2"/>
  <c r="M69" i="2"/>
  <c r="M61" i="2"/>
  <c r="M53" i="2"/>
  <c r="M45" i="2"/>
  <c r="N45" i="2"/>
  <c r="O45" i="2"/>
  <c r="M37" i="2"/>
  <c r="N37" i="2"/>
  <c r="O37" i="2"/>
  <c r="M28" i="2"/>
  <c r="M20" i="2"/>
  <c r="M12" i="2"/>
  <c r="M4" i="2"/>
  <c r="Q69" i="2"/>
  <c r="Q76" i="2"/>
  <c r="M76" i="2"/>
  <c r="Q72" i="2"/>
  <c r="M72" i="2"/>
  <c r="Q70" i="2"/>
  <c r="M70" i="2"/>
  <c r="Q68" i="2"/>
  <c r="M68" i="2"/>
  <c r="Q66" i="2"/>
  <c r="M66" i="2"/>
  <c r="Q64" i="2"/>
  <c r="M64" i="2"/>
  <c r="Q62" i="2"/>
  <c r="M62" i="2"/>
  <c r="Q60" i="2"/>
  <c r="M60" i="2"/>
  <c r="Q58" i="2"/>
  <c r="M58" i="2"/>
  <c r="Q56" i="2"/>
  <c r="M56" i="2"/>
  <c r="Q54" i="2"/>
  <c r="M54" i="2"/>
  <c r="Q52" i="2"/>
  <c r="R52" i="2"/>
  <c r="S52" i="2"/>
  <c r="M52" i="2"/>
  <c r="N52" i="2"/>
  <c r="O52" i="2"/>
  <c r="Q50" i="2"/>
  <c r="R50" i="2"/>
  <c r="S50" i="2"/>
  <c r="M50" i="2"/>
  <c r="N50" i="2"/>
  <c r="O50" i="2"/>
  <c r="Q48" i="2"/>
  <c r="R48" i="2"/>
  <c r="S48" i="2"/>
  <c r="M48" i="2"/>
  <c r="N48" i="2"/>
  <c r="O48" i="2"/>
  <c r="Q46" i="2"/>
  <c r="R46" i="2"/>
  <c r="S46" i="2"/>
  <c r="M46" i="2"/>
  <c r="N46" i="2"/>
  <c r="O46" i="2"/>
  <c r="Q44" i="2"/>
  <c r="R44" i="2"/>
  <c r="S44" i="2"/>
  <c r="M44" i="2"/>
  <c r="N44" i="2"/>
  <c r="O44" i="2"/>
  <c r="Q42" i="2"/>
  <c r="R42" i="2"/>
  <c r="S42" i="2"/>
  <c r="M42" i="2"/>
  <c r="N42" i="2"/>
  <c r="O42" i="2"/>
  <c r="Q40" i="2"/>
  <c r="R40" i="2"/>
  <c r="S40" i="2"/>
  <c r="M40" i="2"/>
  <c r="N40" i="2"/>
  <c r="O40" i="2"/>
  <c r="Q38" i="2"/>
  <c r="R38" i="2"/>
  <c r="S38" i="2"/>
  <c r="M38" i="2"/>
  <c r="N38" i="2"/>
  <c r="O38" i="2"/>
  <c r="Q36" i="2"/>
  <c r="R36" i="2"/>
  <c r="S36" i="2"/>
  <c r="M36" i="2"/>
  <c r="N36" i="2"/>
  <c r="O36" i="2"/>
  <c r="Q34" i="2"/>
  <c r="R34" i="2"/>
  <c r="S34" i="2"/>
  <c r="M34" i="2"/>
  <c r="N34" i="2"/>
  <c r="O34" i="2"/>
  <c r="Q32" i="2"/>
  <c r="R32" i="2"/>
  <c r="S32" i="2"/>
  <c r="M32" i="2"/>
  <c r="N32" i="2"/>
  <c r="O32" i="2"/>
  <c r="Q29" i="2"/>
  <c r="M29" i="2"/>
  <c r="Q27" i="2"/>
  <c r="M27" i="2"/>
  <c r="Q25" i="2"/>
  <c r="M25" i="2"/>
  <c r="Q23" i="2"/>
  <c r="M23" i="2"/>
  <c r="Q21" i="2"/>
  <c r="M21" i="2"/>
  <c r="Q19" i="2"/>
  <c r="M19" i="2"/>
  <c r="Q17" i="2"/>
  <c r="M17" i="2"/>
  <c r="Q15" i="2"/>
  <c r="M15" i="2"/>
  <c r="Q13" i="2"/>
  <c r="M13" i="2"/>
  <c r="Q11" i="2"/>
  <c r="M11" i="2"/>
  <c r="Q9" i="2"/>
  <c r="M9" i="2"/>
  <c r="Q7" i="2"/>
  <c r="M7" i="2"/>
  <c r="Q5" i="2"/>
  <c r="M5" i="2"/>
  <c r="I76" i="2"/>
  <c r="I72" i="2"/>
  <c r="I70" i="2"/>
  <c r="I68" i="2"/>
  <c r="I66" i="2"/>
  <c r="I64" i="2"/>
  <c r="I62" i="2"/>
  <c r="I60" i="2"/>
  <c r="I58" i="2"/>
  <c r="I56" i="2"/>
  <c r="I54" i="2"/>
  <c r="I52" i="2"/>
  <c r="J52" i="2"/>
  <c r="K52" i="2"/>
  <c r="I50" i="2"/>
  <c r="J50" i="2"/>
  <c r="K50" i="2"/>
  <c r="I48" i="2"/>
  <c r="J48" i="2"/>
  <c r="K48" i="2"/>
  <c r="I46" i="2"/>
  <c r="J46" i="2"/>
  <c r="K46" i="2"/>
  <c r="I44" i="2"/>
  <c r="J44" i="2"/>
  <c r="K44" i="2"/>
  <c r="I42" i="2"/>
  <c r="J42" i="2"/>
  <c r="K42" i="2"/>
  <c r="I40" i="2"/>
  <c r="J40" i="2"/>
  <c r="K40" i="2"/>
  <c r="I38" i="2"/>
  <c r="J38" i="2"/>
  <c r="K38" i="2"/>
  <c r="I36" i="2"/>
  <c r="J36" i="2"/>
  <c r="K36" i="2"/>
  <c r="I34" i="2"/>
  <c r="J34" i="2"/>
  <c r="K34" i="2"/>
  <c r="I32" i="2"/>
  <c r="J32" i="2"/>
  <c r="K32" i="2"/>
  <c r="I27" i="2"/>
  <c r="I23" i="2"/>
  <c r="I19" i="2"/>
  <c r="I15" i="2"/>
  <c r="I11" i="2"/>
  <c r="I7" i="2"/>
  <c r="I80" i="2"/>
  <c r="E35" i="1"/>
  <c r="E28" i="1"/>
  <c r="E56" i="1"/>
  <c r="F56" i="1"/>
  <c r="E34" i="1"/>
  <c r="E33" i="1"/>
  <c r="K33" i="12"/>
  <c r="L33" i="12"/>
  <c r="G33" i="12"/>
  <c r="H33" i="12"/>
  <c r="K31" i="12"/>
  <c r="L31" i="12"/>
  <c r="K27" i="12"/>
  <c r="L27" i="12"/>
  <c r="G31" i="12"/>
  <c r="H31" i="12"/>
  <c r="G27" i="12"/>
  <c r="H27" i="12"/>
  <c r="F24" i="9"/>
  <c r="F25" i="9"/>
  <c r="F26" i="9"/>
  <c r="F27" i="9"/>
  <c r="G59" i="2"/>
  <c r="F28" i="9"/>
  <c r="G28" i="9"/>
  <c r="F5" i="9"/>
  <c r="G5" i="9"/>
  <c r="F60" i="2"/>
  <c r="G60" i="2"/>
  <c r="G58" i="2"/>
  <c r="F57" i="2"/>
  <c r="G57" i="2"/>
  <c r="G2" i="12"/>
  <c r="H2" i="12"/>
  <c r="G3" i="12"/>
  <c r="H3" i="12"/>
  <c r="G4" i="12"/>
  <c r="H4" i="12"/>
  <c r="G5" i="12"/>
  <c r="H5" i="12"/>
  <c r="G6" i="12"/>
  <c r="H6" i="12"/>
  <c r="G7" i="12"/>
  <c r="H7" i="12"/>
  <c r="G8" i="12"/>
  <c r="H8" i="12"/>
  <c r="G22" i="12"/>
  <c r="H22" i="12"/>
  <c r="G23" i="12"/>
  <c r="H23" i="12"/>
  <c r="G24" i="12"/>
  <c r="H24" i="12"/>
  <c r="G25" i="12"/>
  <c r="H25" i="12"/>
  <c r="G26" i="12"/>
  <c r="H26" i="12"/>
  <c r="U8" i="7"/>
  <c r="S8" i="7"/>
  <c r="Q8" i="7"/>
  <c r="K32" i="12"/>
  <c r="L32" i="12"/>
  <c r="K30" i="12"/>
  <c r="L30" i="12"/>
  <c r="K29" i="12"/>
  <c r="L29" i="12"/>
  <c r="K28" i="12"/>
  <c r="L28" i="12"/>
  <c r="K26" i="12"/>
  <c r="L26" i="12"/>
  <c r="K25" i="12"/>
  <c r="L25" i="12"/>
  <c r="K24" i="12"/>
  <c r="L24" i="12"/>
  <c r="K23" i="12"/>
  <c r="L23" i="12"/>
  <c r="K22" i="12"/>
  <c r="L22" i="12"/>
  <c r="K8" i="12"/>
  <c r="L8" i="12"/>
  <c r="K7" i="12"/>
  <c r="L7" i="12"/>
  <c r="K6" i="12"/>
  <c r="L6" i="12"/>
  <c r="K5" i="12"/>
  <c r="L5" i="12"/>
  <c r="K4" i="12"/>
  <c r="L4" i="12"/>
  <c r="G32" i="12"/>
  <c r="H32" i="12"/>
  <c r="G30" i="12"/>
  <c r="H30" i="12"/>
  <c r="G29" i="12"/>
  <c r="H29" i="12"/>
  <c r="G28" i="12"/>
  <c r="H28"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6" i="2"/>
  <c r="S56" i="2"/>
  <c r="N56" i="2"/>
  <c r="O56" i="2"/>
  <c r="J56" i="2"/>
  <c r="K56" i="2"/>
  <c r="F56" i="2"/>
  <c r="G56" i="2"/>
  <c r="J59" i="2"/>
  <c r="K59" i="2"/>
  <c r="J58" i="2"/>
  <c r="K58" i="2"/>
  <c r="J57" i="2"/>
  <c r="K57" i="2"/>
  <c r="R57" i="2"/>
  <c r="S57" i="2"/>
  <c r="N57" i="2"/>
  <c r="O57"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6" i="2"/>
  <c r="O76" i="2"/>
  <c r="N72" i="2"/>
  <c r="O72" i="2"/>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5" i="2"/>
  <c r="O55" i="2"/>
  <c r="N54" i="2"/>
  <c r="O54" i="2"/>
  <c r="N53" i="2"/>
  <c r="O53" i="2"/>
  <c r="N31" i="2"/>
  <c r="O31"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80" i="2"/>
  <c r="O6" i="2"/>
  <c r="U72" i="7"/>
  <c r="U71" i="7"/>
  <c r="U70" i="7"/>
  <c r="U69" i="7"/>
  <c r="U68" i="7"/>
  <c r="U67" i="7"/>
  <c r="U66" i="7"/>
  <c r="U65" i="7"/>
  <c r="U64" i="7"/>
  <c r="U63" i="7"/>
  <c r="U62" i="7"/>
  <c r="U51" i="7"/>
  <c r="U50" i="7"/>
  <c r="U49" i="7"/>
  <c r="U17" i="7"/>
  <c r="U16" i="7"/>
  <c r="U15" i="7"/>
  <c r="U14" i="7"/>
  <c r="U13" i="7"/>
  <c r="U12" i="7"/>
  <c r="U11" i="7"/>
  <c r="U10" i="7"/>
  <c r="U9" i="7"/>
  <c r="U7" i="7"/>
  <c r="U6" i="7"/>
  <c r="U5" i="7"/>
  <c r="U4" i="7"/>
  <c r="U3" i="7"/>
  <c r="T2" i="7"/>
  <c r="U2" i="7"/>
  <c r="S72" i="7"/>
  <c r="S71" i="7"/>
  <c r="S70" i="7"/>
  <c r="S69" i="7"/>
  <c r="S68" i="7"/>
  <c r="S67" i="7"/>
  <c r="S66" i="7"/>
  <c r="S65" i="7"/>
  <c r="S64" i="7"/>
  <c r="S63" i="7"/>
  <c r="S62" i="7"/>
  <c r="S51" i="7"/>
  <c r="S50" i="7"/>
  <c r="S49" i="7"/>
  <c r="S17" i="7"/>
  <c r="S16" i="7"/>
  <c r="S15" i="7"/>
  <c r="S14" i="7"/>
  <c r="S13" i="7"/>
  <c r="S12" i="7"/>
  <c r="S11" i="7"/>
  <c r="S10" i="7"/>
  <c r="S9" i="7"/>
  <c r="S7" i="7"/>
  <c r="S6" i="7"/>
  <c r="S5" i="7"/>
  <c r="S4" i="7"/>
  <c r="S3" i="7"/>
  <c r="R2" i="7"/>
  <c r="R73" i="7"/>
  <c r="S2" i="12"/>
  <c r="S73" i="12"/>
  <c r="O2" i="12"/>
  <c r="O73" i="12"/>
  <c r="K2" i="12"/>
  <c r="K73" i="12"/>
  <c r="T2" i="12"/>
  <c r="P2" i="12"/>
  <c r="S2" i="7"/>
  <c r="L2" i="12"/>
  <c r="F2" i="8"/>
  <c r="G2" i="8"/>
  <c r="F76" i="2"/>
  <c r="G76" i="2"/>
  <c r="F72" i="2"/>
  <c r="G72" i="2"/>
  <c r="F71" i="2"/>
  <c r="G71" i="2"/>
  <c r="F70" i="2"/>
  <c r="G70" i="2"/>
  <c r="F69" i="2"/>
  <c r="G69" i="2"/>
  <c r="F68" i="2"/>
  <c r="G68" i="2"/>
  <c r="F67" i="2"/>
  <c r="G67" i="2"/>
  <c r="F66" i="2"/>
  <c r="G66" i="2"/>
  <c r="F65" i="2"/>
  <c r="G65" i="2"/>
  <c r="F64" i="2"/>
  <c r="G64" i="2"/>
  <c r="F63" i="2"/>
  <c r="G63" i="2"/>
  <c r="F62" i="2"/>
  <c r="G62" i="2"/>
  <c r="F61" i="2"/>
  <c r="G61" i="2"/>
  <c r="F55" i="2"/>
  <c r="G55" i="2"/>
  <c r="F54" i="2"/>
  <c r="G54" i="2"/>
  <c r="F53" i="2"/>
  <c r="G53" i="2"/>
  <c r="F31" i="2"/>
  <c r="G31"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6" i="2"/>
  <c r="K76" i="2"/>
  <c r="J72" i="2"/>
  <c r="K72" i="2"/>
  <c r="J71" i="2"/>
  <c r="K71" i="2"/>
  <c r="J70" i="2"/>
  <c r="K70" i="2"/>
  <c r="J69" i="2"/>
  <c r="K69" i="2"/>
  <c r="J68" i="2"/>
  <c r="K68" i="2"/>
  <c r="J67" i="2"/>
  <c r="K67" i="2"/>
  <c r="J66" i="2"/>
  <c r="K66" i="2"/>
  <c r="J65" i="2"/>
  <c r="K65" i="2"/>
  <c r="J64" i="2"/>
  <c r="K64" i="2"/>
  <c r="J63" i="2"/>
  <c r="K63" i="2"/>
  <c r="J62" i="2"/>
  <c r="K62" i="2"/>
  <c r="J61" i="2"/>
  <c r="K61" i="2"/>
  <c r="J60" i="2"/>
  <c r="K60" i="2"/>
  <c r="J55" i="2"/>
  <c r="K55" i="2"/>
  <c r="J54" i="2"/>
  <c r="K54" i="2"/>
  <c r="J53" i="2"/>
  <c r="K53" i="2"/>
  <c r="J31" i="2"/>
  <c r="K31"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6" i="2"/>
  <c r="S76" i="2"/>
  <c r="R72" i="2"/>
  <c r="S72"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5" i="2"/>
  <c r="S55" i="2"/>
  <c r="R54" i="2"/>
  <c r="S54" i="2"/>
  <c r="R53" i="2"/>
  <c r="S53" i="2"/>
  <c r="R31" i="2"/>
  <c r="S31"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80" i="2"/>
  <c r="E80" i="2"/>
  <c r="P2" i="7"/>
  <c r="Q2" i="7"/>
  <c r="Q3" i="7"/>
  <c r="Q4" i="7"/>
  <c r="Q5" i="7"/>
  <c r="Q6" i="7"/>
  <c r="Q7" i="7"/>
  <c r="Q9" i="7"/>
  <c r="Q10" i="7"/>
  <c r="Q11" i="7"/>
  <c r="Q12" i="7"/>
  <c r="Q13" i="7"/>
  <c r="Q14" i="7"/>
  <c r="Q15" i="7"/>
  <c r="Q16" i="7"/>
  <c r="Q17" i="7"/>
  <c r="Q49" i="7"/>
  <c r="E5" i="3"/>
  <c r="F5" i="3"/>
  <c r="E6" i="3"/>
  <c r="F6" i="3"/>
  <c r="E7" i="3"/>
  <c r="F7" i="3"/>
  <c r="E8" i="3"/>
  <c r="F8" i="3"/>
  <c r="E9" i="3"/>
  <c r="F9" i="3"/>
  <c r="E10" i="3"/>
  <c r="F10" i="3"/>
  <c r="E11" i="3"/>
  <c r="F11" i="3"/>
  <c r="E12" i="3"/>
  <c r="F12" i="3"/>
  <c r="F13" i="3"/>
  <c r="E14" i="3"/>
  <c r="F14" i="3"/>
  <c r="E15" i="3"/>
  <c r="F15" i="3"/>
  <c r="Q73" i="12"/>
  <c r="T73" i="12"/>
  <c r="O73" i="7"/>
  <c r="N73" i="7"/>
  <c r="M73" i="7"/>
  <c r="D25" i="1"/>
  <c r="L73" i="7"/>
  <c r="U73" i="7"/>
  <c r="K73" i="7"/>
  <c r="S73" i="7"/>
  <c r="J73" i="7"/>
  <c r="C25" i="1"/>
  <c r="D48" i="1"/>
  <c r="U73" i="12"/>
  <c r="R73" i="12"/>
  <c r="N73" i="12"/>
  <c r="M73" i="12"/>
  <c r="P73" i="12"/>
  <c r="J73" i="12"/>
  <c r="G73" i="12"/>
  <c r="F73" i="12"/>
  <c r="E73" i="12"/>
  <c r="I73" i="12"/>
  <c r="L73" i="12"/>
  <c r="Q80" i="2"/>
  <c r="P80" i="2"/>
  <c r="M80" i="2"/>
  <c r="L80" i="2"/>
  <c r="O80" i="2"/>
  <c r="D19" i="9"/>
  <c r="H73" i="12"/>
  <c r="D37" i="1"/>
  <c r="C31" i="1"/>
  <c r="G19" i="9"/>
  <c r="C37" i="1"/>
  <c r="Q51" i="7"/>
  <c r="Q62" i="7"/>
  <c r="Q63" i="7"/>
  <c r="Q64" i="7"/>
  <c r="Q65" i="7"/>
  <c r="Q66" i="7"/>
  <c r="Q67" i="7"/>
  <c r="Q68" i="7"/>
  <c r="Q69" i="7"/>
  <c r="Q70" i="7"/>
  <c r="Q71" i="7"/>
  <c r="Q72" i="7"/>
  <c r="Q50" i="7"/>
  <c r="H73" i="7"/>
  <c r="I73" i="7"/>
  <c r="P73" i="7"/>
  <c r="Q73" i="7"/>
  <c r="R8" i="2"/>
  <c r="J80" i="2"/>
  <c r="K80" i="2"/>
  <c r="F80" i="2"/>
  <c r="G80" i="2"/>
  <c r="R80" i="2"/>
  <c r="S8" i="2"/>
  <c r="S80"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8" i="3"/>
  <c r="D14" i="1"/>
  <c r="C18" i="3"/>
  <c r="C14" i="1"/>
  <c r="E16" i="3"/>
  <c r="F16" i="3"/>
  <c r="E4" i="3"/>
  <c r="F4" i="3"/>
  <c r="E37" i="1"/>
  <c r="E27" i="1"/>
  <c r="D19" i="1"/>
  <c r="C19" i="1"/>
  <c r="D18" i="1"/>
  <c r="C18" i="1"/>
  <c r="D17" i="1"/>
  <c r="C17" i="1"/>
  <c r="D43" i="1"/>
  <c r="D52" i="1"/>
  <c r="G8" i="8"/>
  <c r="C39" i="1"/>
  <c r="E39" i="1"/>
  <c r="O45" i="9"/>
  <c r="C38" i="1"/>
  <c r="E38" i="1"/>
  <c r="O19" i="9"/>
  <c r="E26" i="1"/>
  <c r="C22" i="1"/>
  <c r="G45" i="9"/>
  <c r="E23" i="1"/>
  <c r="E32" i="1"/>
  <c r="D26" i="11"/>
  <c r="C41" i="1"/>
  <c r="E41" i="1"/>
  <c r="D25" i="11"/>
  <c r="C40" i="1"/>
  <c r="E40" i="1"/>
  <c r="E31" i="1"/>
  <c r="E24" i="1"/>
  <c r="E18" i="1"/>
  <c r="E17" i="1"/>
  <c r="E19" i="1"/>
  <c r="E18" i="3"/>
  <c r="F18" i="3"/>
  <c r="E25" i="1"/>
  <c r="C43" i="1"/>
  <c r="C52" i="1"/>
  <c r="E52" i="1"/>
  <c r="E53" i="1"/>
  <c r="D58" i="1"/>
  <c r="E22" i="1"/>
  <c r="F26" i="11"/>
  <c r="F25" i="11"/>
  <c r="E14" i="1"/>
  <c r="E43" i="1"/>
  <c r="F43" i="1"/>
  <c r="F52" i="1"/>
  <c r="E44" i="1"/>
  <c r="C58" i="1"/>
</calcChain>
</file>

<file path=xl/sharedStrings.xml><?xml version="1.0" encoding="utf-8"?>
<sst xmlns="http://schemas.openxmlformats.org/spreadsheetml/2006/main" count="1387" uniqueCount="537">
  <si>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</si>
  <si>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</si>
  <si>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</si>
  <si>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</si>
  <si>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</si>
  <si>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</si>
  <si>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</si>
  <si>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</si>
  <si>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</si>
  <si>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</si>
  <si>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</si>
  <si>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</si>
  <si>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</si>
  <si>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</si>
  <si>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</si>
  <si>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</si>
  <si>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</si>
  <si>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</si>
  <si>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</si>
  <si>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</si>
  <si>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</si>
  <si>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</si>
  <si>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</si>
  <si>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</si>
  <si>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</si>
  <si>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</si>
  <si>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</si>
  <si>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</si>
  <si>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</si>
  <si>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</si>
  <si>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</si>
  <si>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</si>
  <si>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</si>
  <si>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</si>
  <si>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</si>
  <si>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</si>
  <si>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</si>
  <si>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</si>
  <si>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</si>
  <si>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</si>
  <si>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</si>
  <si>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</si>
  <si>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</si>
  <si>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</si>
  <si>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</si>
  <si>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</si>
  <si>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</si>
  <si>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</si>
  <si>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</si>
  <si>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</si>
  <si>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</si>
  <si>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</si>
  <si>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</si>
  <si>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</si>
  <si>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</si>
  <si>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</si>
  <si>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</si>
  <si>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</si>
  <si>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</si>
  <si>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</si>
  <si>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</si>
  <si>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</si>
  <si>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</si>
  <si>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</si>
  <si>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</si>
  <si>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</si>
  <si>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</si>
  <si>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</si>
  <si>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</si>
  <si>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</si>
  <si>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</si>
  <si>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</si>
  <si>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</si>
  <si>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</si>
  <si>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</si>
  <si>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</si>
  <si>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</si>
  <si>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</si>
  <si>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</si>
  <si>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</si>
  <si>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</si>
  <si>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</si>
  <si>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</si>
  <si>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</si>
  <si>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</si>
  <si>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</si>
  <si>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</si>
  <si>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</si>
  <si>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</si>
  <si>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</si>
  <si>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</si>
  <si>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</si>
  <si>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</si>
  <si>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</si>
  <si>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</si>
  <si>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</si>
  <si>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</si>
  <si>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</si>
  <si>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</si>
  <si>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</si>
  <si>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</si>
  <si>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</si>
  <si>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</si>
  <si>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</si>
  <si>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</si>
  <si>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</si>
  <si>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</si>
  <si>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</si>
  <si>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</si>
  <si>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</si>
  <si>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</si>
  <si>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</si>
  <si>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</si>
  <si>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</si>
  <si>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</si>
  <si>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</si>
  <si>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</si>
  <si>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</si>
  <si>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</si>
  <si>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</si>
  <si>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</si>
  <si>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</si>
  <si>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</si>
  <si>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</si>
  <si>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</si>
  <si>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</si>
  <si>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</si>
  <si>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</si>
  <si>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</si>
  <si>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</si>
  <si>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</si>
  <si>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</si>
  <si>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</si>
  <si>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</si>
  <si>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</si>
  <si>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</si>
  <si>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</si>
  <si>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</si>
  <si>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</si>
  <si>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</si>
  <si>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</si>
  <si>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</si>
  <si>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</si>
  <si>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</si>
  <si>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</si>
  <si>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</si>
  <si>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</si>
  <si>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</si>
  <si>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</si>
  <si>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</si>
  <si>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</si>
  <si>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</si>
  <si>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</si>
  <si>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</si>
  <si>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</si>
  <si>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</si>
  <si>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</si>
  <si>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</si>
  <si>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</si>
  <si>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</si>
  <si>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</si>
  <si>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</si>
  <si>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</si>
  <si>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</si>
  <si>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</si>
  <si>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</si>
  <si>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</si>
  <si>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</si>
  <si>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</si>
  <si>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</si>
  <si>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</si>
  <si>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</si>
  <si>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</si>
  <si>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</si>
  <si>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</si>
  <si>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</si>
  <si>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</si>
  <si>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</si>
  <si>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</si>
  <si>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</si>
  <si>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</si>
  <si>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</si>
  <si>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</si>
  <si>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</si>
  <si>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</si>
  <si>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</si>
  <si>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</si>
  <si>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</si>
  <si>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</si>
  <si>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</si>
  <si>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</si>
  <si>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</si>
  <si>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</si>
  <si>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</si>
  <si>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</si>
  <si>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</si>
  <si>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</si>
  <si>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</si>
  <si>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</si>
  <si>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</si>
  <si>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</si>
  <si>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</si>
  <si>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</si>
  <si>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</si>
  <si>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</si>
  <si>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</si>
  <si>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</si>
  <si>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</si>
  <si>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</si>
  <si>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</si>
  <si>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</si>
  <si>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</si>
  <si>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</si>
  <si>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</si>
  <si>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</si>
  <si>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</si>
  <si>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</si>
  <si>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</si>
  <si>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</si>
  <si>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</si>
  <si>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</si>
  <si>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</si>
  <si>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</si>
  <si>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</si>
  <si>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</si>
  <si>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</si>
  <si>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</si>
  <si>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</si>
  <si>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</si>
  <si>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</si>
  <si>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</si>
  <si>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</si>
  <si>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</si>
  <si>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</si>
  <si>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</si>
  <si>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</si>
  <si>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</si>
  <si>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</si>
  <si>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</si>
  <si>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</si>
  <si>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</si>
  <si>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</si>
  <si>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</si>
  <si>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</si>
  <si>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</si>
  <si>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</si>
  <si>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</si>
  <si>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</si>
  <si>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</si>
  <si>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</si>
  <si>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</si>
  <si>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</si>
  <si>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</si>
  <si>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</si>
  <si>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</si>
  <si>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</si>
  <si>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</si>
  <si>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</si>
  <si>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</si>
  <si>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</si>
  <si>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</si>
  <si>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</si>
  <si>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</si>
  <si>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</si>
  <si>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</si>
  <si>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</si>
  <si>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</si>
  <si>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</si>
  <si>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</si>
  <si>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</si>
  <si>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</si>
  <si>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</si>
  <si>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</si>
  <si>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</si>
  <si>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</si>
  <si>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</si>
  <si>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</si>
  <si>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</si>
  <si>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</si>
  <si>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</si>
  <si>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</si>
  <si>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</si>
  <si>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</si>
  <si>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</si>
  <si>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</si>
  <si>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</si>
  <si>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</si>
  <si>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</si>
  <si>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</si>
  <si>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</si>
  <si>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</si>
  <si>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</si>
  <si>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</si>
  <si>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</si>
  <si>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</si>
  <si>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</si>
  <si>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</si>
  <si>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</si>
  <si>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</si>
  <si>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</si>
  <si>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</si>
  <si>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</si>
  <si>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</si>
  <si>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</si>
  <si>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BM8H5Y5</t>
  </si>
  <si>
    <t>BZ1GMK5</t>
  </si>
  <si>
    <t>B8K7T65</t>
  </si>
  <si>
    <t>B94G471</t>
  </si>
  <si>
    <t>BF7NT10</t>
  </si>
  <si>
    <t>B4R2R50</t>
  </si>
  <si>
    <t>B5BH372</t>
  </si>
  <si>
    <t>B3DG2Y3</t>
  </si>
  <si>
    <t>B0SWJX3</t>
  </si>
  <si>
    <t>B28YTC2</t>
  </si>
  <si>
    <t>BYXD1N3</t>
  </si>
  <si>
    <t>BFWK4R7</t>
  </si>
  <si>
    <t>BYRY2M8</t>
  </si>
  <si>
    <t>BXDZ9Z0</t>
  </si>
  <si>
    <t>B1Q3J35</t>
  </si>
  <si>
    <t>B1WY233</t>
  </si>
  <si>
    <t>BWSW5D9</t>
  </si>
  <si>
    <t>B1JB4K8</t>
  </si>
  <si>
    <t>B4MGD82</t>
  </si>
  <si>
    <t>BRTR118</t>
  </si>
  <si>
    <t>BJFSR88</t>
  </si>
  <si>
    <t>BK9R6F8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</si>
  <si>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</si>
  <si>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</si>
  <si>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</si>
  <si>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</si>
  <si>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</si>
  <si>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</si>
  <si>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</si>
  <si>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</si>
  <si>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</si>
  <si>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</si>
  <si>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</si>
  <si>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</si>
  <si>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</si>
  <si>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</si>
  <si>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</si>
  <si>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</si>
  <si>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</si>
  <si>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</si>
  <si>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</si>
  <si>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</si>
  <si>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</si>
  <si>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</si>
  <si>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</si>
  <si>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</si>
  <si>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</si>
  <si>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</si>
  <si>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</si>
  <si>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</si>
  <si>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</si>
  <si>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CEMEX SAB SPONS ADR PART CER</t>
  </si>
  <si>
    <t>12532H104</t>
  </si>
  <si>
    <t>CGI INC</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</si>
  <si>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</si>
  <si>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</si>
  <si>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</si>
  <si>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</si>
  <si>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</si>
  <si>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</si>
  <si>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</si>
  <si>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</si>
  <si>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</si>
  <si>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</si>
  <si>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</si>
  <si>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</si>
  <si>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</si>
  <si>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</si>
  <si>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</si>
  <si>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</si>
  <si>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</si>
  <si>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</si>
  <si>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</si>
  <si>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</si>
  <si>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</si>
  <si>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48241A105</t>
  </si>
  <si>
    <t>KB FINANCIAL GROUP INC ADR</t>
  </si>
  <si>
    <t>KYOCERA CORP</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</si>
  <si>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</si>
  <si>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</si>
  <si>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</si>
  <si>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</si>
  <si>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</si>
  <si>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</si>
  <si>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</si>
  <si>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</si>
  <si>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</si>
  <si>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</si>
  <si>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</si>
  <si>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</si>
  <si>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</si>
  <si>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</si>
  <si>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</si>
  <si>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PAN PACIFIC INTERNATIONAL HO</t>
  </si>
  <si>
    <t>PEARSON PLC SPONSORED ADR</t>
  </si>
  <si>
    <t>QUIMICA Y MINERA CHIL SP ADR</t>
  </si>
  <si>
    <t>RAKUTEN GROUP INC</t>
  </si>
  <si>
    <t>RELX PLC   SPON ADR</t>
  </si>
  <si>
    <t>SAP SE SPONSORED ADR</t>
  </si>
  <si>
    <t>SEIKO EPSON CORP</t>
  </si>
  <si>
    <t>82509L107</t>
  </si>
  <si>
    <t>SHOPIFY INC   CLASS A</t>
  </si>
  <si>
    <t>78440P108</t>
  </si>
  <si>
    <t>SK TELECOM CO LTD SPON ADR</t>
  </si>
  <si>
    <t>B1Q3J3907</t>
  </si>
  <si>
    <t>SKF AB B SHARES</t>
  </si>
  <si>
    <t>83175M205</t>
  </si>
  <si>
    <t>SMITH + NEPHEW PLC  SPON ADR</t>
  </si>
  <si>
    <t>B1WY23900</t>
  </si>
  <si>
    <t>SMITHS GROUP PLC</t>
  </si>
  <si>
    <t>SONY GROUP CORP   SP ADR</t>
  </si>
  <si>
    <t>BWSW5D906</t>
  </si>
  <si>
    <t>SOUTH32 LTD DI</t>
  </si>
  <si>
    <t>SUBARU CORP</t>
  </si>
  <si>
    <t>B1JB4K905</t>
  </si>
  <si>
    <t>SYMRISE AG</t>
  </si>
  <si>
    <t>TAIWAN SEMICONDUCTOR SP ADR</t>
  </si>
  <si>
    <t>TAL EDUCATION GROUP  ADR</t>
  </si>
  <si>
    <t>TDK CORP</t>
  </si>
  <si>
    <t>TECK RESOURCES LTD CLS B</t>
  </si>
  <si>
    <t>TELEPERFORMANCE</t>
  </si>
  <si>
    <t>H42097107</t>
  </si>
  <si>
    <t>UBS GROUP AG REG</t>
  </si>
  <si>
    <t>N90064101</t>
  </si>
  <si>
    <t>UNIQURE NV</t>
  </si>
  <si>
    <t>UNITED OVERSEAS BANK LTD</t>
  </si>
  <si>
    <t>VALE SA SP ADR</t>
  </si>
  <si>
    <t>VEOLIA ENVIRONNEMENT</t>
  </si>
  <si>
    <t>BK9R6F908</t>
  </si>
  <si>
    <t>VEOLIA ENVIRONNEMENT SA</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</si>
  <si>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</si>
  <si>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</si>
  <si>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</si>
  <si>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</si>
  <si>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</si>
  <si>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</si>
  <si>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</si>
  <si>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</si>
  <si>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</si>
  <si>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</si>
  <si>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</si>
  <si>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</si>
  <si>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</si>
  <si>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</si>
  <si>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</si>
  <si>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</si>
  <si>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</si>
  <si>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</si>
  <si>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</si>
  <si>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</si>
  <si>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DASSAULT SYSTEMES SE</t>
  </si>
  <si>
    <t>DEUTSCHE BANK AG REGISTERED</t>
  </si>
  <si>
    <t>nyc1</t>
  </si>
  <si>
    <t>eu</t>
  </si>
  <si>
    <t>Aercap Holdings N.V.</t>
  </si>
  <si>
    <t>us</t>
  </si>
  <si>
    <t>AIA GROUP LTD</t>
  </si>
  <si>
    <t>AKZO NOBEL</t>
  </si>
  <si>
    <t>Alibaba Group Holding Ltd. Spo</t>
  </si>
  <si>
    <t>America Movil SAB de CV Sponso</t>
  </si>
  <si>
    <t>AngloGold Ashanti Limited Spon</t>
  </si>
  <si>
    <t>Asahi Kasei Corp ADR</t>
  </si>
  <si>
    <t>jp</t>
  </si>
  <si>
    <t xml:space="preserve">Ascendis Pharma A/S Sponsored </t>
  </si>
  <si>
    <t>ASML HOLDING NV</t>
  </si>
  <si>
    <t>gb</t>
  </si>
  <si>
    <t>ch</t>
  </si>
  <si>
    <t>Banco Santander-Chile</t>
  </si>
  <si>
    <t>BUNZL PLC Common Stock</t>
  </si>
  <si>
    <t>Cae Inc.</t>
  </si>
  <si>
    <t>Cemex SAB de CV Sponsored ADR</t>
  </si>
  <si>
    <t>CGI Inc.</t>
  </si>
  <si>
    <t>au</t>
  </si>
  <si>
    <t>Dassault Systemes SA</t>
  </si>
  <si>
    <t>ERICSSON L M TELEPHONE CO</t>
  </si>
  <si>
    <t>Ferrari NV</t>
  </si>
  <si>
    <t>GRIFOLS SA</t>
  </si>
  <si>
    <t>HDFC Bank Limited Sponsored AD</t>
  </si>
  <si>
    <t>ICICI Bank Limited Sponsored A</t>
  </si>
  <si>
    <t>Icon Plc</t>
  </si>
  <si>
    <t xml:space="preserve">INTERCONTINENTAL HOTELS GROUP </t>
  </si>
  <si>
    <t>Julius Baer Gruppe AG Unsponso</t>
  </si>
  <si>
    <t>KB Financial Group Inc. Sponso</t>
  </si>
  <si>
    <t>London Stock Exchange Grpoup P</t>
  </si>
  <si>
    <t>Lonza Group AG</t>
  </si>
  <si>
    <t>Makita Corp.</t>
  </si>
  <si>
    <t xml:space="preserve">Naspers Limited Sponsored ADR </t>
  </si>
  <si>
    <t>Nidec Corp.</t>
  </si>
  <si>
    <t>NOKIA CORP -SPON ADR</t>
  </si>
  <si>
    <t>OMRON Corporation</t>
  </si>
  <si>
    <t>Open Text Corp.</t>
  </si>
  <si>
    <t>PagSeguro Digital Ltd</t>
  </si>
  <si>
    <t>Pan Pacific International Hold</t>
  </si>
  <si>
    <t>PEARSON PLC SPONSORED ADR ADR</t>
  </si>
  <si>
    <t>PT Bank Mandiri (Persero) Tbk</t>
  </si>
  <si>
    <t>Rakuten, Inc.</t>
  </si>
  <si>
    <t>RELX PLC Sponsored ADR</t>
  </si>
  <si>
    <t>SAP SE-SPONSORED ADR</t>
  </si>
  <si>
    <t>Seiko Epson</t>
  </si>
  <si>
    <t>Shopify, Inc. Class A</t>
  </si>
  <si>
    <t>SK Telecom Co., Ltd. Sponsored</t>
  </si>
  <si>
    <t>se</t>
  </si>
  <si>
    <t>Smith &amp; Nephew Plc</t>
  </si>
  <si>
    <t>Smith Group PLC</t>
  </si>
  <si>
    <t>Sociedad Quimica Y Minera De C</t>
  </si>
  <si>
    <t>Sony Group Corporation Sponsor</t>
  </si>
  <si>
    <t>SOUTH32 LTD</t>
  </si>
  <si>
    <t>Symrise AG</t>
  </si>
  <si>
    <t>Taiwan Semiconductor Manufactu</t>
  </si>
  <si>
    <t>Tal Education Group</t>
  </si>
  <si>
    <t>TDK Corp. Sponsored</t>
  </si>
  <si>
    <t>Teck Resources Ltd.</t>
  </si>
  <si>
    <t>Teleperformance SE</t>
  </si>
  <si>
    <t>UBS Group AG</t>
  </si>
  <si>
    <t>uniQure N.V.</t>
  </si>
  <si>
    <t>sg</t>
  </si>
  <si>
    <t>91912E105</t>
  </si>
  <si>
    <t>Vale S.A. Sponsored ADR</t>
  </si>
  <si>
    <t>Veolia Environnement</t>
  </si>
  <si>
    <t xml:space="preserve">Veolia Environnement SA Droit </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</si>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</sst>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44469</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520871.81000000006</v>
      </c>
      <c r="D14" s="212">
        <f>Cash!D18</f>
        <v>520948.44000000006</v>
      </c>
      <c r="E14" s="213">
        <f>C14-D14</f>
        <v>-76.630000000004657</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Share_Cost_Mkt!D80</f>
        <v>1163142</v>
      </c>
      <c r="D17" s="216">
        <f>Share_Cost_Mkt!E80</f>
        <v>1163142</v>
      </c>
      <c r="E17" s="213">
        <f>C17-D17</f>
        <v>0</v>
      </c>
      <c r="F17" s="35"/>
      <c r="G17" s="36" t="s">
        <v>51</v>
      </c>
      <c r="H17" s="37"/>
    </row>
    <row r="18" spans="1:8" ht="15.75">
      <c r="A18" s="44"/>
      <c r="B18" s="46" t="s">
        <v>39</v>
      </c>
      <c r="C18" s="213">
        <f>Share_Cost_Mkt!H80</f>
        <v>26047081.869999994</v>
      </c>
      <c r="D18" s="213">
        <f>Share_Cost_Mkt!I80</f>
        <v>26066439.529999994</v>
      </c>
      <c r="E18" s="213">
        <f>C18-D18</f>
        <v>-19357.660000000149</v>
      </c>
      <c r="F18" s="35"/>
      <c r="G18" s="36" t="s">
        <v>51</v>
      </c>
      <c r="H18" s="37"/>
    </row>
    <row r="19" spans="1:8" ht="79.900000000000006" customHeight="1">
      <c r="A19" s="44"/>
      <c r="B19" s="46" t="s">
        <v>40</v>
      </c>
      <c r="C19" s="213">
        <f>Share_Cost_Mkt!P80</f>
        <v>38622005.98999998</v>
      </c>
      <c r="D19" s="213">
        <f>Share_Cost_Mkt!Q80</f>
        <v>38609839.290000021</v>
      </c>
      <c r="E19" s="213">
        <f>C19-D19</f>
        <v>12166.699999958277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17.489999999999998</v>
      </c>
      <c r="D23" s="213">
        <f>SUM(INT_BNI_IM)</f>
        <v>17.489999999999998</v>
      </c>
      <c r="E23" s="213">
        <f t="shared" si="0"/>
        <v>0</v>
      </c>
      <c r="F23" s="35"/>
      <c r="G23" s="36" t="s">
        <v>3</v>
      </c>
      <c r="H23" s="37"/>
    </row>
    <row r="24" spans="1:8" ht="27.75" customHeight="1">
      <c r="A24" s="44"/>
      <c r="B24" s="44" t="s">
        <v>227</v>
      </c>
      <c r="C24" s="213">
        <f>SUM(Dividends!I73)</f>
        <v>77239.920000000013</v>
      </c>
      <c r="D24" s="213">
        <f>SUM(Dividends!J73)</f>
        <v>77239.920000000013</v>
      </c>
      <c r="E24" s="213">
        <f t="shared" si="0"/>
        <v>0</v>
      </c>
      <c r="F24" s="35"/>
      <c r="G24" s="36" t="s">
        <v>1</v>
      </c>
      <c r="H24" s="37"/>
    </row>
    <row r="25" spans="1:8" ht="15.75">
      <c r="A25" s="44"/>
      <c r="B25" s="44" t="s">
        <v>242</v>
      </c>
      <c r="C25" s="213">
        <f>Tax_Reclaims!J73</f>
        <v>68743.299999999974</v>
      </c>
      <c r="D25" s="213">
        <f>SUM(Tax_Reclaims!M73)</f>
        <v>0</v>
      </c>
      <c r="E25" s="213">
        <f t="shared" si="0"/>
        <v>68743.299999999974</v>
      </c>
      <c r="F25" s="35"/>
      <c r="G25" s="36" t="s">
        <v>2</v>
      </c>
      <c r="H25" s="37"/>
    </row>
    <row r="26" spans="1:8" ht="23.25" customHeight="1">
      <c r="A26" s="44"/>
      <c r="B26" s="46" t="s">
        <v>49</v>
      </c>
      <c r="C26" s="213">
        <f>SUM('Pending_FX '!B22)</f>
        <v>39.85</v>
      </c>
      <c r="D26" s="213">
        <f>SUM('Pending_FX '!C22)</f>
        <v>39.85</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5824.35</v>
      </c>
      <c r="D32" s="213">
        <f>SUM('Pending_FX '!C11)</f>
        <v>5824.35</v>
      </c>
      <c r="E32" s="213">
        <f t="shared" ref="E32:E41" si="1">C32-D32</f>
        <v>0</v>
      </c>
      <c r="F32" s="35"/>
      <c r="G32" s="36" t="s">
        <v>45</v>
      </c>
      <c r="H32" s="37"/>
    </row>
    <row r="33" spans="1:8" ht="15.75">
      <c r="A33" s="295"/>
      <c r="B33" s="218" t="s">
        <v>224</v>
      </c>
      <c r="C33" s="217">
        <v>61967.07</v>
      </c>
      <c r="D33" s="217"/>
      <c r="E33" s="213">
        <f>C33-D33</f>
        <v>61967.07</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SUM(Dividends!Q73,Tax_Reclaims!L73)</f>
        <v>477.1</v>
      </c>
      <c r="D37" s="217">
        <f>SUM(Dividends!R73,Tax_Reclaims!O73)</f>
        <v>-50.09</v>
      </c>
      <c r="E37" s="213">
        <f t="shared" si="1"/>
        <v>527.19000000000005</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-36.15</v>
      </c>
      <c r="D40" s="213">
        <f>'Pending_FX '!E25</f>
        <v>-36.15</v>
      </c>
      <c r="E40" s="213">
        <f t="shared" si="1"/>
        <v>0</v>
      </c>
      <c r="F40" s="35"/>
      <c r="G40" s="36" t="s">
        <v>45</v>
      </c>
      <c r="H40" s="45"/>
    </row>
    <row r="41" spans="1:8" ht="19.5" customHeight="1">
      <c r="A41" s="44"/>
      <c r="B41" s="218" t="s">
        <v>219</v>
      </c>
      <c r="C41" s="213">
        <f>'Pending_FX '!D26</f>
        <v>-0.08</v>
      </c>
      <c r="D41" s="213">
        <f>'Pending_FX '!E26</f>
        <v>-0.08</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39221567.969999984</v>
      </c>
      <c r="D43" s="213">
        <f>SUM(D14+D19+D22+D23+D24+D25+D26+D27+D28)-SUM(D31:D35)+SUM(D37+D38+D39+D40-D41)</f>
        <v>39202174.480000027</v>
      </c>
      <c r="E43" s="216">
        <f>C43-D43</f>
        <v>19393.489999957383</v>
      </c>
      <c r="F43" s="303">
        <f>(E43/$D43)*10000</f>
        <v>4.9470444579168582</v>
      </c>
      <c r="G43" s="36" t="s">
        <v>247</v>
      </c>
      <c r="H43" s="45"/>
    </row>
    <row r="44" spans="1:8" ht="20.25" customHeight="1">
      <c r="A44" s="44"/>
      <c r="B44" s="304" t="s">
        <v>50</v>
      </c>
      <c r="C44" s="44"/>
      <c r="D44" s="44"/>
      <c r="E44" s="302">
        <f>IF(ISERROR(E43/C43),0,E43/C43)</f>
        <v>4.9445983431338557E-4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68743.299999999974</v>
      </c>
      <c r="E48" s="213"/>
      <c r="F48" s="370"/>
      <c r="G48" s="36"/>
      <c r="H48" s="45"/>
    </row>
    <row r="49" spans="1:8" ht="20.25" customHeight="1">
      <c r="A49" s="28"/>
      <c r="B49" s="371" t="s">
        <v>284</v>
      </c>
      <c r="C49" s="368"/>
      <c r="D49" s="216">
        <f>C33</f>
        <v>61967.07</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39221567.969999984</v>
      </c>
      <c r="D52" s="216">
        <f>D43+D48-D49-D50-D51</f>
        <v>39208950.710000023</v>
      </c>
      <c r="E52" s="213">
        <f>C52-D52</f>
        <v>12617.259999960661</v>
      </c>
      <c r="F52" s="373">
        <f>(E52/$D52)*10000</f>
        <v>3.2179540057782519</v>
      </c>
      <c r="G52" s="36" t="s">
        <v>288</v>
      </c>
      <c r="H52" s="45"/>
    </row>
    <row r="53" spans="1:8">
      <c r="A53" s="50"/>
      <c r="B53" s="367" t="s">
        <v>289</v>
      </c>
      <c r="C53" s="368"/>
      <c r="D53" s="368"/>
      <c r="E53" s="302">
        <f>IF(ISERROR(E52/C52),0,E52/C52)</f>
        <v>3.2169188160991987E-4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39227388.549999997</v>
      </c>
      <c r="D56" s="316">
        <v>39227388.549999997</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5820.580000013113</v>
      </c>
      <c r="D58" s="306">
        <f>D56-D43</f>
        <v>25214.069999970496</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327</v>
      </c>
      <c r="D3">
        <v>1716</v>
      </c>
      <c r="E3" s="239">
        <f>VLOOKUP(A3,Sheet1!$C$2:$E$84,3,FALSE)</f>
        <v>1716</v>
      </c>
      <c r="F3" s="240">
        <f t="shared" ref="F3:F76" si="0">D3-E3</f>
        <v>0</v>
      </c>
      <c r="G3" s="254">
        <f>ROUND(F3/D3,10)</f>
        <v>0</v>
      </c>
      <c r="H3">
        <v>337964.93</v>
      </c>
      <c r="I3" s="242">
        <f>VLOOKUP(A3,Sheet1!$C$2:$F$84,4,FALSE)</f>
        <v>337964.93</v>
      </c>
      <c r="J3" s="240">
        <f t="shared" ref="J3:J76" si="1">H3-I3</f>
        <v>0</v>
      </c>
      <c r="K3" s="254">
        <f>ROUND(J3/H3,10)</f>
        <v>0</v>
      </c>
      <c r="L3" s="346">
        <v>315.00260800000001</v>
      </c>
      <c r="M3" s="239">
        <f>VLOOKUP(A3,Sheet1!$C$2:$G$84,5,FALSE)</f>
        <v>314.77</v>
      </c>
      <c r="N3" s="240">
        <f t="shared" ref="N3:N76" si="2">L3-M3</f>
        <v>0.23260800000002746</v>
      </c>
      <c r="O3" s="254">
        <f t="shared" ref="O3:O76" si="3">ROUND(N3/L3,10)</f>
        <v>7.3843200000000002E-4</v>
      </c>
      <c r="P3">
        <v>540544.47</v>
      </c>
      <c r="Q3" s="239">
        <f>VLOOKUP(A3,Sheet1!$C$2:$H$84,6,FALSE)</f>
        <v>540137.57999999996</v>
      </c>
      <c r="R3" s="240">
        <f>P3-Q3</f>
        <v>406.89000000001397</v>
      </c>
      <c r="S3" s="254">
        <f>ROUND(R3/P3,10)</f>
        <v>7.5274100000000002E-4</v>
      </c>
      <c r="T3" s="9"/>
      <c r="U3" s="334">
        <v>4031976</v>
      </c>
    </row>
    <row r="4" spans="1:21" s="51" customFormat="1">
      <c r="A4" s="292" t="str">
        <f>VLOOKUP(U4,Sheet1!$C$2:$C$84,1,FALSE)</f>
        <v>B1HHKD3</v>
      </c>
      <c r="B4" s="334" t="s">
        <v>328</v>
      </c>
      <c r="C4" s="334" t="s">
        <v>329</v>
      </c>
      <c r="D4">
        <v>5885</v>
      </c>
      <c r="E4" s="239">
        <f>VLOOKUP(A4,Sheet1!$C$2:$E$84,3,FALSE)</f>
        <v>5885</v>
      </c>
      <c r="F4" s="240">
        <f t="shared" si="0"/>
        <v>0</v>
      </c>
      <c r="G4" s="254">
        <f t="shared" ref="G4:G80" si="4">ROUND(F4/D4,10)</f>
        <v>0</v>
      </c>
      <c r="H4">
        <v>271392.05</v>
      </c>
      <c r="I4" s="242">
        <f>VLOOKUP(A4,Sheet1!$C$2:$F$84,4,FALSE)</f>
        <v>283658.11</v>
      </c>
      <c r="J4" s="240">
        <f t="shared" si="1"/>
        <v>-12266.059999999998</v>
      </c>
      <c r="K4" s="254">
        <f t="shared" ref="K4:K76" si="5">ROUND(J4/H4,10)</f>
        <v>-4.5196828699999997E-2</v>
      </c>
      <c r="L4" s="346">
        <v>57.81</v>
      </c>
      <c r="M4" s="239">
        <f>VLOOKUP(A4,Sheet1!$C$2:$G$84,5,FALSE)</f>
        <v>57.81</v>
      </c>
      <c r="N4" s="240">
        <f t="shared" si="2"/>
        <v>0</v>
      </c>
      <c r="O4" s="254">
        <f t="shared" si="3"/>
        <v>0</v>
      </c>
      <c r="P4">
        <v>340211.85</v>
      </c>
      <c r="Q4" s="239">
        <f>VLOOKUP(A4,Sheet1!$C$2:$H$84,6,FALSE)</f>
        <v>340211.85</v>
      </c>
      <c r="R4" s="240">
        <f t="shared" ref="R4:R56" si="6">P4-Q4</f>
        <v>0</v>
      </c>
      <c r="S4" s="254">
        <f t="shared" ref="S4:S76" si="7">ROUND(R4/P4,10)</f>
        <v>0</v>
      </c>
      <c r="T4" s="9"/>
      <c r="U4" s="334" t="s">
        <v>294</v>
      </c>
    </row>
    <row r="5" spans="1:21" s="51" customFormat="1">
      <c r="A5" s="292" t="str">
        <f>VLOOKUP(U5,Sheet1!$C$2:$C$84,1,FALSE)</f>
        <v>B6331J3</v>
      </c>
      <c r="B5" s="334" t="s">
        <v>330</v>
      </c>
      <c r="C5" s="334" t="s">
        <v>331</v>
      </c>
      <c r="D5">
        <v>19200</v>
      </c>
      <c r="E5" s="239">
        <f>VLOOKUP(A5,Sheet1!$C$2:$E$84,3,FALSE)</f>
        <v>19200</v>
      </c>
      <c r="F5" s="240">
        <f t="shared" si="0"/>
        <v>0</v>
      </c>
      <c r="G5" s="254">
        <f t="shared" si="4"/>
        <v>0</v>
      </c>
      <c r="H5">
        <v>629809.76</v>
      </c>
      <c r="I5" s="242">
        <f>VLOOKUP(A5,Sheet1!$C$2:$F$84,4,FALSE)</f>
        <v>629809.76</v>
      </c>
      <c r="J5" s="240">
        <f t="shared" si="1"/>
        <v>0</v>
      </c>
      <c r="K5" s="254">
        <f t="shared" si="5"/>
        <v>0</v>
      </c>
      <c r="L5" s="346">
        <v>46.01</v>
      </c>
      <c r="M5" s="239">
        <f>VLOOKUP(A5,Sheet1!$C$2:$G$84,5,FALSE)</f>
        <v>46.01</v>
      </c>
      <c r="N5" s="240">
        <f t="shared" si="2"/>
        <v>0</v>
      </c>
      <c r="O5" s="254">
        <f t="shared" si="3"/>
        <v>0</v>
      </c>
      <c r="P5">
        <v>883392</v>
      </c>
      <c r="Q5" s="239">
        <f>VLOOKUP(A5,Sheet1!$C$2:$H$84,6,FALSE)</f>
        <v>883392</v>
      </c>
      <c r="R5" s="240">
        <f t="shared" si="6"/>
        <v>0</v>
      </c>
      <c r="S5" s="254">
        <f t="shared" si="7"/>
        <v>0</v>
      </c>
      <c r="T5" s="9"/>
      <c r="U5" s="334" t="s">
        <v>295</v>
      </c>
    </row>
    <row r="6" spans="1:21" s="51" customFormat="1">
      <c r="A6" s="292" t="str">
        <f>VLOOKUP(U6,Sheet1!$C$2:$C$84,1,FALSE)</f>
        <v>BJ2KSG2</v>
      </c>
      <c r="B6" s="334" t="s">
        <v>332</v>
      </c>
      <c r="C6" s="334" t="s">
        <v>333</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109.3817</v>
      </c>
      <c r="M6" s="239">
        <f>VLOOKUP(A6,Sheet1!$C$2:$G$84,5,FALSE)</f>
        <v>109.3</v>
      </c>
      <c r="N6" s="240">
        <f t="shared" si="2"/>
        <v>8.1699999999997885E-2</v>
      </c>
      <c r="O6" s="254">
        <f t="shared" si="3"/>
        <v>7.4692569999999998E-4</v>
      </c>
      <c r="P6">
        <v>441136.4</v>
      </c>
      <c r="Q6" s="239">
        <f>VLOOKUP(A6,Sheet1!$C$2:$H$84,6,FALSE)</f>
        <v>440804.33</v>
      </c>
      <c r="R6" s="240">
        <f t="shared" si="6"/>
        <v>332.07000000000698</v>
      </c>
      <c r="S6" s="254">
        <f t="shared" si="7"/>
        <v>7.5276040000000002E-4</v>
      </c>
      <c r="T6" s="9"/>
      <c r="U6" s="334" t="s">
        <v>296</v>
      </c>
    </row>
    <row r="7" spans="1:21" s="51" customFormat="1">
      <c r="A7" s="292" t="str">
        <f>VLOOKUP(U7,Sheet1!$C$2:$C$84,1,FALSE)</f>
        <v>BP41ZD1</v>
      </c>
      <c r="B7" s="334" t="s">
        <v>334</v>
      </c>
      <c r="C7" s="334" t="s">
        <v>335</v>
      </c>
      <c r="D7">
        <v>3480</v>
      </c>
      <c r="E7" s="239">
        <f>VLOOKUP(A7,Sheet1!$C$2:$E$84,3,FALSE)</f>
        <v>3480</v>
      </c>
      <c r="F7" s="240">
        <f t="shared" si="0"/>
        <v>0</v>
      </c>
      <c r="G7" s="254">
        <f t="shared" si="4"/>
        <v>0</v>
      </c>
      <c r="H7">
        <v>775351.7</v>
      </c>
      <c r="I7" s="242">
        <f>VLOOKUP(A7,Sheet1!$C$2:$F$84,4,FALSE)</f>
        <v>775351.7</v>
      </c>
      <c r="J7" s="240">
        <f t="shared" si="1"/>
        <v>0</v>
      </c>
      <c r="K7" s="254">
        <f t="shared" si="5"/>
        <v>0</v>
      </c>
      <c r="L7" s="346">
        <v>148.05000000000001</v>
      </c>
      <c r="M7" s="239">
        <f>VLOOKUP(A7,Sheet1!$C$2:$G$84,5,FALSE)</f>
        <v>148.05000000000001</v>
      </c>
      <c r="N7" s="240">
        <f t="shared" si="2"/>
        <v>0</v>
      </c>
      <c r="O7" s="254">
        <f t="shared" si="3"/>
        <v>0</v>
      </c>
      <c r="P7">
        <v>515214</v>
      </c>
      <c r="Q7" s="239">
        <f>VLOOKUP(A7,Sheet1!$C$2:$H$84,6,FALSE)</f>
        <v>515214</v>
      </c>
      <c r="R7" s="240">
        <f t="shared" si="6"/>
        <v>0</v>
      </c>
      <c r="S7" s="254">
        <f t="shared" si="7"/>
        <v>0</v>
      </c>
      <c r="T7" s="9"/>
      <c r="U7" s="334" t="s">
        <v>297</v>
      </c>
    </row>
    <row r="8" spans="1:21" s="51" customFormat="1">
      <c r="A8" s="292">
        <f>VLOOKUP(U8,Sheet1!$C$2:$C$84,1,FALSE)</f>
        <v>2722670</v>
      </c>
      <c r="B8" s="334" t="s">
        <v>336</v>
      </c>
      <c r="C8" s="334" t="s">
        <v>337</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17.670000000000002</v>
      </c>
      <c r="M8" s="239">
        <f>VLOOKUP(A8,Sheet1!$C$2:$G$84,5,FALSE)</f>
        <v>17.670000000000002</v>
      </c>
      <c r="N8" s="240">
        <f t="shared" si="2"/>
        <v>0</v>
      </c>
      <c r="O8" s="254">
        <f t="shared" si="3"/>
        <v>0</v>
      </c>
      <c r="P8">
        <v>843106.38</v>
      </c>
      <c r="Q8" s="239">
        <f>VLOOKUP(A8,Sheet1!$C$2:$H$84,6,FALSE)</f>
        <v>843106.38</v>
      </c>
      <c r="R8" s="240">
        <f t="shared" si="6"/>
        <v>0</v>
      </c>
      <c r="S8" s="254">
        <f t="shared" si="7"/>
        <v>0</v>
      </c>
      <c r="T8" s="9"/>
      <c r="U8" s="334">
        <v>2722670</v>
      </c>
    </row>
    <row r="9" spans="1:21" s="51" customFormat="1">
      <c r="A9" s="292">
        <f>VLOOKUP(U9,Sheet1!$C$2:$C$84,1,FALSE)</f>
        <v>2257495</v>
      </c>
      <c r="B9" s="334" t="s">
        <v>338</v>
      </c>
      <c r="C9" s="334" t="s">
        <v>339</v>
      </c>
      <c r="D9">
        <v>12500</v>
      </c>
      <c r="E9" s="239">
        <f>VLOOKUP(A9,Sheet1!$C$2:$E$84,3,FALSE)</f>
        <v>12500</v>
      </c>
      <c r="F9" s="240">
        <f t="shared" si="0"/>
        <v>0</v>
      </c>
      <c r="G9" s="254">
        <f t="shared" si="4"/>
        <v>0</v>
      </c>
      <c r="H9">
        <v>292738.75</v>
      </c>
      <c r="I9" s="242">
        <f>VLOOKUP(A9,Sheet1!$C$2:$F$84,4,FALSE)</f>
        <v>292738.75</v>
      </c>
      <c r="J9" s="240">
        <f t="shared" si="1"/>
        <v>0</v>
      </c>
      <c r="K9" s="254">
        <f t="shared" si="5"/>
        <v>0</v>
      </c>
      <c r="L9" s="346">
        <v>15.99</v>
      </c>
      <c r="M9" s="239">
        <f>VLOOKUP(A9,Sheet1!$C$2:$G$84,5,FALSE)</f>
        <v>15.99</v>
      </c>
      <c r="N9" s="240">
        <f t="shared" si="2"/>
        <v>0</v>
      </c>
      <c r="O9" s="254">
        <f t="shared" si="3"/>
        <v>0</v>
      </c>
      <c r="P9">
        <v>199875</v>
      </c>
      <c r="Q9" s="239">
        <f>VLOOKUP(A9,Sheet1!$C$2:$H$84,6,FALSE)</f>
        <v>199875</v>
      </c>
      <c r="R9" s="240">
        <f t="shared" si="6"/>
        <v>0</v>
      </c>
      <c r="S9" s="254">
        <f t="shared" si="7"/>
        <v>0</v>
      </c>
      <c r="T9" s="9"/>
      <c r="U9" s="334">
        <v>2257495</v>
      </c>
    </row>
    <row r="10" spans="1:21" s="51" customFormat="1">
      <c r="A10" s="292">
        <f>VLOOKUP(U10,Sheet1!$C$2:$C$84,1,FALSE)</f>
        <v>6054603</v>
      </c>
      <c r="B10" s="334">
        <v>605460005</v>
      </c>
      <c r="C10" s="334" t="s">
        <v>340</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10.723727999999999</v>
      </c>
      <c r="M10" s="239">
        <f>VLOOKUP(A10,Sheet1!$C$2:$G$84,5,FALSE)</f>
        <v>10.75</v>
      </c>
      <c r="N10" s="240">
        <f t="shared" si="2"/>
        <v>-2.6272000000000517E-2</v>
      </c>
      <c r="O10" s="254">
        <f t="shared" si="3"/>
        <v>-2.4498942999999999E-3</v>
      </c>
      <c r="P10">
        <v>258441.86</v>
      </c>
      <c r="Q10" s="239">
        <f>VLOOKUP(A10,Sheet1!$C$2:$H$84,6,FALSE)</f>
        <v>259150.27</v>
      </c>
      <c r="R10" s="240">
        <f t="shared" si="6"/>
        <v>-708.41000000000349</v>
      </c>
      <c r="S10" s="254">
        <f t="shared" si="7"/>
        <v>-2.7410807000000001E-3</v>
      </c>
      <c r="T10" s="9"/>
      <c r="U10" s="334">
        <v>6054603</v>
      </c>
    </row>
    <row r="11" spans="1:21" s="51" customFormat="1">
      <c r="A11" s="292" t="str">
        <f>VLOOKUP(U11,Sheet1!$C$2:$C$84,1,FALSE)</f>
        <v>BV9G6B8</v>
      </c>
      <c r="B11" s="334" t="s">
        <v>341</v>
      </c>
      <c r="C11" s="334" t="s">
        <v>342</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159.38999999999999</v>
      </c>
      <c r="M11" s="239">
        <f>VLOOKUP(A11,Sheet1!$C$2:$G$84,5,FALSE)</f>
        <v>159.38999999999999</v>
      </c>
      <c r="N11" s="240">
        <f t="shared" si="2"/>
        <v>0</v>
      </c>
      <c r="O11" s="254">
        <f t="shared" si="3"/>
        <v>0</v>
      </c>
      <c r="P11">
        <v>350658</v>
      </c>
      <c r="Q11" s="239">
        <f>VLOOKUP(A11,Sheet1!$C$2:$H$84,6,FALSE)</f>
        <v>350658</v>
      </c>
      <c r="R11" s="240">
        <f t="shared" si="6"/>
        <v>0</v>
      </c>
      <c r="S11" s="254">
        <f t="shared" si="7"/>
        <v>0</v>
      </c>
      <c r="T11" s="9"/>
      <c r="U11" s="334" t="s">
        <v>298</v>
      </c>
    </row>
    <row r="12" spans="1:21" s="51" customFormat="1">
      <c r="A12" s="292" t="str">
        <f>VLOOKUP(U12,Sheet1!$C$2:$C$84,1,FALSE)</f>
        <v>B908F01</v>
      </c>
      <c r="B12" s="334" t="s">
        <v>343</v>
      </c>
      <c r="C12" s="334" t="s">
        <v>344</v>
      </c>
      <c r="D12">
        <v>2092</v>
      </c>
      <c r="E12" s="239">
        <f>VLOOKUP(A12,Sheet1!$C$2:$E$84,3,FALSE)</f>
        <v>2092</v>
      </c>
      <c r="F12" s="240">
        <f t="shared" si="0"/>
        <v>0</v>
      </c>
      <c r="G12" s="254">
        <f t="shared" si="4"/>
        <v>0</v>
      </c>
      <c r="H12">
        <v>286892.21999999997</v>
      </c>
      <c r="I12" s="242">
        <f>VLOOKUP(A12,Sheet1!$C$2:$F$84,4,FALSE)</f>
        <v>301321.08</v>
      </c>
      <c r="J12" s="240">
        <f t="shared" si="1"/>
        <v>-14428.860000000044</v>
      </c>
      <c r="K12" s="254">
        <f t="shared" si="5"/>
        <v>-5.0293660800000001E-2</v>
      </c>
      <c r="L12" s="346">
        <v>745.11</v>
      </c>
      <c r="M12" s="239">
        <f>VLOOKUP(A12,Sheet1!$C$2:$G$84,5,FALSE)</f>
        <v>745.11</v>
      </c>
      <c r="N12" s="240">
        <f t="shared" si="2"/>
        <v>0</v>
      </c>
      <c r="O12" s="254">
        <f t="shared" si="3"/>
        <v>0</v>
      </c>
      <c r="P12">
        <v>1558770.12</v>
      </c>
      <c r="Q12" s="239">
        <f>VLOOKUP(A12,Sheet1!$C$2:$H$84,6,FALSE)</f>
        <v>1558770.12</v>
      </c>
      <c r="R12" s="240">
        <f t="shared" si="6"/>
        <v>0</v>
      </c>
      <c r="S12" s="254">
        <f t="shared" si="7"/>
        <v>0</v>
      </c>
      <c r="T12" s="9"/>
      <c r="U12" s="334" t="s">
        <v>299</v>
      </c>
    </row>
    <row r="13" spans="1:21" s="51" customFormat="1">
      <c r="A13" s="292" t="str">
        <f>VLOOKUP(U13,Sheet1!$C$2:$C$84,1,FALSE)</f>
        <v>0263494</v>
      </c>
      <c r="B13" s="334" t="s">
        <v>345</v>
      </c>
      <c r="C13" s="334" t="s">
        <v>346</v>
      </c>
      <c r="D13">
        <v>68495</v>
      </c>
      <c r="E13" s="239">
        <f>VLOOKUP(A13,Sheet1!$C$2:$E$84,3,FALSE)</f>
        <v>68495</v>
      </c>
      <c r="F13" s="240">
        <f t="shared" si="0"/>
        <v>0</v>
      </c>
      <c r="G13" s="254">
        <f t="shared" si="4"/>
        <v>0</v>
      </c>
      <c r="H13">
        <v>513072.63</v>
      </c>
      <c r="I13" s="242">
        <f>VLOOKUP(A13,Sheet1!$C$2:$F$84,4,FALSE)</f>
        <v>513072.6</v>
      </c>
      <c r="J13" s="240">
        <f t="shared" si="1"/>
        <v>3.0000000027939677E-2</v>
      </c>
      <c r="K13" s="254">
        <f t="shared" si="5"/>
        <v>5.8500000000000001E-8</v>
      </c>
      <c r="L13" s="346">
        <v>7.620876</v>
      </c>
      <c r="M13" s="239">
        <f>VLOOKUP(A13,Sheet1!$C$2:$G$84,5,FALSE)</f>
        <v>7.61</v>
      </c>
      <c r="N13" s="240">
        <f t="shared" si="2"/>
        <v>1.0875999999999664E-2</v>
      </c>
      <c r="O13" s="254">
        <f t="shared" si="3"/>
        <v>1.4271325E-3</v>
      </c>
      <c r="P13">
        <v>521991.92</v>
      </c>
      <c r="Q13" s="239">
        <f>VLOOKUP(A13,Sheet1!$C$2:$H$84,6,FALSE)</f>
        <v>521532.72</v>
      </c>
      <c r="R13" s="240">
        <f t="shared" si="6"/>
        <v>459.20000000001164</v>
      </c>
      <c r="S13" s="254">
        <f t="shared" si="7"/>
        <v>8.7970710000000001E-4</v>
      </c>
      <c r="T13" s="9"/>
      <c r="U13" s="334" t="s">
        <v>300</v>
      </c>
    </row>
    <row r="14" spans="1:21" s="51" customFormat="1">
      <c r="A14" s="292">
        <f>VLOOKUP(U14,Sheet1!$C$2:$C$84,1,FALSE)</f>
        <v>7124594</v>
      </c>
      <c r="B14" s="334">
        <v>712459908</v>
      </c>
      <c r="C14" s="334" t="s">
        <v>347</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152.54328100000001</v>
      </c>
      <c r="M14" s="239">
        <f>VLOOKUP(A14,Sheet1!$C$2:$G$84,5,FALSE)</f>
        <v>152.76</v>
      </c>
      <c r="N14" s="240">
        <f t="shared" si="2"/>
        <v>-0.21671899999998345</v>
      </c>
      <c r="O14" s="254">
        <f t="shared" si="3"/>
        <v>-1.420705E-3</v>
      </c>
      <c r="P14">
        <v>396002.36</v>
      </c>
      <c r="Q14" s="239">
        <f>VLOOKUP(A14,Sheet1!$C$2:$H$84,6,FALSE)</f>
        <v>396576.27</v>
      </c>
      <c r="R14" s="240">
        <f t="shared" si="6"/>
        <v>-573.9100000000326</v>
      </c>
      <c r="S14" s="254">
        <f t="shared" si="7"/>
        <v>-1.4492590000000001E-3</v>
      </c>
      <c r="T14" s="9"/>
      <c r="U14" s="351">
        <v>7124594</v>
      </c>
    </row>
    <row r="15" spans="1:21" s="51" customFormat="1">
      <c r="A15" s="292">
        <f>VLOOKUP(U15,Sheet1!$C$2:$C$84,1,FALSE)</f>
        <v>2136646</v>
      </c>
      <c r="B15" s="334" t="s">
        <v>348</v>
      </c>
      <c r="C15" s="334" t="s">
        <v>349</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19.77</v>
      </c>
      <c r="M15" s="239">
        <f>VLOOKUP(A15,Sheet1!$C$2:$G$84,5,FALSE)</f>
        <v>19.77</v>
      </c>
      <c r="N15" s="240">
        <f t="shared" si="2"/>
        <v>0</v>
      </c>
      <c r="O15" s="254">
        <f t="shared" si="3"/>
        <v>0</v>
      </c>
      <c r="P15">
        <v>221424</v>
      </c>
      <c r="Q15" s="239">
        <f>VLOOKUP(A15,Sheet1!$C$2:$H$84,6,FALSE)</f>
        <v>221424</v>
      </c>
      <c r="R15" s="240">
        <f t="shared" si="6"/>
        <v>0</v>
      </c>
      <c r="S15" s="254">
        <f t="shared" si="7"/>
        <v>0</v>
      </c>
      <c r="T15" s="9"/>
      <c r="U15" s="334">
        <v>2136646</v>
      </c>
    </row>
    <row r="16" spans="1:21" s="51" customFormat="1">
      <c r="A16" s="292" t="str">
        <f>VLOOKUP(U16,Sheet1!$C$2:$C$84,1,FALSE)</f>
        <v>B3VCFN3</v>
      </c>
      <c r="B16" s="334" t="s">
        <v>350</v>
      </c>
      <c r="C16" s="334" t="s">
        <v>351</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8.52</v>
      </c>
      <c r="M16" s="239">
        <f>VLOOKUP(A16,Sheet1!$C$2:$G$84,5,FALSE)</f>
        <v>8.52</v>
      </c>
      <c r="N16" s="240">
        <f t="shared" si="2"/>
        <v>0</v>
      </c>
      <c r="O16" s="254">
        <f t="shared" si="3"/>
        <v>0</v>
      </c>
      <c r="P16">
        <v>393624</v>
      </c>
      <c r="Q16" s="239">
        <f>VLOOKUP(A16,Sheet1!$C$2:$H$84,6,FALSE)</f>
        <v>393624</v>
      </c>
      <c r="R16" s="240">
        <f t="shared" si="6"/>
        <v>0</v>
      </c>
      <c r="S16" s="254">
        <f t="shared" si="7"/>
        <v>0</v>
      </c>
      <c r="T16" s="9"/>
      <c r="U16" s="334" t="s">
        <v>301</v>
      </c>
    </row>
    <row r="17" spans="1:21" s="51" customFormat="1">
      <c r="A17" s="292" t="str">
        <f>VLOOKUP(U17,Sheet1!$C$2:$C$84,1,FALSE)</f>
        <v>B0744B3</v>
      </c>
      <c r="B17" s="334" t="s">
        <v>352</v>
      </c>
      <c r="C17" s="334" t="s">
        <v>353</v>
      </c>
      <c r="D17">
        <v>16688</v>
      </c>
      <c r="E17" s="239">
        <f>VLOOKUP(A17,Sheet1!$C$2:$E$84,3,FALSE)</f>
        <v>16688</v>
      </c>
      <c r="F17" s="240">
        <f t="shared" si="0"/>
        <v>0</v>
      </c>
      <c r="G17" s="254">
        <f t="shared" si="4"/>
        <v>0</v>
      </c>
      <c r="H17">
        <v>496030.81</v>
      </c>
      <c r="I17" s="242">
        <f>VLOOKUP(A17,Sheet1!$C$2:$F$84,4,FALSE)</f>
        <v>496030.75</v>
      </c>
      <c r="J17" s="240">
        <f t="shared" si="1"/>
        <v>5.9999999997671694E-2</v>
      </c>
      <c r="K17" s="254">
        <f t="shared" si="5"/>
        <v>1.2100000000000001E-7</v>
      </c>
      <c r="L17" s="346">
        <v>33.102001000000001</v>
      </c>
      <c r="M17" s="239">
        <f>VLOOKUP(A17,Sheet1!$C$2:$G$84,5,FALSE)</f>
        <v>33.07</v>
      </c>
      <c r="N17" s="240">
        <f t="shared" si="2"/>
        <v>3.2001000000001056E-2</v>
      </c>
      <c r="O17" s="254">
        <f t="shared" si="3"/>
        <v>9.6673910000000002E-4</v>
      </c>
      <c r="P17">
        <v>552406.19999999995</v>
      </c>
      <c r="Q17" s="239">
        <f>VLOOKUP(A17,Sheet1!$C$2:$H$84,6,FALSE)</f>
        <v>551920.25</v>
      </c>
      <c r="R17" s="240">
        <f t="shared" si="6"/>
        <v>485.94999999995343</v>
      </c>
      <c r="S17" s="254">
        <f t="shared" si="7"/>
        <v>8.796969E-4</v>
      </c>
      <c r="T17" s="9"/>
      <c r="U17" s="334" t="s">
        <v>302</v>
      </c>
    </row>
    <row r="18" spans="1:21" s="51" customFormat="1">
      <c r="A18" s="292">
        <f>VLOOKUP(U18,Sheet1!$C$2:$C$84,1,FALSE)</f>
        <v>2125097</v>
      </c>
      <c r="B18" s="334">
        <v>124765108</v>
      </c>
      <c r="C18" s="334" t="s">
        <v>354</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29.87</v>
      </c>
      <c r="M18" s="239">
        <f>VLOOKUP(A18,Sheet1!$C$2:$G$84,5,FALSE)</f>
        <v>29.87</v>
      </c>
      <c r="N18" s="240">
        <f t="shared" si="2"/>
        <v>0</v>
      </c>
      <c r="O18" s="254">
        <f t="shared" si="3"/>
        <v>0</v>
      </c>
      <c r="P18">
        <v>728828</v>
      </c>
      <c r="Q18" s="239">
        <f>VLOOKUP(A18,Sheet1!$C$2:$H$84,6,FALSE)</f>
        <v>728828</v>
      </c>
      <c r="R18" s="240">
        <f t="shared" si="6"/>
        <v>0</v>
      </c>
      <c r="S18" s="254">
        <f t="shared" si="7"/>
        <v>0</v>
      </c>
      <c r="T18" s="9"/>
      <c r="U18" s="334">
        <v>2125097</v>
      </c>
    </row>
    <row r="19" spans="1:21" s="51" customFormat="1">
      <c r="A19" s="292">
        <f>VLOOKUP(U19,Sheet1!$C$2:$C$84,1,FALSE)</f>
        <v>2488671</v>
      </c>
      <c r="B19" s="334">
        <v>151290889</v>
      </c>
      <c r="C19" s="334" t="s">
        <v>355</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7.17</v>
      </c>
      <c r="M19" s="239">
        <f>VLOOKUP(A19,Sheet1!$C$2:$G$84,5,FALSE)</f>
        <v>7.17</v>
      </c>
      <c r="N19" s="240">
        <f t="shared" si="2"/>
        <v>0</v>
      </c>
      <c r="O19" s="254">
        <f t="shared" si="3"/>
        <v>0</v>
      </c>
      <c r="P19">
        <v>179250</v>
      </c>
      <c r="Q19" s="239">
        <f>VLOOKUP(A19,Sheet1!$C$2:$H$84,6,FALSE)</f>
        <v>179250</v>
      </c>
      <c r="R19" s="240">
        <f t="shared" si="6"/>
        <v>0</v>
      </c>
      <c r="S19" s="254">
        <f t="shared" si="7"/>
        <v>0</v>
      </c>
      <c r="T19" s="9"/>
      <c r="U19" s="334">
        <v>2488671</v>
      </c>
    </row>
    <row r="20" spans="1:21" s="51" customFormat="1">
      <c r="A20" s="292" t="str">
        <f>VLOOKUP(U20,Sheet1!$C$2:$C$84,1,FALSE)</f>
        <v>BJ2L553</v>
      </c>
      <c r="B20" s="334" t="s">
        <v>356</v>
      </c>
      <c r="C20" s="334" t="s">
        <v>357</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84.76</v>
      </c>
      <c r="M20" s="239">
        <f>VLOOKUP(A20,Sheet1!$C$2:$G$84,5,FALSE)</f>
        <v>84.76</v>
      </c>
      <c r="N20" s="240">
        <f t="shared" si="2"/>
        <v>0</v>
      </c>
      <c r="O20" s="254">
        <f t="shared" si="3"/>
        <v>0</v>
      </c>
      <c r="P20">
        <v>339040</v>
      </c>
      <c r="Q20" s="239">
        <f>VLOOKUP(A20,Sheet1!$C$2:$H$84,6,FALSE)</f>
        <v>339040</v>
      </c>
      <c r="R20" s="240">
        <f t="shared" si="6"/>
        <v>0</v>
      </c>
      <c r="S20" s="254">
        <f t="shared" si="7"/>
        <v>0</v>
      </c>
      <c r="T20" s="9"/>
      <c r="U20" s="334" t="s">
        <v>303</v>
      </c>
    </row>
    <row r="21" spans="1:21" s="51" customFormat="1">
      <c r="A21" s="292">
        <f>VLOOKUP(U21,Sheet1!$C$2:$C$84,1,FALSE)</f>
        <v>7171589</v>
      </c>
      <c r="B21" s="334">
        <v>717158901</v>
      </c>
      <c r="C21" s="334" t="s">
        <v>358</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9.9630170000000007</v>
      </c>
      <c r="M21" s="239">
        <f>VLOOKUP(A21,Sheet1!$C$2:$G$84,5,FALSE)</f>
        <v>9.98</v>
      </c>
      <c r="N21" s="240">
        <f t="shared" si="2"/>
        <v>-1.6982999999999748E-2</v>
      </c>
      <c r="O21" s="254">
        <f t="shared" si="3"/>
        <v>-1.7046041E-3</v>
      </c>
      <c r="P21">
        <v>187424.27</v>
      </c>
      <c r="Q21" s="239">
        <f>VLOOKUP(A21,Sheet1!$C$2:$H$84,6,FALSE)</f>
        <v>187695.9</v>
      </c>
      <c r="R21" s="240">
        <f t="shared" si="6"/>
        <v>-271.63000000000466</v>
      </c>
      <c r="S21" s="254">
        <f t="shared" si="7"/>
        <v>-1.4492787E-3</v>
      </c>
      <c r="T21" s="9"/>
      <c r="U21" s="334">
        <v>7171589</v>
      </c>
    </row>
    <row r="22" spans="1:21" s="51" customFormat="1">
      <c r="A22" s="292">
        <f>VLOOKUP(U22,Sheet1!$C$2:$C$84,1,FALSE)</f>
        <v>6185495</v>
      </c>
      <c r="B22" s="334">
        <v>618549901</v>
      </c>
      <c r="C22" s="334" t="s">
        <v>359</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211.93755999999999</v>
      </c>
      <c r="M22" s="239">
        <f>VLOOKUP(A22,Sheet1!$C$2:$G$84,5,FALSE)</f>
        <v>208.74</v>
      </c>
      <c r="N22" s="240">
        <f t="shared" si="2"/>
        <v>3.1975599999999815</v>
      </c>
      <c r="O22" s="254">
        <f t="shared" si="3"/>
        <v>1.50872738E-2</v>
      </c>
      <c r="P22">
        <v>399078.43</v>
      </c>
      <c r="Q22" s="239">
        <f>VLOOKUP(A22,Sheet1!$C$2:$H$84,6,FALSE)</f>
        <v>393050.23</v>
      </c>
      <c r="R22" s="240">
        <f t="shared" si="6"/>
        <v>6028.2000000000116</v>
      </c>
      <c r="S22" s="254">
        <f t="shared" si="7"/>
        <v>1.51053015E-2</v>
      </c>
      <c r="T22" s="9"/>
      <c r="U22" s="334">
        <v>6185495</v>
      </c>
    </row>
    <row r="23" spans="1:21" s="51" customFormat="1">
      <c r="A23" s="292" t="str">
        <f>VLOOKUP(U23,Sheet1!$C$2:$C$84,1,FALSE)</f>
        <v>BM8H5Y5</v>
      </c>
      <c r="B23" s="334" t="s">
        <v>360</v>
      </c>
      <c r="C23" s="334" t="s">
        <v>361</v>
      </c>
      <c r="D23">
        <v>25940</v>
      </c>
      <c r="E23" s="239">
        <f>VLOOKUP(A23,Sheet1!$C$2:$E$84,3,FALSE)</f>
        <v>25940</v>
      </c>
      <c r="F23" s="240">
        <f t="shared" si="0"/>
        <v>0</v>
      </c>
      <c r="G23" s="254">
        <f t="shared" si="4"/>
        <v>0</v>
      </c>
      <c r="H23">
        <v>492884.57</v>
      </c>
      <c r="I23" s="242">
        <f>VLOOKUP(A23,Sheet1!$C$2:$F$84,4,FALSE)</f>
        <v>492884.56</v>
      </c>
      <c r="J23" s="240">
        <f t="shared" si="1"/>
        <v>1.0000000009313226E-2</v>
      </c>
      <c r="K23" s="254">
        <f t="shared" si="5"/>
        <v>2.03E-8</v>
      </c>
      <c r="L23" s="346">
        <v>52.691661000000003</v>
      </c>
      <c r="M23" s="239">
        <f>VLOOKUP(A23,Sheet1!$C$2:$G$84,5,FALSE)</f>
        <v>52.65</v>
      </c>
      <c r="N23" s="240">
        <f t="shared" si="2"/>
        <v>4.1661000000004833E-2</v>
      </c>
      <c r="O23" s="254">
        <f t="shared" si="3"/>
        <v>7.9065639999999996E-4</v>
      </c>
      <c r="P23">
        <v>1366821.7</v>
      </c>
      <c r="Q23" s="239">
        <f>VLOOKUP(A23,Sheet1!$C$2:$H$84,6,FALSE)</f>
        <v>1365792.82</v>
      </c>
      <c r="R23" s="240">
        <f t="shared" si="6"/>
        <v>1028.8799999998882</v>
      </c>
      <c r="S23" s="254">
        <f t="shared" si="7"/>
        <v>7.5275359999999998E-4</v>
      </c>
      <c r="T23" s="9"/>
      <c r="U23" s="334" t="s">
        <v>304</v>
      </c>
    </row>
    <row r="24" spans="1:21" s="51" customFormat="1">
      <c r="A24" s="292">
        <f>VLOOKUP(U24,Sheet1!$C$2:$C$84,1,FALSE)</f>
        <v>2031730</v>
      </c>
      <c r="B24" s="334">
        <v>294821608</v>
      </c>
      <c r="C24" s="334" t="s">
        <v>362</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11.2</v>
      </c>
      <c r="M24" s="239">
        <f>VLOOKUP(A24,Sheet1!$C$2:$G$84,5,FALSE)</f>
        <v>11.2</v>
      </c>
      <c r="N24" s="240">
        <f t="shared" si="2"/>
        <v>0</v>
      </c>
      <c r="O24" s="254">
        <f t="shared" si="3"/>
        <v>0</v>
      </c>
      <c r="P24">
        <v>792960</v>
      </c>
      <c r="Q24" s="239">
        <f>VLOOKUP(A24,Sheet1!$C$2:$H$84,6,FALSE)</f>
        <v>792960</v>
      </c>
      <c r="R24" s="240">
        <f t="shared" si="6"/>
        <v>0</v>
      </c>
      <c r="S24" s="254">
        <f t="shared" si="7"/>
        <v>0</v>
      </c>
      <c r="T24" s="9"/>
      <c r="U24" s="334">
        <v>2031730</v>
      </c>
    </row>
    <row r="25" spans="1:21" s="51" customFormat="1">
      <c r="A25" s="292" t="str">
        <f>VLOOKUP(U25,Sheet1!$C$2:$C$84,1,FALSE)</f>
        <v>BZ1GMK5</v>
      </c>
      <c r="B25" s="334" t="s">
        <v>363</v>
      </c>
      <c r="C25" s="334" t="s">
        <v>364</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209.12</v>
      </c>
      <c r="M25" s="239">
        <f>VLOOKUP(A25,Sheet1!$C$2:$G$84,5,FALSE)</f>
        <v>209.12</v>
      </c>
      <c r="N25" s="240">
        <f t="shared" si="2"/>
        <v>0</v>
      </c>
      <c r="O25" s="254">
        <f t="shared" si="3"/>
        <v>0</v>
      </c>
      <c r="P25">
        <v>1212896</v>
      </c>
      <c r="Q25" s="239">
        <f>VLOOKUP(A25,Sheet1!$C$2:$H$84,6,FALSE)</f>
        <v>1212896</v>
      </c>
      <c r="R25" s="240">
        <f t="shared" si="6"/>
        <v>0</v>
      </c>
      <c r="S25" s="254">
        <f t="shared" si="7"/>
        <v>0</v>
      </c>
      <c r="T25" s="9"/>
      <c r="U25" s="334" t="s">
        <v>305</v>
      </c>
    </row>
    <row r="26" spans="1:21" s="51" customFormat="1">
      <c r="A26" s="292" t="str">
        <f>VLOOKUP(U26,Sheet1!$C$2:$C$84,1,FALSE)</f>
        <v>B8K7T65</v>
      </c>
      <c r="B26" s="334">
        <v>398438408</v>
      </c>
      <c r="C26" s="334" t="s">
        <v>365</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14.61</v>
      </c>
      <c r="M26" s="239">
        <f>VLOOKUP(A26,Sheet1!$C$2:$G$84,5,FALSE)</f>
        <v>14.61</v>
      </c>
      <c r="N26" s="240">
        <f t="shared" si="2"/>
        <v>0</v>
      </c>
      <c r="O26" s="254">
        <f t="shared" si="3"/>
        <v>0</v>
      </c>
      <c r="P26">
        <v>378399</v>
      </c>
      <c r="Q26" s="239">
        <f>VLOOKUP(A26,Sheet1!$C$2:$H$84,6,FALSE)</f>
        <v>378399</v>
      </c>
      <c r="R26" s="240">
        <f t="shared" si="6"/>
        <v>0</v>
      </c>
      <c r="S26" s="254">
        <f t="shared" si="7"/>
        <v>0</v>
      </c>
      <c r="T26" s="9"/>
      <c r="U26" s="334" t="s">
        <v>306</v>
      </c>
    </row>
    <row r="27" spans="1:21" s="51" customFormat="1">
      <c r="A27" s="292">
        <f>VLOOKUP(U27,Sheet1!$C$2:$C$84,1,FALSE)</f>
        <v>2781648</v>
      </c>
      <c r="B27" s="334" t="s">
        <v>366</v>
      </c>
      <c r="C27" s="334" t="s">
        <v>367</v>
      </c>
      <c r="D27">
        <v>7000</v>
      </c>
      <c r="E27" s="239">
        <f>VLOOKUP(A27,Sheet1!$C$2:$E$84,3,FALSE)</f>
        <v>7000</v>
      </c>
      <c r="F27" s="240">
        <f t="shared" si="0"/>
        <v>0</v>
      </c>
      <c r="G27" s="254">
        <f t="shared" si="4"/>
        <v>0</v>
      </c>
      <c r="H27">
        <v>486056</v>
      </c>
      <c r="I27" s="242">
        <f>VLOOKUP(A27,Sheet1!$C$2:$F$84,4,FALSE)</f>
        <v>486056</v>
      </c>
      <c r="J27" s="240">
        <f t="shared" si="1"/>
        <v>0</v>
      </c>
      <c r="K27" s="254">
        <f t="shared" si="5"/>
        <v>0</v>
      </c>
      <c r="L27" s="346">
        <v>73.09</v>
      </c>
      <c r="M27" s="239">
        <f>VLOOKUP(A27,Sheet1!$C$2:$G$84,5,FALSE)</f>
        <v>73.09</v>
      </c>
      <c r="N27" s="240">
        <f t="shared" si="2"/>
        <v>0</v>
      </c>
      <c r="O27" s="254">
        <f t="shared" si="3"/>
        <v>0</v>
      </c>
      <c r="P27">
        <v>511630</v>
      </c>
      <c r="Q27" s="239">
        <f>VLOOKUP(A27,Sheet1!$C$2:$H$84,6,FALSE)</f>
        <v>511630</v>
      </c>
      <c r="R27" s="240">
        <f t="shared" si="6"/>
        <v>0</v>
      </c>
      <c r="S27" s="254">
        <f t="shared" si="7"/>
        <v>0</v>
      </c>
      <c r="T27" s="9"/>
      <c r="U27" s="334">
        <v>2781648</v>
      </c>
    </row>
    <row r="28" spans="1:21" s="51" customFormat="1">
      <c r="A28" s="292">
        <f>VLOOKUP(U28,Sheet1!$C$2:$C$84,1,FALSE)</f>
        <v>2569286</v>
      </c>
      <c r="B28" s="334" t="s">
        <v>368</v>
      </c>
      <c r="C28" s="334" t="s">
        <v>369</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18.87</v>
      </c>
      <c r="M28" s="239">
        <f>VLOOKUP(A28,Sheet1!$C$2:$G$84,5,FALSE)</f>
        <v>18.87</v>
      </c>
      <c r="N28" s="240">
        <f t="shared" si="2"/>
        <v>0</v>
      </c>
      <c r="O28" s="254">
        <f t="shared" si="3"/>
        <v>0</v>
      </c>
      <c r="P28">
        <v>1032189</v>
      </c>
      <c r="Q28" s="239">
        <f>VLOOKUP(A28,Sheet1!$C$2:$H$84,6,FALSE)</f>
        <v>1032189</v>
      </c>
      <c r="R28" s="240">
        <f t="shared" si="6"/>
        <v>0</v>
      </c>
      <c r="S28" s="254">
        <f t="shared" si="7"/>
        <v>0</v>
      </c>
      <c r="T28" s="9"/>
      <c r="U28" s="334">
        <v>2569286</v>
      </c>
    </row>
    <row r="29" spans="1:21" s="51" customFormat="1">
      <c r="A29" s="292" t="str">
        <f>VLOOKUP(U29,Sheet1!$C$2:$C$84,1,FALSE)</f>
        <v>B94G471</v>
      </c>
      <c r="B29" s="334" t="s">
        <v>370</v>
      </c>
      <c r="C29" s="334" t="s">
        <v>371</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262.02</v>
      </c>
      <c r="M29" s="239">
        <f>VLOOKUP(A29,Sheet1!$C$2:$G$84,5,FALSE)</f>
        <v>262.02</v>
      </c>
      <c r="N29" s="240">
        <f t="shared" si="2"/>
        <v>0</v>
      </c>
      <c r="O29" s="254">
        <f t="shared" si="3"/>
        <v>0</v>
      </c>
      <c r="P29">
        <v>340626</v>
      </c>
      <c r="Q29" s="239">
        <f>VLOOKUP(A29,Sheet1!$C$2:$H$84,6,FALSE)</f>
        <v>340626</v>
      </c>
      <c r="R29" s="240">
        <f t="shared" si="6"/>
        <v>0</v>
      </c>
      <c r="S29" s="254">
        <f t="shared" si="7"/>
        <v>0</v>
      </c>
      <c r="T29" s="9"/>
      <c r="U29" s="334" t="s">
        <v>307</v>
      </c>
    </row>
    <row r="30" spans="1:21" s="51" customFormat="1">
      <c r="A30" s="292">
        <f>VLOOKUP(U30,Sheet1!$C$2:$C$84,1,FALSE)</f>
        <v>5889505</v>
      </c>
      <c r="B30" s="334">
        <v>588950907</v>
      </c>
      <c r="C30" s="334" t="s">
        <v>372</v>
      </c>
      <c r="D30">
        <v>19754</v>
      </c>
      <c r="E30" s="239">
        <f>VLOOKUP(A30,Sheet1!$C$2:$E$84,3,FALSE)</f>
        <v>19754</v>
      </c>
      <c r="F30" s="240">
        <f t="shared" ref="F30" si="8">D30-E30</f>
        <v>0</v>
      </c>
      <c r="G30" s="254">
        <f t="shared" ref="G30" si="9">ROUND(F30/D30,10)</f>
        <v>0</v>
      </c>
      <c r="H30">
        <v>389105.64</v>
      </c>
      <c r="I30" s="242">
        <f>VLOOKUP(A30,Sheet1!$C$2:$F$84,4,FALSE)</f>
        <v>389105.64</v>
      </c>
      <c r="J30" s="240">
        <f t="shared" ref="J30" si="10">H30-I30</f>
        <v>0</v>
      </c>
      <c r="K30" s="254">
        <f t="shared" ref="K30" si="11">ROUND(J30/H30,10)</f>
        <v>0</v>
      </c>
      <c r="L30" s="346">
        <v>41.171697999999999</v>
      </c>
      <c r="M30" s="239">
        <f>VLOOKUP(A30,Sheet1!$C$2:$G$84,5,FALSE)</f>
        <v>41.14</v>
      </c>
      <c r="N30" s="240">
        <f t="shared" si="2"/>
        <v>3.1697999999998672E-2</v>
      </c>
      <c r="O30" s="254">
        <f t="shared" si="3"/>
        <v>7.6989780000000002E-4</v>
      </c>
      <c r="P30">
        <v>813305.73</v>
      </c>
      <c r="Q30" s="239">
        <f>VLOOKUP(A30,Sheet1!$C$2:$H$84,6,FALSE)</f>
        <v>812693.51</v>
      </c>
      <c r="R30" s="240">
        <f t="shared" si="6"/>
        <v>612.21999999997206</v>
      </c>
      <c r="S30" s="254">
        <f t="shared" si="7"/>
        <v>7.5275509999999995E-4</v>
      </c>
      <c r="T30" s="9"/>
      <c r="U30" s="334">
        <v>5889505</v>
      </c>
    </row>
    <row r="31" spans="1:21" s="51" customFormat="1">
      <c r="A31" s="292" t="str">
        <f>VLOOKUP(U31,Sheet1!$C$2:$C$84,1,FALSE)</f>
        <v>BF7NT10</v>
      </c>
      <c r="B31" s="334" t="s">
        <v>373</v>
      </c>
      <c r="C31" s="334" t="s">
        <v>374</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64.290000000000006</v>
      </c>
      <c r="M31" s="239">
        <f>VLOOKUP(A31,Sheet1!$C$2:$G$84,5,FALSE)</f>
        <v>64.290000000000006</v>
      </c>
      <c r="N31" s="240">
        <f t="shared" si="2"/>
        <v>0</v>
      </c>
      <c r="O31" s="254">
        <f t="shared" si="3"/>
        <v>0</v>
      </c>
      <c r="P31">
        <v>768586.95</v>
      </c>
      <c r="Q31" s="239">
        <f>VLOOKUP(A31,Sheet1!$C$2:$H$84,6,FALSE)</f>
        <v>768586.95</v>
      </c>
      <c r="R31" s="240">
        <f t="shared" si="6"/>
        <v>0</v>
      </c>
      <c r="S31" s="254">
        <f t="shared" si="7"/>
        <v>0</v>
      </c>
      <c r="T31" s="9"/>
      <c r="U31" s="334" t="s">
        <v>308</v>
      </c>
    </row>
    <row r="32" spans="1:21" s="51" customFormat="1">
      <c r="A32" s="292" t="str">
        <f>VLOOKUP(U32,Sheet1!$C$2:$C$84,1,FALSE)</f>
        <v>B4R2R50</v>
      </c>
      <c r="B32" s="334" t="s">
        <v>375</v>
      </c>
      <c r="C32" s="334" t="s">
        <v>376</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66.806025000000005</v>
      </c>
      <c r="M32" s="239">
        <f>VLOOKUP(A32,Sheet1!$C$2:$G$84,5,FALSE)</f>
        <v>66.900000000000006</v>
      </c>
      <c r="N32" s="240">
        <f t="shared" ref="N32:N52" si="12">L32-M32</f>
        <v>-9.3975000000000364E-2</v>
      </c>
      <c r="O32" s="254">
        <f t="shared" ref="O32:O52" si="13">ROUND(N32/L32,10)</f>
        <v>-1.4066845E-3</v>
      </c>
      <c r="P32">
        <v>300894.33</v>
      </c>
      <c r="Q32" s="239">
        <f>VLOOKUP(A32,Sheet1!$C$2:$H$84,6,FALSE)</f>
        <v>301330.40999999997</v>
      </c>
      <c r="R32" s="240">
        <f t="shared" ref="R32:R52" si="14">P32-Q32</f>
        <v>-436.07999999995809</v>
      </c>
      <c r="S32" s="254">
        <f t="shared" ref="S32:S52" si="15">ROUND(R32/P32,10)</f>
        <v>-1.4492795999999999E-3</v>
      </c>
      <c r="T32" s="9"/>
      <c r="U32" s="334" t="s">
        <v>309</v>
      </c>
    </row>
    <row r="33" spans="1:21" s="51" customFormat="1">
      <c r="A33" s="292" t="str">
        <f>VLOOKUP(U33,Sheet1!$C$2:$C$84,1,FALSE)</f>
        <v>B5BH372</v>
      </c>
      <c r="B33" s="334" t="s">
        <v>377</v>
      </c>
      <c r="C33" s="334" t="s">
        <v>378</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13.25</v>
      </c>
      <c r="M33" s="239">
        <f>VLOOKUP(A33,Sheet1!$C$2:$G$84,5,FALSE)</f>
        <v>13.25</v>
      </c>
      <c r="N33" s="240">
        <f t="shared" si="12"/>
        <v>0</v>
      </c>
      <c r="O33" s="254">
        <f t="shared" si="13"/>
        <v>0</v>
      </c>
      <c r="P33">
        <v>246450</v>
      </c>
      <c r="Q33" s="239">
        <f>VLOOKUP(A33,Sheet1!$C$2:$H$84,6,FALSE)</f>
        <v>246450</v>
      </c>
      <c r="R33" s="240">
        <f t="shared" si="14"/>
        <v>0</v>
      </c>
      <c r="S33" s="254">
        <f t="shared" si="15"/>
        <v>0</v>
      </c>
      <c r="T33" s="9"/>
      <c r="U33" s="334" t="s">
        <v>310</v>
      </c>
    </row>
    <row r="34" spans="1:21" s="51" customFormat="1">
      <c r="A34" s="292" t="str">
        <f>VLOOKUP(U34,Sheet1!$C$2:$C$84,1,FALSE)</f>
        <v>B3DG2Y3</v>
      </c>
      <c r="B34" s="334" t="s">
        <v>379</v>
      </c>
      <c r="C34" s="334" t="s">
        <v>380</v>
      </c>
      <c r="D34">
        <v>11161</v>
      </c>
      <c r="E34" s="239">
        <f>VLOOKUP(A34,Sheet1!$C$2:$E$84,3,FALSE)</f>
        <v>11161</v>
      </c>
      <c r="F34" s="240">
        <f t="shared" si="0"/>
        <v>0</v>
      </c>
      <c r="G34" s="254">
        <f t="shared" si="4"/>
        <v>0</v>
      </c>
      <c r="H34">
        <v>502591.93</v>
      </c>
      <c r="I34" s="242">
        <f>VLOOKUP(A34,Sheet1!$C$2:$F$84,4,FALSE)</f>
        <v>520806.32</v>
      </c>
      <c r="J34" s="240">
        <f t="shared" si="1"/>
        <v>-18214.390000000014</v>
      </c>
      <c r="K34" s="254">
        <f t="shared" si="5"/>
        <v>-3.6240912200000003E-2</v>
      </c>
      <c r="L34" s="346">
        <v>46.41</v>
      </c>
      <c r="M34" s="239">
        <f>VLOOKUP(A34,Sheet1!$C$2:$G$84,5,FALSE)</f>
        <v>46.41</v>
      </c>
      <c r="N34" s="240">
        <f t="shared" si="12"/>
        <v>0</v>
      </c>
      <c r="O34" s="254">
        <f t="shared" si="13"/>
        <v>0</v>
      </c>
      <c r="P34">
        <v>517982.01</v>
      </c>
      <c r="Q34" s="239">
        <f>VLOOKUP(A34,Sheet1!$C$2:$H$84,6,FALSE)</f>
        <v>517982.01</v>
      </c>
      <c r="R34" s="240">
        <f t="shared" si="14"/>
        <v>0</v>
      </c>
      <c r="S34" s="254">
        <f t="shared" si="15"/>
        <v>0</v>
      </c>
      <c r="T34" s="9"/>
      <c r="U34" s="334" t="s">
        <v>311</v>
      </c>
    </row>
    <row r="35" spans="1:21" s="51" customFormat="1">
      <c r="A35" s="292">
        <f>VLOOKUP(U35,Sheet1!$C$2:$C$84,1,FALSE)</f>
        <v>6499260</v>
      </c>
      <c r="B35" s="334">
        <v>649926003</v>
      </c>
      <c r="C35" s="334" t="s">
        <v>381</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62.738069000000003</v>
      </c>
      <c r="M35" s="239">
        <f>VLOOKUP(A35,Sheet1!$C$2:$G$84,5,FALSE)</f>
        <v>62.91</v>
      </c>
      <c r="N35" s="240">
        <f t="shared" si="12"/>
        <v>-0.17193099999999362</v>
      </c>
      <c r="O35" s="254">
        <f t="shared" si="13"/>
        <v>-2.7404573000000001E-3</v>
      </c>
      <c r="P35">
        <v>244678.47</v>
      </c>
      <c r="Q35" s="239">
        <f>VLOOKUP(A35,Sheet1!$C$2:$H$84,6,FALSE)</f>
        <v>245349.15</v>
      </c>
      <c r="R35" s="240">
        <f t="shared" si="14"/>
        <v>-670.67999999999302</v>
      </c>
      <c r="S35" s="254">
        <f t="shared" si="15"/>
        <v>-2.7410667000000001E-3</v>
      </c>
      <c r="T35" s="9"/>
      <c r="U35" s="334">
        <v>6499260</v>
      </c>
    </row>
    <row r="36" spans="1:21" s="51" customFormat="1">
      <c r="A36" s="292" t="str">
        <f>VLOOKUP(U36,Sheet1!$C$2:$C$84,1,FALSE)</f>
        <v>B0SWJX3</v>
      </c>
      <c r="B36" s="334" t="s">
        <v>382</v>
      </c>
      <c r="C36" s="334" t="s">
        <v>383</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100.452102</v>
      </c>
      <c r="M36" s="239">
        <f>VLOOKUP(A36,Sheet1!$C$2:$G$84,5,FALSE)</f>
        <v>100.36</v>
      </c>
      <c r="N36" s="240">
        <f t="shared" si="12"/>
        <v>9.210199999999702E-2</v>
      </c>
      <c r="O36" s="254">
        <f t="shared" si="13"/>
        <v>9.1687479999999998E-4</v>
      </c>
      <c r="P36">
        <v>713209.92</v>
      </c>
      <c r="Q36" s="239">
        <f>VLOOKUP(A36,Sheet1!$C$2:$H$84,6,FALSE)</f>
        <v>712582.51</v>
      </c>
      <c r="R36" s="240">
        <f t="shared" si="14"/>
        <v>627.4100000000326</v>
      </c>
      <c r="S36" s="254">
        <f t="shared" si="15"/>
        <v>8.7969890000000003E-4</v>
      </c>
      <c r="T36" s="9"/>
      <c r="U36" s="334" t="s">
        <v>312</v>
      </c>
    </row>
    <row r="37" spans="1:21" s="51" customFormat="1">
      <c r="A37" s="292">
        <f>VLOOKUP(U37,Sheet1!$C$2:$C$84,1,FALSE)</f>
        <v>7333378</v>
      </c>
      <c r="B37" s="334">
        <v>733337901</v>
      </c>
      <c r="C37" s="334" t="s">
        <v>384</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752.10376799999995</v>
      </c>
      <c r="M37" s="239">
        <f>VLOOKUP(A37,Sheet1!$C$2:$G$84,5,FALSE)</f>
        <v>753.19</v>
      </c>
      <c r="N37" s="240">
        <f t="shared" si="12"/>
        <v>-1.0862320000001091</v>
      </c>
      <c r="O37" s="254">
        <f t="shared" si="13"/>
        <v>-1.4442582E-3</v>
      </c>
      <c r="P37">
        <v>1838893.71</v>
      </c>
      <c r="Q37" s="239">
        <f>VLOOKUP(A37,Sheet1!$C$2:$H$84,6,FALSE)</f>
        <v>1841558.78</v>
      </c>
      <c r="R37" s="240">
        <f t="shared" si="14"/>
        <v>-2665.0700000000652</v>
      </c>
      <c r="S37" s="254">
        <f t="shared" si="15"/>
        <v>-1.4492789999999999E-3</v>
      </c>
      <c r="T37" s="9"/>
      <c r="U37" s="334">
        <v>7333378</v>
      </c>
    </row>
    <row r="38" spans="1:21" s="51" customFormat="1">
      <c r="A38" s="292" t="str">
        <f>VLOOKUP(U38,Sheet1!$C$2:$C$84,1,FALSE)</f>
        <v>B28YTC2</v>
      </c>
      <c r="B38" s="334" t="s">
        <v>385</v>
      </c>
      <c r="C38" s="334" t="s">
        <v>386</v>
      </c>
      <c r="D38">
        <v>3119</v>
      </c>
      <c r="E38" s="239">
        <f>VLOOKUP(A38,Sheet1!$C$2:$E$84,3,FALSE)</f>
        <v>3119</v>
      </c>
      <c r="F38" s="240">
        <f t="shared" si="0"/>
        <v>0</v>
      </c>
      <c r="G38" s="254">
        <f t="shared" si="4"/>
        <v>0</v>
      </c>
      <c r="H38">
        <v>213692.03</v>
      </c>
      <c r="I38" s="242">
        <f>VLOOKUP(A38,Sheet1!$C$2:$F$84,4,FALSE)</f>
        <v>213692.74</v>
      </c>
      <c r="J38" s="240">
        <f t="shared" si="1"/>
        <v>-0.70999999999185093</v>
      </c>
      <c r="K38" s="254">
        <f t="shared" si="5"/>
        <v>-3.3225E-6</v>
      </c>
      <c r="L38" s="346">
        <v>131.46774300000001</v>
      </c>
      <c r="M38" s="239">
        <f>VLOOKUP(A38,Sheet1!$C$2:$G$84,5,FALSE)</f>
        <v>127.68</v>
      </c>
      <c r="N38" s="240">
        <f t="shared" si="12"/>
        <v>3.7877430000000061</v>
      </c>
      <c r="O38" s="254">
        <f t="shared" si="13"/>
        <v>2.88111967E-2</v>
      </c>
      <c r="P38">
        <v>410047.89</v>
      </c>
      <c r="Q38" s="239">
        <f>VLOOKUP(A38,Sheet1!$C$2:$H$84,6,FALSE)</f>
        <v>398242.14</v>
      </c>
      <c r="R38" s="240">
        <f t="shared" si="14"/>
        <v>11805.75</v>
      </c>
      <c r="S38" s="254">
        <f t="shared" si="15"/>
        <v>2.8791149200000001E-2</v>
      </c>
      <c r="T38" s="9"/>
      <c r="U38" s="334" t="s">
        <v>313</v>
      </c>
    </row>
    <row r="39" spans="1:21" s="51" customFormat="1">
      <c r="A39" s="292">
        <f>VLOOKUP(U39,Sheet1!$C$2:$C$84,1,FALSE)</f>
        <v>6555805</v>
      </c>
      <c r="B39" s="334">
        <v>655580009</v>
      </c>
      <c r="C39" s="334" t="s">
        <v>387</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55.119875</v>
      </c>
      <c r="M39" s="239">
        <f>VLOOKUP(A39,Sheet1!$C$2:$G$84,5,FALSE)</f>
        <v>55.27</v>
      </c>
      <c r="N39" s="240">
        <f t="shared" si="12"/>
        <v>-0.15012500000000273</v>
      </c>
      <c r="O39" s="254">
        <f t="shared" si="13"/>
        <v>-2.7236092000000002E-3</v>
      </c>
      <c r="P39">
        <v>330719.25</v>
      </c>
      <c r="Q39" s="239">
        <f>VLOOKUP(A39,Sheet1!$C$2:$H$84,6,FALSE)</f>
        <v>331625.78000000003</v>
      </c>
      <c r="R39" s="240">
        <f t="shared" si="14"/>
        <v>-906.53000000002794</v>
      </c>
      <c r="S39" s="254">
        <f t="shared" si="15"/>
        <v>-2.7410862999999999E-3</v>
      </c>
      <c r="T39" s="9"/>
      <c r="U39" s="334">
        <v>6555805</v>
      </c>
    </row>
    <row r="40" spans="1:21" s="51" customFormat="1">
      <c r="A40" s="292">
        <f>VLOOKUP(U40,Sheet1!$C$2:$C$84,1,FALSE)</f>
        <v>4741844</v>
      </c>
      <c r="B40" s="334">
        <v>474184900</v>
      </c>
      <c r="C40" s="334" t="s">
        <v>388</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217.476966</v>
      </c>
      <c r="M40" s="239">
        <f>VLOOKUP(A40,Sheet1!$C$2:$G$84,5,FALSE)</f>
        <v>217.31</v>
      </c>
      <c r="N40" s="240">
        <f t="shared" si="12"/>
        <v>0.16696600000000217</v>
      </c>
      <c r="O40" s="254">
        <f t="shared" si="13"/>
        <v>7.6774109999999999E-4</v>
      </c>
      <c r="P40">
        <v>794660.83</v>
      </c>
      <c r="Q40" s="239">
        <f>VLOOKUP(A40,Sheet1!$C$2:$H$84,6,FALSE)</f>
        <v>794062.65</v>
      </c>
      <c r="R40" s="240">
        <f t="shared" si="14"/>
        <v>598.17999999993481</v>
      </c>
      <c r="S40" s="254">
        <f t="shared" si="15"/>
        <v>7.5274879999999997E-4</v>
      </c>
      <c r="T40" s="9"/>
      <c r="U40" s="334">
        <v>4741844</v>
      </c>
    </row>
    <row r="41" spans="1:21" s="51" customFormat="1">
      <c r="A41" s="292" t="str">
        <f>VLOOKUP(U41,Sheet1!$C$2:$C$84,1,FALSE)</f>
        <v>BYXD1N3</v>
      </c>
      <c r="B41" s="334">
        <v>631512209</v>
      </c>
      <c r="C41" s="334" t="s">
        <v>389</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33.26</v>
      </c>
      <c r="M41" s="239">
        <f>VLOOKUP(A41,Sheet1!$C$2:$G$84,5,FALSE)</f>
        <v>33.26</v>
      </c>
      <c r="N41" s="240">
        <f t="shared" si="12"/>
        <v>0</v>
      </c>
      <c r="O41" s="254">
        <f t="shared" si="13"/>
        <v>0</v>
      </c>
      <c r="P41">
        <v>329274</v>
      </c>
      <c r="Q41" s="239">
        <f>VLOOKUP(A41,Sheet1!$C$2:$H$84,6,FALSE)</f>
        <v>329274</v>
      </c>
      <c r="R41" s="240">
        <f t="shared" si="14"/>
        <v>0</v>
      </c>
      <c r="S41" s="254">
        <f t="shared" si="15"/>
        <v>0</v>
      </c>
      <c r="T41" s="9"/>
      <c r="U41" s="334" t="s">
        <v>314</v>
      </c>
    </row>
    <row r="42" spans="1:21" s="51" customFormat="1">
      <c r="A42" s="292">
        <f>VLOOKUP(U42,Sheet1!$C$2:$C$84,1,FALSE)</f>
        <v>6640682</v>
      </c>
      <c r="B42" s="334">
        <v>664068004</v>
      </c>
      <c r="C42" s="334" t="s">
        <v>390</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111.315259</v>
      </c>
      <c r="M42" s="239">
        <f>VLOOKUP(A42,Sheet1!$C$2:$G$84,5,FALSE)</f>
        <v>111.62</v>
      </c>
      <c r="N42" s="240">
        <f t="shared" si="12"/>
        <v>-0.30474100000000703</v>
      </c>
      <c r="O42" s="254">
        <f t="shared" si="13"/>
        <v>-2.7376391000000001E-3</v>
      </c>
      <c r="P42">
        <v>887405.24</v>
      </c>
      <c r="Q42" s="239">
        <f>VLOOKUP(A42,Sheet1!$C$2:$H$84,6,FALSE)</f>
        <v>889837.69</v>
      </c>
      <c r="R42" s="240">
        <f t="shared" si="14"/>
        <v>-2432.4499999999534</v>
      </c>
      <c r="S42" s="254">
        <f t="shared" si="15"/>
        <v>-2.7410813999999999E-3</v>
      </c>
      <c r="T42" s="9"/>
      <c r="U42" s="334">
        <v>6640682</v>
      </c>
    </row>
    <row r="43" spans="1:21" s="51" customFormat="1">
      <c r="A43" s="292">
        <f>VLOOKUP(U43,Sheet1!$C$2:$C$84,1,FALSE)</f>
        <v>2640891</v>
      </c>
      <c r="B43" s="334">
        <v>654902204</v>
      </c>
      <c r="C43" s="334" t="s">
        <v>391</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5.45</v>
      </c>
      <c r="M43" s="239">
        <f>VLOOKUP(A43,Sheet1!$C$2:$G$84,5,FALSE)</f>
        <v>5.45</v>
      </c>
      <c r="N43" s="240">
        <f t="shared" si="12"/>
        <v>0</v>
      </c>
      <c r="O43" s="254">
        <f t="shared" si="13"/>
        <v>0</v>
      </c>
      <c r="P43">
        <v>218000</v>
      </c>
      <c r="Q43" s="239">
        <f>VLOOKUP(A43,Sheet1!$C$2:$H$84,6,FALSE)</f>
        <v>218000</v>
      </c>
      <c r="R43" s="240">
        <f t="shared" si="14"/>
        <v>0</v>
      </c>
      <c r="S43" s="254">
        <f t="shared" si="15"/>
        <v>0</v>
      </c>
      <c r="T43" s="9"/>
      <c r="U43" s="334">
        <v>2640891</v>
      </c>
    </row>
    <row r="44" spans="1:21" s="51" customFormat="1">
      <c r="A44" s="292">
        <f>VLOOKUP(U44,Sheet1!$C$2:$C$84,1,FALSE)</f>
        <v>6659428</v>
      </c>
      <c r="B44" s="334">
        <v>665942009</v>
      </c>
      <c r="C44" s="334" t="s">
        <v>392</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99.484651999999997</v>
      </c>
      <c r="M44" s="239">
        <f>VLOOKUP(A44,Sheet1!$C$2:$G$84,5,FALSE)</f>
        <v>99.76</v>
      </c>
      <c r="N44" s="240">
        <f t="shared" si="12"/>
        <v>-0.27534800000000814</v>
      </c>
      <c r="O44" s="254">
        <f t="shared" si="13"/>
        <v>-2.7677435000000002E-3</v>
      </c>
      <c r="P44">
        <v>787023.08</v>
      </c>
      <c r="Q44" s="239">
        <f>VLOOKUP(A44,Sheet1!$C$2:$H$84,6,FALSE)</f>
        <v>789180.37</v>
      </c>
      <c r="R44" s="240">
        <f t="shared" si="14"/>
        <v>-2157.2900000000373</v>
      </c>
      <c r="S44" s="254">
        <f t="shared" si="15"/>
        <v>-2.7410758999999998E-3</v>
      </c>
      <c r="T44" s="9"/>
      <c r="U44" s="334">
        <v>6659428</v>
      </c>
    </row>
    <row r="45" spans="1:21" s="51" customFormat="1">
      <c r="A45" s="292">
        <f>VLOOKUP(U45,Sheet1!$C$2:$C$84,1,FALSE)</f>
        <v>2655657</v>
      </c>
      <c r="B45" s="334">
        <v>683715106</v>
      </c>
      <c r="C45" s="334" t="s">
        <v>393</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48.74</v>
      </c>
      <c r="M45" s="239">
        <f>VLOOKUP(A45,Sheet1!$C$2:$G$84,5,FALSE)</f>
        <v>48.74</v>
      </c>
      <c r="N45" s="240">
        <f t="shared" si="12"/>
        <v>0</v>
      </c>
      <c r="O45" s="254">
        <f t="shared" si="13"/>
        <v>0</v>
      </c>
      <c r="P45">
        <v>575132</v>
      </c>
      <c r="Q45" s="239">
        <f>VLOOKUP(A45,Sheet1!$C$2:$H$84,6,FALSE)</f>
        <v>575132</v>
      </c>
      <c r="R45" s="240">
        <f t="shared" si="14"/>
        <v>0</v>
      </c>
      <c r="S45" s="254">
        <f t="shared" si="15"/>
        <v>0</v>
      </c>
      <c r="T45" s="9"/>
      <c r="U45" s="334">
        <v>2655657</v>
      </c>
    </row>
    <row r="46" spans="1:21" s="51" customFormat="1">
      <c r="A46" s="292">
        <f>VLOOKUP(U46,Sheet1!$C$2:$C$84,1,FALSE)</f>
        <v>6661144</v>
      </c>
      <c r="B46" s="334">
        <v>666114004</v>
      </c>
      <c r="C46" s="334" t="s">
        <v>394</v>
      </c>
      <c r="D46">
        <v>17800</v>
      </c>
      <c r="E46" s="239">
        <f>VLOOKUP(A46,Sheet1!$C$2:$E$84,3,FALSE)</f>
        <v>17800</v>
      </c>
      <c r="F46" s="240">
        <f t="shared" si="0"/>
        <v>0</v>
      </c>
      <c r="G46" s="254">
        <f t="shared" si="4"/>
        <v>0</v>
      </c>
      <c r="H46">
        <v>280514.89</v>
      </c>
      <c r="I46" s="242">
        <f>VLOOKUP(A46,Sheet1!$C$2:$F$84,4,FALSE)</f>
        <v>280514.89</v>
      </c>
      <c r="J46" s="240">
        <f t="shared" si="1"/>
        <v>0</v>
      </c>
      <c r="K46" s="254">
        <f t="shared" si="5"/>
        <v>0</v>
      </c>
      <c r="L46" s="346">
        <v>18.911045999999999</v>
      </c>
      <c r="M46" s="239">
        <f>VLOOKUP(A46,Sheet1!$C$2:$G$84,5,FALSE)</f>
        <v>18.96</v>
      </c>
      <c r="N46" s="240">
        <f t="shared" si="12"/>
        <v>-4.895400000000194E-2</v>
      </c>
      <c r="O46" s="254">
        <f t="shared" si="13"/>
        <v>-2.5886457999999999E-3</v>
      </c>
      <c r="P46">
        <v>336616.63</v>
      </c>
      <c r="Q46" s="239">
        <f>VLOOKUP(A46,Sheet1!$C$2:$H$84,6,FALSE)</f>
        <v>337539.32</v>
      </c>
      <c r="R46" s="240">
        <f t="shared" si="14"/>
        <v>-922.69000000000233</v>
      </c>
      <c r="S46" s="254">
        <f t="shared" si="15"/>
        <v>-2.7410707999999998E-3</v>
      </c>
      <c r="T46" s="9"/>
      <c r="U46" s="334">
        <v>6661144</v>
      </c>
    </row>
    <row r="47" spans="1:21" s="51" customFormat="1">
      <c r="A47" s="292" t="str">
        <f>VLOOKUP(U47,Sheet1!$C$2:$C$84,1,FALSE)</f>
        <v>BFWK4R7</v>
      </c>
      <c r="B47" s="334" t="s">
        <v>395</v>
      </c>
      <c r="C47" s="334" t="s">
        <v>396</v>
      </c>
      <c r="D47">
        <v>11000</v>
      </c>
      <c r="E47" s="239">
        <f>VLOOKUP(A47,Sheet1!$C$2:$E$84,3,FALSE)</f>
        <v>11000</v>
      </c>
      <c r="F47" s="240">
        <f t="shared" si="0"/>
        <v>0</v>
      </c>
      <c r="G47" s="254">
        <f t="shared" si="4"/>
        <v>0</v>
      </c>
      <c r="H47">
        <v>486178.04</v>
      </c>
      <c r="I47" s="242">
        <f>VLOOKUP(A47,Sheet1!$C$2:$F$84,4,FALSE)</f>
        <v>486178.04</v>
      </c>
      <c r="J47" s="240">
        <f t="shared" si="1"/>
        <v>0</v>
      </c>
      <c r="K47" s="254">
        <f t="shared" si="5"/>
        <v>0</v>
      </c>
      <c r="L47" s="346">
        <v>51.72</v>
      </c>
      <c r="M47" s="239">
        <f>VLOOKUP(A47,Sheet1!$C$2:$G$84,5,FALSE)</f>
        <v>51.72</v>
      </c>
      <c r="N47" s="240">
        <f t="shared" si="12"/>
        <v>0</v>
      </c>
      <c r="O47" s="254">
        <f t="shared" si="13"/>
        <v>0</v>
      </c>
      <c r="P47">
        <v>568920</v>
      </c>
      <c r="Q47" s="239">
        <f>VLOOKUP(A47,Sheet1!$C$2:$H$84,6,FALSE)</f>
        <v>568920</v>
      </c>
      <c r="R47" s="240">
        <f t="shared" si="14"/>
        <v>0</v>
      </c>
      <c r="S47" s="254">
        <f t="shared" si="15"/>
        <v>0</v>
      </c>
      <c r="T47" s="9"/>
      <c r="U47" s="334" t="s">
        <v>315</v>
      </c>
    </row>
    <row r="48" spans="1:21" s="51" customFormat="1">
      <c r="A48" s="292">
        <f>VLOOKUP(U48,Sheet1!$C$2:$C$84,1,FALSE)</f>
        <v>6269861</v>
      </c>
      <c r="B48" s="334">
        <v>626986905</v>
      </c>
      <c r="C48" s="334" t="s">
        <v>397</v>
      </c>
      <c r="D48">
        <v>11200</v>
      </c>
      <c r="E48" s="239">
        <f>VLOOKUP(A48,Sheet1!$C$2:$E$84,3,FALSE)</f>
        <v>11200</v>
      </c>
      <c r="F48" s="240">
        <f t="shared" si="0"/>
        <v>0</v>
      </c>
      <c r="G48" s="254">
        <f t="shared" si="4"/>
        <v>0</v>
      </c>
      <c r="H48">
        <v>178647.75</v>
      </c>
      <c r="I48" s="242">
        <f>VLOOKUP(A48,Sheet1!$C$2:$F$84,4,FALSE)</f>
        <v>178647.75</v>
      </c>
      <c r="J48" s="240">
        <f t="shared" si="1"/>
        <v>0</v>
      </c>
      <c r="K48" s="254">
        <f t="shared" si="5"/>
        <v>0</v>
      </c>
      <c r="L48" s="346">
        <v>20.775262999999999</v>
      </c>
      <c r="M48" s="239">
        <f>VLOOKUP(A48,Sheet1!$C$2:$G$84,5,FALSE)</f>
        <v>20.83</v>
      </c>
      <c r="N48" s="240">
        <f t="shared" si="12"/>
        <v>-5.4736999999999369E-2</v>
      </c>
      <c r="O48" s="254">
        <f t="shared" si="13"/>
        <v>-2.6347200000000001E-3</v>
      </c>
      <c r="P48">
        <v>232682.95</v>
      </c>
      <c r="Q48" s="239">
        <f>VLOOKUP(A48,Sheet1!$C$2:$H$84,6,FALSE)</f>
        <v>233320.75</v>
      </c>
      <c r="R48" s="240">
        <f t="shared" si="14"/>
        <v>-637.79999999998836</v>
      </c>
      <c r="S48" s="254">
        <f t="shared" si="15"/>
        <v>-2.7410689E-3</v>
      </c>
      <c r="T48" s="9"/>
      <c r="U48" s="334">
        <v>6269861</v>
      </c>
    </row>
    <row r="49" spans="1:37" s="51" customFormat="1">
      <c r="A49" s="292">
        <f>VLOOKUP(U49,Sheet1!$C$2:$C$84,1,FALSE)</f>
        <v>2704485</v>
      </c>
      <c r="B49" s="334">
        <v>705015105</v>
      </c>
      <c r="C49" s="334" t="s">
        <v>398</v>
      </c>
      <c r="D49">
        <v>31708</v>
      </c>
      <c r="E49" s="239">
        <f>VLOOKUP(A49,Sheet1!$C$2:$E$84,3,FALSE)</f>
        <v>31708</v>
      </c>
      <c r="F49" s="240">
        <f t="shared" si="0"/>
        <v>0</v>
      </c>
      <c r="G49" s="254">
        <f t="shared" si="4"/>
        <v>0</v>
      </c>
      <c r="H49">
        <v>378096.97</v>
      </c>
      <c r="I49" s="242">
        <f>VLOOKUP(A49,Sheet1!$C$2:$F$84,4,FALSE)</f>
        <v>378096.97</v>
      </c>
      <c r="J49" s="240">
        <f t="shared" si="1"/>
        <v>0</v>
      </c>
      <c r="K49" s="254">
        <f t="shared" si="5"/>
        <v>0</v>
      </c>
      <c r="L49" s="346">
        <v>9.67</v>
      </c>
      <c r="M49" s="239">
        <f>VLOOKUP(A49,Sheet1!$C$2:$G$84,5,FALSE)</f>
        <v>9.67</v>
      </c>
      <c r="N49" s="240">
        <f t="shared" si="12"/>
        <v>0</v>
      </c>
      <c r="O49" s="254">
        <f t="shared" si="13"/>
        <v>0</v>
      </c>
      <c r="P49">
        <v>306616.36</v>
      </c>
      <c r="Q49" s="239">
        <f>VLOOKUP(A49,Sheet1!$C$2:$H$84,6,FALSE)</f>
        <v>306616.36</v>
      </c>
      <c r="R49" s="240">
        <f t="shared" si="14"/>
        <v>0</v>
      </c>
      <c r="S49" s="254">
        <f t="shared" si="15"/>
        <v>0</v>
      </c>
      <c r="T49" s="9"/>
      <c r="U49" s="334">
        <v>2704485</v>
      </c>
    </row>
    <row r="50" spans="1:37" s="51" customFormat="1">
      <c r="A50" s="292">
        <f>VLOOKUP(U50,Sheet1!$C$2:$C$84,1,FALSE)</f>
        <v>2771122</v>
      </c>
      <c r="B50" s="334">
        <v>833635105</v>
      </c>
      <c r="C50" s="334" t="s">
        <v>399</v>
      </c>
      <c r="D50">
        <v>8898</v>
      </c>
      <c r="E50" s="239">
        <f>VLOOKUP(A50,Sheet1!$C$2:$E$84,3,FALSE)</f>
        <v>8898</v>
      </c>
      <c r="F50" s="240">
        <f t="shared" si="0"/>
        <v>0</v>
      </c>
      <c r="G50" s="254">
        <f t="shared" si="4"/>
        <v>0</v>
      </c>
      <c r="H50">
        <v>414270.9</v>
      </c>
      <c r="I50" s="242">
        <f>VLOOKUP(A50,Sheet1!$C$2:$F$84,4,FALSE)</f>
        <v>414270.9</v>
      </c>
      <c r="J50" s="240">
        <f t="shared" si="1"/>
        <v>0</v>
      </c>
      <c r="K50" s="254">
        <f t="shared" si="5"/>
        <v>0</v>
      </c>
      <c r="L50" s="346">
        <v>53.72</v>
      </c>
      <c r="M50" s="239">
        <f>VLOOKUP(A50,Sheet1!$C$2:$G$84,5,FALSE)</f>
        <v>53.72</v>
      </c>
      <c r="N50" s="240">
        <f t="shared" si="12"/>
        <v>0</v>
      </c>
      <c r="O50" s="254">
        <f t="shared" si="13"/>
        <v>0</v>
      </c>
      <c r="P50">
        <v>478000.56</v>
      </c>
      <c r="Q50" s="239">
        <f>VLOOKUP(A50,Sheet1!$C$2:$H$84,6,FALSE)</f>
        <v>478000.56</v>
      </c>
      <c r="R50" s="240">
        <f t="shared" si="14"/>
        <v>0</v>
      </c>
      <c r="S50" s="254">
        <f t="shared" si="15"/>
        <v>0</v>
      </c>
      <c r="T50" s="9"/>
      <c r="U50" s="334">
        <v>2771122</v>
      </c>
    </row>
    <row r="51" spans="1:37" s="51" customFormat="1">
      <c r="A51" s="292">
        <f>VLOOKUP(U51,Sheet1!$C$2:$C$84,1,FALSE)</f>
        <v>6229597</v>
      </c>
      <c r="B51" s="334">
        <v>622959906</v>
      </c>
      <c r="C51" s="334" t="s">
        <v>400</v>
      </c>
      <c r="D51">
        <v>50671</v>
      </c>
      <c r="E51" s="239">
        <f>VLOOKUP(A51,Sheet1!$C$2:$E$84,3,FALSE)</f>
        <v>50671</v>
      </c>
      <c r="F51" s="240">
        <f t="shared" si="0"/>
        <v>0</v>
      </c>
      <c r="G51" s="254">
        <f t="shared" si="4"/>
        <v>0</v>
      </c>
      <c r="H51">
        <v>404967.63</v>
      </c>
      <c r="I51" s="242">
        <f>VLOOKUP(A51,Sheet1!$C$2:$F$84,4,FALSE)</f>
        <v>404967.63</v>
      </c>
      <c r="J51" s="240">
        <f t="shared" si="1"/>
        <v>0</v>
      </c>
      <c r="K51" s="254">
        <f t="shared" si="5"/>
        <v>0</v>
      </c>
      <c r="L51" s="346">
        <v>9.6885499999999993</v>
      </c>
      <c r="M51" s="239">
        <f>VLOOKUP(A51,Sheet1!$C$2:$G$84,5,FALSE)</f>
        <v>9.7200000000000006</v>
      </c>
      <c r="N51" s="240">
        <f t="shared" si="12"/>
        <v>-3.145000000000131E-2</v>
      </c>
      <c r="O51" s="254">
        <f t="shared" si="13"/>
        <v>-3.2460998E-3</v>
      </c>
      <c r="P51">
        <v>490928.53</v>
      </c>
      <c r="Q51" s="239">
        <f>VLOOKUP(A51,Sheet1!$C$2:$H$84,6,FALSE)</f>
        <v>492274.21</v>
      </c>
      <c r="R51" s="240">
        <f t="shared" si="14"/>
        <v>-1345.679999999993</v>
      </c>
      <c r="S51" s="254">
        <f t="shared" si="15"/>
        <v>-2.7410914999999999E-3</v>
      </c>
      <c r="T51" s="9"/>
      <c r="U51" s="334">
        <v>6229597</v>
      </c>
    </row>
    <row r="52" spans="1:37" s="51" customFormat="1">
      <c r="A52" s="292" t="str">
        <f>VLOOKUP(U52,Sheet1!$C$2:$C$84,1,FALSE)</f>
        <v>BYRY2M8</v>
      </c>
      <c r="B52" s="334">
        <v>759530108</v>
      </c>
      <c r="C52" s="334" t="s">
        <v>401</v>
      </c>
      <c r="D52">
        <v>15000</v>
      </c>
      <c r="E52" s="239">
        <f>VLOOKUP(A52,Sheet1!$C$2:$E$84,3,FALSE)</f>
        <v>15000</v>
      </c>
      <c r="F52" s="240">
        <f t="shared" si="0"/>
        <v>0</v>
      </c>
      <c r="G52" s="254">
        <f t="shared" si="4"/>
        <v>0</v>
      </c>
      <c r="H52">
        <v>301988.06</v>
      </c>
      <c r="I52" s="242">
        <f>VLOOKUP(A52,Sheet1!$C$2:$F$84,4,FALSE)</f>
        <v>304525.32</v>
      </c>
      <c r="J52" s="240">
        <f t="shared" si="1"/>
        <v>-2537.2600000000093</v>
      </c>
      <c r="K52" s="254">
        <f t="shared" si="5"/>
        <v>-8.4018553999999999E-3</v>
      </c>
      <c r="L52" s="346">
        <v>28.86</v>
      </c>
      <c r="M52" s="239">
        <f>VLOOKUP(A52,Sheet1!$C$2:$G$84,5,FALSE)</f>
        <v>28.86</v>
      </c>
      <c r="N52" s="240">
        <f t="shared" si="12"/>
        <v>0</v>
      </c>
      <c r="O52" s="254">
        <f t="shared" si="13"/>
        <v>0</v>
      </c>
      <c r="P52">
        <v>432900</v>
      </c>
      <c r="Q52" s="239">
        <f>VLOOKUP(A52,Sheet1!$C$2:$H$84,6,FALSE)</f>
        <v>432900</v>
      </c>
      <c r="R52" s="240">
        <f t="shared" si="14"/>
        <v>0</v>
      </c>
      <c r="S52" s="254">
        <f t="shared" si="15"/>
        <v>0</v>
      </c>
      <c r="T52" s="9"/>
      <c r="U52" s="334" t="s">
        <v>316</v>
      </c>
    </row>
    <row r="53" spans="1:37" s="51" customFormat="1">
      <c r="A53" s="292">
        <f>VLOOKUP(U53,Sheet1!$C$2:$C$84,1,FALSE)</f>
        <v>2775135</v>
      </c>
      <c r="B53" s="334">
        <v>803054204</v>
      </c>
      <c r="C53" s="334" t="s">
        <v>402</v>
      </c>
      <c r="D53">
        <v>3200</v>
      </c>
      <c r="E53" s="239">
        <f>VLOOKUP(A53,Sheet1!$C$2:$E$84,3,FALSE)</f>
        <v>3200</v>
      </c>
      <c r="F53" s="240">
        <f t="shared" si="0"/>
        <v>0</v>
      </c>
      <c r="G53" s="254">
        <f t="shared" si="4"/>
        <v>0</v>
      </c>
      <c r="H53">
        <v>326748.44</v>
      </c>
      <c r="I53" s="242">
        <f>VLOOKUP(A53,Sheet1!$C$2:$F$84,4,FALSE)</f>
        <v>343386.56</v>
      </c>
      <c r="J53" s="240">
        <f t="shared" si="1"/>
        <v>-16638.119999999995</v>
      </c>
      <c r="K53" s="254">
        <f t="shared" si="5"/>
        <v>-5.0920273699999997E-2</v>
      </c>
      <c r="L53" s="346">
        <v>135.04</v>
      </c>
      <c r="M53" s="239">
        <f>VLOOKUP(A53,Sheet1!$C$2:$G$84,5,FALSE)</f>
        <v>135.04</v>
      </c>
      <c r="N53" s="240">
        <f t="shared" si="2"/>
        <v>0</v>
      </c>
      <c r="O53" s="254">
        <f t="shared" si="3"/>
        <v>0</v>
      </c>
      <c r="P53">
        <v>432128</v>
      </c>
      <c r="Q53" s="239">
        <f>VLOOKUP(A53,Sheet1!$C$2:$H$84,6,FALSE)</f>
        <v>432128</v>
      </c>
      <c r="R53" s="240">
        <f t="shared" si="6"/>
        <v>0</v>
      </c>
      <c r="S53" s="254">
        <f t="shared" si="7"/>
        <v>0</v>
      </c>
      <c r="T53" s="9"/>
      <c r="U53" s="334">
        <v>2775135</v>
      </c>
    </row>
    <row r="54" spans="1:37" s="51" customFormat="1">
      <c r="A54" s="292">
        <f>VLOOKUP(U54,Sheet1!$C$2:$C$84,1,FALSE)</f>
        <v>6616508</v>
      </c>
      <c r="B54" s="334">
        <v>661650903</v>
      </c>
      <c r="C54" s="334" t="s">
        <v>403</v>
      </c>
      <c r="D54">
        <v>7290</v>
      </c>
      <c r="E54" s="239">
        <f>VLOOKUP(A54,Sheet1!$C$2:$E$84,3,FALSE)</f>
        <v>7290</v>
      </c>
      <c r="F54" s="240">
        <f t="shared" si="0"/>
        <v>0</v>
      </c>
      <c r="G54" s="254">
        <f t="shared" si="4"/>
        <v>0</v>
      </c>
      <c r="H54">
        <v>136585.96</v>
      </c>
      <c r="I54" s="242">
        <f>VLOOKUP(A54,Sheet1!$C$2:$F$84,4,FALSE)</f>
        <v>123898.39</v>
      </c>
      <c r="J54" s="240">
        <f t="shared" si="1"/>
        <v>12687.569999999992</v>
      </c>
      <c r="K54" s="254">
        <f t="shared" si="5"/>
        <v>9.2890733399999995E-2</v>
      </c>
      <c r="L54" s="346">
        <v>20.246471</v>
      </c>
      <c r="M54" s="239">
        <f>VLOOKUP(A54,Sheet1!$C$2:$G$84,5,FALSE)</f>
        <v>20.3</v>
      </c>
      <c r="N54" s="240">
        <f t="shared" si="2"/>
        <v>-5.3529000000001048E-2</v>
      </c>
      <c r="O54" s="254">
        <f t="shared" si="3"/>
        <v>-2.6438681999999998E-3</v>
      </c>
      <c r="P54">
        <v>147596.76999999999</v>
      </c>
      <c r="Q54" s="239">
        <f>VLOOKUP(A54,Sheet1!$C$2:$H$84,6,FALSE)</f>
        <v>148001.35</v>
      </c>
      <c r="R54" s="240">
        <f t="shared" si="6"/>
        <v>-404.5800000000163</v>
      </c>
      <c r="S54" s="254">
        <f t="shared" si="7"/>
        <v>-2.7411168999999999E-3</v>
      </c>
      <c r="T54" s="9"/>
      <c r="U54" s="334">
        <v>6616508</v>
      </c>
    </row>
    <row r="55" spans="1:37" s="51" customFormat="1">
      <c r="A55" s="292" t="str">
        <f>VLOOKUP(U55,Sheet1!$C$2:$C$84,1,FALSE)</f>
        <v>BXDZ9Z0</v>
      </c>
      <c r="B55" s="334" t="s">
        <v>404</v>
      </c>
      <c r="C55" s="334" t="s">
        <v>405</v>
      </c>
      <c r="D55">
        <v>1121</v>
      </c>
      <c r="E55" s="239">
        <f>VLOOKUP(A55,Sheet1!$C$2:$E$84,3,FALSE)</f>
        <v>1121</v>
      </c>
      <c r="F55" s="240">
        <f t="shared" si="0"/>
        <v>0</v>
      </c>
      <c r="G55" s="254">
        <f t="shared" si="4"/>
        <v>0</v>
      </c>
      <c r="H55">
        <v>162093.87</v>
      </c>
      <c r="I55" s="242">
        <f>VLOOKUP(A55,Sheet1!$C$2:$F$84,4,FALSE)</f>
        <v>147562.5</v>
      </c>
      <c r="J55" s="240">
        <f t="shared" si="1"/>
        <v>14531.369999999995</v>
      </c>
      <c r="K55" s="254">
        <f t="shared" si="5"/>
        <v>8.9647868899999997E-2</v>
      </c>
      <c r="L55" s="346">
        <v>1355.78</v>
      </c>
      <c r="M55" s="239">
        <f>VLOOKUP(A55,Sheet1!$C$2:$G$84,5,FALSE)</f>
        <v>1355.78</v>
      </c>
      <c r="N55" s="240">
        <f t="shared" si="2"/>
        <v>0</v>
      </c>
      <c r="O55" s="254">
        <f t="shared" si="3"/>
        <v>0</v>
      </c>
      <c r="P55">
        <v>1519829.38</v>
      </c>
      <c r="Q55" s="239">
        <f>VLOOKUP(A55,Sheet1!$C$2:$H$84,6,FALSE)</f>
        <v>1519829.38</v>
      </c>
      <c r="R55" s="240">
        <f t="shared" si="6"/>
        <v>0</v>
      </c>
      <c r="S55" s="254">
        <f t="shared" si="7"/>
        <v>0</v>
      </c>
      <c r="T55" s="9"/>
      <c r="U55" s="334" t="s">
        <v>317</v>
      </c>
    </row>
    <row r="56" spans="1:37" s="51" customFormat="1">
      <c r="A56" s="292">
        <f>VLOOKUP(U56,Sheet1!$C$2:$C$84,1,FALSE)</f>
        <v>2495648</v>
      </c>
      <c r="B56" s="334" t="s">
        <v>406</v>
      </c>
      <c r="C56" s="334" t="s">
        <v>407</v>
      </c>
      <c r="D56">
        <v>8800</v>
      </c>
      <c r="E56" s="239">
        <f>VLOOKUP(A56,Sheet1!$C$2:$E$84,3,FALSE)</f>
        <v>8800</v>
      </c>
      <c r="F56" s="240">
        <f t="shared" si="0"/>
        <v>0</v>
      </c>
      <c r="G56" s="254">
        <f t="shared" si="4"/>
        <v>0</v>
      </c>
      <c r="H56">
        <v>215805.28</v>
      </c>
      <c r="I56" s="242">
        <f>VLOOKUP(A56,Sheet1!$C$2:$F$84,4,FALSE)</f>
        <v>215805.28</v>
      </c>
      <c r="J56" s="240">
        <f t="shared" si="1"/>
        <v>0</v>
      </c>
      <c r="K56" s="254">
        <f t="shared" si="5"/>
        <v>0</v>
      </c>
      <c r="L56" s="346">
        <v>30.1</v>
      </c>
      <c r="M56" s="239">
        <f>VLOOKUP(A56,Sheet1!$C$2:$G$84,5,FALSE)</f>
        <v>30.1</v>
      </c>
      <c r="N56" s="240">
        <f t="shared" si="2"/>
        <v>0</v>
      </c>
      <c r="O56" s="254">
        <f t="shared" si="3"/>
        <v>0</v>
      </c>
      <c r="P56">
        <v>264880</v>
      </c>
      <c r="Q56" s="239">
        <f>VLOOKUP(A56,Sheet1!$C$2:$H$84,6,FALSE)</f>
        <v>264880</v>
      </c>
      <c r="R56" s="240">
        <f t="shared" si="6"/>
        <v>0</v>
      </c>
      <c r="S56" s="254">
        <f t="shared" si="7"/>
        <v>0</v>
      </c>
      <c r="T56" s="9"/>
      <c r="U56" s="334">
        <v>2495648</v>
      </c>
    </row>
    <row r="57" spans="1:37" s="51" customFormat="1">
      <c r="A57" s="292" t="str">
        <f>VLOOKUP(U57,Sheet1!$C$2:$C$84,1,FALSE)</f>
        <v>B1Q3J35</v>
      </c>
      <c r="B57" s="334" t="s">
        <v>408</v>
      </c>
      <c r="C57" s="334" t="s">
        <v>409</v>
      </c>
      <c r="D57">
        <v>13596</v>
      </c>
      <c r="E57" s="239">
        <f>VLOOKUP(A57,Sheet1!$C$2:$E$84,3,FALSE)</f>
        <v>13596</v>
      </c>
      <c r="F57" s="240">
        <f t="shared" ref="F57:F60" si="16">D57-E57</f>
        <v>0</v>
      </c>
      <c r="G57" s="254">
        <f t="shared" ref="G57:G60" si="17">ROUND(F57/D57,10)</f>
        <v>0</v>
      </c>
      <c r="H57">
        <v>264414.63</v>
      </c>
      <c r="I57" s="242">
        <f>VLOOKUP(A57,Sheet1!$C$2:$F$84,4,FALSE)</f>
        <v>264414.63</v>
      </c>
      <c r="J57" s="240">
        <f t="shared" ref="J57:J59" si="18">H57-I57</f>
        <v>0</v>
      </c>
      <c r="K57" s="254">
        <f t="shared" ref="K57:K59" si="19">ROUND(J57/H57,10)</f>
        <v>0</v>
      </c>
      <c r="L57" s="346">
        <v>23.729647</v>
      </c>
      <c r="M57" s="239">
        <f>VLOOKUP(A57,Sheet1!$C$2:$G$84,5,FALSE)</f>
        <v>23.7</v>
      </c>
      <c r="N57" s="240">
        <f t="shared" ref="N57" si="20">L57-M57</f>
        <v>2.9647000000000645E-2</v>
      </c>
      <c r="O57" s="254">
        <f t="shared" ref="O57" si="21">ROUND(N57/L57,10)</f>
        <v>1.2493654E-3</v>
      </c>
      <c r="P57">
        <v>322628.28000000003</v>
      </c>
      <c r="Q57" s="239">
        <f>VLOOKUP(A57,Sheet1!$C$2:$H$84,6,FALSE)</f>
        <v>322261.76000000001</v>
      </c>
      <c r="R57" s="240">
        <f t="shared" ref="R57" si="22">P57-Q57</f>
        <v>366.52000000001863</v>
      </c>
      <c r="S57" s="254">
        <f t="shared" ref="S57" si="23">ROUND(R57/P57,10)</f>
        <v>1.1360442E-3</v>
      </c>
      <c r="T57" s="173"/>
      <c r="U57" s="334" t="s">
        <v>318</v>
      </c>
      <c r="V57" s="335"/>
      <c r="W57" s="335"/>
      <c r="X57" s="240"/>
      <c r="Y57" s="254"/>
      <c r="Z57" s="240"/>
      <c r="AA57" s="240"/>
      <c r="AB57" s="240"/>
      <c r="AC57" s="254"/>
      <c r="AD57" s="335"/>
      <c r="AE57" s="335"/>
      <c r="AF57" s="240"/>
      <c r="AG57" s="254"/>
      <c r="AH57" s="335"/>
      <c r="AI57" s="335"/>
      <c r="AJ57" s="240"/>
      <c r="AK57" s="254"/>
    </row>
    <row r="58" spans="1:37" s="51" customFormat="1">
      <c r="A58" s="292">
        <f>VLOOKUP(U58,Sheet1!$C$2:$C$84,1,FALSE)</f>
        <v>2615565</v>
      </c>
      <c r="B58" s="334" t="s">
        <v>410</v>
      </c>
      <c r="C58" s="334" t="s">
        <v>411</v>
      </c>
      <c r="D58">
        <v>18400</v>
      </c>
      <c r="E58" s="239">
        <f>VLOOKUP(A58,Sheet1!$C$2:$E$84,3,FALSE)</f>
        <v>18400</v>
      </c>
      <c r="F58" s="240">
        <f t="shared" si="16"/>
        <v>0</v>
      </c>
      <c r="G58" s="254">
        <f t="shared" si="17"/>
        <v>0</v>
      </c>
      <c r="H58">
        <v>615917.48</v>
      </c>
      <c r="I58" s="242">
        <f>VLOOKUP(A58,Sheet1!$C$2:$F$84,4,FALSE)</f>
        <v>615917.48</v>
      </c>
      <c r="J58" s="240">
        <f t="shared" si="18"/>
        <v>0</v>
      </c>
      <c r="K58" s="254">
        <f t="shared" si="19"/>
        <v>0</v>
      </c>
      <c r="L58" s="346">
        <v>34.340000000000003</v>
      </c>
      <c r="M58" s="239">
        <f>VLOOKUP(A58,Sheet1!$C$2:$G$84,5,FALSE)</f>
        <v>34.340000000000003</v>
      </c>
      <c r="N58" s="240">
        <f t="shared" si="2"/>
        <v>0</v>
      </c>
      <c r="O58" s="254">
        <f t="shared" si="3"/>
        <v>0</v>
      </c>
      <c r="P58">
        <v>631856</v>
      </c>
      <c r="Q58" s="239">
        <f>VLOOKUP(A58,Sheet1!$C$2:$H$84,6,FALSE)</f>
        <v>631856</v>
      </c>
      <c r="R58" s="240">
        <f t="shared" ref="R58:R76" si="24">P58-Q58</f>
        <v>0</v>
      </c>
      <c r="S58" s="254">
        <f t="shared" si="7"/>
        <v>0</v>
      </c>
      <c r="T58" s="9"/>
      <c r="U58" s="334">
        <v>2615565</v>
      </c>
    </row>
    <row r="59" spans="1:37" s="51" customFormat="1">
      <c r="A59" s="292" t="str">
        <f>VLOOKUP(U59,Sheet1!$C$2:$C$84,1,FALSE)</f>
        <v>B1WY233</v>
      </c>
      <c r="B59" s="334" t="s">
        <v>412</v>
      </c>
      <c r="C59" s="334" t="s">
        <v>413</v>
      </c>
      <c r="D59">
        <v>20833</v>
      </c>
      <c r="E59" s="239">
        <f>VLOOKUP(A59,Sheet1!$C$2:$E$84,3,FALSE)</f>
        <v>20833</v>
      </c>
      <c r="F59" s="240">
        <f t="shared" si="16"/>
        <v>0</v>
      </c>
      <c r="G59" s="254">
        <f t="shared" si="17"/>
        <v>0</v>
      </c>
      <c r="H59">
        <v>414147.63</v>
      </c>
      <c r="I59" s="242">
        <f>VLOOKUP(A59,Sheet1!$C$2:$F$84,4,FALSE)</f>
        <v>414147.63</v>
      </c>
      <c r="J59" s="240">
        <f t="shared" si="18"/>
        <v>0</v>
      </c>
      <c r="K59" s="254">
        <f t="shared" si="19"/>
        <v>0</v>
      </c>
      <c r="L59" s="346">
        <v>19.429728999999998</v>
      </c>
      <c r="M59" s="239">
        <f>VLOOKUP(A59,Sheet1!$C$2:$G$84,5,FALSE)</f>
        <v>19.41</v>
      </c>
      <c r="N59" s="240">
        <f t="shared" si="2"/>
        <v>1.9728999999998109E-2</v>
      </c>
      <c r="O59" s="254">
        <f t="shared" si="3"/>
        <v>1.0154026999999999E-3</v>
      </c>
      <c r="P59">
        <v>404779.54</v>
      </c>
      <c r="Q59" s="239">
        <f>VLOOKUP(A59,Sheet1!$C$2:$H$84,6,FALSE)</f>
        <v>404423.45</v>
      </c>
      <c r="R59" s="240">
        <f t="shared" si="24"/>
        <v>356.0899999999674</v>
      </c>
      <c r="S59" s="254">
        <f t="shared" si="7"/>
        <v>8.7971339999999999E-4</v>
      </c>
      <c r="T59" s="9"/>
      <c r="U59" s="334" t="s">
        <v>319</v>
      </c>
    </row>
    <row r="60" spans="1:37" s="51" customFormat="1">
      <c r="A60" s="292">
        <f>VLOOKUP(U60,Sheet1!$C$2:$C$84,1,FALSE)</f>
        <v>2821481</v>
      </c>
      <c r="B60" s="334">
        <v>835699307</v>
      </c>
      <c r="C60" s="334" t="s">
        <v>414</v>
      </c>
      <c r="D60">
        <v>11667</v>
      </c>
      <c r="E60" s="239">
        <f>VLOOKUP(A60,Sheet1!$C$2:$E$84,3,FALSE)</f>
        <v>11667</v>
      </c>
      <c r="F60" s="240">
        <f t="shared" si="16"/>
        <v>0</v>
      </c>
      <c r="G60" s="254">
        <f t="shared" si="17"/>
        <v>0</v>
      </c>
      <c r="H60">
        <v>447931.93</v>
      </c>
      <c r="I60" s="242">
        <f>VLOOKUP(A60,Sheet1!$C$2:$F$84,4,FALSE)</f>
        <v>479616.92</v>
      </c>
      <c r="J60" s="240">
        <f t="shared" si="1"/>
        <v>-31684.989999999991</v>
      </c>
      <c r="K60" s="254">
        <f t="shared" si="5"/>
        <v>-7.0736171900000006E-2</v>
      </c>
      <c r="L60" s="346">
        <v>110.58</v>
      </c>
      <c r="M60" s="239">
        <f>VLOOKUP(A60,Sheet1!$C$2:$G$84,5,FALSE)</f>
        <v>110.58</v>
      </c>
      <c r="N60" s="240">
        <f t="shared" si="2"/>
        <v>0</v>
      </c>
      <c r="O60" s="254">
        <f t="shared" si="3"/>
        <v>0</v>
      </c>
      <c r="P60">
        <v>1290136.8600000001</v>
      </c>
      <c r="Q60" s="239">
        <f>VLOOKUP(A60,Sheet1!$C$2:$H$84,6,FALSE)</f>
        <v>1290136.8600000001</v>
      </c>
      <c r="R60" s="240">
        <f t="shared" si="24"/>
        <v>0</v>
      </c>
      <c r="S60" s="254">
        <f t="shared" si="7"/>
        <v>0</v>
      </c>
      <c r="T60" s="9"/>
      <c r="U60" s="334">
        <v>2821481</v>
      </c>
    </row>
    <row r="61" spans="1:37" s="51" customFormat="1">
      <c r="A61" s="292" t="str">
        <f>VLOOKUP(U61,Sheet1!$C$2:$C$84,1,FALSE)</f>
        <v>BWSW5D9</v>
      </c>
      <c r="B61" s="334" t="s">
        <v>415</v>
      </c>
      <c r="C61" s="334" t="s">
        <v>416</v>
      </c>
      <c r="D61">
        <v>85492</v>
      </c>
      <c r="E61" s="239">
        <f>VLOOKUP(A61,Sheet1!$C$2:$E$84,3,FALSE)</f>
        <v>85492</v>
      </c>
      <c r="F61" s="240">
        <f t="shared" si="0"/>
        <v>0</v>
      </c>
      <c r="G61" s="254">
        <f t="shared" si="4"/>
        <v>0</v>
      </c>
      <c r="H61">
        <v>175873.37</v>
      </c>
      <c r="I61" s="242">
        <f>VLOOKUP(A61,Sheet1!$C$2:$F$84,4,FALSE)</f>
        <v>175873.37</v>
      </c>
      <c r="J61" s="240">
        <f t="shared" si="1"/>
        <v>0</v>
      </c>
      <c r="K61" s="254">
        <f t="shared" si="5"/>
        <v>0</v>
      </c>
      <c r="L61" s="346">
        <v>2.5498959999999999</v>
      </c>
      <c r="M61" s="239">
        <f>VLOOKUP(A61,Sheet1!$C$2:$G$84,5,FALSE)</f>
        <v>2.54</v>
      </c>
      <c r="N61" s="240">
        <f t="shared" si="2"/>
        <v>9.8959999999999049E-3</v>
      </c>
      <c r="O61" s="254">
        <f t="shared" si="3"/>
        <v>3.8809425999999998E-3</v>
      </c>
      <c r="P61">
        <v>217995.74</v>
      </c>
      <c r="Q61" s="239">
        <f>VLOOKUP(A61,Sheet1!$C$2:$H$84,6,FALSE)</f>
        <v>216834.25</v>
      </c>
      <c r="R61" s="240">
        <f t="shared" si="24"/>
        <v>1161.4899999999907</v>
      </c>
      <c r="S61" s="254">
        <f t="shared" si="7"/>
        <v>5.3280399000000004E-3</v>
      </c>
      <c r="T61" s="9"/>
      <c r="U61" s="334" t="s">
        <v>320</v>
      </c>
    </row>
    <row r="62" spans="1:37" s="51" customFormat="1">
      <c r="A62" s="292">
        <f>VLOOKUP(U62,Sheet1!$C$2:$C$84,1,FALSE)</f>
        <v>6356406</v>
      </c>
      <c r="B62" s="334">
        <v>635640006</v>
      </c>
      <c r="C62" s="334" t="s">
        <v>417</v>
      </c>
      <c r="D62">
        <v>6188</v>
      </c>
      <c r="E62" s="239">
        <f>VLOOKUP(A62,Sheet1!$C$2:$E$84,3,FALSE)</f>
        <v>6188</v>
      </c>
      <c r="F62" s="240">
        <f t="shared" si="0"/>
        <v>0</v>
      </c>
      <c r="G62" s="254">
        <f t="shared" si="4"/>
        <v>0</v>
      </c>
      <c r="H62">
        <v>208492.07</v>
      </c>
      <c r="I62" s="242">
        <f>VLOOKUP(A62,Sheet1!$C$2:$F$84,4,FALSE)</f>
        <v>194414.99</v>
      </c>
      <c r="J62" s="240">
        <f t="shared" si="1"/>
        <v>14077.080000000016</v>
      </c>
      <c r="K62" s="254">
        <f t="shared" si="5"/>
        <v>6.7518539200000005E-2</v>
      </c>
      <c r="L62" s="346">
        <v>18.628724999999999</v>
      </c>
      <c r="M62" s="239">
        <f>VLOOKUP(A62,Sheet1!$C$2:$G$84,5,FALSE)</f>
        <v>18.68</v>
      </c>
      <c r="N62" s="240">
        <f t="shared" si="2"/>
        <v>-5.1275000000000404E-2</v>
      </c>
      <c r="O62" s="254">
        <f t="shared" si="3"/>
        <v>-2.7524696000000002E-3</v>
      </c>
      <c r="P62">
        <v>115274.55</v>
      </c>
      <c r="Q62" s="239">
        <f>VLOOKUP(A62,Sheet1!$C$2:$H$84,6,FALSE)</f>
        <v>115590.53</v>
      </c>
      <c r="R62" s="240">
        <f t="shared" si="24"/>
        <v>-315.97999999999593</v>
      </c>
      <c r="S62" s="254">
        <f t="shared" si="7"/>
        <v>-2.7411080999999999E-3</v>
      </c>
      <c r="T62" s="9"/>
      <c r="U62" s="334">
        <v>6356406</v>
      </c>
    </row>
    <row r="63" spans="1:37" s="51" customFormat="1">
      <c r="A63" s="292" t="str">
        <f>VLOOKUP(U63,Sheet1!$C$2:$C$84,1,FALSE)</f>
        <v>B1JB4K8</v>
      </c>
      <c r="B63" s="334" t="s">
        <v>418</v>
      </c>
      <c r="C63" s="334" t="s">
        <v>419</v>
      </c>
      <c r="D63">
        <v>7015</v>
      </c>
      <c r="E63" s="239">
        <f>VLOOKUP(A63,Sheet1!$C$2:$E$84,3,FALSE)</f>
        <v>7015</v>
      </c>
      <c r="F63" s="240">
        <f t="shared" si="0"/>
        <v>0</v>
      </c>
      <c r="G63" s="254">
        <f t="shared" si="4"/>
        <v>0</v>
      </c>
      <c r="H63">
        <v>553085.36</v>
      </c>
      <c r="I63" s="242">
        <f>VLOOKUP(A63,Sheet1!$C$2:$F$84,4,FALSE)</f>
        <v>553085.36</v>
      </c>
      <c r="J63" s="240">
        <f t="shared" si="1"/>
        <v>0</v>
      </c>
      <c r="K63" s="254">
        <f t="shared" si="5"/>
        <v>0</v>
      </c>
      <c r="L63" s="346">
        <v>131.71466699999999</v>
      </c>
      <c r="M63" s="239">
        <f>VLOOKUP(A63,Sheet1!$C$2:$G$84,5,FALSE)</f>
        <v>131.62</v>
      </c>
      <c r="N63" s="240">
        <f t="shared" si="2"/>
        <v>9.4666999999986956E-2</v>
      </c>
      <c r="O63" s="254">
        <f t="shared" si="3"/>
        <v>7.1872790000000004E-4</v>
      </c>
      <c r="P63">
        <v>923978.39</v>
      </c>
      <c r="Q63" s="239">
        <f>VLOOKUP(A63,Sheet1!$C$2:$H$84,6,FALSE)</f>
        <v>923282.86</v>
      </c>
      <c r="R63" s="240">
        <f t="shared" si="24"/>
        <v>695.53000000002794</v>
      </c>
      <c r="S63" s="254">
        <f t="shared" si="7"/>
        <v>7.5275570000000005E-4</v>
      </c>
      <c r="T63" s="9"/>
      <c r="U63" s="334" t="s">
        <v>321</v>
      </c>
    </row>
    <row r="64" spans="1:37" s="51" customFormat="1">
      <c r="A64" s="292">
        <f>VLOOKUP(U64,Sheet1!$C$2:$C$84,1,FALSE)</f>
        <v>2113382</v>
      </c>
      <c r="B64" s="334">
        <v>874039100</v>
      </c>
      <c r="C64" s="334" t="s">
        <v>420</v>
      </c>
      <c r="D64">
        <v>3500</v>
      </c>
      <c r="E64" s="239">
        <f>VLOOKUP(A64,Sheet1!$C$2:$E$84,3,FALSE)</f>
        <v>3500</v>
      </c>
      <c r="F64" s="240">
        <f t="shared" si="0"/>
        <v>0</v>
      </c>
      <c r="G64" s="254">
        <f t="shared" si="4"/>
        <v>0</v>
      </c>
      <c r="H64">
        <v>429806.23</v>
      </c>
      <c r="I64" s="242">
        <f>VLOOKUP(A64,Sheet1!$C$2:$F$84,4,FALSE)</f>
        <v>429806.23</v>
      </c>
      <c r="J64" s="240">
        <f t="shared" si="1"/>
        <v>0</v>
      </c>
      <c r="K64" s="254">
        <f t="shared" si="5"/>
        <v>0</v>
      </c>
      <c r="L64" s="346">
        <v>111.65</v>
      </c>
      <c r="M64" s="239">
        <f>VLOOKUP(A64,Sheet1!$C$2:$G$84,5,FALSE)</f>
        <v>111.65</v>
      </c>
      <c r="N64" s="240">
        <f t="shared" si="2"/>
        <v>0</v>
      </c>
      <c r="O64" s="254">
        <f t="shared" si="3"/>
        <v>0</v>
      </c>
      <c r="P64">
        <v>390775</v>
      </c>
      <c r="Q64" s="239">
        <f>VLOOKUP(A64,Sheet1!$C$2:$H$84,6,FALSE)</f>
        <v>390775</v>
      </c>
      <c r="R64" s="240">
        <f t="shared" si="24"/>
        <v>0</v>
      </c>
      <c r="S64" s="254">
        <f t="shared" si="7"/>
        <v>0</v>
      </c>
      <c r="T64" s="9"/>
      <c r="U64" s="334">
        <v>2113382</v>
      </c>
    </row>
    <row r="65" spans="1:16378" s="51" customFormat="1">
      <c r="A65" s="292" t="str">
        <f>VLOOKUP(U65,Sheet1!$C$2:$C$84,1,FALSE)</f>
        <v>B4MGD82</v>
      </c>
      <c r="B65" s="334">
        <v>874080104</v>
      </c>
      <c r="C65" s="334" t="s">
        <v>421</v>
      </c>
      <c r="D65">
        <v>2300</v>
      </c>
      <c r="E65" s="239">
        <f>VLOOKUP(A65,Sheet1!$C$2:$E$84,3,FALSE)</f>
        <v>2300</v>
      </c>
      <c r="F65" s="240">
        <f t="shared" si="0"/>
        <v>0</v>
      </c>
      <c r="G65" s="254">
        <f t="shared" si="4"/>
        <v>0</v>
      </c>
      <c r="H65">
        <v>149308.41</v>
      </c>
      <c r="I65" s="242">
        <f>VLOOKUP(A65,Sheet1!$C$2:$F$84,4,FALSE)</f>
        <v>149308.41</v>
      </c>
      <c r="J65" s="240">
        <f t="shared" si="1"/>
        <v>0</v>
      </c>
      <c r="K65" s="254">
        <f t="shared" si="5"/>
        <v>0</v>
      </c>
      <c r="L65" s="346">
        <v>4.84</v>
      </c>
      <c r="M65" s="239">
        <f>VLOOKUP(A65,Sheet1!$C$2:$G$84,5,FALSE)</f>
        <v>4.84</v>
      </c>
      <c r="N65" s="240">
        <f t="shared" si="2"/>
        <v>0</v>
      </c>
      <c r="O65" s="254">
        <f t="shared" si="3"/>
        <v>0</v>
      </c>
      <c r="P65">
        <v>11132</v>
      </c>
      <c r="Q65" s="239">
        <f>VLOOKUP(A65,Sheet1!$C$2:$H$84,6,FALSE)</f>
        <v>11132</v>
      </c>
      <c r="R65" s="240">
        <f t="shared" si="24"/>
        <v>0</v>
      </c>
      <c r="S65" s="254">
        <f t="shared" si="7"/>
        <v>0</v>
      </c>
      <c r="T65" s="9"/>
      <c r="U65" s="334" t="s">
        <v>322</v>
      </c>
    </row>
    <row r="66" spans="1:16378" s="51" customFormat="1">
      <c r="A66" s="292">
        <f>VLOOKUP(U66,Sheet1!$C$2:$C$84,1,FALSE)</f>
        <v>6869302</v>
      </c>
      <c r="B66" s="334">
        <v>686930009</v>
      </c>
      <c r="C66" s="334" t="s">
        <v>422</v>
      </c>
      <c r="D66">
        <v>7194</v>
      </c>
      <c r="E66" s="239">
        <f>VLOOKUP(A66,Sheet1!$C$2:$E$84,3,FALSE)</f>
        <v>7194</v>
      </c>
      <c r="F66" s="240">
        <f t="shared" si="0"/>
        <v>0</v>
      </c>
      <c r="G66" s="254">
        <f t="shared" si="4"/>
        <v>0</v>
      </c>
      <c r="H66">
        <v>172824.13</v>
      </c>
      <c r="I66" s="242">
        <f>VLOOKUP(A66,Sheet1!$C$2:$F$84,4,FALSE)</f>
        <v>203559.9</v>
      </c>
      <c r="J66" s="240">
        <f t="shared" si="1"/>
        <v>-30735.76999999999</v>
      </c>
      <c r="K66" s="254">
        <f t="shared" si="5"/>
        <v>-0.17784420500000001</v>
      </c>
      <c r="L66" s="346">
        <v>36.253641000000002</v>
      </c>
      <c r="M66" s="239">
        <f>VLOOKUP(A66,Sheet1!$C$2:$G$84,5,FALSE)</f>
        <v>36.35</v>
      </c>
      <c r="N66" s="240">
        <f t="shared" si="2"/>
        <v>-9.6358999999999639E-2</v>
      </c>
      <c r="O66" s="254">
        <f t="shared" si="3"/>
        <v>-2.6579122999999998E-3</v>
      </c>
      <c r="P66">
        <v>260808.69</v>
      </c>
      <c r="Q66" s="239">
        <f>VLOOKUP(A66,Sheet1!$C$2:$H$84,6,FALSE)</f>
        <v>261523.59</v>
      </c>
      <c r="R66" s="240">
        <f t="shared" si="24"/>
        <v>-714.89999999999418</v>
      </c>
      <c r="S66" s="254">
        <f t="shared" si="7"/>
        <v>-2.7410896000000001E-3</v>
      </c>
      <c r="T66" s="9"/>
      <c r="U66" s="334">
        <v>6869302</v>
      </c>
    </row>
    <row r="67" spans="1:16378" s="51" customFormat="1">
      <c r="A67" s="292">
        <f>VLOOKUP(U67,Sheet1!$C$2:$C$84,1,FALSE)</f>
        <v>2124533</v>
      </c>
      <c r="B67" s="334">
        <v>878742204</v>
      </c>
      <c r="C67" s="334" t="s">
        <v>423</v>
      </c>
      <c r="D67">
        <v>8200</v>
      </c>
      <c r="E67" s="239">
        <f>VLOOKUP(A67,Sheet1!$C$2:$E$84,3,FALSE)</f>
        <v>8200</v>
      </c>
      <c r="F67" s="240">
        <f t="shared" si="0"/>
        <v>0</v>
      </c>
      <c r="G67" s="254">
        <f t="shared" si="4"/>
        <v>0</v>
      </c>
      <c r="H67">
        <v>173840</v>
      </c>
      <c r="I67" s="242">
        <f>VLOOKUP(A67,Sheet1!$C$2:$F$84,4,FALSE)</f>
        <v>173840</v>
      </c>
      <c r="J67" s="240">
        <f t="shared" si="1"/>
        <v>0</v>
      </c>
      <c r="K67" s="254">
        <f t="shared" si="5"/>
        <v>0</v>
      </c>
      <c r="L67" s="346">
        <v>24.91</v>
      </c>
      <c r="M67" s="239">
        <f>VLOOKUP(A67,Sheet1!$C$2:$G$84,5,FALSE)</f>
        <v>24.91</v>
      </c>
      <c r="N67" s="240">
        <f t="shared" si="2"/>
        <v>0</v>
      </c>
      <c r="O67" s="254">
        <f t="shared" si="3"/>
        <v>0</v>
      </c>
      <c r="P67">
        <v>204262</v>
      </c>
      <c r="Q67" s="239">
        <f>VLOOKUP(A67,Sheet1!$C$2:$H$84,6,FALSE)</f>
        <v>204262</v>
      </c>
      <c r="R67" s="240">
        <f t="shared" si="24"/>
        <v>0</v>
      </c>
      <c r="S67" s="254">
        <f t="shared" si="7"/>
        <v>0</v>
      </c>
      <c r="T67" s="9"/>
      <c r="U67" s="334">
        <v>2124533</v>
      </c>
    </row>
    <row r="68" spans="1:16378" s="51" customFormat="1">
      <c r="A68" s="292">
        <f>VLOOKUP(U68,Sheet1!$C$2:$C$84,1,FALSE)</f>
        <v>5999330</v>
      </c>
      <c r="B68" s="334">
        <v>599933900</v>
      </c>
      <c r="C68" s="334" t="s">
        <v>424</v>
      </c>
      <c r="D68">
        <v>2900</v>
      </c>
      <c r="E68" s="239">
        <f>VLOOKUP(A68,Sheet1!$C$2:$E$84,3,FALSE)</f>
        <v>2900</v>
      </c>
      <c r="F68" s="240">
        <f t="shared" si="0"/>
        <v>0</v>
      </c>
      <c r="G68" s="254">
        <f t="shared" si="4"/>
        <v>0</v>
      </c>
      <c r="H68">
        <v>513054.91</v>
      </c>
      <c r="I68" s="242">
        <f>VLOOKUP(A68,Sheet1!$C$2:$F$84,4,FALSE)</f>
        <v>513054.91</v>
      </c>
      <c r="J68" s="240">
        <f t="shared" si="1"/>
        <v>0</v>
      </c>
      <c r="K68" s="254">
        <f t="shared" si="5"/>
        <v>0</v>
      </c>
      <c r="L68" s="346">
        <v>394.15889199999998</v>
      </c>
      <c r="M68" s="239">
        <f>VLOOKUP(A68,Sheet1!$C$2:$G$84,5,FALSE)</f>
        <v>393.86</v>
      </c>
      <c r="N68" s="240">
        <f t="shared" si="2"/>
        <v>0.29889199999996663</v>
      </c>
      <c r="O68" s="254">
        <f t="shared" si="3"/>
        <v>7.5830329999999999E-4</v>
      </c>
      <c r="P68">
        <v>1143060.79</v>
      </c>
      <c r="Q68" s="239">
        <f>VLOOKUP(A68,Sheet1!$C$2:$H$84,6,FALSE)</f>
        <v>1142200.3500000001</v>
      </c>
      <c r="R68" s="240">
        <f t="shared" si="24"/>
        <v>860.43999999994412</v>
      </c>
      <c r="S68" s="254">
        <f t="shared" si="7"/>
        <v>7.5275090000000004E-4</v>
      </c>
      <c r="T68" s="9"/>
      <c r="U68" s="334">
        <v>5999330</v>
      </c>
    </row>
    <row r="69" spans="1:16378" s="51" customFormat="1">
      <c r="A69" s="292" t="str">
        <f>VLOOKUP(U69,Sheet1!$C$2:$C$84,1,FALSE)</f>
        <v>BRTR118</v>
      </c>
      <c r="B69" s="334" t="s">
        <v>425</v>
      </c>
      <c r="C69" s="334" t="s">
        <v>426</v>
      </c>
      <c r="D69">
        <v>20000</v>
      </c>
      <c r="E69" s="239">
        <f>VLOOKUP(A69,Sheet1!$C$2:$E$84,3,FALSE)</f>
        <v>20000</v>
      </c>
      <c r="F69" s="240">
        <f t="shared" si="0"/>
        <v>0</v>
      </c>
      <c r="G69" s="254">
        <f t="shared" si="4"/>
        <v>0</v>
      </c>
      <c r="H69">
        <v>223704</v>
      </c>
      <c r="I69" s="242">
        <f>VLOOKUP(A69,Sheet1!$C$2:$F$84,4,FALSE)</f>
        <v>223704</v>
      </c>
      <c r="J69" s="240">
        <f t="shared" si="1"/>
        <v>0</v>
      </c>
      <c r="K69" s="254">
        <f t="shared" si="5"/>
        <v>0</v>
      </c>
      <c r="L69" s="346">
        <v>15.94</v>
      </c>
      <c r="M69" s="239">
        <f>VLOOKUP(A69,Sheet1!$C$2:$G$84,5,FALSE)</f>
        <v>15.94</v>
      </c>
      <c r="N69" s="240">
        <f t="shared" si="2"/>
        <v>0</v>
      </c>
      <c r="O69" s="254">
        <f t="shared" si="3"/>
        <v>0</v>
      </c>
      <c r="P69">
        <v>318800</v>
      </c>
      <c r="Q69" s="239">
        <f>VLOOKUP(A69,Sheet1!$C$2:$H$84,6,FALSE)</f>
        <v>318800</v>
      </c>
      <c r="R69" s="240">
        <f t="shared" si="24"/>
        <v>0</v>
      </c>
      <c r="S69" s="254">
        <f t="shared" si="7"/>
        <v>0</v>
      </c>
      <c r="T69" s="9"/>
      <c r="U69" s="334" t="s">
        <v>323</v>
      </c>
    </row>
    <row r="70" spans="1:16378" s="51" customFormat="1">
      <c r="A70" s="292" t="str">
        <f>VLOOKUP(U70,Sheet1!$C$2:$C$84,1,FALSE)</f>
        <v>BJFSR88</v>
      </c>
      <c r="B70" s="334" t="s">
        <v>427</v>
      </c>
      <c r="C70" s="334" t="s">
        <v>428</v>
      </c>
      <c r="D70">
        <v>10100</v>
      </c>
      <c r="E70" s="239">
        <f>VLOOKUP(A70,Sheet1!$C$2:$E$84,3,FALSE)</f>
        <v>10100</v>
      </c>
      <c r="F70" s="240">
        <f t="shared" si="0"/>
        <v>0</v>
      </c>
      <c r="G70" s="254">
        <f t="shared" si="4"/>
        <v>0</v>
      </c>
      <c r="H70">
        <v>693092.04</v>
      </c>
      <c r="I70" s="242">
        <f>VLOOKUP(A70,Sheet1!$C$2:$F$84,4,FALSE)</f>
        <v>693092.04</v>
      </c>
      <c r="J70" s="240">
        <f t="shared" si="1"/>
        <v>0</v>
      </c>
      <c r="K70" s="254">
        <f t="shared" si="5"/>
        <v>0</v>
      </c>
      <c r="L70" s="346">
        <v>32.01</v>
      </c>
      <c r="M70" s="239">
        <f>VLOOKUP(A70,Sheet1!$C$2:$G$84,5,FALSE)</f>
        <v>32.01</v>
      </c>
      <c r="N70" s="240">
        <f t="shared" si="2"/>
        <v>0</v>
      </c>
      <c r="O70" s="254">
        <f t="shared" si="3"/>
        <v>0</v>
      </c>
      <c r="P70">
        <v>323301</v>
      </c>
      <c r="Q70" s="239">
        <f>VLOOKUP(A70,Sheet1!$C$2:$H$84,6,FALSE)</f>
        <v>323301</v>
      </c>
      <c r="R70" s="240">
        <f t="shared" si="24"/>
        <v>0</v>
      </c>
      <c r="S70" s="254">
        <f t="shared" si="7"/>
        <v>0</v>
      </c>
      <c r="T70" s="9"/>
      <c r="U70" s="334" t="s">
        <v>324</v>
      </c>
    </row>
    <row r="71" spans="1:16378" s="51" customFormat="1">
      <c r="A71" s="292">
        <f>VLOOKUP(U71,Sheet1!$C$2:$C$84,1,FALSE)</f>
        <v>6916781</v>
      </c>
      <c r="B71" s="334">
        <v>691678007</v>
      </c>
      <c r="C71" s="334" t="s">
        <v>429</v>
      </c>
      <c r="D71">
        <v>12208</v>
      </c>
      <c r="E71" s="239">
        <f>VLOOKUP(A71,Sheet1!$C$2:$E$84,3,FALSE)</f>
        <v>12208</v>
      </c>
      <c r="F71" s="240">
        <f t="shared" si="0"/>
        <v>0</v>
      </c>
      <c r="G71" s="254">
        <f t="shared" si="4"/>
        <v>0</v>
      </c>
      <c r="H71">
        <v>190785.82</v>
      </c>
      <c r="I71" s="242">
        <f>VLOOKUP(A71,Sheet1!$C$2:$F$84,4,FALSE)</f>
        <v>190785.81</v>
      </c>
      <c r="J71" s="240">
        <f t="shared" si="1"/>
        <v>1.0000000009313226E-2</v>
      </c>
      <c r="K71" s="254">
        <f t="shared" si="5"/>
        <v>5.2399999999999999E-8</v>
      </c>
      <c r="L71" s="346">
        <v>19.040955</v>
      </c>
      <c r="M71" s="239">
        <f>VLOOKUP(A71,Sheet1!$C$2:$G$84,5,FALSE)</f>
        <v>18.88</v>
      </c>
      <c r="N71" s="240">
        <f t="shared" si="2"/>
        <v>0.16095500000000129</v>
      </c>
      <c r="O71" s="254">
        <f t="shared" si="3"/>
        <v>8.4530948999999994E-3</v>
      </c>
      <c r="P71">
        <v>232451.97</v>
      </c>
      <c r="Q71" s="239">
        <f>VLOOKUP(A71,Sheet1!$C$2:$H$84,6,FALSE)</f>
        <v>230541.59</v>
      </c>
      <c r="R71" s="240">
        <f t="shared" si="24"/>
        <v>1910.3800000000047</v>
      </c>
      <c r="S71" s="254">
        <f t="shared" si="7"/>
        <v>8.2183858999999998E-3</v>
      </c>
      <c r="T71" s="9"/>
      <c r="U71" s="334">
        <v>6916781</v>
      </c>
    </row>
    <row r="72" spans="1:16378" s="51" customFormat="1">
      <c r="A72" s="292">
        <f>VLOOKUP(U72,Sheet1!$C$2:$C$84,1,FALSE)</f>
        <v>2857334</v>
      </c>
      <c r="B72" s="334">
        <v>9.1911999999999992E+109</v>
      </c>
      <c r="C72" s="334" t="s">
        <v>430</v>
      </c>
      <c r="D72">
        <v>16500</v>
      </c>
      <c r="E72" s="239">
        <f>VLOOKUP(A72,Sheet1!$C$2:$E$84,3,FALSE)</f>
        <v>16500</v>
      </c>
      <c r="F72" s="240">
        <f t="shared" si="0"/>
        <v>0</v>
      </c>
      <c r="G72" s="254">
        <f t="shared" si="4"/>
        <v>0</v>
      </c>
      <c r="H72">
        <v>285814.65000000002</v>
      </c>
      <c r="I72" s="242">
        <f>VLOOKUP(A72,Sheet1!$C$2:$F$84,4,FALSE)</f>
        <v>285814.65000000002</v>
      </c>
      <c r="J72" s="240">
        <f t="shared" si="1"/>
        <v>0</v>
      </c>
      <c r="K72" s="254">
        <f t="shared" si="5"/>
        <v>0</v>
      </c>
      <c r="L72" s="346">
        <v>13.95</v>
      </c>
      <c r="M72" s="239">
        <f>VLOOKUP(A72,Sheet1!$C$2:$G$84,5,FALSE)</f>
        <v>13.95</v>
      </c>
      <c r="N72" s="240">
        <f t="shared" si="2"/>
        <v>0</v>
      </c>
      <c r="O72" s="254">
        <f t="shared" si="3"/>
        <v>0</v>
      </c>
      <c r="P72">
        <v>230175</v>
      </c>
      <c r="Q72" s="239">
        <f>VLOOKUP(A72,Sheet1!$C$2:$H$84,6,FALSE)</f>
        <v>230175</v>
      </c>
      <c r="R72" s="240">
        <f t="shared" si="24"/>
        <v>0</v>
      </c>
      <c r="S72" s="254">
        <f t="shared" si="7"/>
        <v>0</v>
      </c>
      <c r="T72" s="9"/>
      <c r="U72" s="334">
        <v>2857334</v>
      </c>
    </row>
    <row r="73" spans="1:16378" s="51" customFormat="1">
      <c r="A73" s="292">
        <f>VLOOKUP(U73,Sheet1!$C$2:$C$84,1,FALSE)</f>
        <v>4031879</v>
      </c>
      <c r="B73" s="334">
        <v>403187909</v>
      </c>
      <c r="C73" s="334" t="s">
        <v>431</v>
      </c>
      <c r="D73">
        <v>18176</v>
      </c>
      <c r="E73" s="239">
        <f>VLOOKUP(A73,Sheet1!$C$2:$E$84,3,FALSE)</f>
        <v>18176</v>
      </c>
      <c r="F73" s="240">
        <f t="shared" ref="F73:F74" si="25">D73-E73</f>
        <v>0</v>
      </c>
      <c r="G73" s="254">
        <f t="shared" ref="G73:G74" si="26">ROUND(F73/D73,10)</f>
        <v>0</v>
      </c>
      <c r="H73">
        <v>343845.81</v>
      </c>
      <c r="I73" s="242">
        <f>VLOOKUP(A73,Sheet1!$C$2:$F$84,4,FALSE)</f>
        <v>343845.81</v>
      </c>
      <c r="J73" s="240">
        <f t="shared" ref="J73:J74" si="27">H73-I73</f>
        <v>0</v>
      </c>
      <c r="K73" s="254">
        <f t="shared" ref="K73:K74" si="28">ROUND(J73/H73,10)</f>
        <v>0</v>
      </c>
      <c r="L73" s="346">
        <v>30.665817000000001</v>
      </c>
      <c r="M73" s="239">
        <f>VLOOKUP(A73,Sheet1!$C$2:$G$84,5,FALSE)</f>
        <v>30.64</v>
      </c>
      <c r="N73" s="240">
        <f t="shared" ref="N73:N74" si="29">L73-M73</f>
        <v>2.5816999999999979E-2</v>
      </c>
      <c r="O73" s="254">
        <f t="shared" ref="O73:O74" si="30">ROUND(N73/L73,10)</f>
        <v>8.4188199999999996E-4</v>
      </c>
      <c r="P73">
        <v>557381.89</v>
      </c>
      <c r="Q73" s="239">
        <f>VLOOKUP(A73,Sheet1!$C$2:$H$84,6,FALSE)</f>
        <v>556962.31999999995</v>
      </c>
      <c r="R73" s="240">
        <f t="shared" ref="R73:R74" si="31">P73-Q73</f>
        <v>419.57000000006519</v>
      </c>
      <c r="S73" s="254">
        <f t="shared" ref="S73:S74" si="32">ROUND(R73/P73,10)</f>
        <v>7.5275139999999999E-4</v>
      </c>
      <c r="T73" s="9"/>
      <c r="U73" s="334">
        <v>4031879</v>
      </c>
    </row>
    <row r="74" spans="1:16378" s="51" customFormat="1">
      <c r="A74" s="292" t="str">
        <f>VLOOKUP(U74,Sheet1!$C$2:$C$84,1,FALSE)</f>
        <v>BK9R6F8</v>
      </c>
      <c r="B74" s="334" t="s">
        <v>432</v>
      </c>
      <c r="C74" s="334" t="s">
        <v>433</v>
      </c>
      <c r="D74">
        <v>18176</v>
      </c>
      <c r="E74" s="239">
        <f>VLOOKUP(A74,Sheet1!$C$2:$E$84,3,FALSE)</f>
        <v>18176</v>
      </c>
      <c r="F74" s="240">
        <f t="shared" si="25"/>
        <v>0</v>
      </c>
      <c r="G74" s="254">
        <f t="shared" si="26"/>
        <v>0</v>
      </c>
      <c r="H74">
        <v>0</v>
      </c>
      <c r="I74" s="242">
        <f>VLOOKUP(A74,Sheet1!$C$2:$F$84,4,FALSE)</f>
        <v>0</v>
      </c>
      <c r="J74" s="240">
        <f t="shared" si="27"/>
        <v>0</v>
      </c>
      <c r="K74" s="254" t="e">
        <f t="shared" si="28"/>
        <v>#DIV/0!</v>
      </c>
      <c r="L74" s="346">
        <v>0.83212600000000003</v>
      </c>
      <c r="M74" s="239">
        <f>VLOOKUP(A74,Sheet1!$C$2:$G$84,5,FALSE)</f>
        <v>0.83</v>
      </c>
      <c r="N74" s="240">
        <f t="shared" si="29"/>
        <v>2.1260000000000723E-3</v>
      </c>
      <c r="O74" s="254">
        <f t="shared" si="30"/>
        <v>2.5549014999999998E-3</v>
      </c>
      <c r="P74">
        <v>15124.73</v>
      </c>
      <c r="Q74" s="239">
        <f>VLOOKUP(A74,Sheet1!$C$2:$H$84,6,FALSE)</f>
        <v>15113.34</v>
      </c>
      <c r="R74" s="240">
        <f t="shared" si="31"/>
        <v>11.389999999999418</v>
      </c>
      <c r="S74" s="254">
        <f t="shared" si="32"/>
        <v>7.5307130000000001E-4</v>
      </c>
      <c r="T74" s="9"/>
      <c r="U74" s="334" t="s">
        <v>325</v>
      </c>
    </row>
    <row r="75" spans="1:16378" s="51" customFormat="1">
      <c r="A75" s="292">
        <f>VLOOKUP(U75,Sheet1!$C$2:$C$84,1,FALSE)</f>
        <v>6986041</v>
      </c>
      <c r="B75" s="334">
        <v>698604006</v>
      </c>
      <c r="C75" s="334" t="s">
        <v>434</v>
      </c>
      <c r="D75">
        <v>6300</v>
      </c>
      <c r="E75" s="239">
        <f>VLOOKUP(A75,Sheet1!$C$2:$E$84,3,FALSE)</f>
        <v>6300</v>
      </c>
      <c r="F75" s="240">
        <f t="shared" ref="F75" si="33">D75-E75</f>
        <v>0</v>
      </c>
      <c r="G75" s="254">
        <f t="shared" ref="G75" si="34">ROUND(F75/D75,10)</f>
        <v>0</v>
      </c>
      <c r="H75">
        <v>168291.53</v>
      </c>
      <c r="I75" s="242">
        <f>VLOOKUP(A75,Sheet1!$C$2:$F$84,4,FALSE)</f>
        <v>168291.53</v>
      </c>
      <c r="J75" s="240">
        <f t="shared" ref="J75" si="35">H75-I75</f>
        <v>0</v>
      </c>
      <c r="K75" s="254">
        <f t="shared" ref="K75" si="36">ROUND(J75/H75,10)</f>
        <v>0</v>
      </c>
      <c r="L75" s="346">
        <v>48.397939000000001</v>
      </c>
      <c r="M75" s="239">
        <f>VLOOKUP(A75,Sheet1!$C$2:$G$84,5,FALSE)</f>
        <v>48.53</v>
      </c>
      <c r="N75" s="240">
        <f t="shared" ref="N75" si="37">L75-M75</f>
        <v>-0.13206100000000021</v>
      </c>
      <c r="O75" s="254">
        <f t="shared" ref="O75" si="38">ROUND(N75/L75,10)</f>
        <v>-2.7286493000000002E-3</v>
      </c>
      <c r="P75">
        <v>304907.01</v>
      </c>
      <c r="Q75" s="239">
        <f>VLOOKUP(A75,Sheet1!$C$2:$H$84,6,FALSE)</f>
        <v>305742.78999999998</v>
      </c>
      <c r="R75" s="240">
        <f t="shared" ref="R75" si="39">P75-Q75</f>
        <v>-835.77999999996973</v>
      </c>
      <c r="S75" s="254">
        <f t="shared" ref="S75" si="40">ROUND(R75/P75,10)</f>
        <v>-2.741098E-3</v>
      </c>
      <c r="T75" s="9"/>
      <c r="U75" s="334">
        <v>6986041</v>
      </c>
    </row>
    <row r="76" spans="1:16378" s="51" customFormat="1">
      <c r="A76" s="292" t="str">
        <f>VLOOKUP(U76,Sheet1!$C$2:$C$84,1,FALSE)</f>
        <v>BYW4289</v>
      </c>
      <c r="B76" s="334" t="s">
        <v>435</v>
      </c>
      <c r="C76" s="334" t="s">
        <v>436</v>
      </c>
      <c r="D76">
        <v>4300</v>
      </c>
      <c r="E76" s="239">
        <f>VLOOKUP(A76,Sheet1!$C$2:$E$84,3,FALSE)</f>
        <v>4300</v>
      </c>
      <c r="F76" s="240">
        <f t="shared" si="0"/>
        <v>0</v>
      </c>
      <c r="G76" s="254">
        <f t="shared" si="4"/>
        <v>0</v>
      </c>
      <c r="H76">
        <v>258574.05</v>
      </c>
      <c r="I76" s="242">
        <f>VLOOKUP(A76,Sheet1!$C$2:$F$84,4,FALSE)</f>
        <v>258574.05</v>
      </c>
      <c r="J76" s="240">
        <f t="shared" si="1"/>
        <v>0</v>
      </c>
      <c r="K76" s="254">
        <f t="shared" si="5"/>
        <v>0</v>
      </c>
      <c r="L76" s="346">
        <v>58.11</v>
      </c>
      <c r="M76" s="239">
        <f>VLOOKUP(A76,Sheet1!$C$2:$G$84,5,FALSE)</f>
        <v>58.11</v>
      </c>
      <c r="N76" s="240">
        <f t="shared" si="2"/>
        <v>0</v>
      </c>
      <c r="O76" s="254">
        <f t="shared" si="3"/>
        <v>0</v>
      </c>
      <c r="P76">
        <v>249873</v>
      </c>
      <c r="Q76" s="239">
        <f>VLOOKUP(A76,Sheet1!$C$2:$H$84,6,FALSE)</f>
        <v>249873</v>
      </c>
      <c r="R76" s="240">
        <f t="shared" si="24"/>
        <v>0</v>
      </c>
      <c r="S76" s="254">
        <f t="shared" si="7"/>
        <v>0</v>
      </c>
      <c r="T76" s="9"/>
      <c r="U76" s="334" t="s">
        <v>326</v>
      </c>
    </row>
    <row r="77" spans="1:16378" s="51" customFormat="1">
      <c r="A77" s="292"/>
      <c r="B77"/>
      <c r="C77"/>
      <c r="D77"/>
      <c r="E77" s="239"/>
      <c r="F77" s="240"/>
      <c r="G77" s="254"/>
      <c r="H77"/>
      <c r="I77" s="242"/>
      <c r="J77" s="240"/>
      <c r="K77" s="254"/>
      <c r="L77" s="346"/>
      <c r="M77" s="239"/>
      <c r="N77" s="240"/>
      <c r="O77" s="254"/>
      <c r="P77"/>
      <c r="Q77" s="239"/>
      <c r="R77" s="240"/>
      <c r="S77" s="254"/>
      <c r="T77" s="9"/>
      <c r="U77" s="334"/>
    </row>
    <row r="78" spans="1:16378" s="51" customFormat="1">
      <c r="A78" s="172" t="s">
        <v>143</v>
      </c>
      <c r="B78"/>
      <c r="C78"/>
      <c r="D78"/>
      <c r="E78" s="239"/>
      <c r="F78" s="240"/>
      <c r="G78" s="254"/>
      <c r="H78" s="243"/>
      <c r="I78" s="242"/>
      <c r="J78" s="240"/>
      <c r="K78" s="254"/>
      <c r="L78" s="347"/>
      <c r="M78" s="239"/>
      <c r="N78" s="240"/>
      <c r="O78" s="254"/>
      <c r="P78" s="243"/>
      <c r="Q78" s="239"/>
      <c r="R78" s="240"/>
      <c r="S78" s="254"/>
      <c r="T78" s="52"/>
      <c r="U78" s="334"/>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4"/>
      <c r="E79" s="245"/>
      <c r="F79" s="240"/>
      <c r="G79" s="240"/>
      <c r="H79" s="244"/>
      <c r="I79" s="246"/>
      <c r="J79" s="240"/>
      <c r="K79" s="254"/>
      <c r="L79" s="348"/>
      <c r="M79" s="246"/>
      <c r="N79" s="240"/>
      <c r="O79" s="254"/>
      <c r="P79" s="243"/>
      <c r="Q79" s="246"/>
      <c r="R79" s="240"/>
      <c r="S79" s="254"/>
    </row>
    <row r="80" spans="1:16378" ht="13.5" thickBot="1">
      <c r="A80" s="52"/>
      <c r="B80" s="52"/>
      <c r="C80" s="52"/>
      <c r="D80" s="247">
        <f t="shared" ref="D80:S80" si="41">SUM(D3:D79)</f>
        <v>1163142</v>
      </c>
      <c r="E80" s="248">
        <f t="shared" si="41"/>
        <v>1163142</v>
      </c>
      <c r="F80" s="249">
        <f t="shared" si="41"/>
        <v>0</v>
      </c>
      <c r="G80" s="285">
        <f t="shared" si="4"/>
        <v>0</v>
      </c>
      <c r="H80" s="247">
        <f>SUM(H3:H78)</f>
        <v>26047081.869999994</v>
      </c>
      <c r="I80" s="248">
        <f>SUM(I3:I78)</f>
        <v>26066439.529999994</v>
      </c>
      <c r="J80" s="249">
        <f t="shared" si="41"/>
        <v>-19357.660000000018</v>
      </c>
      <c r="K80" s="286">
        <f>ROUND(J80/H80,10)</f>
        <v>-7.4317960000000005E-4</v>
      </c>
      <c r="L80" s="349">
        <f t="shared" si="41"/>
        <v>7547.7759530000021</v>
      </c>
      <c r="M80" s="248">
        <f t="shared" si="41"/>
        <v>7542.2699999999995</v>
      </c>
      <c r="N80" s="249">
        <f t="shared" si="41"/>
        <v>5.5059529999998613</v>
      </c>
      <c r="O80" s="286">
        <f>ROUND(N80/L80,10)</f>
        <v>7.2948019999999998E-4</v>
      </c>
      <c r="P80" s="247">
        <f t="shared" si="41"/>
        <v>38622005.98999998</v>
      </c>
      <c r="Q80" s="248">
        <f t="shared" si="41"/>
        <v>38609839.290000021</v>
      </c>
      <c r="R80" s="249">
        <f t="shared" si="41"/>
        <v>12166.699999999808</v>
      </c>
      <c r="S80" s="315">
        <f t="shared" si="41"/>
        <v>3.0182694100000001E-2</v>
      </c>
    </row>
    <row r="81" spans="1:9" ht="14.25" thickTop="1" thickBot="1">
      <c r="H81" s="250"/>
      <c r="I81" s="250"/>
    </row>
    <row r="82" spans="1:9" ht="13.5" thickBot="1">
      <c r="A82" s="149" t="s">
        <v>83</v>
      </c>
      <c r="B82" s="276"/>
      <c r="C82" s="150"/>
      <c r="D82" s="251"/>
      <c r="E82" s="251"/>
      <c r="F82" s="251"/>
      <c r="G82" s="251"/>
      <c r="H82" s="252"/>
      <c r="I82"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387334.63</v>
      </c>
      <c r="D4">
        <v>387334.63</v>
      </c>
      <c r="E4" s="78">
        <f>C4-D4</f>
        <v>0</v>
      </c>
      <c r="F4" s="263">
        <f>ROUND(E4/C4,10)</f>
        <v>0</v>
      </c>
      <c r="G4" s="79"/>
    </row>
    <row r="5" spans="1:16384" ht="13.9" customHeight="1">
      <c r="A5" t="s">
        <v>437</v>
      </c>
      <c r="B5" t="s">
        <v>438</v>
      </c>
      <c r="C5">
        <v>13019.58</v>
      </c>
      <c r="D5">
        <v>13024</v>
      </c>
      <c r="E5" s="78">
        <f t="shared" ref="E5:E16" si="0">C5-D5</f>
        <v>-4.4200000000000728</v>
      </c>
      <c r="F5" s="263">
        <f t="shared" ref="F5:F18" si="1">ROUND(E5/C5,10)</f>
        <v>-3.3948870000000001E-4</v>
      </c>
      <c r="G5" s="79"/>
    </row>
    <row r="6" spans="1:16384" ht="13.9" customHeight="1">
      <c r="A6" t="s">
        <v>439</v>
      </c>
      <c r="B6" t="s">
        <v>440</v>
      </c>
      <c r="C6">
        <v>26393.99</v>
      </c>
      <c r="D6">
        <v>26432.240000000002</v>
      </c>
      <c r="E6" s="78">
        <f t="shared" si="0"/>
        <v>-38.25</v>
      </c>
      <c r="F6" s="263">
        <f t="shared" si="1"/>
        <v>-1.4491935E-3</v>
      </c>
      <c r="G6" s="79"/>
    </row>
    <row r="7" spans="1:16384" ht="12.75">
      <c r="A7" t="s">
        <v>441</v>
      </c>
      <c r="B7" t="s">
        <v>442</v>
      </c>
      <c r="C7">
        <v>3593.03</v>
      </c>
      <c r="D7">
        <v>3590.33</v>
      </c>
      <c r="E7" s="78">
        <f t="shared" si="0"/>
        <v>2.7000000000002728</v>
      </c>
      <c r="F7" s="263">
        <f t="shared" si="1"/>
        <v>7.5145490000000001E-4</v>
      </c>
      <c r="G7" s="74"/>
    </row>
    <row r="8" spans="1:16384" ht="12.75">
      <c r="A8" t="s">
        <v>443</v>
      </c>
      <c r="B8" t="s">
        <v>444</v>
      </c>
      <c r="C8">
        <v>15890.11</v>
      </c>
      <c r="D8">
        <v>15876.13</v>
      </c>
      <c r="E8" s="78">
        <f t="shared" si="0"/>
        <v>13.980000000001382</v>
      </c>
      <c r="F8" s="263">
        <f t="shared" si="1"/>
        <v>8.7979249999999996E-4</v>
      </c>
    </row>
    <row r="9" spans="1:16384" ht="12.75">
      <c r="A9" t="s">
        <v>445</v>
      </c>
      <c r="B9" t="s">
        <v>446</v>
      </c>
      <c r="C9">
        <v>35477.97</v>
      </c>
      <c r="D9">
        <v>35575.22</v>
      </c>
      <c r="E9" s="78">
        <f t="shared" si="0"/>
        <v>-97.25</v>
      </c>
      <c r="F9" s="263">
        <f t="shared" si="1"/>
        <v>-2.7411377000000001E-3</v>
      </c>
      <c r="G9" s="70"/>
    </row>
    <row r="10" spans="1:16384" ht="12.75">
      <c r="A10" t="s">
        <v>447</v>
      </c>
      <c r="B10" t="s">
        <v>448</v>
      </c>
      <c r="C10">
        <v>11988.14</v>
      </c>
      <c r="D10">
        <v>11966</v>
      </c>
      <c r="E10" s="78">
        <f t="shared" si="0"/>
        <v>22.139999999999418</v>
      </c>
      <c r="F10" s="263">
        <f t="shared" si="1"/>
        <v>1.8468253E-3</v>
      </c>
      <c r="G10" s="70"/>
    </row>
    <row r="11" spans="1:16384" ht="12.75">
      <c r="A11" t="s">
        <v>449</v>
      </c>
      <c r="B11" t="s">
        <v>450</v>
      </c>
      <c r="C11">
        <v>22696.47</v>
      </c>
      <c r="D11">
        <v>22670.68</v>
      </c>
      <c r="E11" s="78">
        <f>C11-D11</f>
        <v>25.790000000000873</v>
      </c>
      <c r="F11" s="263">
        <f t="shared" si="1"/>
        <v>1.1363001000000001E-3</v>
      </c>
      <c r="G11" s="70"/>
    </row>
    <row r="12" spans="1:16384" ht="12.75">
      <c r="A12" t="s">
        <v>451</v>
      </c>
      <c r="B12" t="s">
        <v>452</v>
      </c>
      <c r="C12">
        <v>4477.8900000000003</v>
      </c>
      <c r="D12">
        <v>4479.21</v>
      </c>
      <c r="E12" s="78">
        <f t="shared" si="0"/>
        <v>-1.319999999999709</v>
      </c>
      <c r="F12" s="263">
        <f t="shared" si="1"/>
        <v>-2.947817E-4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520871.81000000006</v>
      </c>
      <c r="D18" s="84">
        <f>SUM(D4:D17)</f>
        <v>520948.44000000006</v>
      </c>
      <c r="E18" s="84">
        <f>SUM(E4:E17)</f>
        <v>-76.629999999997835</v>
      </c>
      <c r="F18" s="263">
        <f t="shared" si="1"/>
        <v>-1.471187E-4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453</v>
      </c>
      <c r="C2" s="334">
        <v>705015105</v>
      </c>
      <c r="D2" t="s">
        <v>398</v>
      </c>
      <c r="E2">
        <v>0</v>
      </c>
      <c r="F2">
        <v>0</v>
      </c>
      <c r="G2" s="261">
        <f>E2-F2</f>
        <v>0</v>
      </c>
      <c r="H2" s="277" t="e">
        <f>ROUND(G2/E2,10)</f>
        <v>#DIV/0!</v>
      </c>
      <c r="I2">
        <v>0.01</v>
      </c>
      <c r="J2">
        <v>0.01</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441</v>
      </c>
      <c r="C3" s="334">
        <v>599933900</v>
      </c>
      <c r="D3" t="s">
        <v>424</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9" si="4">M3-N3</f>
        <v>0</v>
      </c>
      <c r="P3" s="277" t="e">
        <f t="shared" ref="P3:P69" si="5">ROUND(O3/M3,10)</f>
        <v>#DIV/0!</v>
      </c>
      <c r="Q3">
        <v>0</v>
      </c>
      <c r="R3">
        <v>0</v>
      </c>
      <c r="S3" s="261">
        <f t="shared" ref="S3:S69" si="6">Q3-R3</f>
        <v>0</v>
      </c>
      <c r="T3" s="277" t="e">
        <f t="shared" ref="T3:T69" si="7">ROUND(S3/Q3,10)</f>
        <v>#DIV/0!</v>
      </c>
      <c r="U3" s="157"/>
    </row>
    <row r="4" spans="1:24" s="68" customFormat="1" ht="12.75">
      <c r="A4" t="s">
        <v>276</v>
      </c>
      <c r="B4" t="s">
        <v>441</v>
      </c>
      <c r="C4" s="334">
        <v>599933900</v>
      </c>
      <c r="D4" t="s">
        <v>424</v>
      </c>
      <c r="E4">
        <v>2900</v>
      </c>
      <c r="F4">
        <v>2900</v>
      </c>
      <c r="G4" s="261">
        <f t="shared" ref="G4:G5" si="8">E4-F4</f>
        <v>0</v>
      </c>
      <c r="H4" s="277">
        <f t="shared" ref="H4:H5" si="9">ROUND(G4/E4,10)</f>
        <v>0</v>
      </c>
      <c r="I4">
        <v>0</v>
      </c>
      <c r="J4">
        <v>0</v>
      </c>
      <c r="K4" s="261">
        <f t="shared" ref="K4:K33" si="10">I4-J4</f>
        <v>0</v>
      </c>
      <c r="L4" s="277" t="e">
        <f t="shared" ref="L4:L33"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441</v>
      </c>
      <c r="C5" s="334">
        <v>599933900</v>
      </c>
      <c r="D5" t="s">
        <v>424</v>
      </c>
      <c r="E5">
        <v>2900</v>
      </c>
      <c r="F5">
        <v>2900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445</v>
      </c>
      <c r="C6" s="334">
        <v>698604006</v>
      </c>
      <c r="D6" t="s">
        <v>434</v>
      </c>
      <c r="E6">
        <v>6300</v>
      </c>
      <c r="F6">
        <v>6300</v>
      </c>
      <c r="G6" s="261">
        <f t="shared" ref="G6:G32" si="12">E6-F6</f>
        <v>0</v>
      </c>
      <c r="H6" s="277">
        <f t="shared" ref="H6:H32" si="13">ROUND(G6/E6,10)</f>
        <v>0</v>
      </c>
      <c r="I6">
        <v>1490.38</v>
      </c>
      <c r="J6">
        <v>1490.38</v>
      </c>
      <c r="K6" s="261">
        <f t="shared" si="10"/>
        <v>0</v>
      </c>
      <c r="L6" s="277">
        <f t="shared" si="11"/>
        <v>0</v>
      </c>
      <c r="M6">
        <v>0</v>
      </c>
      <c r="N6">
        <v>0</v>
      </c>
      <c r="O6" s="261">
        <f t="shared" si="4"/>
        <v>0</v>
      </c>
      <c r="P6" s="277" t="e">
        <f t="shared" si="5"/>
        <v>#DIV/0!</v>
      </c>
      <c r="Q6">
        <v>-22.31</v>
      </c>
      <c r="R6">
        <v>-22.31</v>
      </c>
      <c r="S6" s="261">
        <f t="shared" si="6"/>
        <v>0</v>
      </c>
      <c r="T6" s="277">
        <f t="shared" si="7"/>
        <v>0</v>
      </c>
      <c r="U6" s="157"/>
    </row>
    <row r="7" spans="1:24" s="68" customFormat="1" ht="12.75">
      <c r="A7" t="s">
        <v>276</v>
      </c>
      <c r="B7" t="s">
        <v>441</v>
      </c>
      <c r="C7" s="334">
        <v>403197908</v>
      </c>
      <c r="D7" t="s">
        <v>327</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441</v>
      </c>
      <c r="C8" s="334">
        <v>403197908</v>
      </c>
      <c r="D8" t="s">
        <v>327</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441</v>
      </c>
      <c r="C9" s="334">
        <v>403197908</v>
      </c>
      <c r="D9" t="s">
        <v>327</v>
      </c>
      <c r="E9">
        <v>1416</v>
      </c>
      <c r="F9">
        <v>1416</v>
      </c>
      <c r="G9" s="261">
        <f t="shared" ref="G9:G21" si="14">E9-F9</f>
        <v>0</v>
      </c>
      <c r="H9" s="277">
        <f t="shared" ref="H9:H21" si="15">ROUND(G9/E9,10)</f>
        <v>0</v>
      </c>
      <c r="I9">
        <v>0</v>
      </c>
      <c r="J9">
        <v>0</v>
      </c>
      <c r="K9" s="261">
        <f t="shared" ref="K9:K21" si="16">I9-J9</f>
        <v>0</v>
      </c>
      <c r="L9" s="277" t="e">
        <f t="shared" ref="L9:L21" si="17">ROUND(K9/I9,10)</f>
        <v>#DIV/0!</v>
      </c>
      <c r="M9">
        <v>0</v>
      </c>
      <c r="N9">
        <v>0</v>
      </c>
      <c r="O9" s="261">
        <f t="shared" ref="O9:O21" si="18">M9-N9</f>
        <v>0</v>
      </c>
      <c r="P9" s="277" t="e">
        <f t="shared" ref="P9:P21" si="19">ROUND(O9/M9,10)</f>
        <v>#DIV/0!</v>
      </c>
      <c r="Q9">
        <v>0</v>
      </c>
      <c r="R9">
        <v>0</v>
      </c>
      <c r="S9" s="261">
        <f t="shared" ref="S9:S21" si="20">Q9-R9</f>
        <v>0</v>
      </c>
      <c r="T9" s="277" t="e">
        <f t="shared" ref="T9:T21" si="21">ROUND(S9/Q9,10)</f>
        <v>#DIV/0!</v>
      </c>
      <c r="U9" s="157"/>
    </row>
    <row r="10" spans="1:24" s="68" customFormat="1" ht="12.75">
      <c r="A10" t="s">
        <v>276</v>
      </c>
      <c r="B10" t="s">
        <v>441</v>
      </c>
      <c r="C10" s="334">
        <v>403197908</v>
      </c>
      <c r="D10" t="s">
        <v>327</v>
      </c>
      <c r="E10">
        <v>1716</v>
      </c>
      <c r="F10">
        <v>1716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441</v>
      </c>
      <c r="C11" s="334">
        <v>474184900</v>
      </c>
      <c r="D11" t="s">
        <v>388</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441</v>
      </c>
      <c r="C12" s="334">
        <v>474184900</v>
      </c>
      <c r="D12" t="s">
        <v>388</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441</v>
      </c>
      <c r="C13" s="334">
        <v>474184900</v>
      </c>
      <c r="D13" t="s">
        <v>388</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441</v>
      </c>
      <c r="C14" s="334">
        <v>474184900</v>
      </c>
      <c r="D14" t="s">
        <v>388</v>
      </c>
      <c r="E14">
        <v>3654</v>
      </c>
      <c r="F14">
        <v>3654</v>
      </c>
      <c r="G14" s="261">
        <f t="shared" ref="G14:G15" si="22">E14-F14</f>
        <v>0</v>
      </c>
      <c r="H14" s="277">
        <f t="shared" ref="H14:H15" si="23">ROUND(G14/E14,10)</f>
        <v>0</v>
      </c>
      <c r="I14">
        <v>0</v>
      </c>
      <c r="J14">
        <v>0</v>
      </c>
      <c r="K14" s="261">
        <f t="shared" ref="K14:K15" si="24">I14-J14</f>
        <v>0</v>
      </c>
      <c r="L14" s="277" t="e">
        <f t="shared" ref="L14:L15" si="25">ROUND(K14/I14,10)</f>
        <v>#DIV/0!</v>
      </c>
      <c r="M14">
        <v>0</v>
      </c>
      <c r="N14">
        <v>0</v>
      </c>
      <c r="O14" s="261">
        <f t="shared" ref="O14:O15" si="26">M14-N14</f>
        <v>0</v>
      </c>
      <c r="P14" s="277" t="e">
        <f t="shared" ref="P14:P15" si="27">ROUND(O14/M14,10)</f>
        <v>#DIV/0!</v>
      </c>
      <c r="Q14">
        <v>0</v>
      </c>
      <c r="R14">
        <v>0</v>
      </c>
      <c r="S14" s="261">
        <f t="shared" ref="S14:S15" si="28">Q14-R14</f>
        <v>0</v>
      </c>
      <c r="T14" s="277" t="e">
        <f t="shared" ref="T14:T15" si="29">ROUND(S14/Q14,10)</f>
        <v>#DIV/0!</v>
      </c>
      <c r="U14" s="157"/>
    </row>
    <row r="15" spans="1:24" s="68" customFormat="1" ht="12.75">
      <c r="A15" t="s">
        <v>276</v>
      </c>
      <c r="B15" t="s">
        <v>441</v>
      </c>
      <c r="C15" s="334">
        <v>474184900</v>
      </c>
      <c r="D15" t="s">
        <v>388</v>
      </c>
      <c r="E15">
        <v>3654</v>
      </c>
      <c r="F15">
        <v>3654</v>
      </c>
      <c r="G15" s="261">
        <f t="shared" si="22"/>
        <v>0</v>
      </c>
      <c r="H15" s="277">
        <f t="shared" si="23"/>
        <v>0</v>
      </c>
      <c r="I15">
        <v>0</v>
      </c>
      <c r="J15">
        <v>0</v>
      </c>
      <c r="K15" s="261">
        <f t="shared" si="24"/>
        <v>0</v>
      </c>
      <c r="L15" s="277" t="e">
        <f t="shared" si="25"/>
        <v>#DIV/0!</v>
      </c>
      <c r="M15">
        <v>0</v>
      </c>
      <c r="N15">
        <v>0</v>
      </c>
      <c r="O15" s="261">
        <f t="shared" si="26"/>
        <v>0</v>
      </c>
      <c r="P15" s="277" t="e">
        <f t="shared" si="27"/>
        <v>#DIV/0!</v>
      </c>
      <c r="Q15">
        <v>0</v>
      </c>
      <c r="R15">
        <v>0</v>
      </c>
      <c r="S15" s="261">
        <f t="shared" si="28"/>
        <v>0</v>
      </c>
      <c r="T15" s="277" t="e">
        <f t="shared" si="29"/>
        <v>#DIV/0!</v>
      </c>
      <c r="U15" s="157"/>
    </row>
    <row r="16" spans="1:24" s="68" customFormat="1" ht="12.75">
      <c r="A16" t="s">
        <v>276</v>
      </c>
      <c r="B16" t="s">
        <v>441</v>
      </c>
      <c r="C16" s="334">
        <v>533004909</v>
      </c>
      <c r="D16" t="s">
        <v>454</v>
      </c>
      <c r="E16">
        <v>5188</v>
      </c>
      <c r="F16">
        <v>5188</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441</v>
      </c>
      <c r="C17" s="334">
        <v>533004909</v>
      </c>
      <c r="D17" t="s">
        <v>454</v>
      </c>
      <c r="E17">
        <v>5188</v>
      </c>
      <c r="F17">
        <v>5188</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441</v>
      </c>
      <c r="C18" s="334">
        <v>533004909</v>
      </c>
      <c r="D18" t="s">
        <v>454</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441</v>
      </c>
      <c r="C19" s="334">
        <v>575035902</v>
      </c>
      <c r="D19" t="s">
        <v>455</v>
      </c>
      <c r="E19">
        <v>15713</v>
      </c>
      <c r="F19">
        <v>15713</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441</v>
      </c>
      <c r="C20" s="334">
        <v>575035902</v>
      </c>
      <c r="D20" t="s">
        <v>455</v>
      </c>
      <c r="E20">
        <v>15713</v>
      </c>
      <c r="F20">
        <v>15713</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441</v>
      </c>
      <c r="C21" s="334">
        <v>575035902</v>
      </c>
      <c r="D21" t="s">
        <v>455</v>
      </c>
      <c r="E21">
        <v>15713</v>
      </c>
      <c r="F21">
        <v>15713</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445</v>
      </c>
      <c r="C22" s="334">
        <v>605460005</v>
      </c>
      <c r="D22" t="s">
        <v>340</v>
      </c>
      <c r="E22">
        <v>24100</v>
      </c>
      <c r="F22">
        <v>24100</v>
      </c>
      <c r="G22" s="261">
        <f t="shared" si="12"/>
        <v>0</v>
      </c>
      <c r="H22" s="277">
        <f t="shared" si="13"/>
        <v>0</v>
      </c>
      <c r="I22">
        <v>3660.98</v>
      </c>
      <c r="J22">
        <v>3660.98</v>
      </c>
      <c r="K22" s="261">
        <f t="shared" si="10"/>
        <v>0</v>
      </c>
      <c r="L22" s="277">
        <f t="shared" si="11"/>
        <v>0</v>
      </c>
      <c r="M22">
        <v>0</v>
      </c>
      <c r="N22">
        <v>0</v>
      </c>
      <c r="O22" s="261">
        <f t="shared" si="4"/>
        <v>0</v>
      </c>
      <c r="P22" s="277" t="e">
        <f t="shared" si="5"/>
        <v>#DIV/0!</v>
      </c>
      <c r="Q22">
        <v>10.99</v>
      </c>
      <c r="R22">
        <v>10.99</v>
      </c>
      <c r="S22" s="261">
        <f t="shared" si="6"/>
        <v>0</v>
      </c>
      <c r="T22" s="277">
        <f t="shared" si="7"/>
        <v>0</v>
      </c>
      <c r="U22" s="157"/>
    </row>
    <row r="23" spans="1:21" s="68" customFormat="1" ht="12.75">
      <c r="A23" t="s">
        <v>276</v>
      </c>
      <c r="B23" t="s">
        <v>445</v>
      </c>
      <c r="C23" s="334">
        <v>649926003</v>
      </c>
      <c r="D23" t="s">
        <v>381</v>
      </c>
      <c r="E23">
        <v>3900</v>
      </c>
      <c r="F23">
        <v>3900</v>
      </c>
      <c r="G23" s="261">
        <f t="shared" si="12"/>
        <v>0</v>
      </c>
      <c r="H23" s="277">
        <f t="shared" si="13"/>
        <v>0</v>
      </c>
      <c r="I23">
        <v>2787.95</v>
      </c>
      <c r="J23">
        <v>2787.95</v>
      </c>
      <c r="K23" s="261">
        <f t="shared" si="10"/>
        <v>0</v>
      </c>
      <c r="L23" s="277">
        <f t="shared" si="11"/>
        <v>0</v>
      </c>
      <c r="M23">
        <v>0</v>
      </c>
      <c r="N23">
        <v>0</v>
      </c>
      <c r="O23" s="261">
        <f t="shared" si="4"/>
        <v>0</v>
      </c>
      <c r="P23" s="277" t="e">
        <f t="shared" si="5"/>
        <v>#DIV/0!</v>
      </c>
      <c r="Q23">
        <v>8.3800000000000008</v>
      </c>
      <c r="R23">
        <v>8.3800000000000008</v>
      </c>
      <c r="S23" s="261">
        <f t="shared" si="6"/>
        <v>0</v>
      </c>
      <c r="T23" s="277">
        <f t="shared" si="7"/>
        <v>0</v>
      </c>
      <c r="U23" s="157"/>
    </row>
    <row r="24" spans="1:21" s="68" customFormat="1" ht="12.75">
      <c r="A24" t="s">
        <v>276</v>
      </c>
      <c r="B24" t="s">
        <v>445</v>
      </c>
      <c r="C24" s="334">
        <v>655580009</v>
      </c>
      <c r="D24" t="s">
        <v>387</v>
      </c>
      <c r="E24">
        <v>6000</v>
      </c>
      <c r="F24">
        <v>6000</v>
      </c>
      <c r="G24" s="261">
        <f t="shared" si="12"/>
        <v>0</v>
      </c>
      <c r="H24" s="277">
        <f t="shared" si="13"/>
        <v>0</v>
      </c>
      <c r="I24">
        <v>536.15</v>
      </c>
      <c r="J24">
        <v>536.15</v>
      </c>
      <c r="K24" s="261">
        <f t="shared" si="10"/>
        <v>0</v>
      </c>
      <c r="L24" s="277">
        <f t="shared" si="11"/>
        <v>0</v>
      </c>
      <c r="M24">
        <v>0</v>
      </c>
      <c r="N24">
        <v>0</v>
      </c>
      <c r="O24" s="261">
        <f t="shared" si="4"/>
        <v>0</v>
      </c>
      <c r="P24" s="277" t="e">
        <f t="shared" si="5"/>
        <v>#DIV/0!</v>
      </c>
      <c r="Q24">
        <v>1.6</v>
      </c>
      <c r="R24">
        <v>1.6</v>
      </c>
      <c r="S24" s="261">
        <f t="shared" si="6"/>
        <v>0</v>
      </c>
      <c r="T24" s="277">
        <f t="shared" si="7"/>
        <v>0</v>
      </c>
      <c r="U24" s="157"/>
    </row>
    <row r="25" spans="1:21" s="68" customFormat="1" ht="12.75">
      <c r="A25" t="s">
        <v>276</v>
      </c>
      <c r="B25" t="s">
        <v>445</v>
      </c>
      <c r="C25" s="334">
        <v>664068004</v>
      </c>
      <c r="D25" t="s">
        <v>390</v>
      </c>
      <c r="E25">
        <v>7972</v>
      </c>
      <c r="F25">
        <v>7972</v>
      </c>
      <c r="G25" s="261">
        <f t="shared" si="12"/>
        <v>0</v>
      </c>
      <c r="H25" s="277">
        <f t="shared" si="13"/>
        <v>0</v>
      </c>
      <c r="I25">
        <v>2137.0700000000002</v>
      </c>
      <c r="J25">
        <v>2137.0700000000002</v>
      </c>
      <c r="K25" s="261">
        <f t="shared" si="10"/>
        <v>0</v>
      </c>
      <c r="L25" s="277">
        <f t="shared" si="11"/>
        <v>0</v>
      </c>
      <c r="M25">
        <v>0</v>
      </c>
      <c r="N25">
        <v>0</v>
      </c>
      <c r="O25" s="261">
        <f t="shared" si="4"/>
        <v>0</v>
      </c>
      <c r="P25" s="277" t="e">
        <f t="shared" si="5"/>
        <v>#DIV/0!</v>
      </c>
      <c r="Q25">
        <v>6.42</v>
      </c>
      <c r="R25">
        <v>6.42</v>
      </c>
      <c r="S25" s="261">
        <f t="shared" si="6"/>
        <v>0</v>
      </c>
      <c r="T25" s="277">
        <f t="shared" si="7"/>
        <v>0</v>
      </c>
      <c r="U25" s="157"/>
    </row>
    <row r="26" spans="1:21" s="68" customFormat="1" ht="12.75">
      <c r="A26" t="s">
        <v>276</v>
      </c>
      <c r="B26" t="s">
        <v>445</v>
      </c>
      <c r="C26" s="334">
        <v>665942009</v>
      </c>
      <c r="D26" t="s">
        <v>392</v>
      </c>
      <c r="E26">
        <v>7911</v>
      </c>
      <c r="F26">
        <v>7911</v>
      </c>
      <c r="G26" s="261">
        <f t="shared" si="12"/>
        <v>0</v>
      </c>
      <c r="H26" s="277">
        <f t="shared" si="13"/>
        <v>0</v>
      </c>
      <c r="I26">
        <v>2969.01</v>
      </c>
      <c r="J26">
        <v>2969.01</v>
      </c>
      <c r="K26" s="261">
        <f t="shared" si="10"/>
        <v>0</v>
      </c>
      <c r="L26" s="277">
        <f t="shared" si="11"/>
        <v>0</v>
      </c>
      <c r="M26">
        <v>0</v>
      </c>
      <c r="N26">
        <v>0</v>
      </c>
      <c r="O26" s="261">
        <f t="shared" si="4"/>
        <v>0</v>
      </c>
      <c r="P26" s="277" t="e">
        <f t="shared" si="5"/>
        <v>#DIV/0!</v>
      </c>
      <c r="Q26">
        <v>8.92</v>
      </c>
      <c r="R26">
        <v>8.92</v>
      </c>
      <c r="S26" s="261">
        <f t="shared" si="6"/>
        <v>0</v>
      </c>
      <c r="T26" s="277">
        <f t="shared" si="7"/>
        <v>0</v>
      </c>
      <c r="U26" s="157"/>
    </row>
    <row r="27" spans="1:21" s="68" customFormat="1" ht="12.75">
      <c r="A27" t="s">
        <v>276</v>
      </c>
      <c r="B27" t="s">
        <v>445</v>
      </c>
      <c r="C27" s="334">
        <v>666114004</v>
      </c>
      <c r="D27" t="s">
        <v>394</v>
      </c>
      <c r="E27">
        <v>17800</v>
      </c>
      <c r="F27">
        <v>17800</v>
      </c>
      <c r="G27" s="261">
        <f t="shared" si="12"/>
        <v>0</v>
      </c>
      <c r="H27" s="277">
        <f t="shared" si="13"/>
        <v>0</v>
      </c>
      <c r="I27">
        <v>6203.2</v>
      </c>
      <c r="J27">
        <v>6203.2</v>
      </c>
      <c r="K27" s="261">
        <f t="shared" si="10"/>
        <v>0</v>
      </c>
      <c r="L27" s="277">
        <f t="shared" si="11"/>
        <v>0</v>
      </c>
      <c r="M27">
        <v>0</v>
      </c>
      <c r="N27">
        <v>0</v>
      </c>
      <c r="O27" s="261">
        <f t="shared" si="4"/>
        <v>0</v>
      </c>
      <c r="P27" s="277" t="e">
        <f t="shared" si="5"/>
        <v>#DIV/0!</v>
      </c>
      <c r="Q27">
        <v>18.62</v>
      </c>
      <c r="R27">
        <v>18.62</v>
      </c>
      <c r="S27" s="261">
        <f t="shared" si="6"/>
        <v>0</v>
      </c>
      <c r="T27" s="277">
        <f t="shared" si="7"/>
        <v>0</v>
      </c>
      <c r="U27" s="157"/>
    </row>
    <row r="28" spans="1:21" s="68" customFormat="1" ht="12.75">
      <c r="A28" t="s">
        <v>276</v>
      </c>
      <c r="B28" t="s">
        <v>441</v>
      </c>
      <c r="C28" s="334">
        <v>588950907</v>
      </c>
      <c r="D28" t="s">
        <v>372</v>
      </c>
      <c r="E28">
        <v>19754</v>
      </c>
      <c r="F28">
        <v>19754</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441</v>
      </c>
      <c r="C29" s="334">
        <v>588950907</v>
      </c>
      <c r="D29" t="s">
        <v>372</v>
      </c>
      <c r="E29">
        <v>19754</v>
      </c>
      <c r="F29">
        <v>19754</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441</v>
      </c>
      <c r="C30" s="334">
        <v>588950907</v>
      </c>
      <c r="D30" t="s">
        <v>372</v>
      </c>
      <c r="E30">
        <v>19754</v>
      </c>
      <c r="F30">
        <v>19754</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445</v>
      </c>
      <c r="C31" s="334">
        <v>635640006</v>
      </c>
      <c r="D31" t="s">
        <v>417</v>
      </c>
      <c r="E31">
        <v>6188</v>
      </c>
      <c r="F31">
        <v>6188</v>
      </c>
      <c r="G31" s="261">
        <f t="shared" si="12"/>
        <v>0</v>
      </c>
      <c r="H31" s="277">
        <f t="shared" si="13"/>
        <v>0</v>
      </c>
      <c r="I31">
        <v>1548.24</v>
      </c>
      <c r="J31">
        <v>1548.24</v>
      </c>
      <c r="K31" s="261">
        <f t="shared" si="10"/>
        <v>0</v>
      </c>
      <c r="L31" s="277">
        <f t="shared" si="11"/>
        <v>0</v>
      </c>
      <c r="M31">
        <v>0</v>
      </c>
      <c r="N31">
        <v>0</v>
      </c>
      <c r="O31" s="261">
        <f t="shared" si="4"/>
        <v>0</v>
      </c>
      <c r="P31" s="277" t="e">
        <f t="shared" si="5"/>
        <v>#DIV/0!</v>
      </c>
      <c r="Q31">
        <v>4.6500000000000004</v>
      </c>
      <c r="R31">
        <v>4.6500000000000004</v>
      </c>
      <c r="S31" s="261">
        <f t="shared" si="6"/>
        <v>0</v>
      </c>
      <c r="T31" s="277">
        <f t="shared" si="7"/>
        <v>0</v>
      </c>
      <c r="U31" s="157"/>
    </row>
    <row r="32" spans="1:21" s="68" customFormat="1" ht="12.75">
      <c r="A32" t="s">
        <v>276</v>
      </c>
      <c r="B32" t="s">
        <v>445</v>
      </c>
      <c r="C32" s="334">
        <v>686930009</v>
      </c>
      <c r="D32" t="s">
        <v>422</v>
      </c>
      <c r="E32">
        <v>2398</v>
      </c>
      <c r="F32">
        <v>2398</v>
      </c>
      <c r="G32" s="261">
        <f t="shared" si="12"/>
        <v>0</v>
      </c>
      <c r="H32" s="277">
        <f t="shared" si="13"/>
        <v>0</v>
      </c>
      <c r="I32">
        <v>2035.65</v>
      </c>
      <c r="J32">
        <v>2035.65</v>
      </c>
      <c r="K32" s="261">
        <f t="shared" si="10"/>
        <v>0</v>
      </c>
      <c r="L32" s="277">
        <f t="shared" si="11"/>
        <v>0</v>
      </c>
      <c r="M32">
        <v>0</v>
      </c>
      <c r="N32">
        <v>0</v>
      </c>
      <c r="O32" s="261">
        <f t="shared" si="4"/>
        <v>0</v>
      </c>
      <c r="P32" s="277" t="e">
        <f t="shared" si="5"/>
        <v>#DIV/0!</v>
      </c>
      <c r="Q32">
        <v>6.12</v>
      </c>
      <c r="R32">
        <v>6.12</v>
      </c>
      <c r="S32" s="261">
        <f t="shared" si="6"/>
        <v>0</v>
      </c>
      <c r="T32" s="277">
        <f t="shared" si="7"/>
        <v>0</v>
      </c>
      <c r="U32" s="157"/>
    </row>
    <row r="33" spans="1:21" s="68" customFormat="1" ht="12.75">
      <c r="A33" t="s">
        <v>276</v>
      </c>
      <c r="B33" t="s">
        <v>453</v>
      </c>
      <c r="C33" s="334">
        <v>874039100</v>
      </c>
      <c r="D33" t="s">
        <v>420</v>
      </c>
      <c r="E33">
        <v>3500</v>
      </c>
      <c r="F33">
        <v>3500</v>
      </c>
      <c r="G33" s="261">
        <f t="shared" ref="G33" si="30">E33-F33</f>
        <v>0</v>
      </c>
      <c r="H33" s="277">
        <f t="shared" ref="H33" si="31">ROUND(G33/E33,10)</f>
        <v>0</v>
      </c>
      <c r="I33">
        <v>1373.31</v>
      </c>
      <c r="J33">
        <v>1373.31</v>
      </c>
      <c r="K33" s="261">
        <f t="shared" si="10"/>
        <v>0</v>
      </c>
      <c r="L33" s="277">
        <f t="shared" si="11"/>
        <v>0</v>
      </c>
      <c r="M33">
        <v>365.06</v>
      </c>
      <c r="N33">
        <v>365.06</v>
      </c>
      <c r="O33" s="261">
        <f t="shared" si="4"/>
        <v>0</v>
      </c>
      <c r="P33" s="277">
        <f t="shared" si="5"/>
        <v>0</v>
      </c>
      <c r="Q33">
        <v>0</v>
      </c>
      <c r="R33">
        <v>0</v>
      </c>
      <c r="S33" s="261">
        <f t="shared" si="6"/>
        <v>0</v>
      </c>
      <c r="T33" s="277" t="e">
        <f t="shared" si="7"/>
        <v>#DIV/0!</v>
      </c>
      <c r="U33" s="157"/>
    </row>
    <row r="34" spans="1:21" s="68" customFormat="1" ht="12.75">
      <c r="A34" t="s">
        <v>276</v>
      </c>
      <c r="B34" t="s">
        <v>453</v>
      </c>
      <c r="C34" s="334">
        <v>803054204</v>
      </c>
      <c r="D34" t="s">
        <v>402</v>
      </c>
      <c r="E34">
        <v>3700</v>
      </c>
      <c r="F34">
        <v>3700</v>
      </c>
      <c r="G34" s="261">
        <f t="shared" ref="G34:G69" si="32">E34-F34</f>
        <v>0</v>
      </c>
      <c r="H34" s="277">
        <f t="shared" ref="H34:H69" si="33">ROUND(G34/E34,10)</f>
        <v>0</v>
      </c>
      <c r="I34">
        <v>0</v>
      </c>
      <c r="J34">
        <v>0</v>
      </c>
      <c r="K34" s="261">
        <f t="shared" ref="K34:K69" si="34">I34-J34</f>
        <v>0</v>
      </c>
      <c r="L34" s="277" t="e">
        <f t="shared" ref="L34:L69" si="35">ROUND(K34/I34,10)</f>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453</v>
      </c>
      <c r="C35" s="334">
        <v>803054204</v>
      </c>
      <c r="D35" t="s">
        <v>402</v>
      </c>
      <c r="E35">
        <v>3700</v>
      </c>
      <c r="F35">
        <v>3700</v>
      </c>
      <c r="G35" s="261">
        <f t="shared" si="32"/>
        <v>0</v>
      </c>
      <c r="H35" s="277">
        <f t="shared" si="33"/>
        <v>0</v>
      </c>
      <c r="I35">
        <v>0</v>
      </c>
      <c r="J35">
        <v>0</v>
      </c>
      <c r="K35" s="261">
        <f t="shared" si="34"/>
        <v>0</v>
      </c>
      <c r="L35" s="277" t="e">
        <f t="shared" si="35"/>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453</v>
      </c>
      <c r="C36" s="334">
        <v>803054204</v>
      </c>
      <c r="D36" t="s">
        <v>402</v>
      </c>
      <c r="E36">
        <v>7300</v>
      </c>
      <c r="F36">
        <v>7300</v>
      </c>
      <c r="G36" s="261">
        <f t="shared" si="32"/>
        <v>0</v>
      </c>
      <c r="H36" s="277">
        <f t="shared" si="33"/>
        <v>0</v>
      </c>
      <c r="I36">
        <v>0</v>
      </c>
      <c r="J36">
        <v>0</v>
      </c>
      <c r="K36" s="261">
        <f t="shared" si="34"/>
        <v>0</v>
      </c>
      <c r="L36" s="277" t="e">
        <f t="shared" si="35"/>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453</v>
      </c>
      <c r="C37" s="334">
        <v>803054204</v>
      </c>
      <c r="D37" t="s">
        <v>402</v>
      </c>
      <c r="E37">
        <v>6200</v>
      </c>
      <c r="F37">
        <v>6200</v>
      </c>
      <c r="G37" s="261">
        <f t="shared" si="32"/>
        <v>0</v>
      </c>
      <c r="H37" s="277">
        <f t="shared" si="33"/>
        <v>0</v>
      </c>
      <c r="I37">
        <v>0</v>
      </c>
      <c r="J37">
        <v>0</v>
      </c>
      <c r="K37" s="261">
        <f t="shared" si="34"/>
        <v>0</v>
      </c>
      <c r="L37" s="277" t="e">
        <f t="shared" si="35"/>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453</v>
      </c>
      <c r="C38" s="334">
        <v>803054204</v>
      </c>
      <c r="D38" t="s">
        <v>402</v>
      </c>
      <c r="E38">
        <v>3200</v>
      </c>
      <c r="F38">
        <v>3200</v>
      </c>
      <c r="G38" s="261">
        <f t="shared" si="32"/>
        <v>0</v>
      </c>
      <c r="H38" s="277">
        <f t="shared" si="33"/>
        <v>0</v>
      </c>
      <c r="I38">
        <v>0</v>
      </c>
      <c r="J38">
        <v>0</v>
      </c>
      <c r="K38" s="261">
        <f t="shared" si="34"/>
        <v>0</v>
      </c>
      <c r="L38" s="277" t="e">
        <f t="shared" si="35"/>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453</v>
      </c>
      <c r="C39" s="334" t="s">
        <v>410</v>
      </c>
      <c r="D39" t="s">
        <v>411</v>
      </c>
      <c r="E39">
        <v>18400</v>
      </c>
      <c r="F39">
        <v>18400</v>
      </c>
      <c r="G39" s="261">
        <f t="shared" si="32"/>
        <v>0</v>
      </c>
      <c r="H39" s="277">
        <f t="shared" si="33"/>
        <v>0</v>
      </c>
      <c r="I39">
        <v>5299.2</v>
      </c>
      <c r="J39">
        <v>5299.2</v>
      </c>
      <c r="K39" s="261">
        <f t="shared" si="34"/>
        <v>0</v>
      </c>
      <c r="L39" s="277">
        <f t="shared" si="35"/>
        <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439</v>
      </c>
      <c r="C40" s="334">
        <v>712459908</v>
      </c>
      <c r="D40" t="s">
        <v>347</v>
      </c>
      <c r="E40">
        <v>2596</v>
      </c>
      <c r="F40">
        <v>2596</v>
      </c>
      <c r="G40" s="261">
        <f t="shared" si="32"/>
        <v>0</v>
      </c>
      <c r="H40" s="277">
        <f t="shared" si="33"/>
        <v>0</v>
      </c>
      <c r="I40">
        <v>0</v>
      </c>
      <c r="J40">
        <v>0</v>
      </c>
      <c r="K40" s="261">
        <f t="shared" si="34"/>
        <v>0</v>
      </c>
      <c r="L40" s="277" t="e">
        <f t="shared" si="35"/>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439</v>
      </c>
      <c r="C41" s="334">
        <v>712459908</v>
      </c>
      <c r="D41" t="s">
        <v>347</v>
      </c>
      <c r="E41">
        <v>2596</v>
      </c>
      <c r="F41">
        <v>2596</v>
      </c>
      <c r="G41" s="261">
        <f t="shared" si="32"/>
        <v>0</v>
      </c>
      <c r="H41" s="277">
        <f t="shared" si="33"/>
        <v>0</v>
      </c>
      <c r="I41">
        <v>0</v>
      </c>
      <c r="J41">
        <v>0</v>
      </c>
      <c r="K41" s="261">
        <f t="shared" si="34"/>
        <v>0</v>
      </c>
      <c r="L41" s="277" t="e">
        <f t="shared" si="35"/>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439</v>
      </c>
      <c r="C42" s="334">
        <v>717158901</v>
      </c>
      <c r="D42" t="s">
        <v>358</v>
      </c>
      <c r="E42">
        <v>18812</v>
      </c>
      <c r="F42">
        <v>18812</v>
      </c>
      <c r="G42" s="261">
        <f t="shared" si="32"/>
        <v>0</v>
      </c>
      <c r="H42" s="277">
        <f t="shared" si="33"/>
        <v>0</v>
      </c>
      <c r="I42">
        <v>0</v>
      </c>
      <c r="J42">
        <v>0</v>
      </c>
      <c r="K42" s="261">
        <f t="shared" si="34"/>
        <v>0</v>
      </c>
      <c r="L42" s="277" t="e">
        <f t="shared" si="35"/>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439</v>
      </c>
      <c r="C43" s="334">
        <v>717158901</v>
      </c>
      <c r="D43" t="s">
        <v>358</v>
      </c>
      <c r="E43">
        <v>18812</v>
      </c>
      <c r="F43">
        <v>18812</v>
      </c>
      <c r="G43" s="261">
        <f t="shared" si="32"/>
        <v>0</v>
      </c>
      <c r="H43" s="277">
        <f t="shared" si="33"/>
        <v>0</v>
      </c>
      <c r="I43">
        <v>0</v>
      </c>
      <c r="J43">
        <v>0</v>
      </c>
      <c r="K43" s="261">
        <f t="shared" si="34"/>
        <v>0</v>
      </c>
      <c r="L43" s="277" t="e">
        <f t="shared" si="35"/>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439</v>
      </c>
      <c r="C44" s="334">
        <v>733337901</v>
      </c>
      <c r="D44" t="s">
        <v>384</v>
      </c>
      <c r="E44">
        <v>2445</v>
      </c>
      <c r="F44">
        <v>2445</v>
      </c>
      <c r="G44" s="261">
        <f t="shared" si="32"/>
        <v>0</v>
      </c>
      <c r="H44" s="277">
        <f t="shared" si="33"/>
        <v>0</v>
      </c>
      <c r="I44">
        <v>0</v>
      </c>
      <c r="J44">
        <v>0</v>
      </c>
      <c r="K44" s="261">
        <f t="shared" si="34"/>
        <v>0</v>
      </c>
      <c r="L44" s="277" t="e">
        <f t="shared" si="35"/>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439</v>
      </c>
      <c r="C45" s="334">
        <v>733337901</v>
      </c>
      <c r="D45" t="s">
        <v>384</v>
      </c>
      <c r="E45">
        <v>2445</v>
      </c>
      <c r="F45">
        <v>2445</v>
      </c>
      <c r="G45" s="261">
        <f t="shared" si="32"/>
        <v>0</v>
      </c>
      <c r="H45" s="277">
        <f t="shared" si="33"/>
        <v>0</v>
      </c>
      <c r="I45">
        <v>0</v>
      </c>
      <c r="J45">
        <v>0</v>
      </c>
      <c r="K45" s="261">
        <f t="shared" si="34"/>
        <v>0</v>
      </c>
      <c r="L45" s="277" t="e">
        <f t="shared" si="35"/>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453</v>
      </c>
      <c r="C46" s="334">
        <v>294821608</v>
      </c>
      <c r="D46" t="s">
        <v>362</v>
      </c>
      <c r="E46">
        <v>70800</v>
      </c>
      <c r="F46">
        <v>70800</v>
      </c>
      <c r="G46" s="261">
        <f t="shared" si="32"/>
        <v>0</v>
      </c>
      <c r="H46" s="277">
        <f t="shared" si="33"/>
        <v>0</v>
      </c>
      <c r="I46">
        <v>8238.36</v>
      </c>
      <c r="J46">
        <v>8238.36</v>
      </c>
      <c r="K46" s="261">
        <f t="shared" si="34"/>
        <v>0</v>
      </c>
      <c r="L46" s="277">
        <f t="shared" si="35"/>
        <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445</v>
      </c>
      <c r="C47" s="334">
        <v>661650903</v>
      </c>
      <c r="D47" t="s">
        <v>403</v>
      </c>
      <c r="E47">
        <v>7290</v>
      </c>
      <c r="F47">
        <v>7290</v>
      </c>
      <c r="G47" s="261">
        <f t="shared" si="32"/>
        <v>0</v>
      </c>
      <c r="H47" s="277">
        <f t="shared" si="33"/>
        <v>0</v>
      </c>
      <c r="I47">
        <v>2019.39</v>
      </c>
      <c r="J47">
        <v>2019.39</v>
      </c>
      <c r="K47" s="261">
        <f t="shared" si="34"/>
        <v>0</v>
      </c>
      <c r="L47" s="277">
        <f t="shared" si="35"/>
        <v>0</v>
      </c>
      <c r="M47">
        <v>0</v>
      </c>
      <c r="N47">
        <v>0</v>
      </c>
      <c r="O47" s="261">
        <f t="shared" si="4"/>
        <v>0</v>
      </c>
      <c r="P47" s="277" t="e">
        <f t="shared" si="5"/>
        <v>#DIV/0!</v>
      </c>
      <c r="Q47">
        <v>6.06</v>
      </c>
      <c r="R47">
        <v>6.06</v>
      </c>
      <c r="S47" s="261">
        <f t="shared" si="6"/>
        <v>0</v>
      </c>
      <c r="T47" s="277">
        <f t="shared" si="7"/>
        <v>0</v>
      </c>
      <c r="U47" s="157"/>
    </row>
    <row r="48" spans="1:21" s="68" customFormat="1" ht="12.75">
      <c r="A48" t="s">
        <v>276</v>
      </c>
      <c r="B48" t="s">
        <v>441</v>
      </c>
      <c r="C48" s="334" t="s">
        <v>418</v>
      </c>
      <c r="D48" t="s">
        <v>419</v>
      </c>
      <c r="E48">
        <v>2702</v>
      </c>
      <c r="F48">
        <v>2702</v>
      </c>
      <c r="G48" s="261">
        <f t="shared" si="32"/>
        <v>0</v>
      </c>
      <c r="H48" s="277">
        <f t="shared" si="33"/>
        <v>0</v>
      </c>
      <c r="I48">
        <v>0</v>
      </c>
      <c r="J48">
        <v>0</v>
      </c>
      <c r="K48" s="261">
        <f t="shared" si="34"/>
        <v>0</v>
      </c>
      <c r="L48" s="277" t="e">
        <f t="shared" si="35"/>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441</v>
      </c>
      <c r="C49" s="334" t="s">
        <v>418</v>
      </c>
      <c r="D49" t="s">
        <v>419</v>
      </c>
      <c r="E49">
        <v>2702</v>
      </c>
      <c r="F49">
        <v>2702</v>
      </c>
      <c r="G49" s="261">
        <f t="shared" si="32"/>
        <v>0</v>
      </c>
      <c r="H49" s="277">
        <f t="shared" si="33"/>
        <v>0</v>
      </c>
      <c r="I49">
        <v>0</v>
      </c>
      <c r="J49">
        <v>0</v>
      </c>
      <c r="K49" s="261">
        <f t="shared" si="34"/>
        <v>0</v>
      </c>
      <c r="L49" s="277" t="e">
        <f t="shared" si="35"/>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441</v>
      </c>
      <c r="C50" s="334" t="s">
        <v>418</v>
      </c>
      <c r="D50" t="s">
        <v>419</v>
      </c>
      <c r="E50">
        <v>7015</v>
      </c>
      <c r="F50">
        <v>7015</v>
      </c>
      <c r="G50" s="261">
        <f t="shared" si="32"/>
        <v>0</v>
      </c>
      <c r="H50" s="277">
        <f t="shared" si="33"/>
        <v>0</v>
      </c>
      <c r="I50">
        <v>0</v>
      </c>
      <c r="J50">
        <v>0</v>
      </c>
      <c r="K50" s="261">
        <f t="shared" si="34"/>
        <v>0</v>
      </c>
      <c r="L50" s="277" t="e">
        <f t="shared" si="35"/>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441</v>
      </c>
      <c r="C51" s="334" t="s">
        <v>418</v>
      </c>
      <c r="D51" t="s">
        <v>419</v>
      </c>
      <c r="E51">
        <v>7015</v>
      </c>
      <c r="F51">
        <v>7015</v>
      </c>
      <c r="G51" s="261">
        <f t="shared" si="32"/>
        <v>0</v>
      </c>
      <c r="H51" s="277">
        <f t="shared" si="33"/>
        <v>0</v>
      </c>
      <c r="I51">
        <v>0</v>
      </c>
      <c r="J51">
        <v>0</v>
      </c>
      <c r="K51" s="261">
        <f t="shared" si="34"/>
        <v>0</v>
      </c>
      <c r="L51" s="277" t="e">
        <f t="shared" si="35"/>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441</v>
      </c>
      <c r="C52" s="334" t="s">
        <v>418</v>
      </c>
      <c r="D52" t="s">
        <v>419</v>
      </c>
      <c r="E52">
        <v>7015</v>
      </c>
      <c r="F52">
        <v>7015</v>
      </c>
      <c r="G52" s="261">
        <f t="shared" si="32"/>
        <v>0</v>
      </c>
      <c r="H52" s="277">
        <f t="shared" si="33"/>
        <v>0</v>
      </c>
      <c r="I52">
        <v>0</v>
      </c>
      <c r="J52">
        <v>0</v>
      </c>
      <c r="K52" s="261">
        <f t="shared" si="34"/>
        <v>0</v>
      </c>
      <c r="L52" s="277" t="e">
        <f t="shared" si="35"/>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453</v>
      </c>
      <c r="C53" s="334">
        <v>9.1911999999999992E+109</v>
      </c>
      <c r="D53" t="s">
        <v>430</v>
      </c>
      <c r="E53">
        <v>16500</v>
      </c>
      <c r="F53">
        <v>16500</v>
      </c>
      <c r="G53" s="261">
        <f t="shared" si="32"/>
        <v>0</v>
      </c>
      <c r="H53" s="277">
        <f t="shared" si="33"/>
        <v>0</v>
      </c>
      <c r="I53">
        <v>25716.7</v>
      </c>
      <c r="J53">
        <v>25716.7</v>
      </c>
      <c r="K53" s="261">
        <f t="shared" si="34"/>
        <v>0</v>
      </c>
      <c r="L53" s="277">
        <f t="shared" si="35"/>
        <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439</v>
      </c>
      <c r="C54" s="334" t="s">
        <v>375</v>
      </c>
      <c r="D54" t="s">
        <v>376</v>
      </c>
      <c r="E54">
        <v>4504</v>
      </c>
      <c r="F54">
        <v>4504</v>
      </c>
      <c r="G54" s="261">
        <f t="shared" si="32"/>
        <v>0</v>
      </c>
      <c r="H54" s="277">
        <f t="shared" si="33"/>
        <v>0</v>
      </c>
      <c r="I54">
        <v>0</v>
      </c>
      <c r="J54">
        <v>0</v>
      </c>
      <c r="K54" s="261">
        <f t="shared" si="34"/>
        <v>0</v>
      </c>
      <c r="L54" s="277" t="e">
        <f t="shared" si="35"/>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439</v>
      </c>
      <c r="C55" s="334" t="s">
        <v>375</v>
      </c>
      <c r="D55" t="s">
        <v>376</v>
      </c>
      <c r="E55">
        <v>4504</v>
      </c>
      <c r="F55">
        <v>4504</v>
      </c>
      <c r="G55" s="261">
        <f t="shared" si="32"/>
        <v>0</v>
      </c>
      <c r="H55" s="277">
        <f t="shared" si="33"/>
        <v>0</v>
      </c>
      <c r="I55">
        <v>0</v>
      </c>
      <c r="J55">
        <v>0</v>
      </c>
      <c r="K55" s="261">
        <f t="shared" si="34"/>
        <v>0</v>
      </c>
      <c r="L55" s="277" t="e">
        <f t="shared" si="35"/>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439</v>
      </c>
      <c r="C56" s="334" t="s">
        <v>375</v>
      </c>
      <c r="D56" t="s">
        <v>376</v>
      </c>
      <c r="E56">
        <v>4504</v>
      </c>
      <c r="F56">
        <v>4504</v>
      </c>
      <c r="G56" s="261">
        <f t="shared" si="32"/>
        <v>0</v>
      </c>
      <c r="H56" s="277">
        <f t="shared" si="33"/>
        <v>0</v>
      </c>
      <c r="I56">
        <v>0</v>
      </c>
      <c r="J56">
        <v>0</v>
      </c>
      <c r="K56" s="261">
        <f t="shared" si="34"/>
        <v>0</v>
      </c>
      <c r="L56" s="277" t="e">
        <f t="shared" si="35"/>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453</v>
      </c>
      <c r="C57" s="334" t="s">
        <v>330</v>
      </c>
      <c r="D57" t="s">
        <v>331</v>
      </c>
      <c r="E57">
        <v>19200</v>
      </c>
      <c r="F57">
        <v>19200</v>
      </c>
      <c r="G57" s="261">
        <f t="shared" si="32"/>
        <v>0</v>
      </c>
      <c r="H57" s="277">
        <f t="shared" si="33"/>
        <v>0</v>
      </c>
      <c r="I57">
        <v>3747.49</v>
      </c>
      <c r="J57">
        <v>3747.49</v>
      </c>
      <c r="K57" s="261">
        <f t="shared" si="34"/>
        <v>0</v>
      </c>
      <c r="L57" s="277">
        <f t="shared" si="35"/>
        <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453</v>
      </c>
      <c r="C58" s="334">
        <v>398438408</v>
      </c>
      <c r="D58" t="s">
        <v>365</v>
      </c>
      <c r="E58">
        <v>25900</v>
      </c>
      <c r="F58">
        <v>25900</v>
      </c>
      <c r="G58" s="261">
        <f t="shared" si="32"/>
        <v>0</v>
      </c>
      <c r="H58" s="277">
        <f t="shared" si="33"/>
        <v>0</v>
      </c>
      <c r="I58">
        <v>0</v>
      </c>
      <c r="J58">
        <v>0</v>
      </c>
      <c r="K58" s="261">
        <f t="shared" si="34"/>
        <v>0</v>
      </c>
      <c r="L58" s="277" t="e">
        <f t="shared" si="35"/>
        <v>#DIV/0!</v>
      </c>
      <c r="M58">
        <v>0</v>
      </c>
      <c r="N58">
        <v>0</v>
      </c>
      <c r="O58" s="261">
        <f t="shared" si="4"/>
        <v>0</v>
      </c>
      <c r="P58" s="277" t="e">
        <f t="shared" si="5"/>
        <v>#DIV/0!</v>
      </c>
      <c r="Q58">
        <v>0</v>
      </c>
      <c r="R58">
        <v>0</v>
      </c>
      <c r="S58" s="261">
        <f t="shared" si="6"/>
        <v>0</v>
      </c>
      <c r="T58" s="277" t="e">
        <f t="shared" si="7"/>
        <v>#DIV/0!</v>
      </c>
      <c r="U58" s="157"/>
    </row>
    <row r="59" spans="1:21" s="68" customFormat="1" ht="15">
      <c r="A59" s="326" t="s">
        <v>276</v>
      </c>
      <c r="B59" s="326" t="s">
        <v>453</v>
      </c>
      <c r="C59" s="338" t="s">
        <v>343</v>
      </c>
      <c r="D59" s="326" t="s">
        <v>344</v>
      </c>
      <c r="E59" s="326">
        <v>2900</v>
      </c>
      <c r="F59" s="326">
        <v>2900</v>
      </c>
      <c r="G59" s="261">
        <f t="shared" ref="G59:G63" si="36">E59-F59</f>
        <v>0</v>
      </c>
      <c r="H59" s="277">
        <f t="shared" ref="H59:H63" si="37">ROUND(G59/E59,10)</f>
        <v>0</v>
      </c>
      <c r="I59" s="327">
        <v>0</v>
      </c>
      <c r="J59" s="328">
        <v>0</v>
      </c>
      <c r="K59" s="261">
        <f t="shared" ref="K59:K63" si="38">I59-J59</f>
        <v>0</v>
      </c>
      <c r="L59" s="277" t="e">
        <f t="shared" ref="L59:L63" si="39">ROUND(K59/I59,10)</f>
        <v>#DIV/0!</v>
      </c>
      <c r="M59" s="329">
        <v>0</v>
      </c>
      <c r="N59" s="330">
        <v>0</v>
      </c>
      <c r="O59" s="261">
        <f t="shared" ref="O59:O63" si="40">M59-N59</f>
        <v>0</v>
      </c>
      <c r="P59" s="277" t="e">
        <f t="shared" ref="P59:P63" si="41">ROUND(O59/M59,10)</f>
        <v>#DIV/0!</v>
      </c>
      <c r="Q59" s="331">
        <v>0</v>
      </c>
      <c r="R59" s="332">
        <v>0</v>
      </c>
      <c r="S59" s="261">
        <f t="shared" ref="S59:S63" si="42">Q59-R59</f>
        <v>0</v>
      </c>
      <c r="T59" s="277" t="e">
        <f t="shared" ref="T59:T63" si="43">ROUND(S59/Q59,10)</f>
        <v>#DIV/0!</v>
      </c>
      <c r="U59" s="157"/>
    </row>
    <row r="60" spans="1:21" s="68" customFormat="1" ht="15">
      <c r="A60" s="326" t="s">
        <v>276</v>
      </c>
      <c r="B60" s="326" t="s">
        <v>453</v>
      </c>
      <c r="C60" s="338" t="s">
        <v>343</v>
      </c>
      <c r="D60" s="326" t="s">
        <v>344</v>
      </c>
      <c r="E60" s="326">
        <v>3500</v>
      </c>
      <c r="F60" s="326">
        <v>3500</v>
      </c>
      <c r="G60" s="261">
        <f t="shared" si="36"/>
        <v>0</v>
      </c>
      <c r="H60" s="277">
        <f t="shared" si="37"/>
        <v>0</v>
      </c>
      <c r="I60" s="327">
        <v>0</v>
      </c>
      <c r="J60" s="328">
        <v>0</v>
      </c>
      <c r="K60" s="261">
        <f t="shared" si="38"/>
        <v>0</v>
      </c>
      <c r="L60" s="277" t="e">
        <f t="shared" si="39"/>
        <v>#DIV/0!</v>
      </c>
      <c r="M60" s="329">
        <v>0</v>
      </c>
      <c r="N60" s="330">
        <v>0</v>
      </c>
      <c r="O60" s="261">
        <f t="shared" si="40"/>
        <v>0</v>
      </c>
      <c r="P60" s="277" t="e">
        <f t="shared" si="41"/>
        <v>#DIV/0!</v>
      </c>
      <c r="Q60" s="331">
        <v>0</v>
      </c>
      <c r="R60" s="332">
        <v>0</v>
      </c>
      <c r="S60" s="261">
        <f t="shared" si="42"/>
        <v>0</v>
      </c>
      <c r="T60" s="277" t="e">
        <f t="shared" si="43"/>
        <v>#DIV/0!</v>
      </c>
      <c r="U60" s="157"/>
    </row>
    <row r="61" spans="1:21" s="68" customFormat="1" ht="15">
      <c r="A61" s="326" t="s">
        <v>276</v>
      </c>
      <c r="B61" s="326" t="s">
        <v>453</v>
      </c>
      <c r="C61" s="338" t="s">
        <v>425</v>
      </c>
      <c r="D61" s="326" t="s">
        <v>426</v>
      </c>
      <c r="E61" s="326">
        <v>20000</v>
      </c>
      <c r="F61" s="326">
        <v>20000</v>
      </c>
      <c r="G61" s="261">
        <f t="shared" si="36"/>
        <v>0</v>
      </c>
      <c r="H61" s="277">
        <f t="shared" si="37"/>
        <v>0</v>
      </c>
      <c r="I61" s="327">
        <v>0</v>
      </c>
      <c r="J61" s="328">
        <v>0</v>
      </c>
      <c r="K61" s="261">
        <f t="shared" si="38"/>
        <v>0</v>
      </c>
      <c r="L61" s="277" t="e">
        <f t="shared" si="39"/>
        <v>#DIV/0!</v>
      </c>
      <c r="M61" s="329">
        <v>0</v>
      </c>
      <c r="N61" s="330">
        <v>0</v>
      </c>
      <c r="O61" s="261">
        <f t="shared" si="40"/>
        <v>0</v>
      </c>
      <c r="P61" s="277" t="e">
        <f t="shared" si="41"/>
        <v>#DIV/0!</v>
      </c>
      <c r="Q61" s="331">
        <v>0</v>
      </c>
      <c r="R61" s="332">
        <v>0</v>
      </c>
      <c r="S61" s="261">
        <f t="shared" si="42"/>
        <v>0</v>
      </c>
      <c r="T61" s="277" t="e">
        <f t="shared" si="43"/>
        <v>#DIV/0!</v>
      </c>
      <c r="U61" s="157"/>
    </row>
    <row r="62" spans="1:21" s="68" customFormat="1" ht="15">
      <c r="A62" s="326" t="s">
        <v>276</v>
      </c>
      <c r="B62" s="326" t="s">
        <v>437</v>
      </c>
      <c r="C62" s="338" t="s">
        <v>415</v>
      </c>
      <c r="D62" s="326" t="s">
        <v>416</v>
      </c>
      <c r="E62" s="326">
        <v>85492</v>
      </c>
      <c r="F62" s="326">
        <v>85492</v>
      </c>
      <c r="G62" s="261">
        <f t="shared" si="36"/>
        <v>0</v>
      </c>
      <c r="H62" s="277">
        <f t="shared" si="37"/>
        <v>0</v>
      </c>
      <c r="I62" s="327">
        <v>4708.84</v>
      </c>
      <c r="J62" s="328">
        <v>4708.84</v>
      </c>
      <c r="K62" s="261">
        <f t="shared" si="38"/>
        <v>0</v>
      </c>
      <c r="L62" s="277">
        <f t="shared" si="39"/>
        <v>0</v>
      </c>
      <c r="M62" s="329">
        <v>0</v>
      </c>
      <c r="N62" s="330">
        <v>0</v>
      </c>
      <c r="O62" s="261">
        <f t="shared" si="40"/>
        <v>0</v>
      </c>
      <c r="P62" s="277" t="e">
        <f t="shared" si="41"/>
        <v>#DIV/0!</v>
      </c>
      <c r="Q62" s="331">
        <v>-99.54</v>
      </c>
      <c r="R62" s="332">
        <v>-99.54</v>
      </c>
      <c r="S62" s="261">
        <f t="shared" si="42"/>
        <v>0</v>
      </c>
      <c r="T62" s="277">
        <f t="shared" si="43"/>
        <v>0</v>
      </c>
      <c r="U62" s="157"/>
    </row>
    <row r="63" spans="1:21" s="68" customFormat="1" ht="15">
      <c r="A63" s="326" t="s">
        <v>276</v>
      </c>
      <c r="B63" s="326" t="s">
        <v>453</v>
      </c>
      <c r="C63" s="338" t="s">
        <v>363</v>
      </c>
      <c r="D63" s="326" t="s">
        <v>364</v>
      </c>
      <c r="E63" s="326">
        <v>2377.998</v>
      </c>
      <c r="F63" s="326">
        <v>2377.998</v>
      </c>
      <c r="G63" s="261">
        <f t="shared" si="36"/>
        <v>0</v>
      </c>
      <c r="H63" s="277">
        <f t="shared" si="37"/>
        <v>0</v>
      </c>
      <c r="I63" s="327">
        <v>2767.99</v>
      </c>
      <c r="J63" s="328">
        <v>2767.99</v>
      </c>
      <c r="K63" s="261">
        <f t="shared" si="38"/>
        <v>0</v>
      </c>
      <c r="L63" s="277">
        <f t="shared" si="39"/>
        <v>0</v>
      </c>
      <c r="M63" s="329">
        <v>0</v>
      </c>
      <c r="N63" s="330">
        <v>0</v>
      </c>
      <c r="O63" s="261">
        <f t="shared" si="40"/>
        <v>0</v>
      </c>
      <c r="P63" s="277" t="e">
        <f t="shared" si="41"/>
        <v>#DIV/0!</v>
      </c>
      <c r="Q63" s="331">
        <v>0</v>
      </c>
      <c r="R63" s="332">
        <v>0</v>
      </c>
      <c r="S63" s="261">
        <f t="shared" si="42"/>
        <v>0</v>
      </c>
      <c r="T63" s="277" t="e">
        <f t="shared" si="43"/>
        <v>#DIV/0!</v>
      </c>
      <c r="U63" s="157"/>
    </row>
    <row r="64" spans="1:21" s="68" customFormat="1" ht="15">
      <c r="A64" s="326" t="s">
        <v>276</v>
      </c>
      <c r="B64" s="326" t="s">
        <v>441</v>
      </c>
      <c r="C64" s="338" t="s">
        <v>332</v>
      </c>
      <c r="D64" s="326" t="s">
        <v>333</v>
      </c>
      <c r="E64" s="326">
        <v>4033</v>
      </c>
      <c r="F64" s="326">
        <v>4033</v>
      </c>
      <c r="G64" s="261">
        <f t="shared" si="32"/>
        <v>0</v>
      </c>
      <c r="H64" s="277">
        <f t="shared" si="33"/>
        <v>0</v>
      </c>
      <c r="I64" s="327">
        <v>0</v>
      </c>
      <c r="J64" s="328">
        <v>0</v>
      </c>
      <c r="K64" s="261">
        <f t="shared" si="34"/>
        <v>0</v>
      </c>
      <c r="L64" s="277" t="e">
        <f t="shared" si="35"/>
        <v>#DIV/0!</v>
      </c>
      <c r="M64" s="329">
        <v>0</v>
      </c>
      <c r="N64" s="330">
        <v>0</v>
      </c>
      <c r="O64" s="261">
        <f t="shared" si="4"/>
        <v>0</v>
      </c>
      <c r="P64" s="277" t="e">
        <f t="shared" si="5"/>
        <v>#DIV/0!</v>
      </c>
      <c r="Q64" s="331">
        <v>0</v>
      </c>
      <c r="R64" s="332">
        <v>0</v>
      </c>
      <c r="S64" s="261">
        <f t="shared" si="6"/>
        <v>0</v>
      </c>
      <c r="T64" s="277" t="e">
        <f t="shared" si="7"/>
        <v>#DIV/0!</v>
      </c>
      <c r="U64" s="157"/>
    </row>
    <row r="65" spans="1:21" s="68" customFormat="1" ht="15">
      <c r="A65" s="326" t="s">
        <v>276</v>
      </c>
      <c r="B65" s="326" t="s">
        <v>441</v>
      </c>
      <c r="C65" s="338" t="s">
        <v>332</v>
      </c>
      <c r="D65" s="326" t="s">
        <v>333</v>
      </c>
      <c r="E65" s="326">
        <v>4033</v>
      </c>
      <c r="F65" s="326">
        <v>4033</v>
      </c>
      <c r="G65" s="261">
        <f t="shared" si="32"/>
        <v>0</v>
      </c>
      <c r="H65" s="277">
        <f t="shared" si="33"/>
        <v>0</v>
      </c>
      <c r="I65" s="327">
        <v>0</v>
      </c>
      <c r="J65" s="328">
        <v>0</v>
      </c>
      <c r="K65" s="261">
        <f t="shared" si="34"/>
        <v>0</v>
      </c>
      <c r="L65" s="277" t="e">
        <f t="shared" si="35"/>
        <v>#DIV/0!</v>
      </c>
      <c r="M65" s="329">
        <v>0</v>
      </c>
      <c r="N65" s="330">
        <v>0</v>
      </c>
      <c r="O65" s="261">
        <f t="shared" si="4"/>
        <v>0</v>
      </c>
      <c r="P65" s="277" t="e">
        <f t="shared" si="5"/>
        <v>#DIV/0!</v>
      </c>
      <c r="Q65" s="331">
        <v>0</v>
      </c>
      <c r="R65" s="332">
        <v>0</v>
      </c>
      <c r="S65" s="261">
        <f t="shared" si="6"/>
        <v>0</v>
      </c>
      <c r="T65" s="277" t="e">
        <f t="shared" si="7"/>
        <v>#DIV/0!</v>
      </c>
      <c r="U65" s="157"/>
    </row>
    <row r="66" spans="1:21" s="68" customFormat="1" ht="15">
      <c r="A66" s="314" t="s">
        <v>276</v>
      </c>
      <c r="B66" s="314" t="s">
        <v>441</v>
      </c>
      <c r="C66" s="339" t="s">
        <v>332</v>
      </c>
      <c r="D66" s="314" t="s">
        <v>333</v>
      </c>
      <c r="E66" s="314">
        <v>4033</v>
      </c>
      <c r="F66" s="314">
        <v>4033</v>
      </c>
      <c r="G66" s="261">
        <f t="shared" si="32"/>
        <v>0</v>
      </c>
      <c r="H66" s="277">
        <f t="shared" si="33"/>
        <v>0</v>
      </c>
      <c r="I66" s="314">
        <v>0</v>
      </c>
      <c r="J66" s="314">
        <v>0</v>
      </c>
      <c r="K66" s="261">
        <f t="shared" si="34"/>
        <v>0</v>
      </c>
      <c r="L66" s="277" t="e">
        <f t="shared" si="35"/>
        <v>#DIV/0!</v>
      </c>
      <c r="M66" s="314">
        <v>0</v>
      </c>
      <c r="N66" s="314">
        <v>0</v>
      </c>
      <c r="O66" s="261">
        <f t="shared" si="4"/>
        <v>0</v>
      </c>
      <c r="P66" s="277" t="e">
        <f t="shared" si="5"/>
        <v>#DIV/0!</v>
      </c>
      <c r="Q66" s="314">
        <v>0</v>
      </c>
      <c r="R66" s="314">
        <v>0</v>
      </c>
      <c r="S66" s="261">
        <f t="shared" si="6"/>
        <v>0</v>
      </c>
      <c r="T66" s="277" t="e">
        <f t="shared" si="7"/>
        <v>#DIV/0!</v>
      </c>
      <c r="U66" s="157"/>
    </row>
    <row r="67" spans="1:21" s="207" customFormat="1" ht="15">
      <c r="A67" s="314" t="s">
        <v>276</v>
      </c>
      <c r="B67" s="314" t="s">
        <v>441</v>
      </c>
      <c r="C67" s="339" t="s">
        <v>332</v>
      </c>
      <c r="D67" s="314" t="s">
        <v>333</v>
      </c>
      <c r="E67" s="314">
        <v>4033</v>
      </c>
      <c r="F67" s="314">
        <v>4033</v>
      </c>
      <c r="G67" s="261">
        <f t="shared" si="32"/>
        <v>0</v>
      </c>
      <c r="H67" s="277">
        <f t="shared" si="33"/>
        <v>0</v>
      </c>
      <c r="I67" s="314">
        <v>0</v>
      </c>
      <c r="J67" s="314">
        <v>0</v>
      </c>
      <c r="K67" s="261">
        <f t="shared" si="34"/>
        <v>0</v>
      </c>
      <c r="L67" s="277" t="e">
        <f t="shared" si="35"/>
        <v>#DIV/0!</v>
      </c>
      <c r="M67" s="314">
        <v>0</v>
      </c>
      <c r="N67" s="314">
        <v>0</v>
      </c>
      <c r="O67" s="261">
        <f t="shared" si="4"/>
        <v>0</v>
      </c>
      <c r="P67" s="277" t="e">
        <f t="shared" si="5"/>
        <v>#DIV/0!</v>
      </c>
      <c r="Q67" s="314">
        <v>0</v>
      </c>
      <c r="R67" s="314">
        <v>0</v>
      </c>
      <c r="S67" s="261">
        <f t="shared" si="6"/>
        <v>0</v>
      </c>
      <c r="T67" s="277" t="e">
        <f t="shared" si="7"/>
        <v>#DIV/0!</v>
      </c>
      <c r="U67" s="204"/>
    </row>
    <row r="68" spans="1:21" s="207" customFormat="1" ht="15">
      <c r="A68" s="314" t="s">
        <v>276</v>
      </c>
      <c r="B68" s="314" t="s">
        <v>441</v>
      </c>
      <c r="C68" s="339" t="s">
        <v>332</v>
      </c>
      <c r="D68" s="314" t="s">
        <v>333</v>
      </c>
      <c r="E68" s="314">
        <v>4033</v>
      </c>
      <c r="F68" s="314">
        <v>4033</v>
      </c>
      <c r="G68" s="261">
        <f t="shared" ref="G68" si="44">E68-F68</f>
        <v>0</v>
      </c>
      <c r="H68" s="277">
        <f t="shared" ref="H68" si="45">ROUND(G68/E68,10)</f>
        <v>0</v>
      </c>
      <c r="I68" s="314">
        <v>0</v>
      </c>
      <c r="J68" s="314">
        <v>0</v>
      </c>
      <c r="K68" s="261">
        <f t="shared" ref="K68" si="46">I68-J68</f>
        <v>0</v>
      </c>
      <c r="L68" s="277" t="e">
        <f t="shared" ref="L68" si="47">ROUND(K68/I68,10)</f>
        <v>#DIV/0!</v>
      </c>
      <c r="M68" s="314">
        <v>0</v>
      </c>
      <c r="N68" s="314">
        <v>0</v>
      </c>
      <c r="O68" s="261">
        <f t="shared" ref="O68" si="48">M68-N68</f>
        <v>0</v>
      </c>
      <c r="P68" s="277" t="e">
        <f t="shared" ref="P68" si="49">ROUND(O68/M68,10)</f>
        <v>#DIV/0!</v>
      </c>
      <c r="Q68" s="314">
        <v>0</v>
      </c>
      <c r="R68" s="314">
        <v>0</v>
      </c>
      <c r="S68" s="261">
        <f t="shared" ref="S68" si="50">Q68-R68</f>
        <v>0</v>
      </c>
      <c r="T68" s="277" t="e">
        <f t="shared" ref="T68" si="51">ROUND(S68/Q68,10)</f>
        <v>#DIV/0!</v>
      </c>
      <c r="U68" s="204"/>
    </row>
    <row r="69" spans="1:21" s="207" customFormat="1" ht="15.75" customHeight="1">
      <c r="A69" s="314" t="s">
        <v>276</v>
      </c>
      <c r="B69" s="314" t="s">
        <v>441</v>
      </c>
      <c r="C69" s="339" t="s">
        <v>332</v>
      </c>
      <c r="D69" s="314" t="s">
        <v>333</v>
      </c>
      <c r="E69" s="314">
        <v>4033</v>
      </c>
      <c r="F69" s="314">
        <v>4033</v>
      </c>
      <c r="G69" s="261">
        <f t="shared" si="32"/>
        <v>0</v>
      </c>
      <c r="H69" s="277">
        <f t="shared" si="33"/>
        <v>0</v>
      </c>
      <c r="I69" s="314">
        <v>0</v>
      </c>
      <c r="J69" s="314">
        <v>0</v>
      </c>
      <c r="K69" s="261">
        <f t="shared" si="34"/>
        <v>0</v>
      </c>
      <c r="L69" s="277" t="e">
        <f t="shared" si="35"/>
        <v>#DIV/0!</v>
      </c>
      <c r="M69" s="314">
        <v>0</v>
      </c>
      <c r="N69" s="314">
        <v>0</v>
      </c>
      <c r="O69" s="261">
        <f t="shared" si="4"/>
        <v>0</v>
      </c>
      <c r="P69" s="277" t="e">
        <f t="shared" si="5"/>
        <v>#DIV/0!</v>
      </c>
      <c r="Q69" s="314">
        <v>0</v>
      </c>
      <c r="R69" s="314">
        <v>0</v>
      </c>
      <c r="S69" s="261">
        <f t="shared" si="6"/>
        <v>0</v>
      </c>
      <c r="T69" s="277" t="e">
        <f t="shared" si="7"/>
        <v>#DIV/0!</v>
      </c>
      <c r="U69" s="204"/>
    </row>
    <row r="70" spans="1:21" s="207" customFormat="1" ht="15">
      <c r="A70" s="314"/>
      <c r="B70" s="314"/>
      <c r="C70" s="339"/>
      <c r="D70" s="314"/>
      <c r="E70" s="314"/>
      <c r="F70" s="314"/>
      <c r="G70" s="261"/>
      <c r="H70" s="277"/>
      <c r="I70" s="314"/>
      <c r="J70" s="314"/>
      <c r="K70" s="261"/>
      <c r="L70" s="277"/>
      <c r="M70" s="314"/>
      <c r="N70" s="314"/>
      <c r="O70" s="261"/>
      <c r="P70" s="277"/>
      <c r="Q70" s="314"/>
      <c r="R70" s="314"/>
      <c r="S70" s="261"/>
      <c r="T70" s="277"/>
      <c r="U70" s="204"/>
    </row>
    <row r="71" spans="1:21" s="159" customFormat="1" ht="12.75">
      <c r="A71" s="172" t="s">
        <v>143</v>
      </c>
      <c r="B71" s="180"/>
      <c r="C71" s="340"/>
      <c r="D71" s="180"/>
      <c r="E71" s="182"/>
      <c r="F71" s="272"/>
      <c r="G71" s="161"/>
      <c r="H71" s="161"/>
      <c r="I71" s="166"/>
      <c r="J71" s="160"/>
      <c r="K71" s="161"/>
      <c r="L71" s="161"/>
      <c r="M71" s="166"/>
      <c r="N71" s="160"/>
      <c r="O71" s="161"/>
      <c r="P71" s="161"/>
      <c r="Q71" s="166"/>
      <c r="R71" s="160"/>
      <c r="S71" s="161"/>
      <c r="T71" s="161"/>
      <c r="U71" s="160"/>
    </row>
    <row r="72" spans="1:21" s="66" customFormat="1">
      <c r="A72" s="116"/>
      <c r="B72" s="115"/>
      <c r="C72" s="118"/>
      <c r="D72" s="117"/>
      <c r="E72" s="205"/>
      <c r="F72" s="272"/>
      <c r="G72" s="155"/>
      <c r="H72" s="155"/>
      <c r="I72" s="166"/>
      <c r="J72" s="155"/>
      <c r="K72" s="155"/>
      <c r="L72" s="155"/>
      <c r="M72" s="166"/>
      <c r="N72" s="155"/>
      <c r="O72" s="155"/>
      <c r="P72" s="155"/>
      <c r="Q72" s="166"/>
      <c r="R72" s="155"/>
      <c r="S72" s="155"/>
      <c r="T72" s="155"/>
      <c r="U72" s="60"/>
    </row>
    <row r="73" spans="1:21" s="68" customFormat="1">
      <c r="A73" s="116"/>
      <c r="B73" s="115"/>
      <c r="C73" s="118"/>
      <c r="D73" s="117"/>
      <c r="E73" s="206">
        <f>SUM(E2:E72)</f>
        <v>648592.99800000002</v>
      </c>
      <c r="F73" s="273">
        <f>SUM(F2:F72)</f>
        <v>648592.99800000002</v>
      </c>
      <c r="G73" s="168">
        <f>SUM(G2:G72)</f>
        <v>0</v>
      </c>
      <c r="H73" s="277">
        <f>ROUND(G73/E73,10)</f>
        <v>0</v>
      </c>
      <c r="I73" s="167">
        <f>SUM(I2:I72)</f>
        <v>77239.920000000013</v>
      </c>
      <c r="J73" s="168">
        <f>SUM(J2:J72)</f>
        <v>77239.920000000013</v>
      </c>
      <c r="K73" s="168">
        <f>SUM(K2:K72)</f>
        <v>0</v>
      </c>
      <c r="L73" s="278">
        <f>ROUND(K73/I73,10)</f>
        <v>0</v>
      </c>
      <c r="M73" s="167">
        <f>SUM(M2:M72)</f>
        <v>365.06</v>
      </c>
      <c r="N73" s="168">
        <f>SUM(N2:N72)</f>
        <v>365.06</v>
      </c>
      <c r="O73" s="168">
        <f>SUM(O2:O72)</f>
        <v>0</v>
      </c>
      <c r="P73" s="278">
        <f>ROUND(O73/M73,10)</f>
        <v>0</v>
      </c>
      <c r="Q73" s="167">
        <f>SUM(Q2:Q72)</f>
        <v>-50.09</v>
      </c>
      <c r="R73" s="168">
        <f>SUM(R2:R72)</f>
        <v>-50.09</v>
      </c>
      <c r="S73" s="168">
        <f t="shared" ref="S73" si="52">SUM(S2:S72)</f>
        <v>0</v>
      </c>
      <c r="T73" s="278">
        <f>ROUND(S73/Q73,10)</f>
        <v>0</v>
      </c>
      <c r="U73" s="168">
        <f>SUM(U2:U72)</f>
        <v>0</v>
      </c>
    </row>
    <row r="74" spans="1:21">
      <c r="A74" s="116"/>
      <c r="B74" s="115"/>
      <c r="C74" s="118"/>
      <c r="D74" s="117"/>
      <c r="E74" s="117"/>
      <c r="F74" s="274"/>
      <c r="G74" s="162"/>
      <c r="H74" s="162"/>
      <c r="I74" s="163"/>
      <c r="J74" s="115"/>
      <c r="K74" s="115"/>
      <c r="L74" s="115"/>
      <c r="M74" s="163"/>
      <c r="N74" s="163"/>
      <c r="O74" s="163"/>
      <c r="P74" s="163"/>
      <c r="Q74" s="163"/>
      <c r="R74" s="163"/>
      <c r="S74" s="163"/>
      <c r="T74" s="163"/>
      <c r="U74" s="163"/>
    </row>
    <row r="75" spans="1:21">
      <c r="A75" s="116"/>
      <c r="B75" s="115"/>
      <c r="C75" s="118"/>
      <c r="D75" s="117"/>
      <c r="E75" s="117"/>
      <c r="F75" s="274"/>
      <c r="G75" s="162"/>
      <c r="H75" s="162"/>
      <c r="I75" s="163"/>
      <c r="J75" s="115"/>
      <c r="K75" s="115"/>
      <c r="L75" s="115"/>
      <c r="M75" s="163"/>
      <c r="N75" s="163"/>
      <c r="O75" s="163"/>
      <c r="P75" s="163"/>
      <c r="Q75" s="163"/>
      <c r="R75" s="163"/>
      <c r="S75" s="163"/>
      <c r="T75" s="163"/>
      <c r="U75" s="163"/>
    </row>
    <row r="77" spans="1:21">
      <c r="A77" s="71"/>
      <c r="Q7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17.489999999999998</v>
      </c>
      <c r="E2" s="314">
        <v>17.489999999999998</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17.489999999999998</v>
      </c>
      <c r="E8" s="267">
        <f>SUM(E2:E7)</f>
        <v>17.489999999999998</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398</v>
      </c>
      <c r="C2">
        <v>0</v>
      </c>
      <c r="D2" s="333">
        <v>44462</v>
      </c>
      <c r="E2" t="s">
        <v>453</v>
      </c>
      <c r="F2">
        <v>0</v>
      </c>
      <c r="G2"/>
      <c r="H2" s="200">
        <f t="shared" ref="H2:H71" si="0">F2-G2</f>
        <v>0</v>
      </c>
      <c r="I2" s="283" t="e">
        <f t="shared" ref="I2:I71" si="1">ROUND(H2/F2,10)</f>
        <v>#DIV/0!</v>
      </c>
      <c r="J2">
        <v>0</v>
      </c>
      <c r="K2">
        <v>0</v>
      </c>
      <c r="L2">
        <v>0</v>
      </c>
      <c r="M2"/>
      <c r="N2"/>
      <c r="O2"/>
      <c r="P2" s="200">
        <f t="shared" ref="P2:P72" si="2">J2-N2</f>
        <v>0</v>
      </c>
      <c r="Q2" s="281" t="e">
        <f>ROUND(P2/J2,10)</f>
        <v>#DIV/0!</v>
      </c>
      <c r="R2" s="200">
        <f>K2-M2</f>
        <v>0</v>
      </c>
      <c r="S2" s="281" t="e">
        <f>ROUND(R2/K2,10)</f>
        <v>#DIV/0!</v>
      </c>
      <c r="T2" s="200">
        <f>L2-O2</f>
        <v>0</v>
      </c>
      <c r="U2" s="281" t="e">
        <f>ROUND(T2/L2,10)</f>
        <v>#DIV/0!</v>
      </c>
      <c r="V2" s="7"/>
    </row>
    <row r="3" spans="1:22">
      <c r="A3" s="334">
        <v>599933900</v>
      </c>
      <c r="B3" t="s">
        <v>424</v>
      </c>
      <c r="C3">
        <v>2900</v>
      </c>
      <c r="D3" s="333">
        <v>43600</v>
      </c>
      <c r="E3" t="s">
        <v>441</v>
      </c>
      <c r="F3">
        <v>826.5</v>
      </c>
      <c r="G3"/>
      <c r="H3" s="200">
        <f t="shared" si="0"/>
        <v>826.5</v>
      </c>
      <c r="I3" s="283">
        <f t="shared" si="1"/>
        <v>1</v>
      </c>
      <c r="J3">
        <v>929.24</v>
      </c>
      <c r="K3">
        <v>957.87</v>
      </c>
      <c r="L3">
        <v>28.63</v>
      </c>
      <c r="M3"/>
      <c r="N3"/>
      <c r="O3"/>
      <c r="P3" s="200">
        <f t="shared" si="2"/>
        <v>929.24</v>
      </c>
      <c r="Q3" s="281">
        <f t="shared" ref="Q3:Q73" si="3">ROUND(P3/J3,10)</f>
        <v>1</v>
      </c>
      <c r="R3" s="200">
        <f t="shared" ref="R3:R72" si="4">K3-M3</f>
        <v>957.87</v>
      </c>
      <c r="S3" s="281">
        <f t="shared" ref="S3:S72" si="5">ROUND(R3/K3,10)</f>
        <v>1</v>
      </c>
      <c r="T3" s="200">
        <f t="shared" ref="T3:T72" si="6">L3-O3</f>
        <v>28.63</v>
      </c>
      <c r="U3" s="281">
        <f t="shared" ref="U3:U72" si="7">ROUND(T3/L3,10)</f>
        <v>1</v>
      </c>
      <c r="V3" s="7"/>
    </row>
    <row r="4" spans="1:22">
      <c r="A4" s="334">
        <v>599933900</v>
      </c>
      <c r="B4" t="s">
        <v>424</v>
      </c>
      <c r="C4">
        <v>2900</v>
      </c>
      <c r="D4" s="333">
        <v>44018</v>
      </c>
      <c r="E4" t="s">
        <v>441</v>
      </c>
      <c r="F4">
        <v>904.8</v>
      </c>
      <c r="G4"/>
      <c r="H4" s="200">
        <f t="shared" si="0"/>
        <v>904.8</v>
      </c>
      <c r="I4" s="283">
        <f t="shared" si="1"/>
        <v>1</v>
      </c>
      <c r="J4">
        <v>1015.96</v>
      </c>
      <c r="K4">
        <v>1048.6199999999999</v>
      </c>
      <c r="L4">
        <v>32.659999999999997</v>
      </c>
      <c r="M4"/>
      <c r="N4"/>
      <c r="O4"/>
      <c r="P4" s="200">
        <f t="shared" si="2"/>
        <v>1015.96</v>
      </c>
      <c r="Q4" s="281">
        <f t="shared" si="3"/>
        <v>1</v>
      </c>
      <c r="R4" s="200">
        <f t="shared" si="4"/>
        <v>1048.6199999999999</v>
      </c>
      <c r="S4" s="281">
        <f t="shared" si="5"/>
        <v>1</v>
      </c>
      <c r="T4" s="200">
        <f t="shared" si="6"/>
        <v>32.659999999999997</v>
      </c>
      <c r="U4" s="281">
        <f t="shared" si="7"/>
        <v>1</v>
      </c>
      <c r="V4" s="7"/>
    </row>
    <row r="5" spans="1:22">
      <c r="A5" s="334">
        <v>599933900</v>
      </c>
      <c r="B5" t="s">
        <v>424</v>
      </c>
      <c r="C5">
        <v>2900</v>
      </c>
      <c r="D5" s="333">
        <v>44315</v>
      </c>
      <c r="E5" t="s">
        <v>441</v>
      </c>
      <c r="F5">
        <v>800.4</v>
      </c>
      <c r="G5"/>
      <c r="H5" s="200">
        <f t="shared" si="0"/>
        <v>800.4</v>
      </c>
      <c r="I5" s="283">
        <f t="shared" si="1"/>
        <v>1</v>
      </c>
      <c r="J5">
        <v>967</v>
      </c>
      <c r="K5">
        <v>927.62</v>
      </c>
      <c r="L5">
        <v>-39.380000000000003</v>
      </c>
      <c r="M5"/>
      <c r="N5"/>
      <c r="O5"/>
      <c r="P5" s="200">
        <f t="shared" si="2"/>
        <v>967</v>
      </c>
      <c r="Q5" s="281">
        <f t="shared" si="3"/>
        <v>1</v>
      </c>
      <c r="R5" s="200">
        <f t="shared" si="4"/>
        <v>927.62</v>
      </c>
      <c r="S5" s="281">
        <f t="shared" si="5"/>
        <v>1</v>
      </c>
      <c r="T5" s="200">
        <f t="shared" si="6"/>
        <v>-39.380000000000003</v>
      </c>
      <c r="U5" s="281">
        <f t="shared" si="7"/>
        <v>1</v>
      </c>
      <c r="V5" s="7"/>
    </row>
    <row r="6" spans="1:22">
      <c r="A6" s="334" t="s">
        <v>278</v>
      </c>
      <c r="B6" t="s">
        <v>275</v>
      </c>
      <c r="C6">
        <v>386945.24</v>
      </c>
      <c r="D6" s="333">
        <v>44470</v>
      </c>
      <c r="E6" t="s">
        <v>453</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698604006</v>
      </c>
      <c r="B7" t="s">
        <v>434</v>
      </c>
      <c r="C7">
        <v>6300</v>
      </c>
      <c r="D7" s="333">
        <v>44528</v>
      </c>
      <c r="E7" t="s">
        <v>445</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327</v>
      </c>
      <c r="C8">
        <v>1416</v>
      </c>
      <c r="D8" s="333">
        <v>42871</v>
      </c>
      <c r="E8" t="s">
        <v>441</v>
      </c>
      <c r="F8">
        <v>746.94</v>
      </c>
      <c r="G8"/>
      <c r="H8" s="200">
        <f t="shared" si="0"/>
        <v>746.94</v>
      </c>
      <c r="I8" s="283">
        <f t="shared" si="1"/>
        <v>1</v>
      </c>
      <c r="J8">
        <v>815.88</v>
      </c>
      <c r="K8">
        <v>865.67</v>
      </c>
      <c r="L8">
        <v>49.79</v>
      </c>
      <c r="M8"/>
      <c r="N8"/>
      <c r="O8"/>
      <c r="P8" s="200">
        <f t="shared" si="2"/>
        <v>815.88</v>
      </c>
      <c r="Q8" s="281">
        <f t="shared" ref="Q8" si="8">ROUND(P8/J8,10)</f>
        <v>1</v>
      </c>
      <c r="R8" s="200">
        <f t="shared" si="4"/>
        <v>865.67</v>
      </c>
      <c r="S8" s="281">
        <f t="shared" ref="S8" si="9">ROUND(R8/K8,10)</f>
        <v>1</v>
      </c>
      <c r="T8" s="200">
        <f t="shared" si="6"/>
        <v>49.79</v>
      </c>
      <c r="U8" s="281">
        <f t="shared" si="7"/>
        <v>1</v>
      </c>
      <c r="V8" s="7"/>
    </row>
    <row r="9" spans="1:22">
      <c r="A9" s="334">
        <v>403197908</v>
      </c>
      <c r="B9" t="s">
        <v>327</v>
      </c>
      <c r="C9">
        <v>1716</v>
      </c>
      <c r="D9" s="333">
        <v>44334</v>
      </c>
      <c r="E9" t="s">
        <v>441</v>
      </c>
      <c r="F9">
        <v>1357.78</v>
      </c>
      <c r="G9"/>
      <c r="H9" s="200">
        <f t="shared" si="0"/>
        <v>1357.78</v>
      </c>
      <c r="I9" s="283">
        <f t="shared" si="1"/>
        <v>1</v>
      </c>
      <c r="J9">
        <v>1639.38</v>
      </c>
      <c r="K9">
        <v>1573.6</v>
      </c>
      <c r="L9">
        <v>-65.78</v>
      </c>
      <c r="M9"/>
      <c r="N9"/>
      <c r="O9"/>
      <c r="P9" s="200">
        <f t="shared" si="2"/>
        <v>1639.38</v>
      </c>
      <c r="Q9" s="281">
        <f t="shared" si="3"/>
        <v>1</v>
      </c>
      <c r="R9" s="200">
        <f t="shared" si="4"/>
        <v>1573.6</v>
      </c>
      <c r="S9" s="281">
        <f t="shared" si="5"/>
        <v>1</v>
      </c>
      <c r="T9" s="200">
        <f t="shared" si="6"/>
        <v>-65.78</v>
      </c>
      <c r="U9" s="281">
        <f t="shared" si="7"/>
        <v>1</v>
      </c>
      <c r="V9" s="7"/>
    </row>
    <row r="10" spans="1:22">
      <c r="A10" s="334">
        <v>403197908</v>
      </c>
      <c r="B10" t="s">
        <v>327</v>
      </c>
      <c r="C10">
        <v>1416</v>
      </c>
      <c r="D10" s="333">
        <v>43235</v>
      </c>
      <c r="E10" t="s">
        <v>441</v>
      </c>
      <c r="F10">
        <v>971.02</v>
      </c>
      <c r="G10"/>
      <c r="H10" s="200">
        <f t="shared" si="0"/>
        <v>971.02</v>
      </c>
      <c r="I10" s="283">
        <f t="shared" si="1"/>
        <v>1</v>
      </c>
      <c r="J10">
        <v>1153.53</v>
      </c>
      <c r="K10">
        <v>1125.3599999999999</v>
      </c>
      <c r="L10">
        <v>-28.17</v>
      </c>
      <c r="M10"/>
      <c r="N10"/>
      <c r="O10"/>
      <c r="P10" s="200">
        <f t="shared" si="2"/>
        <v>1153.53</v>
      </c>
      <c r="Q10" s="281">
        <f t="shared" si="3"/>
        <v>1</v>
      </c>
      <c r="R10" s="200">
        <f t="shared" si="4"/>
        <v>1125.3599999999999</v>
      </c>
      <c r="S10" s="281">
        <f t="shared" si="5"/>
        <v>1</v>
      </c>
      <c r="T10" s="200">
        <f t="shared" si="6"/>
        <v>-28.17</v>
      </c>
      <c r="U10" s="281">
        <f t="shared" si="7"/>
        <v>1</v>
      </c>
      <c r="V10" s="7"/>
    </row>
    <row r="11" spans="1:22">
      <c r="A11" s="334">
        <v>403197908</v>
      </c>
      <c r="B11" t="s">
        <v>327</v>
      </c>
      <c r="C11">
        <v>1716</v>
      </c>
      <c r="D11" s="333">
        <v>43599</v>
      </c>
      <c r="E11" t="s">
        <v>441</v>
      </c>
      <c r="F11">
        <v>1516.19</v>
      </c>
      <c r="G11"/>
      <c r="H11" s="200">
        <f t="shared" si="0"/>
        <v>1516.19</v>
      </c>
      <c r="I11" s="283">
        <f t="shared" si="1"/>
        <v>1</v>
      </c>
      <c r="J11">
        <v>1704.81</v>
      </c>
      <c r="K11">
        <v>1757.19</v>
      </c>
      <c r="L11">
        <v>52.38</v>
      </c>
      <c r="M11"/>
      <c r="N11"/>
      <c r="O11"/>
      <c r="P11" s="200">
        <f t="shared" si="2"/>
        <v>1704.81</v>
      </c>
      <c r="Q11" s="281">
        <f t="shared" si="3"/>
        <v>1</v>
      </c>
      <c r="R11" s="200">
        <f t="shared" si="4"/>
        <v>1757.19</v>
      </c>
      <c r="S11" s="281">
        <f t="shared" si="5"/>
        <v>1</v>
      </c>
      <c r="T11" s="200">
        <f t="shared" si="6"/>
        <v>52.38</v>
      </c>
      <c r="U11" s="281">
        <f t="shared" si="7"/>
        <v>1</v>
      </c>
      <c r="V11" s="7"/>
    </row>
    <row r="12" spans="1:22">
      <c r="A12" s="334">
        <v>474184900</v>
      </c>
      <c r="B12" t="s">
        <v>388</v>
      </c>
      <c r="C12">
        <v>3154</v>
      </c>
      <c r="D12" s="333">
        <v>42859</v>
      </c>
      <c r="E12" t="s">
        <v>441</v>
      </c>
      <c r="F12">
        <v>998.24</v>
      </c>
      <c r="G12"/>
      <c r="H12" s="200">
        <f t="shared" si="0"/>
        <v>998.24</v>
      </c>
      <c r="I12" s="283">
        <f t="shared" si="1"/>
        <v>1</v>
      </c>
      <c r="J12">
        <v>1088.23</v>
      </c>
      <c r="K12">
        <v>1156.9100000000001</v>
      </c>
      <c r="L12">
        <v>68.680000000000007</v>
      </c>
      <c r="M12"/>
      <c r="N12"/>
      <c r="O12"/>
      <c r="P12" s="200">
        <f t="shared" si="2"/>
        <v>1088.23</v>
      </c>
      <c r="Q12" s="281">
        <f t="shared" si="3"/>
        <v>1</v>
      </c>
      <c r="R12" s="200">
        <f t="shared" si="4"/>
        <v>1156.9100000000001</v>
      </c>
      <c r="S12" s="281">
        <f t="shared" si="5"/>
        <v>1</v>
      </c>
      <c r="T12" s="200">
        <f t="shared" si="6"/>
        <v>68.680000000000007</v>
      </c>
      <c r="U12" s="281">
        <f t="shared" si="7"/>
        <v>1</v>
      </c>
      <c r="V12" s="7"/>
    </row>
    <row r="13" spans="1:22">
      <c r="A13" s="334">
        <v>474184900</v>
      </c>
      <c r="B13" t="s">
        <v>388</v>
      </c>
      <c r="C13">
        <v>3154</v>
      </c>
      <c r="D13" s="333">
        <v>43223</v>
      </c>
      <c r="E13" t="s">
        <v>441</v>
      </c>
      <c r="F13">
        <v>1039.83</v>
      </c>
      <c r="G13"/>
      <c r="H13" s="200">
        <f t="shared" si="0"/>
        <v>1039.83</v>
      </c>
      <c r="I13" s="283">
        <f t="shared" si="1"/>
        <v>1</v>
      </c>
      <c r="J13">
        <v>1256.33</v>
      </c>
      <c r="K13">
        <v>1205.1099999999999</v>
      </c>
      <c r="L13">
        <v>-51.22</v>
      </c>
      <c r="M13"/>
      <c r="N13"/>
      <c r="O13"/>
      <c r="P13" s="200">
        <f t="shared" si="2"/>
        <v>1256.33</v>
      </c>
      <c r="Q13" s="281">
        <f t="shared" si="3"/>
        <v>1</v>
      </c>
      <c r="R13" s="200">
        <f t="shared" si="4"/>
        <v>1205.1099999999999</v>
      </c>
      <c r="S13" s="281">
        <f t="shared" si="5"/>
        <v>1</v>
      </c>
      <c r="T13" s="200">
        <f t="shared" si="6"/>
        <v>-51.22</v>
      </c>
      <c r="U13" s="281">
        <f t="shared" si="7"/>
        <v>1</v>
      </c>
      <c r="V13" s="7"/>
    </row>
    <row r="14" spans="1:22">
      <c r="A14" s="334">
        <v>474184900</v>
      </c>
      <c r="B14" t="s">
        <v>388</v>
      </c>
      <c r="C14">
        <v>3654</v>
      </c>
      <c r="D14" s="333">
        <v>43587</v>
      </c>
      <c r="E14" t="s">
        <v>441</v>
      </c>
      <c r="F14">
        <v>1204.68</v>
      </c>
      <c r="G14"/>
      <c r="H14" s="200">
        <f t="shared" si="0"/>
        <v>1204.68</v>
      </c>
      <c r="I14" s="283">
        <f t="shared" si="1"/>
        <v>1</v>
      </c>
      <c r="J14">
        <v>1345.14</v>
      </c>
      <c r="K14">
        <v>1396.16</v>
      </c>
      <c r="L14">
        <v>51.02</v>
      </c>
      <c r="M14"/>
      <c r="N14"/>
      <c r="O14"/>
      <c r="P14" s="200">
        <f t="shared" si="2"/>
        <v>1345.14</v>
      </c>
      <c r="Q14" s="281">
        <f t="shared" si="3"/>
        <v>1</v>
      </c>
      <c r="R14" s="200">
        <f t="shared" si="4"/>
        <v>1396.16</v>
      </c>
      <c r="S14" s="281">
        <f t="shared" si="5"/>
        <v>1</v>
      </c>
      <c r="T14" s="200">
        <f t="shared" si="6"/>
        <v>51.02</v>
      </c>
      <c r="U14" s="281">
        <f t="shared" si="7"/>
        <v>1</v>
      </c>
      <c r="V14" s="7"/>
    </row>
    <row r="15" spans="1:22">
      <c r="A15" s="334">
        <v>474184900</v>
      </c>
      <c r="B15" t="s">
        <v>388</v>
      </c>
      <c r="C15">
        <v>3654</v>
      </c>
      <c r="D15" s="333">
        <v>43985</v>
      </c>
      <c r="E15" t="s">
        <v>441</v>
      </c>
      <c r="F15">
        <v>1252.8699999999999</v>
      </c>
      <c r="G15"/>
      <c r="H15" s="200">
        <f t="shared" si="0"/>
        <v>1252.8699999999999</v>
      </c>
      <c r="I15" s="283">
        <f t="shared" si="1"/>
        <v>1</v>
      </c>
      <c r="J15">
        <v>1393.62</v>
      </c>
      <c r="K15">
        <v>1452.01</v>
      </c>
      <c r="L15">
        <v>58.39</v>
      </c>
      <c r="M15"/>
      <c r="N15"/>
      <c r="O15"/>
      <c r="P15" s="200">
        <f t="shared" si="2"/>
        <v>1393.62</v>
      </c>
      <c r="Q15" s="281">
        <f t="shared" si="3"/>
        <v>1</v>
      </c>
      <c r="R15" s="200">
        <f t="shared" si="4"/>
        <v>1452.01</v>
      </c>
      <c r="S15" s="281">
        <f t="shared" si="5"/>
        <v>1</v>
      </c>
      <c r="T15" s="200">
        <f t="shared" si="6"/>
        <v>58.39</v>
      </c>
      <c r="U15" s="281">
        <f t="shared" si="7"/>
        <v>1</v>
      </c>
      <c r="V15" s="7"/>
    </row>
    <row r="16" spans="1:22">
      <c r="A16" s="334">
        <v>474184900</v>
      </c>
      <c r="B16" t="s">
        <v>388</v>
      </c>
      <c r="C16">
        <v>3654</v>
      </c>
      <c r="D16" s="333">
        <v>44314</v>
      </c>
      <c r="E16" t="s">
        <v>441</v>
      </c>
      <c r="F16">
        <v>1349.24</v>
      </c>
      <c r="G16"/>
      <c r="H16" s="200">
        <f t="shared" si="0"/>
        <v>1349.24</v>
      </c>
      <c r="I16" s="283">
        <f t="shared" si="1"/>
        <v>1</v>
      </c>
      <c r="J16">
        <v>1630.22</v>
      </c>
      <c r="K16">
        <v>1563.7</v>
      </c>
      <c r="L16">
        <v>-66.52</v>
      </c>
      <c r="M16"/>
      <c r="N16"/>
      <c r="O16"/>
      <c r="P16" s="200">
        <f t="shared" si="2"/>
        <v>1630.22</v>
      </c>
      <c r="Q16" s="281">
        <f t="shared" si="3"/>
        <v>1</v>
      </c>
      <c r="R16" s="200">
        <f t="shared" si="4"/>
        <v>1563.7</v>
      </c>
      <c r="S16" s="281">
        <f t="shared" si="5"/>
        <v>1</v>
      </c>
      <c r="T16" s="200">
        <f t="shared" si="6"/>
        <v>-66.52</v>
      </c>
      <c r="U16" s="281">
        <f t="shared" si="7"/>
        <v>1</v>
      </c>
      <c r="V16" s="7"/>
    </row>
    <row r="17" spans="1:22">
      <c r="A17" s="334">
        <v>533004909</v>
      </c>
      <c r="B17" t="s">
        <v>454</v>
      </c>
      <c r="C17">
        <v>5188</v>
      </c>
      <c r="D17" s="333">
        <v>44348</v>
      </c>
      <c r="E17" t="s">
        <v>441</v>
      </c>
      <c r="F17">
        <v>334.11</v>
      </c>
      <c r="G17"/>
      <c r="H17" s="200">
        <f t="shared" si="0"/>
        <v>334.11</v>
      </c>
      <c r="I17" s="283">
        <f t="shared" si="1"/>
        <v>1</v>
      </c>
      <c r="J17">
        <v>406.99</v>
      </c>
      <c r="K17">
        <v>387.22</v>
      </c>
      <c r="L17">
        <v>-19.77</v>
      </c>
      <c r="M17"/>
      <c r="N17"/>
      <c r="O17"/>
      <c r="P17" s="200">
        <f t="shared" si="2"/>
        <v>406.99</v>
      </c>
      <c r="Q17" s="281">
        <f t="shared" si="3"/>
        <v>1</v>
      </c>
      <c r="R17" s="200">
        <f t="shared" si="4"/>
        <v>387.22</v>
      </c>
      <c r="S17" s="281">
        <f t="shared" si="5"/>
        <v>1</v>
      </c>
      <c r="T17" s="200">
        <f t="shared" si="6"/>
        <v>-19.77</v>
      </c>
      <c r="U17" s="281">
        <f t="shared" si="7"/>
        <v>1</v>
      </c>
      <c r="V17" s="7"/>
    </row>
    <row r="18" spans="1:22">
      <c r="A18" s="334">
        <v>533004909</v>
      </c>
      <c r="B18" t="s">
        <v>454</v>
      </c>
      <c r="C18">
        <v>5188</v>
      </c>
      <c r="D18" s="333">
        <v>43616</v>
      </c>
      <c r="E18" t="s">
        <v>441</v>
      </c>
      <c r="F18">
        <v>505.83</v>
      </c>
      <c r="G18"/>
      <c r="H18" s="200">
        <f t="shared" si="0"/>
        <v>505.83</v>
      </c>
      <c r="I18" s="283">
        <f t="shared" si="1"/>
        <v>1</v>
      </c>
      <c r="J18">
        <v>563.62</v>
      </c>
      <c r="K18">
        <v>586.23</v>
      </c>
      <c r="L18">
        <v>22.61</v>
      </c>
      <c r="M18"/>
      <c r="N18"/>
      <c r="O18"/>
      <c r="P18" s="200">
        <f t="shared" si="2"/>
        <v>563.62</v>
      </c>
      <c r="Q18" s="281">
        <f t="shared" si="3"/>
        <v>1</v>
      </c>
      <c r="R18" s="200">
        <f t="shared" si="4"/>
        <v>586.23</v>
      </c>
      <c r="S18" s="281">
        <f t="shared" si="5"/>
        <v>1</v>
      </c>
      <c r="T18" s="200">
        <f t="shared" si="6"/>
        <v>22.61</v>
      </c>
      <c r="U18" s="281">
        <f t="shared" si="7"/>
        <v>1</v>
      </c>
      <c r="V18" s="7"/>
    </row>
    <row r="19" spans="1:22">
      <c r="A19" s="334">
        <v>533004909</v>
      </c>
      <c r="B19" t="s">
        <v>454</v>
      </c>
      <c r="C19">
        <v>5188</v>
      </c>
      <c r="D19" s="333">
        <v>43984</v>
      </c>
      <c r="E19" t="s">
        <v>441</v>
      </c>
      <c r="F19">
        <v>472.11</v>
      </c>
      <c r="G19"/>
      <c r="H19" s="200">
        <f t="shared" si="0"/>
        <v>472.11</v>
      </c>
      <c r="I19" s="283">
        <f t="shared" si="1"/>
        <v>1</v>
      </c>
      <c r="J19">
        <v>521.94000000000005</v>
      </c>
      <c r="K19">
        <v>547.15</v>
      </c>
      <c r="L19">
        <v>25.21</v>
      </c>
      <c r="M19"/>
      <c r="N19"/>
      <c r="O19"/>
      <c r="P19" s="200">
        <f t="shared" si="2"/>
        <v>521.94000000000005</v>
      </c>
      <c r="Q19" s="281">
        <f t="shared" si="3"/>
        <v>1</v>
      </c>
      <c r="R19" s="200">
        <f t="shared" si="4"/>
        <v>547.15</v>
      </c>
      <c r="S19" s="281">
        <f t="shared" si="5"/>
        <v>1</v>
      </c>
      <c r="T19" s="200">
        <f t="shared" si="6"/>
        <v>25.21</v>
      </c>
      <c r="U19" s="281">
        <f t="shared" si="7"/>
        <v>1</v>
      </c>
      <c r="V19" s="7"/>
    </row>
    <row r="20" spans="1:22">
      <c r="A20" s="334">
        <v>575035902</v>
      </c>
      <c r="B20" t="s">
        <v>455</v>
      </c>
      <c r="C20">
        <v>15713</v>
      </c>
      <c r="D20" s="333">
        <v>42878</v>
      </c>
      <c r="E20" t="s">
        <v>441</v>
      </c>
      <c r="F20">
        <v>331.54</v>
      </c>
      <c r="G20"/>
      <c r="H20" s="200">
        <f t="shared" ref="H20:H22" si="10">F20-G20</f>
        <v>331.54</v>
      </c>
      <c r="I20" s="283">
        <f t="shared" ref="I20:I22" si="11">ROUND(H20/F20,10)</f>
        <v>1</v>
      </c>
      <c r="J20">
        <v>371.16</v>
      </c>
      <c r="K20">
        <v>384.24</v>
      </c>
      <c r="L20">
        <v>13.08</v>
      </c>
      <c r="M20"/>
      <c r="N20"/>
      <c r="O20"/>
      <c r="P20" s="200">
        <f t="shared" ref="P20:P22" si="12">J20-N20</f>
        <v>371.16</v>
      </c>
      <c r="Q20" s="281">
        <f t="shared" ref="Q20:Q22" si="13">ROUND(P20/J20,10)</f>
        <v>1</v>
      </c>
      <c r="R20" s="200">
        <f t="shared" ref="R20:R22" si="14">K20-M20</f>
        <v>384.24</v>
      </c>
      <c r="S20" s="281">
        <f t="shared" ref="S20:S22" si="15">ROUND(R20/K20,10)</f>
        <v>1</v>
      </c>
      <c r="T20" s="200">
        <f t="shared" ref="T20:T22" si="16">L20-O20</f>
        <v>13.08</v>
      </c>
      <c r="U20" s="281">
        <f t="shared" ref="U20:U22" si="17">ROUND(T20/L20,10)</f>
        <v>1</v>
      </c>
      <c r="V20" s="7"/>
    </row>
    <row r="21" spans="1:22">
      <c r="A21" s="334">
        <v>575035902</v>
      </c>
      <c r="B21" t="s">
        <v>455</v>
      </c>
      <c r="C21">
        <v>15713</v>
      </c>
      <c r="D21" s="333">
        <v>42878</v>
      </c>
      <c r="E21" t="s">
        <v>441</v>
      </c>
      <c r="F21">
        <v>455.87</v>
      </c>
      <c r="G21"/>
      <c r="H21" s="200">
        <f t="shared" si="10"/>
        <v>455.87</v>
      </c>
      <c r="I21" s="283">
        <f t="shared" si="11"/>
        <v>1</v>
      </c>
      <c r="J21">
        <v>510.35</v>
      </c>
      <c r="K21">
        <v>528.33000000000004</v>
      </c>
      <c r="L21">
        <v>17.98</v>
      </c>
      <c r="M21"/>
      <c r="N21"/>
      <c r="O21"/>
      <c r="P21" s="200">
        <f t="shared" si="12"/>
        <v>510.35</v>
      </c>
      <c r="Q21" s="281">
        <f t="shared" si="13"/>
        <v>1</v>
      </c>
      <c r="R21" s="200">
        <f t="shared" si="14"/>
        <v>528.33000000000004</v>
      </c>
      <c r="S21" s="281">
        <f t="shared" si="15"/>
        <v>1</v>
      </c>
      <c r="T21" s="200">
        <f t="shared" si="16"/>
        <v>17.98</v>
      </c>
      <c r="U21" s="281">
        <f t="shared" si="17"/>
        <v>1</v>
      </c>
      <c r="V21" s="7"/>
    </row>
    <row r="22" spans="1:22">
      <c r="A22" s="334">
        <v>575035902</v>
      </c>
      <c r="B22" t="s">
        <v>455</v>
      </c>
      <c r="C22">
        <v>15713</v>
      </c>
      <c r="D22" s="333">
        <v>43249</v>
      </c>
      <c r="E22" t="s">
        <v>441</v>
      </c>
      <c r="F22">
        <v>455.87</v>
      </c>
      <c r="G22"/>
      <c r="H22" s="200">
        <f t="shared" si="10"/>
        <v>455.87</v>
      </c>
      <c r="I22" s="283">
        <f t="shared" si="11"/>
        <v>1</v>
      </c>
      <c r="J22">
        <v>531.29999999999995</v>
      </c>
      <c r="K22">
        <v>528.33000000000004</v>
      </c>
      <c r="L22">
        <v>-2.97</v>
      </c>
      <c r="M22"/>
      <c r="N22"/>
      <c r="O22"/>
      <c r="P22" s="200">
        <f t="shared" si="12"/>
        <v>531.29999999999995</v>
      </c>
      <c r="Q22" s="281">
        <f t="shared" si="13"/>
        <v>1</v>
      </c>
      <c r="R22" s="200">
        <f t="shared" si="14"/>
        <v>528.33000000000004</v>
      </c>
      <c r="S22" s="281">
        <f t="shared" si="15"/>
        <v>1</v>
      </c>
      <c r="T22" s="200">
        <f t="shared" si="16"/>
        <v>-2.97</v>
      </c>
      <c r="U22" s="281">
        <f t="shared" si="17"/>
        <v>1</v>
      </c>
      <c r="V22" s="7"/>
    </row>
    <row r="23" spans="1:22">
      <c r="A23" s="334">
        <v>605460005</v>
      </c>
      <c r="B23" t="s">
        <v>340</v>
      </c>
      <c r="C23">
        <v>24100</v>
      </c>
      <c r="D23" s="333">
        <v>44558</v>
      </c>
      <c r="E23" t="s">
        <v>445</v>
      </c>
      <c r="F23">
        <v>0</v>
      </c>
      <c r="G23"/>
      <c r="H23" s="200">
        <f t="shared" si="0"/>
        <v>0</v>
      </c>
      <c r="I23" s="283" t="e">
        <f t="shared" si="1"/>
        <v>#DIV/0!</v>
      </c>
      <c r="J23">
        <v>0</v>
      </c>
      <c r="K23">
        <v>0</v>
      </c>
      <c r="L23">
        <v>0</v>
      </c>
      <c r="M23"/>
      <c r="N23"/>
      <c r="O23"/>
      <c r="P23" s="200">
        <f t="shared" si="2"/>
        <v>0</v>
      </c>
      <c r="Q23" s="281" t="e">
        <f t="shared" si="3"/>
        <v>#DIV/0!</v>
      </c>
      <c r="R23" s="200">
        <f t="shared" si="4"/>
        <v>0</v>
      </c>
      <c r="S23" s="281" t="e">
        <f t="shared" si="5"/>
        <v>#DIV/0!</v>
      </c>
      <c r="T23" s="200">
        <f t="shared" si="6"/>
        <v>0</v>
      </c>
      <c r="U23" s="281" t="e">
        <f t="shared" si="7"/>
        <v>#DIV/0!</v>
      </c>
      <c r="V23" s="7"/>
    </row>
    <row r="24" spans="1:22">
      <c r="A24" s="334">
        <v>649926003</v>
      </c>
      <c r="B24" t="s">
        <v>381</v>
      </c>
      <c r="C24">
        <v>3900</v>
      </c>
      <c r="D24" s="333">
        <v>44558</v>
      </c>
      <c r="E24" t="s">
        <v>445</v>
      </c>
      <c r="F24">
        <v>0</v>
      </c>
      <c r="G24"/>
      <c r="H24" s="200">
        <f t="shared" si="0"/>
        <v>0</v>
      </c>
      <c r="I24" s="283" t="e">
        <f t="shared" si="1"/>
        <v>#DIV/0!</v>
      </c>
      <c r="J24">
        <v>0</v>
      </c>
      <c r="K24">
        <v>0</v>
      </c>
      <c r="L24">
        <v>0</v>
      </c>
      <c r="M24"/>
      <c r="N24"/>
      <c r="O24"/>
      <c r="P24" s="200">
        <f t="shared" si="2"/>
        <v>0</v>
      </c>
      <c r="Q24" s="281" t="e">
        <f t="shared" si="3"/>
        <v>#DIV/0!</v>
      </c>
      <c r="R24" s="200">
        <f t="shared" si="4"/>
        <v>0</v>
      </c>
      <c r="S24" s="281" t="e">
        <f t="shared" si="5"/>
        <v>#DIV/0!</v>
      </c>
      <c r="T24" s="200">
        <f t="shared" si="6"/>
        <v>0</v>
      </c>
      <c r="U24" s="281" t="e">
        <f t="shared" si="7"/>
        <v>#DIV/0!</v>
      </c>
      <c r="V24" s="7"/>
    </row>
    <row r="25" spans="1:22">
      <c r="A25" s="334">
        <v>655580009</v>
      </c>
      <c r="B25" t="s">
        <v>387</v>
      </c>
      <c r="C25">
        <v>6000</v>
      </c>
      <c r="D25" s="333">
        <v>44558</v>
      </c>
      <c r="E25" t="s">
        <v>445</v>
      </c>
      <c r="F25">
        <v>0</v>
      </c>
      <c r="G25"/>
      <c r="H25" s="200">
        <f t="shared" si="0"/>
        <v>0</v>
      </c>
      <c r="I25" s="283" t="e">
        <f t="shared" si="1"/>
        <v>#DIV/0!</v>
      </c>
      <c r="J25">
        <v>0</v>
      </c>
      <c r="K25">
        <v>0</v>
      </c>
      <c r="L25">
        <v>0</v>
      </c>
      <c r="M25"/>
      <c r="N25"/>
      <c r="O25"/>
      <c r="P25" s="200">
        <f t="shared" si="2"/>
        <v>0</v>
      </c>
      <c r="Q25" s="281" t="e">
        <f t="shared" si="3"/>
        <v>#DIV/0!</v>
      </c>
      <c r="R25" s="200">
        <f t="shared" si="4"/>
        <v>0</v>
      </c>
      <c r="S25" s="281" t="e">
        <f t="shared" si="5"/>
        <v>#DIV/0!</v>
      </c>
      <c r="T25" s="200">
        <f t="shared" si="6"/>
        <v>0</v>
      </c>
      <c r="U25" s="281" t="e">
        <f t="shared" si="7"/>
        <v>#DIV/0!</v>
      </c>
      <c r="V25" s="7"/>
    </row>
    <row r="26" spans="1:22">
      <c r="A26" s="334">
        <v>664068004</v>
      </c>
      <c r="B26" t="s">
        <v>390</v>
      </c>
      <c r="C26">
        <v>7972</v>
      </c>
      <c r="D26" s="333">
        <v>44558</v>
      </c>
      <c r="E26" t="s">
        <v>445</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665942009</v>
      </c>
      <c r="B27" t="s">
        <v>392</v>
      </c>
      <c r="C27">
        <v>7911</v>
      </c>
      <c r="D27" s="333">
        <v>44558</v>
      </c>
      <c r="E27" t="s">
        <v>445</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666114004</v>
      </c>
      <c r="B28" t="s">
        <v>394</v>
      </c>
      <c r="C28">
        <v>17800</v>
      </c>
      <c r="D28" s="333">
        <v>44558</v>
      </c>
      <c r="E28" t="s">
        <v>445</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588950907</v>
      </c>
      <c r="B29" t="s">
        <v>372</v>
      </c>
      <c r="C29">
        <v>19754</v>
      </c>
      <c r="D29" s="333">
        <v>44257</v>
      </c>
      <c r="E29" t="s">
        <v>441</v>
      </c>
      <c r="F29">
        <v>1146.23</v>
      </c>
      <c r="G29"/>
      <c r="H29" s="200">
        <f t="shared" si="0"/>
        <v>1146.23</v>
      </c>
      <c r="I29" s="283">
        <f t="shared" si="1"/>
        <v>1</v>
      </c>
      <c r="J29">
        <v>1391.29</v>
      </c>
      <c r="K29">
        <v>1328.42</v>
      </c>
      <c r="L29">
        <v>-62.87</v>
      </c>
      <c r="M29"/>
      <c r="N29"/>
      <c r="O29"/>
      <c r="P29" s="200">
        <f t="shared" si="2"/>
        <v>1391.29</v>
      </c>
      <c r="Q29" s="281">
        <f t="shared" si="3"/>
        <v>1</v>
      </c>
      <c r="R29" s="200">
        <f t="shared" si="4"/>
        <v>1328.42</v>
      </c>
      <c r="S29" s="281">
        <f t="shared" si="5"/>
        <v>1</v>
      </c>
      <c r="T29" s="200">
        <f t="shared" si="6"/>
        <v>-62.87</v>
      </c>
      <c r="U29" s="281">
        <f t="shared" si="7"/>
        <v>1</v>
      </c>
      <c r="V29" s="7"/>
    </row>
    <row r="30" spans="1:22">
      <c r="A30" s="334">
        <v>588950907</v>
      </c>
      <c r="B30" t="s">
        <v>372</v>
      </c>
      <c r="C30">
        <v>19754</v>
      </c>
      <c r="D30" s="333">
        <v>43522</v>
      </c>
      <c r="E30" t="s">
        <v>441</v>
      </c>
      <c r="F30">
        <v>1406.73</v>
      </c>
      <c r="G30"/>
      <c r="H30" s="200">
        <f t="shared" si="0"/>
        <v>1406.73</v>
      </c>
      <c r="I30" s="283">
        <f t="shared" si="1"/>
        <v>1</v>
      </c>
      <c r="J30">
        <v>1595.16</v>
      </c>
      <c r="K30">
        <v>1630.33</v>
      </c>
      <c r="L30">
        <v>35.17</v>
      </c>
      <c r="M30"/>
      <c r="N30"/>
      <c r="O30"/>
      <c r="P30" s="200">
        <f t="shared" si="2"/>
        <v>1595.16</v>
      </c>
      <c r="Q30" s="281">
        <f t="shared" si="3"/>
        <v>1</v>
      </c>
      <c r="R30" s="200">
        <f t="shared" si="4"/>
        <v>1630.33</v>
      </c>
      <c r="S30" s="281">
        <f t="shared" si="5"/>
        <v>1</v>
      </c>
      <c r="T30" s="200">
        <f t="shared" si="6"/>
        <v>35.17</v>
      </c>
      <c r="U30" s="281">
        <f t="shared" si="7"/>
        <v>1</v>
      </c>
      <c r="V30" s="7"/>
    </row>
    <row r="31" spans="1:22">
      <c r="A31" s="334">
        <v>588950907</v>
      </c>
      <c r="B31" t="s">
        <v>372</v>
      </c>
      <c r="C31">
        <v>19754</v>
      </c>
      <c r="D31" s="333">
        <v>43886</v>
      </c>
      <c r="E31" t="s">
        <v>441</v>
      </c>
      <c r="F31">
        <v>1406.73</v>
      </c>
      <c r="G31"/>
      <c r="H31" s="200">
        <f t="shared" si="0"/>
        <v>1406.73</v>
      </c>
      <c r="I31" s="283">
        <f t="shared" si="1"/>
        <v>1</v>
      </c>
      <c r="J31">
        <v>1526.59</v>
      </c>
      <c r="K31">
        <v>1630.33</v>
      </c>
      <c r="L31">
        <v>103.74</v>
      </c>
      <c r="M31"/>
      <c r="N31"/>
      <c r="O31"/>
      <c r="P31" s="200">
        <f t="shared" si="2"/>
        <v>1526.59</v>
      </c>
      <c r="Q31" s="281">
        <f t="shared" si="3"/>
        <v>1</v>
      </c>
      <c r="R31" s="200">
        <f t="shared" si="4"/>
        <v>1630.33</v>
      </c>
      <c r="S31" s="281">
        <f t="shared" si="5"/>
        <v>1</v>
      </c>
      <c r="T31" s="200">
        <f t="shared" si="6"/>
        <v>103.74</v>
      </c>
      <c r="U31" s="281">
        <f t="shared" si="7"/>
        <v>1</v>
      </c>
      <c r="V31" s="7"/>
    </row>
    <row r="32" spans="1:22">
      <c r="A32" s="334">
        <v>635640006</v>
      </c>
      <c r="B32" t="s">
        <v>417</v>
      </c>
      <c r="C32">
        <v>6188</v>
      </c>
      <c r="D32" s="333">
        <v>44558</v>
      </c>
      <c r="E32" t="s">
        <v>445</v>
      </c>
      <c r="F32">
        <v>0</v>
      </c>
      <c r="G32"/>
      <c r="H32" s="200">
        <f t="shared" si="0"/>
        <v>0</v>
      </c>
      <c r="I32" s="283" t="e">
        <f t="shared" si="1"/>
        <v>#DIV/0!</v>
      </c>
      <c r="J32">
        <v>0</v>
      </c>
      <c r="K32">
        <v>0</v>
      </c>
      <c r="L32">
        <v>0</v>
      </c>
      <c r="M32"/>
      <c r="N32"/>
      <c r="O32"/>
      <c r="P32" s="200">
        <f t="shared" si="2"/>
        <v>0</v>
      </c>
      <c r="Q32" s="281" t="e">
        <f t="shared" si="3"/>
        <v>#DIV/0!</v>
      </c>
      <c r="R32" s="200">
        <f t="shared" si="4"/>
        <v>0</v>
      </c>
      <c r="S32" s="281" t="e">
        <f t="shared" si="5"/>
        <v>#DIV/0!</v>
      </c>
      <c r="T32" s="200">
        <f t="shared" si="6"/>
        <v>0</v>
      </c>
      <c r="U32" s="281" t="e">
        <f t="shared" si="7"/>
        <v>#DIV/0!</v>
      </c>
      <c r="V32" s="7"/>
    </row>
    <row r="33" spans="1:22">
      <c r="A33" s="334">
        <v>686930009</v>
      </c>
      <c r="B33" t="s">
        <v>422</v>
      </c>
      <c r="C33">
        <v>2398</v>
      </c>
      <c r="D33" s="333">
        <v>44558</v>
      </c>
      <c r="E33" t="s">
        <v>445</v>
      </c>
      <c r="F33">
        <v>0</v>
      </c>
      <c r="G33"/>
      <c r="H33" s="200">
        <f t="shared" si="0"/>
        <v>0</v>
      </c>
      <c r="I33" s="283" t="e">
        <f t="shared" si="1"/>
        <v>#DIV/0!</v>
      </c>
      <c r="J33">
        <v>0</v>
      </c>
      <c r="K33">
        <v>0</v>
      </c>
      <c r="L33">
        <v>0</v>
      </c>
      <c r="M33"/>
      <c r="N33"/>
      <c r="O33"/>
      <c r="P33" s="200">
        <f t="shared" si="2"/>
        <v>0</v>
      </c>
      <c r="Q33" s="281" t="e">
        <f t="shared" si="3"/>
        <v>#DIV/0!</v>
      </c>
      <c r="R33" s="200">
        <f t="shared" si="4"/>
        <v>0</v>
      </c>
      <c r="S33" s="281" t="e">
        <f t="shared" si="5"/>
        <v>#DIV/0!</v>
      </c>
      <c r="T33" s="200">
        <f t="shared" si="6"/>
        <v>0</v>
      </c>
      <c r="U33" s="281" t="e">
        <f t="shared" si="7"/>
        <v>#DIV/0!</v>
      </c>
      <c r="V33" s="7"/>
    </row>
    <row r="34" spans="1:22">
      <c r="A34" s="334">
        <v>874039100</v>
      </c>
      <c r="B34" t="s">
        <v>420</v>
      </c>
      <c r="C34">
        <v>3500</v>
      </c>
      <c r="D34" s="333">
        <v>44483</v>
      </c>
      <c r="E34" t="s">
        <v>453</v>
      </c>
      <c r="F34">
        <v>0</v>
      </c>
      <c r="G34"/>
      <c r="H34" s="200">
        <f t="shared" ref="H34:H43" si="18">F34-G34</f>
        <v>0</v>
      </c>
      <c r="I34" s="283" t="e">
        <f t="shared" ref="I34:I43" si="19">ROUND(H34/F34,10)</f>
        <v>#DIV/0!</v>
      </c>
      <c r="J34">
        <v>0</v>
      </c>
      <c r="K34">
        <v>0</v>
      </c>
      <c r="L34">
        <v>0</v>
      </c>
      <c r="M34"/>
      <c r="N34"/>
      <c r="O34"/>
      <c r="P34" s="200">
        <f t="shared" ref="P34:P43" si="20">J34-N34</f>
        <v>0</v>
      </c>
      <c r="Q34" s="281" t="e">
        <f t="shared" ref="Q34:Q43" si="21">ROUND(P34/J34,10)</f>
        <v>#DIV/0!</v>
      </c>
      <c r="R34" s="200">
        <f t="shared" ref="R34:R43" si="22">K34-M34</f>
        <v>0</v>
      </c>
      <c r="S34" s="281" t="e">
        <f t="shared" ref="S34:S43" si="23">ROUND(R34/K34,10)</f>
        <v>#DIV/0!</v>
      </c>
      <c r="T34" s="200">
        <f t="shared" ref="T34:T43" si="24">L34-O34</f>
        <v>0</v>
      </c>
      <c r="U34" s="281" t="e">
        <f t="shared" ref="U34:U43" si="25">ROUND(T34/L34,10)</f>
        <v>#DIV/0!</v>
      </c>
      <c r="V34" s="7"/>
    </row>
    <row r="35" spans="1:22">
      <c r="A35" s="334">
        <v>803054204</v>
      </c>
      <c r="B35" t="s">
        <v>402</v>
      </c>
      <c r="C35">
        <v>3700</v>
      </c>
      <c r="D35" s="333">
        <v>42877</v>
      </c>
      <c r="E35" t="s">
        <v>453</v>
      </c>
      <c r="F35">
        <v>1463</v>
      </c>
      <c r="G35"/>
      <c r="H35" s="200">
        <f t="shared" si="18"/>
        <v>1463</v>
      </c>
      <c r="I35" s="283">
        <f t="shared" si="19"/>
        <v>1</v>
      </c>
      <c r="J35">
        <v>1463</v>
      </c>
      <c r="K35">
        <v>1463</v>
      </c>
      <c r="L35">
        <v>0</v>
      </c>
      <c r="M35"/>
      <c r="N35"/>
      <c r="O35"/>
      <c r="P35" s="200">
        <f t="shared" si="20"/>
        <v>1463</v>
      </c>
      <c r="Q35" s="281">
        <f t="shared" si="21"/>
        <v>1</v>
      </c>
      <c r="R35" s="200">
        <f t="shared" si="22"/>
        <v>1463</v>
      </c>
      <c r="S35" s="281">
        <f t="shared" si="23"/>
        <v>1</v>
      </c>
      <c r="T35" s="200">
        <f t="shared" si="24"/>
        <v>0</v>
      </c>
      <c r="U35" s="281" t="e">
        <f t="shared" si="25"/>
        <v>#DIV/0!</v>
      </c>
      <c r="V35" s="7"/>
    </row>
    <row r="36" spans="1:22">
      <c r="A36" s="334">
        <v>803054204</v>
      </c>
      <c r="B36" t="s">
        <v>402</v>
      </c>
      <c r="C36">
        <v>3700</v>
      </c>
      <c r="D36" s="333">
        <v>43249</v>
      </c>
      <c r="E36" t="s">
        <v>453</v>
      </c>
      <c r="F36">
        <v>1574.91</v>
      </c>
      <c r="G36"/>
      <c r="H36" s="200">
        <f t="shared" si="18"/>
        <v>1574.91</v>
      </c>
      <c r="I36" s="283">
        <f t="shared" si="19"/>
        <v>1</v>
      </c>
      <c r="J36">
        <v>1574.91</v>
      </c>
      <c r="K36">
        <v>1574.91</v>
      </c>
      <c r="L36">
        <v>0</v>
      </c>
      <c r="M36"/>
      <c r="N36"/>
      <c r="O36"/>
      <c r="P36" s="200">
        <f t="shared" si="20"/>
        <v>1574.91</v>
      </c>
      <c r="Q36" s="281">
        <f t="shared" si="21"/>
        <v>1</v>
      </c>
      <c r="R36" s="200">
        <f t="shared" si="22"/>
        <v>1574.91</v>
      </c>
      <c r="S36" s="281">
        <f t="shared" si="23"/>
        <v>1</v>
      </c>
      <c r="T36" s="200">
        <f t="shared" si="24"/>
        <v>0</v>
      </c>
      <c r="U36" s="281" t="e">
        <f t="shared" si="25"/>
        <v>#DIV/0!</v>
      </c>
      <c r="V36" s="7"/>
    </row>
    <row r="37" spans="1:22">
      <c r="A37" s="334">
        <v>803054204</v>
      </c>
      <c r="B37" t="s">
        <v>402</v>
      </c>
      <c r="C37">
        <v>7300</v>
      </c>
      <c r="D37" s="333">
        <v>43613</v>
      </c>
      <c r="E37" t="s">
        <v>453</v>
      </c>
      <c r="F37">
        <v>3145.15</v>
      </c>
      <c r="G37"/>
      <c r="H37" s="200">
        <f t="shared" si="18"/>
        <v>3145.15</v>
      </c>
      <c r="I37" s="283">
        <f t="shared" si="19"/>
        <v>1</v>
      </c>
      <c r="J37">
        <v>3145.15</v>
      </c>
      <c r="K37">
        <v>3145.15</v>
      </c>
      <c r="L37">
        <v>0</v>
      </c>
      <c r="M37"/>
      <c r="N37"/>
      <c r="O37"/>
      <c r="P37" s="200">
        <f t="shared" si="20"/>
        <v>3145.15</v>
      </c>
      <c r="Q37" s="281">
        <f t="shared" si="21"/>
        <v>1</v>
      </c>
      <c r="R37" s="200">
        <f t="shared" si="22"/>
        <v>3145.15</v>
      </c>
      <c r="S37" s="281">
        <f t="shared" si="23"/>
        <v>1</v>
      </c>
      <c r="T37" s="200">
        <f t="shared" si="24"/>
        <v>0</v>
      </c>
      <c r="U37" s="281" t="e">
        <f t="shared" si="25"/>
        <v>#DIV/0!</v>
      </c>
      <c r="V37" s="7"/>
    </row>
    <row r="38" spans="1:22">
      <c r="A38" s="334">
        <v>803054204</v>
      </c>
      <c r="B38" t="s">
        <v>402</v>
      </c>
      <c r="C38">
        <v>6200</v>
      </c>
      <c r="D38" s="333">
        <v>43984</v>
      </c>
      <c r="E38" t="s">
        <v>453</v>
      </c>
      <c r="F38">
        <v>2768.41</v>
      </c>
      <c r="G38"/>
      <c r="H38" s="200">
        <f t="shared" si="18"/>
        <v>2768.41</v>
      </c>
      <c r="I38" s="283">
        <f t="shared" si="19"/>
        <v>1</v>
      </c>
      <c r="J38">
        <v>2768.41</v>
      </c>
      <c r="K38">
        <v>2768.41</v>
      </c>
      <c r="L38">
        <v>0</v>
      </c>
      <c r="M38"/>
      <c r="N38"/>
      <c r="O38"/>
      <c r="P38" s="200">
        <f t="shared" si="20"/>
        <v>2768.41</v>
      </c>
      <c r="Q38" s="281">
        <f t="shared" si="21"/>
        <v>1</v>
      </c>
      <c r="R38" s="200">
        <f t="shared" si="22"/>
        <v>2768.41</v>
      </c>
      <c r="S38" s="281">
        <f t="shared" si="23"/>
        <v>1</v>
      </c>
      <c r="T38" s="200">
        <f t="shared" si="24"/>
        <v>0</v>
      </c>
      <c r="U38" s="281" t="e">
        <f t="shared" si="25"/>
        <v>#DIV/0!</v>
      </c>
      <c r="V38" s="7"/>
    </row>
    <row r="39" spans="1:22">
      <c r="A39" s="334">
        <v>803054204</v>
      </c>
      <c r="B39" t="s">
        <v>402</v>
      </c>
      <c r="C39">
        <v>3200</v>
      </c>
      <c r="D39" s="333">
        <v>44341</v>
      </c>
      <c r="E39" t="s">
        <v>453</v>
      </c>
      <c r="F39">
        <v>1872.96</v>
      </c>
      <c r="G39"/>
      <c r="H39" s="200">
        <f t="shared" si="18"/>
        <v>1872.96</v>
      </c>
      <c r="I39" s="283">
        <f t="shared" si="19"/>
        <v>1</v>
      </c>
      <c r="J39">
        <v>1872.96</v>
      </c>
      <c r="K39">
        <v>1872.96</v>
      </c>
      <c r="L39">
        <v>0</v>
      </c>
      <c r="M39"/>
      <c r="N39"/>
      <c r="O39"/>
      <c r="P39" s="200">
        <f t="shared" si="20"/>
        <v>1872.96</v>
      </c>
      <c r="Q39" s="281">
        <f t="shared" si="21"/>
        <v>1</v>
      </c>
      <c r="R39" s="200">
        <f t="shared" si="22"/>
        <v>1872.96</v>
      </c>
      <c r="S39" s="281">
        <f t="shared" si="23"/>
        <v>1</v>
      </c>
      <c r="T39" s="200">
        <f t="shared" si="24"/>
        <v>0</v>
      </c>
      <c r="U39" s="281" t="e">
        <f t="shared" si="25"/>
        <v>#DIV/0!</v>
      </c>
      <c r="V39" s="7"/>
    </row>
    <row r="40" spans="1:22">
      <c r="A40" s="334" t="s">
        <v>410</v>
      </c>
      <c r="B40" t="s">
        <v>411</v>
      </c>
      <c r="C40">
        <v>18400</v>
      </c>
      <c r="D40" s="333">
        <v>44496</v>
      </c>
      <c r="E40" t="s">
        <v>453</v>
      </c>
      <c r="F40">
        <v>0</v>
      </c>
      <c r="G40"/>
      <c r="H40" s="200">
        <f t="shared" si="18"/>
        <v>0</v>
      </c>
      <c r="I40" s="283" t="e">
        <f t="shared" si="19"/>
        <v>#DIV/0!</v>
      </c>
      <c r="J40">
        <v>0</v>
      </c>
      <c r="K40">
        <v>0</v>
      </c>
      <c r="L40">
        <v>0</v>
      </c>
      <c r="M40"/>
      <c r="N40"/>
      <c r="O40"/>
      <c r="P40" s="200">
        <f t="shared" si="20"/>
        <v>0</v>
      </c>
      <c r="Q40" s="281" t="e">
        <f t="shared" si="21"/>
        <v>#DIV/0!</v>
      </c>
      <c r="R40" s="200">
        <f t="shared" si="22"/>
        <v>0</v>
      </c>
      <c r="S40" s="281" t="e">
        <f t="shared" si="23"/>
        <v>#DIV/0!</v>
      </c>
      <c r="T40" s="200">
        <f t="shared" si="24"/>
        <v>0</v>
      </c>
      <c r="U40" s="281" t="e">
        <f t="shared" si="25"/>
        <v>#DIV/0!</v>
      </c>
      <c r="V40" s="7"/>
    </row>
    <row r="41" spans="1:22">
      <c r="A41" s="334">
        <v>712459908</v>
      </c>
      <c r="B41" t="s">
        <v>347</v>
      </c>
      <c r="C41">
        <v>2596</v>
      </c>
      <c r="D41" s="333">
        <v>43951</v>
      </c>
      <c r="E41" t="s">
        <v>439</v>
      </c>
      <c r="F41">
        <v>5815.04</v>
      </c>
      <c r="G41"/>
      <c r="H41" s="200">
        <f t="shared" si="18"/>
        <v>5815.04</v>
      </c>
      <c r="I41" s="283">
        <f t="shared" si="19"/>
        <v>1</v>
      </c>
      <c r="J41">
        <v>5963.84</v>
      </c>
      <c r="K41">
        <v>6233.63</v>
      </c>
      <c r="L41">
        <v>269.79000000000002</v>
      </c>
      <c r="M41"/>
      <c r="N41"/>
      <c r="O41"/>
      <c r="P41" s="200">
        <f t="shared" si="20"/>
        <v>5963.84</v>
      </c>
      <c r="Q41" s="281">
        <f t="shared" si="21"/>
        <v>1</v>
      </c>
      <c r="R41" s="200">
        <f t="shared" si="22"/>
        <v>6233.63</v>
      </c>
      <c r="S41" s="281">
        <f t="shared" si="23"/>
        <v>1</v>
      </c>
      <c r="T41" s="200">
        <f t="shared" si="24"/>
        <v>269.79000000000002</v>
      </c>
      <c r="U41" s="281">
        <f t="shared" si="25"/>
        <v>1</v>
      </c>
      <c r="V41" s="7"/>
    </row>
    <row r="42" spans="1:22">
      <c r="A42" s="334">
        <v>712459908</v>
      </c>
      <c r="B42" t="s">
        <v>347</v>
      </c>
      <c r="C42">
        <v>2596</v>
      </c>
      <c r="D42" s="333">
        <v>44322</v>
      </c>
      <c r="E42" t="s">
        <v>439</v>
      </c>
      <c r="F42">
        <v>5815.04</v>
      </c>
      <c r="G42"/>
      <c r="H42" s="200">
        <f t="shared" si="18"/>
        <v>5815.04</v>
      </c>
      <c r="I42" s="283">
        <f t="shared" si="19"/>
        <v>1</v>
      </c>
      <c r="J42">
        <v>6378.59</v>
      </c>
      <c r="K42">
        <v>6233.63</v>
      </c>
      <c r="L42">
        <v>-144.96</v>
      </c>
      <c r="M42"/>
      <c r="N42"/>
      <c r="O42"/>
      <c r="P42" s="200">
        <f t="shared" si="20"/>
        <v>6378.59</v>
      </c>
      <c r="Q42" s="281">
        <f t="shared" si="21"/>
        <v>1</v>
      </c>
      <c r="R42" s="200">
        <f t="shared" si="22"/>
        <v>6233.63</v>
      </c>
      <c r="S42" s="281">
        <f t="shared" si="23"/>
        <v>1</v>
      </c>
      <c r="T42" s="200">
        <f t="shared" si="24"/>
        <v>-144.96</v>
      </c>
      <c r="U42" s="281">
        <f t="shared" si="25"/>
        <v>1</v>
      </c>
      <c r="V42" s="7"/>
    </row>
    <row r="43" spans="1:22">
      <c r="A43" s="334">
        <v>717158901</v>
      </c>
      <c r="B43" t="s">
        <v>358</v>
      </c>
      <c r="C43">
        <v>18812</v>
      </c>
      <c r="D43" s="333">
        <v>43962</v>
      </c>
      <c r="E43" t="s">
        <v>439</v>
      </c>
      <c r="F43">
        <v>456.94</v>
      </c>
      <c r="G43"/>
      <c r="H43" s="200">
        <f t="shared" si="18"/>
        <v>456.94</v>
      </c>
      <c r="I43" s="283">
        <f t="shared" si="19"/>
        <v>1</v>
      </c>
      <c r="J43">
        <v>467.34</v>
      </c>
      <c r="K43">
        <v>489.83</v>
      </c>
      <c r="L43">
        <v>22.49</v>
      </c>
      <c r="M43"/>
      <c r="N43"/>
      <c r="O43"/>
      <c r="P43" s="200">
        <f t="shared" si="20"/>
        <v>467.34</v>
      </c>
      <c r="Q43" s="281">
        <f t="shared" si="21"/>
        <v>1</v>
      </c>
      <c r="R43" s="200">
        <f t="shared" si="22"/>
        <v>489.83</v>
      </c>
      <c r="S43" s="281">
        <f t="shared" si="23"/>
        <v>1</v>
      </c>
      <c r="T43" s="200">
        <f t="shared" si="24"/>
        <v>22.49</v>
      </c>
      <c r="U43" s="281">
        <f t="shared" si="25"/>
        <v>1</v>
      </c>
      <c r="V43" s="7"/>
    </row>
    <row r="44" spans="1:22">
      <c r="A44" s="334">
        <v>717158901</v>
      </c>
      <c r="B44" t="s">
        <v>358</v>
      </c>
      <c r="C44">
        <v>18812</v>
      </c>
      <c r="D44" s="333">
        <v>44172</v>
      </c>
      <c r="E44" t="s">
        <v>439</v>
      </c>
      <c r="F44">
        <v>456.94</v>
      </c>
      <c r="G44"/>
      <c r="H44" s="200">
        <f t="shared" si="0"/>
        <v>456.94</v>
      </c>
      <c r="I44" s="283">
        <f t="shared" si="1"/>
        <v>1</v>
      </c>
      <c r="J44">
        <v>513.13</v>
      </c>
      <c r="K44">
        <v>489.83</v>
      </c>
      <c r="L44">
        <v>-23.3</v>
      </c>
      <c r="M44"/>
      <c r="N44"/>
      <c r="O44"/>
      <c r="P44" s="200">
        <f t="shared" si="2"/>
        <v>513.13</v>
      </c>
      <c r="Q44" s="281">
        <f t="shared" si="3"/>
        <v>1</v>
      </c>
      <c r="R44" s="200">
        <f t="shared" si="4"/>
        <v>489.83</v>
      </c>
      <c r="S44" s="281">
        <f t="shared" si="5"/>
        <v>1</v>
      </c>
      <c r="T44" s="200">
        <f t="shared" si="6"/>
        <v>-23.3</v>
      </c>
      <c r="U44" s="281">
        <f t="shared" si="7"/>
        <v>1</v>
      </c>
      <c r="V44" s="7"/>
    </row>
    <row r="45" spans="1:22">
      <c r="A45" s="334">
        <v>733337901</v>
      </c>
      <c r="B45" t="s">
        <v>384</v>
      </c>
      <c r="C45">
        <v>2445</v>
      </c>
      <c r="D45" s="333">
        <v>43956</v>
      </c>
      <c r="E45" t="s">
        <v>439</v>
      </c>
      <c r="F45">
        <v>1176.6600000000001</v>
      </c>
      <c r="G45"/>
      <c r="H45" s="200">
        <f t="shared" si="0"/>
        <v>1176.6600000000001</v>
      </c>
      <c r="I45" s="283">
        <f t="shared" si="1"/>
        <v>1</v>
      </c>
      <c r="J45">
        <v>1219.1400000000001</v>
      </c>
      <c r="K45">
        <v>1261.3599999999999</v>
      </c>
      <c r="L45">
        <v>42.22</v>
      </c>
      <c r="M45"/>
      <c r="N45"/>
      <c r="O45"/>
      <c r="P45" s="200">
        <f t="shared" si="2"/>
        <v>1219.1400000000001</v>
      </c>
      <c r="Q45" s="281">
        <f t="shared" si="3"/>
        <v>1</v>
      </c>
      <c r="R45" s="200">
        <f t="shared" si="4"/>
        <v>1261.3599999999999</v>
      </c>
      <c r="S45" s="281">
        <f t="shared" si="5"/>
        <v>1</v>
      </c>
      <c r="T45" s="200">
        <f t="shared" si="6"/>
        <v>42.22</v>
      </c>
      <c r="U45" s="281">
        <f t="shared" si="7"/>
        <v>1</v>
      </c>
      <c r="V45" s="7"/>
    </row>
    <row r="46" spans="1:22">
      <c r="A46" s="334">
        <v>733337901</v>
      </c>
      <c r="B46" t="s">
        <v>384</v>
      </c>
      <c r="C46">
        <v>2445</v>
      </c>
      <c r="D46" s="333">
        <v>44328</v>
      </c>
      <c r="E46" t="s">
        <v>439</v>
      </c>
      <c r="F46">
        <v>1283.6300000000001</v>
      </c>
      <c r="G46"/>
      <c r="H46" s="200">
        <f t="shared" si="0"/>
        <v>1283.6300000000001</v>
      </c>
      <c r="I46" s="283">
        <f t="shared" si="1"/>
        <v>1</v>
      </c>
      <c r="J46">
        <v>1426.96</v>
      </c>
      <c r="K46">
        <v>1376.03</v>
      </c>
      <c r="L46">
        <v>-50.93</v>
      </c>
      <c r="M46"/>
      <c r="N46"/>
      <c r="O46"/>
      <c r="P46" s="200">
        <f t="shared" si="2"/>
        <v>1426.96</v>
      </c>
      <c r="Q46" s="281">
        <f t="shared" si="3"/>
        <v>1</v>
      </c>
      <c r="R46" s="200">
        <f t="shared" si="4"/>
        <v>1376.03</v>
      </c>
      <c r="S46" s="281">
        <f t="shared" si="5"/>
        <v>1</v>
      </c>
      <c r="T46" s="200">
        <f t="shared" si="6"/>
        <v>-50.93</v>
      </c>
      <c r="U46" s="281">
        <f t="shared" si="7"/>
        <v>1</v>
      </c>
      <c r="V46" s="7"/>
    </row>
    <row r="47" spans="1:22">
      <c r="A47" s="334">
        <v>294821608</v>
      </c>
      <c r="B47" t="s">
        <v>362</v>
      </c>
      <c r="C47">
        <v>70800</v>
      </c>
      <c r="D47" s="333">
        <v>1</v>
      </c>
      <c r="E47" t="s">
        <v>453</v>
      </c>
      <c r="F47">
        <v>0</v>
      </c>
      <c r="G47"/>
      <c r="H47" s="200">
        <f t="shared" si="0"/>
        <v>0</v>
      </c>
      <c r="I47" s="283" t="e">
        <f t="shared" si="1"/>
        <v>#DIV/0!</v>
      </c>
      <c r="J47">
        <v>0</v>
      </c>
      <c r="K47">
        <v>0</v>
      </c>
      <c r="L47">
        <v>0</v>
      </c>
      <c r="M47"/>
      <c r="N47"/>
      <c r="O47"/>
      <c r="P47" s="200">
        <f t="shared" si="2"/>
        <v>0</v>
      </c>
      <c r="Q47" s="281" t="e">
        <f t="shared" si="3"/>
        <v>#DIV/0!</v>
      </c>
      <c r="R47" s="200">
        <f t="shared" si="4"/>
        <v>0</v>
      </c>
      <c r="S47" s="281" t="e">
        <f t="shared" si="5"/>
        <v>#DIV/0!</v>
      </c>
      <c r="T47" s="200">
        <f t="shared" si="6"/>
        <v>0</v>
      </c>
      <c r="U47" s="281" t="e">
        <f t="shared" si="7"/>
        <v>#DIV/0!</v>
      </c>
      <c r="V47" s="7"/>
    </row>
    <row r="48" spans="1:22">
      <c r="A48" s="334">
        <v>661650903</v>
      </c>
      <c r="B48" t="s">
        <v>403</v>
      </c>
      <c r="C48">
        <v>7290</v>
      </c>
      <c r="D48" s="333">
        <v>44558</v>
      </c>
      <c r="E48" t="s">
        <v>445</v>
      </c>
      <c r="F48">
        <v>0</v>
      </c>
      <c r="G48"/>
      <c r="H48" s="200">
        <f t="shared" si="0"/>
        <v>0</v>
      </c>
      <c r="I48" s="283" t="e">
        <f t="shared" si="1"/>
        <v>#DIV/0!</v>
      </c>
      <c r="J48">
        <v>0</v>
      </c>
      <c r="K48">
        <v>0</v>
      </c>
      <c r="L48">
        <v>0</v>
      </c>
      <c r="M48"/>
      <c r="N48"/>
      <c r="O48"/>
      <c r="P48" s="200">
        <f t="shared" si="2"/>
        <v>0</v>
      </c>
      <c r="Q48" s="281" t="e">
        <f t="shared" si="3"/>
        <v>#DIV/0!</v>
      </c>
      <c r="R48" s="200">
        <f t="shared" si="4"/>
        <v>0</v>
      </c>
      <c r="S48" s="281" t="e">
        <f t="shared" si="5"/>
        <v>#DIV/0!</v>
      </c>
      <c r="T48" s="200">
        <f t="shared" si="6"/>
        <v>0</v>
      </c>
      <c r="U48" s="281" t="e">
        <f t="shared" si="7"/>
        <v>#DIV/0!</v>
      </c>
      <c r="V48" s="7"/>
    </row>
    <row r="49" spans="1:22">
      <c r="A49" s="334" t="s">
        <v>418</v>
      </c>
      <c r="B49" t="s">
        <v>419</v>
      </c>
      <c r="C49">
        <v>2702</v>
      </c>
      <c r="D49" s="333">
        <v>42877</v>
      </c>
      <c r="E49" t="s">
        <v>441</v>
      </c>
      <c r="F49">
        <v>605.75</v>
      </c>
      <c r="G49"/>
      <c r="H49" s="200">
        <f t="shared" si="0"/>
        <v>605.75</v>
      </c>
      <c r="I49" s="283">
        <f t="shared" si="1"/>
        <v>1</v>
      </c>
      <c r="J49">
        <v>673.99</v>
      </c>
      <c r="K49">
        <v>702.03</v>
      </c>
      <c r="L49">
        <v>28.04</v>
      </c>
      <c r="M49"/>
      <c r="N49"/>
      <c r="O49"/>
      <c r="P49" s="200">
        <f t="shared" si="2"/>
        <v>673.99</v>
      </c>
      <c r="Q49" s="281">
        <f t="shared" si="3"/>
        <v>1</v>
      </c>
      <c r="R49" s="200">
        <f t="shared" si="4"/>
        <v>702.03</v>
      </c>
      <c r="S49" s="281">
        <f t="shared" si="5"/>
        <v>1</v>
      </c>
      <c r="T49" s="200">
        <f t="shared" si="6"/>
        <v>28.04</v>
      </c>
      <c r="U49" s="281">
        <f t="shared" si="7"/>
        <v>1</v>
      </c>
      <c r="V49" s="7"/>
    </row>
    <row r="50" spans="1:22">
      <c r="A50" s="334" t="s">
        <v>418</v>
      </c>
      <c r="B50" t="s">
        <v>419</v>
      </c>
      <c r="C50">
        <v>2702</v>
      </c>
      <c r="D50" s="333">
        <v>43242</v>
      </c>
      <c r="E50" t="s">
        <v>441</v>
      </c>
      <c r="F50">
        <v>627.13</v>
      </c>
      <c r="G50"/>
      <c r="H50" s="200">
        <f t="shared" si="0"/>
        <v>627.13</v>
      </c>
      <c r="I50" s="283">
        <f t="shared" si="1"/>
        <v>1</v>
      </c>
      <c r="J50">
        <v>739.52</v>
      </c>
      <c r="K50">
        <v>726.81</v>
      </c>
      <c r="L50">
        <v>-12.71</v>
      </c>
      <c r="M50"/>
      <c r="N50"/>
      <c r="O50"/>
      <c r="P50" s="200">
        <f t="shared" si="2"/>
        <v>739.52</v>
      </c>
      <c r="Q50" s="281">
        <f t="shared" si="3"/>
        <v>1</v>
      </c>
      <c r="R50" s="200">
        <f t="shared" si="4"/>
        <v>726.81</v>
      </c>
      <c r="S50" s="281">
        <f t="shared" si="5"/>
        <v>1</v>
      </c>
      <c r="T50" s="200">
        <f t="shared" si="6"/>
        <v>-12.71</v>
      </c>
      <c r="U50" s="281">
        <f t="shared" si="7"/>
        <v>1</v>
      </c>
      <c r="V50" s="7"/>
    </row>
    <row r="51" spans="1:22">
      <c r="A51" s="334" t="s">
        <v>418</v>
      </c>
      <c r="B51" t="s">
        <v>419</v>
      </c>
      <c r="C51">
        <v>7015</v>
      </c>
      <c r="D51" s="333">
        <v>43612</v>
      </c>
      <c r="E51" t="s">
        <v>441</v>
      </c>
      <c r="F51">
        <v>1665.19</v>
      </c>
      <c r="G51"/>
      <c r="H51" s="200">
        <f t="shared" si="0"/>
        <v>1665.19</v>
      </c>
      <c r="I51" s="283">
        <f t="shared" si="1"/>
        <v>1</v>
      </c>
      <c r="J51">
        <v>1856.68</v>
      </c>
      <c r="K51">
        <v>1929.87</v>
      </c>
      <c r="L51">
        <v>73.19</v>
      </c>
      <c r="M51"/>
      <c r="N51"/>
      <c r="O51"/>
      <c r="P51" s="200">
        <f t="shared" si="2"/>
        <v>1856.68</v>
      </c>
      <c r="Q51" s="281">
        <f t="shared" si="3"/>
        <v>1</v>
      </c>
      <c r="R51" s="200">
        <f t="shared" si="4"/>
        <v>1929.87</v>
      </c>
      <c r="S51" s="281">
        <f t="shared" si="5"/>
        <v>1</v>
      </c>
      <c r="T51" s="200">
        <f t="shared" si="6"/>
        <v>73.19</v>
      </c>
      <c r="U51" s="281">
        <f t="shared" si="7"/>
        <v>1</v>
      </c>
      <c r="V51" s="7"/>
    </row>
    <row r="52" spans="1:22">
      <c r="A52" s="334" t="s">
        <v>418</v>
      </c>
      <c r="B52" t="s">
        <v>419</v>
      </c>
      <c r="C52">
        <v>7015</v>
      </c>
      <c r="D52" s="333">
        <v>44004</v>
      </c>
      <c r="E52" t="s">
        <v>441</v>
      </c>
      <c r="F52">
        <v>1757.7</v>
      </c>
      <c r="G52"/>
      <c r="H52" s="200">
        <f t="shared" si="0"/>
        <v>1757.7</v>
      </c>
      <c r="I52" s="283">
        <f t="shared" si="1"/>
        <v>1</v>
      </c>
      <c r="J52">
        <v>1972.05</v>
      </c>
      <c r="K52">
        <v>2037.09</v>
      </c>
      <c r="L52">
        <v>65.040000000000006</v>
      </c>
      <c r="M52"/>
      <c r="N52"/>
      <c r="O52"/>
      <c r="P52" s="200">
        <f t="shared" ref="P52:P61" si="26">J52-N52</f>
        <v>1972.05</v>
      </c>
      <c r="Q52" s="281">
        <f t="shared" ref="Q52:Q61" si="27">ROUND(P52/J52,10)</f>
        <v>1</v>
      </c>
      <c r="R52" s="200">
        <f t="shared" ref="R52:R61" si="28">K52-M52</f>
        <v>2037.09</v>
      </c>
      <c r="S52" s="281">
        <f t="shared" ref="S52:S61" si="29">ROUND(R52/K52,10)</f>
        <v>1</v>
      </c>
      <c r="T52" s="200">
        <f t="shared" ref="T52:T61" si="30">L52-O52</f>
        <v>65.040000000000006</v>
      </c>
      <c r="U52" s="281">
        <f t="shared" ref="U52:U61" si="31">ROUND(T52/L52,10)</f>
        <v>1</v>
      </c>
      <c r="V52" s="7"/>
    </row>
    <row r="53" spans="1:22">
      <c r="A53" s="334" t="s">
        <v>418</v>
      </c>
      <c r="B53" t="s">
        <v>419</v>
      </c>
      <c r="C53">
        <v>7015</v>
      </c>
      <c r="D53" s="333">
        <v>44326</v>
      </c>
      <c r="E53" t="s">
        <v>441</v>
      </c>
      <c r="F53">
        <v>1794.7</v>
      </c>
      <c r="G53"/>
      <c r="H53" s="200">
        <f t="shared" si="0"/>
        <v>1794.7</v>
      </c>
      <c r="I53" s="283">
        <f t="shared" si="1"/>
        <v>1</v>
      </c>
      <c r="J53">
        <v>2164.23</v>
      </c>
      <c r="K53">
        <v>2079.9699999999998</v>
      </c>
      <c r="L53">
        <v>-84.26</v>
      </c>
      <c r="M53"/>
      <c r="N53"/>
      <c r="O53"/>
      <c r="P53" s="200">
        <f t="shared" si="26"/>
        <v>2164.23</v>
      </c>
      <c r="Q53" s="281">
        <f t="shared" si="27"/>
        <v>1</v>
      </c>
      <c r="R53" s="200">
        <f t="shared" si="28"/>
        <v>2079.9699999999998</v>
      </c>
      <c r="S53" s="281">
        <f t="shared" si="29"/>
        <v>1</v>
      </c>
      <c r="T53" s="200">
        <f t="shared" si="30"/>
        <v>-84.26</v>
      </c>
      <c r="U53" s="281">
        <f t="shared" si="31"/>
        <v>1</v>
      </c>
      <c r="V53" s="7"/>
    </row>
    <row r="54" spans="1:22">
      <c r="A54" s="334">
        <v>9.1911999999999992E+109</v>
      </c>
      <c r="B54" t="s">
        <v>430</v>
      </c>
      <c r="C54">
        <v>16500</v>
      </c>
      <c r="D54" s="333">
        <v>44477</v>
      </c>
      <c r="E54" t="s">
        <v>453</v>
      </c>
      <c r="F54">
        <v>0</v>
      </c>
      <c r="G54"/>
      <c r="H54" s="200">
        <f t="shared" si="0"/>
        <v>0</v>
      </c>
      <c r="I54" s="283" t="e">
        <f t="shared" si="1"/>
        <v>#DIV/0!</v>
      </c>
      <c r="J54">
        <v>0</v>
      </c>
      <c r="K54">
        <v>0</v>
      </c>
      <c r="L54">
        <v>0</v>
      </c>
      <c r="M54"/>
      <c r="N54"/>
      <c r="O54"/>
      <c r="P54" s="200">
        <f t="shared" si="26"/>
        <v>0</v>
      </c>
      <c r="Q54" s="281" t="e">
        <f t="shared" si="27"/>
        <v>#DIV/0!</v>
      </c>
      <c r="R54" s="200">
        <f t="shared" si="28"/>
        <v>0</v>
      </c>
      <c r="S54" s="281" t="e">
        <f t="shared" si="29"/>
        <v>#DIV/0!</v>
      </c>
      <c r="T54" s="200">
        <f t="shared" si="30"/>
        <v>0</v>
      </c>
      <c r="U54" s="281" t="e">
        <f t="shared" si="31"/>
        <v>#DIV/0!</v>
      </c>
      <c r="V54" s="7"/>
    </row>
    <row r="55" spans="1:22">
      <c r="A55" s="334" t="s">
        <v>375</v>
      </c>
      <c r="B55" t="s">
        <v>376</v>
      </c>
      <c r="C55">
        <v>4504</v>
      </c>
      <c r="D55" s="333">
        <v>44306</v>
      </c>
      <c r="E55" t="s">
        <v>439</v>
      </c>
      <c r="F55">
        <v>1008.9</v>
      </c>
      <c r="G55"/>
      <c r="H55" s="200">
        <f t="shared" si="0"/>
        <v>1008.9</v>
      </c>
      <c r="I55" s="283">
        <f t="shared" si="1"/>
        <v>1</v>
      </c>
      <c r="J55">
        <v>1097.8800000000001</v>
      </c>
      <c r="K55">
        <v>1081.52</v>
      </c>
      <c r="L55">
        <v>-16.36</v>
      </c>
      <c r="M55"/>
      <c r="N55"/>
      <c r="O55"/>
      <c r="P55" s="200">
        <f t="shared" si="26"/>
        <v>1097.8800000000001</v>
      </c>
      <c r="Q55" s="281">
        <f t="shared" si="27"/>
        <v>1</v>
      </c>
      <c r="R55" s="200">
        <f t="shared" si="28"/>
        <v>1081.52</v>
      </c>
      <c r="S55" s="281">
        <f t="shared" si="29"/>
        <v>1</v>
      </c>
      <c r="T55" s="200">
        <f t="shared" si="30"/>
        <v>-16.36</v>
      </c>
      <c r="U55" s="281">
        <f t="shared" si="31"/>
        <v>1</v>
      </c>
      <c r="V55" s="7"/>
    </row>
    <row r="56" spans="1:22">
      <c r="A56" s="334" t="s">
        <v>375</v>
      </c>
      <c r="B56" t="s">
        <v>376</v>
      </c>
      <c r="C56">
        <v>4504</v>
      </c>
      <c r="D56" s="333">
        <v>43976</v>
      </c>
      <c r="E56" t="s">
        <v>439</v>
      </c>
      <c r="F56">
        <v>591.15</v>
      </c>
      <c r="G56"/>
      <c r="H56" s="200">
        <f t="shared" si="0"/>
        <v>591.15</v>
      </c>
      <c r="I56" s="283">
        <f t="shared" si="1"/>
        <v>1</v>
      </c>
      <c r="J56">
        <v>613.13</v>
      </c>
      <c r="K56">
        <v>633.70000000000005</v>
      </c>
      <c r="L56">
        <v>20.57</v>
      </c>
      <c r="M56"/>
      <c r="N56"/>
      <c r="O56"/>
      <c r="P56" s="200">
        <f t="shared" si="26"/>
        <v>613.13</v>
      </c>
      <c r="Q56" s="281">
        <f t="shared" si="27"/>
        <v>1</v>
      </c>
      <c r="R56" s="200">
        <f t="shared" si="28"/>
        <v>633.70000000000005</v>
      </c>
      <c r="S56" s="281">
        <f t="shared" si="29"/>
        <v>1</v>
      </c>
      <c r="T56" s="200">
        <f t="shared" si="30"/>
        <v>20.57</v>
      </c>
      <c r="U56" s="281">
        <f t="shared" si="31"/>
        <v>1</v>
      </c>
      <c r="V56" s="7"/>
    </row>
    <row r="57" spans="1:22">
      <c r="A57" s="334" t="s">
        <v>375</v>
      </c>
      <c r="B57" t="s">
        <v>376</v>
      </c>
      <c r="C57">
        <v>4504</v>
      </c>
      <c r="D57" s="333">
        <v>44141</v>
      </c>
      <c r="E57" t="s">
        <v>439</v>
      </c>
      <c r="F57">
        <v>591.15</v>
      </c>
      <c r="G57"/>
      <c r="H57" s="200">
        <f t="shared" si="0"/>
        <v>591.15</v>
      </c>
      <c r="I57" s="283">
        <f t="shared" si="1"/>
        <v>1</v>
      </c>
      <c r="J57">
        <v>648.23</v>
      </c>
      <c r="K57">
        <v>633.70000000000005</v>
      </c>
      <c r="L57">
        <v>-14.53</v>
      </c>
      <c r="M57"/>
      <c r="N57"/>
      <c r="O57"/>
      <c r="P57" s="200">
        <f t="shared" si="26"/>
        <v>648.23</v>
      </c>
      <c r="Q57" s="281">
        <f t="shared" si="27"/>
        <v>1</v>
      </c>
      <c r="R57" s="200">
        <f t="shared" si="28"/>
        <v>633.70000000000005</v>
      </c>
      <c r="S57" s="281">
        <f t="shared" si="29"/>
        <v>1</v>
      </c>
      <c r="T57" s="200">
        <f t="shared" si="30"/>
        <v>-14.53</v>
      </c>
      <c r="U57" s="281">
        <f t="shared" si="31"/>
        <v>1</v>
      </c>
      <c r="V57" s="7"/>
    </row>
    <row r="58" spans="1:22">
      <c r="A58" s="334" t="s">
        <v>330</v>
      </c>
      <c r="B58" t="s">
        <v>331</v>
      </c>
      <c r="C58">
        <v>19200</v>
      </c>
      <c r="D58" s="333">
        <v>44470</v>
      </c>
      <c r="E58" t="s">
        <v>453</v>
      </c>
      <c r="F58">
        <v>0</v>
      </c>
      <c r="G58"/>
      <c r="H58" s="200">
        <f t="shared" si="0"/>
        <v>0</v>
      </c>
      <c r="I58" s="283" t="e">
        <f t="shared" si="1"/>
        <v>#DIV/0!</v>
      </c>
      <c r="J58">
        <v>0</v>
      </c>
      <c r="K58">
        <v>0</v>
      </c>
      <c r="L58">
        <v>0</v>
      </c>
      <c r="M58"/>
      <c r="N58"/>
      <c r="O58"/>
      <c r="P58" s="200">
        <f t="shared" si="26"/>
        <v>0</v>
      </c>
      <c r="Q58" s="281" t="e">
        <f t="shared" si="27"/>
        <v>#DIV/0!</v>
      </c>
      <c r="R58" s="200">
        <f t="shared" si="28"/>
        <v>0</v>
      </c>
      <c r="S58" s="281" t="e">
        <f t="shared" si="29"/>
        <v>#DIV/0!</v>
      </c>
      <c r="T58" s="200">
        <f t="shared" si="30"/>
        <v>0</v>
      </c>
      <c r="U58" s="281" t="e">
        <f t="shared" si="31"/>
        <v>#DIV/0!</v>
      </c>
      <c r="V58" s="7"/>
    </row>
    <row r="59" spans="1:22">
      <c r="A59" s="334">
        <v>398438408</v>
      </c>
      <c r="B59" t="s">
        <v>365</v>
      </c>
      <c r="C59">
        <v>25900</v>
      </c>
      <c r="D59" s="333">
        <v>44144</v>
      </c>
      <c r="E59" t="s">
        <v>453</v>
      </c>
      <c r="F59">
        <v>65.62</v>
      </c>
      <c r="G59"/>
      <c r="H59" s="200">
        <f t="shared" si="0"/>
        <v>65.62</v>
      </c>
      <c r="I59" s="283">
        <f t="shared" si="1"/>
        <v>1</v>
      </c>
      <c r="J59">
        <v>65.62</v>
      </c>
      <c r="K59">
        <v>65.62</v>
      </c>
      <c r="L59">
        <v>0</v>
      </c>
      <c r="M59"/>
      <c r="N59"/>
      <c r="O59"/>
      <c r="P59" s="200">
        <f t="shared" si="26"/>
        <v>65.62</v>
      </c>
      <c r="Q59" s="281">
        <f t="shared" si="27"/>
        <v>1</v>
      </c>
      <c r="R59" s="200">
        <f t="shared" si="28"/>
        <v>65.62</v>
      </c>
      <c r="S59" s="281">
        <f t="shared" si="29"/>
        <v>1</v>
      </c>
      <c r="T59" s="200">
        <f t="shared" si="30"/>
        <v>0</v>
      </c>
      <c r="U59" s="281" t="e">
        <f t="shared" si="31"/>
        <v>#DIV/0!</v>
      </c>
      <c r="V59" s="7"/>
    </row>
    <row r="60" spans="1:22">
      <c r="A60" s="334" t="s">
        <v>343</v>
      </c>
      <c r="B60" t="s">
        <v>344</v>
      </c>
      <c r="C60">
        <v>2900</v>
      </c>
      <c r="D60" s="333">
        <v>43784</v>
      </c>
      <c r="E60" t="s">
        <v>453</v>
      </c>
      <c r="F60">
        <v>508.82</v>
      </c>
      <c r="G60"/>
      <c r="H60" s="200">
        <f t="shared" si="0"/>
        <v>508.82</v>
      </c>
      <c r="I60" s="283">
        <f t="shared" si="1"/>
        <v>1</v>
      </c>
      <c r="J60">
        <v>508.82</v>
      </c>
      <c r="K60">
        <v>508.82</v>
      </c>
      <c r="L60">
        <v>0</v>
      </c>
      <c r="M60"/>
      <c r="N60"/>
      <c r="O60"/>
      <c r="P60" s="200">
        <f t="shared" si="26"/>
        <v>508.82</v>
      </c>
      <c r="Q60" s="281">
        <f t="shared" si="27"/>
        <v>1</v>
      </c>
      <c r="R60" s="200">
        <f t="shared" si="28"/>
        <v>508.82</v>
      </c>
      <c r="S60" s="281">
        <f t="shared" si="29"/>
        <v>1</v>
      </c>
      <c r="T60" s="200">
        <f t="shared" si="30"/>
        <v>0</v>
      </c>
      <c r="U60" s="281" t="e">
        <f t="shared" si="31"/>
        <v>#DIV/0!</v>
      </c>
      <c r="V60" s="7"/>
    </row>
    <row r="61" spans="1:22" ht="15">
      <c r="A61" s="338" t="s">
        <v>343</v>
      </c>
      <c r="B61" s="321" t="s">
        <v>344</v>
      </c>
      <c r="C61" s="321">
        <v>3500</v>
      </c>
      <c r="D61" s="322">
        <v>43593</v>
      </c>
      <c r="E61" s="321" t="s">
        <v>453</v>
      </c>
      <c r="F61" s="323">
        <v>1230.3900000000001</v>
      </c>
      <c r="G61" s="324"/>
      <c r="H61" s="200">
        <f t="shared" si="0"/>
        <v>1230.3900000000001</v>
      </c>
      <c r="I61" s="283">
        <f t="shared" si="1"/>
        <v>1</v>
      </c>
      <c r="J61" s="325">
        <v>1230.3900000000001</v>
      </c>
      <c r="K61" s="325">
        <v>1230.3900000000001</v>
      </c>
      <c r="L61" s="325">
        <v>0</v>
      </c>
      <c r="M61" s="325"/>
      <c r="N61" s="325"/>
      <c r="O61" s="325"/>
      <c r="P61" s="200">
        <f t="shared" si="26"/>
        <v>1230.3900000000001</v>
      </c>
      <c r="Q61" s="281">
        <f t="shared" si="27"/>
        <v>1</v>
      </c>
      <c r="R61" s="200">
        <f t="shared" si="28"/>
        <v>1230.3900000000001</v>
      </c>
      <c r="S61" s="281">
        <f t="shared" si="29"/>
        <v>1</v>
      </c>
      <c r="T61" s="200">
        <f t="shared" si="30"/>
        <v>0</v>
      </c>
      <c r="U61" s="281" t="e">
        <f t="shared" si="31"/>
        <v>#DIV/0!</v>
      </c>
      <c r="V61" s="7"/>
    </row>
    <row r="62" spans="1:22" ht="15">
      <c r="A62" s="338" t="s">
        <v>425</v>
      </c>
      <c r="B62" s="321" t="s">
        <v>426</v>
      </c>
      <c r="C62" s="321">
        <v>20000</v>
      </c>
      <c r="D62" s="322">
        <v>44301</v>
      </c>
      <c r="E62" s="321" t="s">
        <v>453</v>
      </c>
      <c r="F62" s="323">
        <v>1295</v>
      </c>
      <c r="G62" s="324"/>
      <c r="H62" s="200">
        <f t="shared" si="0"/>
        <v>1295</v>
      </c>
      <c r="I62" s="283">
        <f t="shared" si="1"/>
        <v>1</v>
      </c>
      <c r="J62" s="325">
        <v>1295</v>
      </c>
      <c r="K62" s="325">
        <v>1295</v>
      </c>
      <c r="L62" s="325">
        <v>0</v>
      </c>
      <c r="M62" s="325"/>
      <c r="N62" s="325"/>
      <c r="O62" s="325"/>
      <c r="P62" s="200">
        <f t="shared" si="2"/>
        <v>1295</v>
      </c>
      <c r="Q62" s="281">
        <f t="shared" si="3"/>
        <v>1</v>
      </c>
      <c r="R62" s="200">
        <f t="shared" si="4"/>
        <v>1295</v>
      </c>
      <c r="S62" s="281">
        <f t="shared" si="5"/>
        <v>1</v>
      </c>
      <c r="T62" s="200">
        <f t="shared" si="6"/>
        <v>0</v>
      </c>
      <c r="U62" s="281" t="e">
        <f t="shared" si="7"/>
        <v>#DIV/0!</v>
      </c>
      <c r="V62" s="7"/>
    </row>
    <row r="63" spans="1:22" ht="15">
      <c r="A63" s="338" t="s">
        <v>415</v>
      </c>
      <c r="B63" s="321" t="s">
        <v>416</v>
      </c>
      <c r="C63" s="321">
        <v>85492</v>
      </c>
      <c r="D63" s="322">
        <v>44476</v>
      </c>
      <c r="E63" s="321" t="s">
        <v>437</v>
      </c>
      <c r="F63" s="323">
        <v>0</v>
      </c>
      <c r="G63" s="324"/>
      <c r="H63" s="200">
        <f t="shared" si="0"/>
        <v>0</v>
      </c>
      <c r="I63" s="283" t="e">
        <f t="shared" si="1"/>
        <v>#DIV/0!</v>
      </c>
      <c r="J63" s="325">
        <v>0</v>
      </c>
      <c r="K63" s="325">
        <v>0</v>
      </c>
      <c r="L63" s="325">
        <v>0</v>
      </c>
      <c r="M63" s="325"/>
      <c r="N63" s="325"/>
      <c r="O63" s="325"/>
      <c r="P63" s="200">
        <f t="shared" si="2"/>
        <v>0</v>
      </c>
      <c r="Q63" s="281" t="e">
        <f t="shared" si="3"/>
        <v>#DIV/0!</v>
      </c>
      <c r="R63" s="200">
        <f t="shared" si="4"/>
        <v>0</v>
      </c>
      <c r="S63" s="281" t="e">
        <f t="shared" si="5"/>
        <v>#DIV/0!</v>
      </c>
      <c r="T63" s="200">
        <f t="shared" si="6"/>
        <v>0</v>
      </c>
      <c r="U63" s="281" t="e">
        <f t="shared" si="7"/>
        <v>#DIV/0!</v>
      </c>
      <c r="V63" s="7"/>
    </row>
    <row r="64" spans="1:22" ht="15">
      <c r="A64" s="338" t="s">
        <v>363</v>
      </c>
      <c r="B64" s="321" t="s">
        <v>364</v>
      </c>
      <c r="C64" s="321">
        <v>2377.998</v>
      </c>
      <c r="D64" s="322">
        <v>43587</v>
      </c>
      <c r="E64" s="321" t="s">
        <v>453</v>
      </c>
      <c r="F64" s="323">
        <v>0</v>
      </c>
      <c r="G64" s="324"/>
      <c r="H64" s="200">
        <f t="shared" si="0"/>
        <v>0</v>
      </c>
      <c r="I64" s="283" t="e">
        <f t="shared" si="1"/>
        <v>#DIV/0!</v>
      </c>
      <c r="J64" s="325">
        <v>0</v>
      </c>
      <c r="K64" s="325">
        <v>0</v>
      </c>
      <c r="L64" s="325">
        <v>0</v>
      </c>
      <c r="M64" s="325"/>
      <c r="N64" s="325"/>
      <c r="O64" s="325"/>
      <c r="P64" s="200">
        <f t="shared" si="2"/>
        <v>0</v>
      </c>
      <c r="Q64" s="281" t="e">
        <f t="shared" si="3"/>
        <v>#DIV/0!</v>
      </c>
      <c r="R64" s="200">
        <f t="shared" si="4"/>
        <v>0</v>
      </c>
      <c r="S64" s="281" t="e">
        <f t="shared" si="5"/>
        <v>#DIV/0!</v>
      </c>
      <c r="T64" s="200">
        <f t="shared" si="6"/>
        <v>0</v>
      </c>
      <c r="U64" s="281" t="e">
        <f t="shared" si="7"/>
        <v>#DIV/0!</v>
      </c>
      <c r="V64" s="7"/>
    </row>
    <row r="65" spans="1:22" ht="15">
      <c r="A65" s="338" t="s">
        <v>332</v>
      </c>
      <c r="B65" s="321" t="s">
        <v>333</v>
      </c>
      <c r="C65" s="321">
        <v>4033</v>
      </c>
      <c r="D65" s="322">
        <v>43775</v>
      </c>
      <c r="E65" s="321" t="s">
        <v>441</v>
      </c>
      <c r="F65" s="323">
        <v>248.03</v>
      </c>
      <c r="G65" s="324"/>
      <c r="H65" s="200">
        <f t="shared" si="0"/>
        <v>248.03</v>
      </c>
      <c r="I65" s="283">
        <f t="shared" si="1"/>
        <v>1</v>
      </c>
      <c r="J65" s="325">
        <v>275.08999999999997</v>
      </c>
      <c r="K65" s="325">
        <v>287.45</v>
      </c>
      <c r="L65" s="325">
        <v>12.36</v>
      </c>
      <c r="M65" s="325"/>
      <c r="N65" s="325"/>
      <c r="O65" s="325"/>
      <c r="P65" s="200">
        <f t="shared" si="2"/>
        <v>275.08999999999997</v>
      </c>
      <c r="Q65" s="281">
        <f t="shared" si="3"/>
        <v>1</v>
      </c>
      <c r="R65" s="200">
        <f t="shared" si="4"/>
        <v>287.45</v>
      </c>
      <c r="S65" s="281">
        <f t="shared" si="5"/>
        <v>1</v>
      </c>
      <c r="T65" s="200">
        <f t="shared" si="6"/>
        <v>12.36</v>
      </c>
      <c r="U65" s="281">
        <f t="shared" si="7"/>
        <v>1</v>
      </c>
      <c r="V65" s="7"/>
    </row>
    <row r="66" spans="1:22" ht="15">
      <c r="A66" s="339" t="s">
        <v>332</v>
      </c>
      <c r="B66" s="314" t="s">
        <v>333</v>
      </c>
      <c r="C66" s="314">
        <v>4033</v>
      </c>
      <c r="D66" s="317">
        <v>44140</v>
      </c>
      <c r="E66" s="314" t="s">
        <v>441</v>
      </c>
      <c r="F66" s="314">
        <v>260.13</v>
      </c>
      <c r="G66" s="314"/>
      <c r="H66" s="200">
        <f t="shared" si="0"/>
        <v>260.13</v>
      </c>
      <c r="I66" s="283">
        <f t="shared" si="1"/>
        <v>1</v>
      </c>
      <c r="J66">
        <v>307.88</v>
      </c>
      <c r="K66">
        <v>301.48</v>
      </c>
      <c r="L66">
        <v>-6.4</v>
      </c>
      <c r="M66"/>
      <c r="N66"/>
      <c r="O66"/>
      <c r="P66" s="200">
        <f t="shared" si="2"/>
        <v>307.88</v>
      </c>
      <c r="Q66" s="281">
        <f t="shared" si="3"/>
        <v>1</v>
      </c>
      <c r="R66" s="200">
        <f t="shared" si="4"/>
        <v>301.48</v>
      </c>
      <c r="S66" s="281">
        <f t="shared" si="5"/>
        <v>1</v>
      </c>
      <c r="T66" s="200">
        <f t="shared" si="6"/>
        <v>-6.4</v>
      </c>
      <c r="U66" s="281">
        <f t="shared" si="7"/>
        <v>1</v>
      </c>
      <c r="V66" s="7"/>
    </row>
    <row r="67" spans="1:22" ht="15">
      <c r="A67" s="339" t="s">
        <v>332</v>
      </c>
      <c r="B67" s="314" t="s">
        <v>333</v>
      </c>
      <c r="C67" s="314">
        <v>4033</v>
      </c>
      <c r="D67" s="317">
        <v>43591</v>
      </c>
      <c r="E67" s="314" t="s">
        <v>441</v>
      </c>
      <c r="F67" s="314">
        <v>865.08</v>
      </c>
      <c r="G67" s="314"/>
      <c r="H67" s="200">
        <f t="shared" si="0"/>
        <v>865.08</v>
      </c>
      <c r="I67" s="283">
        <f t="shared" si="1"/>
        <v>1</v>
      </c>
      <c r="J67">
        <v>965.95</v>
      </c>
      <c r="K67">
        <v>1002.58</v>
      </c>
      <c r="L67">
        <v>36.630000000000003</v>
      </c>
      <c r="M67"/>
      <c r="N67"/>
      <c r="O67"/>
      <c r="P67" s="200">
        <f t="shared" si="2"/>
        <v>965.95</v>
      </c>
      <c r="Q67" s="281">
        <f t="shared" si="3"/>
        <v>1</v>
      </c>
      <c r="R67" s="200">
        <f t="shared" si="4"/>
        <v>1002.58</v>
      </c>
      <c r="S67" s="281">
        <f t="shared" si="5"/>
        <v>1</v>
      </c>
      <c r="T67" s="200">
        <f t="shared" si="6"/>
        <v>36.630000000000003</v>
      </c>
      <c r="U67" s="281">
        <f t="shared" si="7"/>
        <v>1</v>
      </c>
      <c r="V67" s="7"/>
    </row>
    <row r="68" spans="1:22" ht="15">
      <c r="A68" s="339" t="s">
        <v>332</v>
      </c>
      <c r="B68" s="314" t="s">
        <v>333</v>
      </c>
      <c r="C68" s="314">
        <v>4033</v>
      </c>
      <c r="D68" s="317">
        <v>43958</v>
      </c>
      <c r="E68" s="314" t="s">
        <v>441</v>
      </c>
      <c r="F68" s="314">
        <v>901.38</v>
      </c>
      <c r="G68" s="314"/>
      <c r="H68" s="200">
        <f t="shared" si="0"/>
        <v>901.38</v>
      </c>
      <c r="I68" s="283">
        <f t="shared" si="1"/>
        <v>1</v>
      </c>
      <c r="J68">
        <v>977.14</v>
      </c>
      <c r="K68">
        <v>1044.6500000000001</v>
      </c>
      <c r="L68">
        <v>67.510000000000005</v>
      </c>
      <c r="M68"/>
      <c r="N68"/>
      <c r="O68"/>
      <c r="P68" s="200">
        <f t="shared" si="2"/>
        <v>977.14</v>
      </c>
      <c r="Q68" s="281">
        <f t="shared" si="3"/>
        <v>1</v>
      </c>
      <c r="R68" s="200">
        <f t="shared" si="4"/>
        <v>1044.6500000000001</v>
      </c>
      <c r="S68" s="281">
        <f t="shared" si="5"/>
        <v>1</v>
      </c>
      <c r="T68" s="200">
        <f t="shared" si="6"/>
        <v>67.510000000000005</v>
      </c>
      <c r="U68" s="281">
        <f t="shared" si="7"/>
        <v>1</v>
      </c>
      <c r="V68" s="7"/>
    </row>
    <row r="69" spans="1:22" ht="15">
      <c r="A69" s="339" t="s">
        <v>332</v>
      </c>
      <c r="B69" s="314" t="s">
        <v>333</v>
      </c>
      <c r="C69" s="314">
        <v>4033</v>
      </c>
      <c r="D69" s="317">
        <v>44322</v>
      </c>
      <c r="E69" s="314" t="s">
        <v>441</v>
      </c>
      <c r="F69" s="314">
        <v>919.52</v>
      </c>
      <c r="G69" s="314"/>
      <c r="H69" s="200">
        <f t="shared" si="0"/>
        <v>919.52</v>
      </c>
      <c r="I69" s="283">
        <f t="shared" si="1"/>
        <v>1</v>
      </c>
      <c r="J69">
        <v>1111.02</v>
      </c>
      <c r="K69">
        <v>1065.68</v>
      </c>
      <c r="L69">
        <v>-45.34</v>
      </c>
      <c r="M69"/>
      <c r="N69"/>
      <c r="O69"/>
      <c r="P69" s="200">
        <f t="shared" si="2"/>
        <v>1111.02</v>
      </c>
      <c r="Q69" s="281">
        <f t="shared" si="3"/>
        <v>1</v>
      </c>
      <c r="R69" s="200">
        <f t="shared" si="4"/>
        <v>1065.68</v>
      </c>
      <c r="S69" s="281">
        <f t="shared" si="5"/>
        <v>1</v>
      </c>
      <c r="T69" s="200">
        <f t="shared" si="6"/>
        <v>-45.34</v>
      </c>
      <c r="U69" s="281">
        <f t="shared" si="7"/>
        <v>1</v>
      </c>
      <c r="V69" s="7"/>
    </row>
    <row r="70" spans="1:22" ht="15">
      <c r="A70" s="339" t="s">
        <v>332</v>
      </c>
      <c r="B70" s="314" t="s">
        <v>333</v>
      </c>
      <c r="C70" s="314">
        <v>4033</v>
      </c>
      <c r="D70" s="317">
        <v>43521</v>
      </c>
      <c r="E70" s="314" t="s">
        <v>441</v>
      </c>
      <c r="F70" s="314">
        <v>2722.28</v>
      </c>
      <c r="G70" s="314"/>
      <c r="H70" s="200">
        <f t="shared" si="0"/>
        <v>2722.28</v>
      </c>
      <c r="I70" s="283">
        <f t="shared" si="1"/>
        <v>1</v>
      </c>
      <c r="J70">
        <v>3089.51</v>
      </c>
      <c r="K70">
        <v>3154.99</v>
      </c>
      <c r="L70">
        <v>65.48</v>
      </c>
      <c r="M70"/>
      <c r="N70"/>
      <c r="O70"/>
      <c r="P70" s="200">
        <f t="shared" si="2"/>
        <v>3089.51</v>
      </c>
      <c r="Q70" s="281">
        <f t="shared" si="3"/>
        <v>1</v>
      </c>
      <c r="R70" s="200">
        <f t="shared" si="4"/>
        <v>3154.99</v>
      </c>
      <c r="S70" s="281">
        <f t="shared" si="5"/>
        <v>1</v>
      </c>
      <c r="T70" s="200">
        <f t="shared" si="6"/>
        <v>65.48</v>
      </c>
      <c r="U70" s="281">
        <f t="shared" si="7"/>
        <v>1</v>
      </c>
      <c r="V70" s="7"/>
    </row>
    <row r="71" spans="1:22" ht="15">
      <c r="A71" s="339"/>
      <c r="B71" s="314"/>
      <c r="C71" s="314"/>
      <c r="D71" s="317"/>
      <c r="E71" s="314"/>
      <c r="F71" s="314"/>
      <c r="G71" s="314"/>
      <c r="H71" s="200">
        <f t="shared" si="0"/>
        <v>0</v>
      </c>
      <c r="I71" s="283" t="e">
        <f t="shared" si="1"/>
        <v>#DIV/0!</v>
      </c>
      <c r="J71"/>
      <c r="K71"/>
      <c r="L71"/>
      <c r="M71"/>
      <c r="N71"/>
      <c r="O71"/>
      <c r="P71" s="200">
        <f t="shared" si="2"/>
        <v>0</v>
      </c>
      <c r="Q71" s="281" t="e">
        <f t="shared" si="3"/>
        <v>#DIV/0!</v>
      </c>
      <c r="R71" s="200">
        <f t="shared" si="4"/>
        <v>0</v>
      </c>
      <c r="S71" s="281" t="e">
        <f t="shared" si="5"/>
        <v>#DIV/0!</v>
      </c>
      <c r="T71" s="200">
        <f t="shared" si="6"/>
        <v>0</v>
      </c>
      <c r="U71" s="281" t="e">
        <f t="shared" si="7"/>
        <v>#DIV/0!</v>
      </c>
      <c r="V71" s="7"/>
    </row>
    <row r="72" spans="1:22">
      <c r="A72" s="342" t="s">
        <v>143</v>
      </c>
      <c r="B72" s="193"/>
      <c r="C72" s="257"/>
      <c r="D72" s="184"/>
      <c r="E72" s="183"/>
      <c r="F72" s="176">
        <v>0</v>
      </c>
      <c r="G72" s="174">
        <v>0</v>
      </c>
      <c r="H72" s="200">
        <f t="shared" ref="H72" si="32">F72-G72</f>
        <v>0</v>
      </c>
      <c r="I72" s="283" t="e">
        <f t="shared" ref="I72" si="33">ROUND(H72/F72,10)</f>
        <v>#DIV/0!</v>
      </c>
      <c r="J72" s="176"/>
      <c r="K72" s="176"/>
      <c r="L72" s="208"/>
      <c r="M72" s="198"/>
      <c r="N72" s="198"/>
      <c r="O72" s="208"/>
      <c r="P72" s="200">
        <f t="shared" si="2"/>
        <v>0</v>
      </c>
      <c r="Q72" s="281" t="e">
        <f t="shared" si="3"/>
        <v>#DIV/0!</v>
      </c>
      <c r="R72" s="200">
        <f t="shared" si="4"/>
        <v>0</v>
      </c>
      <c r="S72" s="281" t="e">
        <f t="shared" si="5"/>
        <v>#DIV/0!</v>
      </c>
      <c r="T72" s="200">
        <f t="shared" si="6"/>
        <v>0</v>
      </c>
      <c r="U72" s="281" t="e">
        <f t="shared" si="7"/>
        <v>#DIV/0!</v>
      </c>
      <c r="V72" s="7"/>
    </row>
    <row r="73" spans="1:22" ht="13.5" thickBot="1">
      <c r="A73" s="343"/>
      <c r="B73" s="186"/>
      <c r="C73" s="258"/>
      <c r="D73" s="187"/>
      <c r="E73" s="187"/>
      <c r="F73" s="177">
        <f>SUM(F2:F72)</f>
        <v>62970.11</v>
      </c>
      <c r="G73" s="175">
        <f>SUM(G2:G72)</f>
        <v>0</v>
      </c>
      <c r="H73" s="11">
        <f>SUM(H2:H72)</f>
        <v>62970.11</v>
      </c>
      <c r="I73" s="284">
        <f t="shared" ref="I73" si="34">ROUND(H73/F73,10)</f>
        <v>1</v>
      </c>
      <c r="J73" s="196">
        <f t="shared" ref="J73:P73" si="35">SUM(J2:J72)</f>
        <v>68743.299999999974</v>
      </c>
      <c r="K73" s="177">
        <f t="shared" si="35"/>
        <v>69270.490000000005</v>
      </c>
      <c r="L73" s="196">
        <f t="shared" si="35"/>
        <v>527.19000000000005</v>
      </c>
      <c r="M73" s="199">
        <f t="shared" si="35"/>
        <v>0</v>
      </c>
      <c r="N73" s="199">
        <f t="shared" si="35"/>
        <v>0</v>
      </c>
      <c r="O73" s="199">
        <f t="shared" si="35"/>
        <v>0</v>
      </c>
      <c r="P73" s="8">
        <f t="shared" si="35"/>
        <v>68743.299999999974</v>
      </c>
      <c r="Q73" s="282">
        <f t="shared" si="3"/>
        <v>1</v>
      </c>
      <c r="R73" s="8">
        <f>SUM(R2:R72)</f>
        <v>69270.490000000005</v>
      </c>
      <c r="S73" s="282">
        <f>ROUND(R73/K73,10)</f>
        <v>1</v>
      </c>
      <c r="T73" s="282"/>
      <c r="U73" s="282">
        <f>ROUND(T73/L73,10)</f>
        <v>0</v>
      </c>
      <c r="V73" s="185"/>
    </row>
    <row r="74" spans="1:22" ht="13.5" thickTop="1">
      <c r="A74" s="343"/>
      <c r="B74" s="186"/>
      <c r="C74" s="259"/>
      <c r="D74" s="189"/>
      <c r="E74" s="189"/>
      <c r="F74" s="12"/>
      <c r="G74" s="12"/>
      <c r="H74" s="12"/>
      <c r="I74" s="12"/>
      <c r="J74" s="190"/>
      <c r="K74" s="12"/>
      <c r="L74" s="190"/>
      <c r="M74" s="188"/>
      <c r="N74" s="188"/>
      <c r="O74" s="188"/>
      <c r="P74" s="188"/>
      <c r="Q74" s="188"/>
      <c r="R74" s="188"/>
      <c r="S74" s="188"/>
      <c r="T74" s="188"/>
      <c r="U74" s="188"/>
      <c r="V74" s="185"/>
    </row>
    <row r="75" spans="1:22">
      <c r="A75" s="343"/>
      <c r="B75" s="186"/>
      <c r="C75" s="259"/>
      <c r="D75" s="189"/>
      <c r="E75" s="189"/>
      <c r="F75" s="12"/>
      <c r="G75" s="12"/>
      <c r="H75" s="12"/>
      <c r="I75" s="12"/>
      <c r="J75" s="188"/>
      <c r="K75" s="12"/>
      <c r="L75" s="188"/>
      <c r="M75" s="188"/>
      <c r="N75" s="188"/>
      <c r="O75" s="188"/>
      <c r="P75" s="188"/>
      <c r="Q75" s="188"/>
      <c r="R75" s="188"/>
      <c r="S75" s="188"/>
      <c r="T75" s="188"/>
      <c r="U75" s="188"/>
      <c r="V75" s="185"/>
    </row>
    <row r="76" spans="1:22">
      <c r="A76" s="343"/>
      <c r="B76" s="186"/>
      <c r="C76" s="259"/>
      <c r="D76" s="189"/>
      <c r="E76" s="189"/>
      <c r="F76" s="12"/>
      <c r="G76" s="12"/>
      <c r="H76" s="12"/>
      <c r="I76" s="12"/>
      <c r="J76" s="188"/>
      <c r="K76" s="12"/>
      <c r="L76" s="188"/>
      <c r="M76" s="188"/>
      <c r="N76" s="188"/>
      <c r="O76" s="188"/>
      <c r="P76" s="188"/>
      <c r="Q76" s="188"/>
      <c r="R76" s="188"/>
      <c r="S76" s="188"/>
      <c r="T76" s="188"/>
      <c r="U76" s="188"/>
      <c r="V76" s="185"/>
    </row>
    <row r="77" spans="1:22">
      <c r="A77" s="343"/>
      <c r="B77" s="186"/>
      <c r="C77" s="259"/>
      <c r="D77" s="189"/>
      <c r="E77" s="189"/>
      <c r="F77" s="12"/>
      <c r="G77" s="12"/>
      <c r="H77" s="12"/>
      <c r="I77" s="12"/>
      <c r="J77" s="188"/>
      <c r="K77" s="12"/>
      <c r="L77" s="188"/>
      <c r="M77" s="188"/>
      <c r="N77" s="188"/>
      <c r="O77" s="188"/>
      <c r="P77" s="188"/>
      <c r="Q77" s="188"/>
      <c r="R77" s="188"/>
      <c r="S77" s="188"/>
      <c r="T77" s="188"/>
      <c r="U77" s="188"/>
      <c r="V77" s="185"/>
    </row>
    <row r="78" spans="1:22">
      <c r="A78" s="343"/>
      <c r="B78" s="186"/>
      <c r="C78" s="259"/>
      <c r="D78" s="189"/>
      <c r="E78" s="189"/>
      <c r="F78" s="12"/>
      <c r="G78" s="12"/>
      <c r="H78" s="12"/>
      <c r="I78" s="12"/>
      <c r="J78" s="188"/>
      <c r="K78" s="12"/>
      <c r="L78" s="188"/>
      <c r="M78" s="188"/>
      <c r="N78" s="188"/>
      <c r="O78" s="188"/>
      <c r="P78" s="188"/>
      <c r="Q78" s="188"/>
      <c r="R78" s="188"/>
      <c r="S78" s="188"/>
      <c r="T78" s="188"/>
      <c r="U78" s="188"/>
      <c r="V78" s="185"/>
    </row>
    <row r="79" spans="1:22">
      <c r="A79" s="343"/>
      <c r="B79" s="186"/>
      <c r="C79" s="259"/>
      <c r="D79" s="189"/>
      <c r="E79" s="189"/>
      <c r="F79" s="12"/>
      <c r="G79" s="12"/>
      <c r="H79" s="12"/>
      <c r="I79" s="12"/>
      <c r="J79" s="188"/>
      <c r="K79" s="12"/>
      <c r="L79" s="188"/>
      <c r="M79" s="188"/>
      <c r="N79" s="188"/>
      <c r="O79" s="188"/>
      <c r="P79" s="188"/>
      <c r="Q79" s="188"/>
      <c r="R79" s="188"/>
      <c r="S79" s="188"/>
      <c r="T79" s="188"/>
      <c r="U79" s="188"/>
      <c r="V79" s="185"/>
    </row>
    <row r="84" spans="1:10">
      <c r="J84" s="192"/>
    </row>
    <row r="87" spans="1:10">
      <c r="A87" s="345"/>
    </row>
    <row r="88" spans="1:10">
      <c r="A88" s="345"/>
    </row>
    <row r="89" spans="1:10">
      <c r="A89" s="345"/>
    </row>
    <row r="90" spans="1:10">
      <c r="A90" s="345"/>
    </row>
    <row r="91" spans="1:10">
      <c r="A91" s="345"/>
    </row>
    <row r="92" spans="1:10">
      <c r="A92" s="345"/>
    </row>
    <row r="93" spans="1:10">
      <c r="A93" s="345"/>
    </row>
    <row r="94" spans="1:10">
      <c r="A94" s="345"/>
    </row>
    <row r="95" spans="1:10" ht="15">
      <c r="A95" s="345"/>
      <c r="C95" s="314"/>
      <c r="D95" s="314"/>
      <c r="E95" s="314"/>
      <c r="F95" s="317"/>
      <c r="G95" s="314"/>
      <c r="H95"/>
      <c r="I95"/>
    </row>
    <row r="96" spans="1:10" ht="15">
      <c r="A96" s="345"/>
      <c r="C96" s="314"/>
      <c r="D96" s="314"/>
      <c r="E96" s="314"/>
      <c r="F96" s="317"/>
      <c r="G96" s="314"/>
      <c r="H96"/>
      <c r="I96"/>
    </row>
    <row r="97" spans="1:9" ht="15">
      <c r="A97" s="345"/>
      <c r="C97" s="314"/>
      <c r="D97" s="314"/>
      <c r="E97" s="314"/>
      <c r="F97" s="317"/>
      <c r="G97" s="314"/>
      <c r="H97"/>
      <c r="I97"/>
    </row>
    <row r="98" spans="1:9" ht="15">
      <c r="A98" s="345"/>
      <c r="C98" s="314"/>
      <c r="D98" s="314"/>
      <c r="E98" s="314"/>
      <c r="F98" s="317"/>
      <c r="G98" s="314"/>
      <c r="H98"/>
      <c r="I98"/>
    </row>
    <row r="99" spans="1:9" ht="15">
      <c r="A99" s="345"/>
      <c r="C99" s="314"/>
      <c r="D99" s="314"/>
      <c r="E99" s="314"/>
      <c r="F99" s="317"/>
      <c r="G99" s="314"/>
      <c r="H99"/>
      <c r="I99"/>
    </row>
    <row r="100" spans="1:9" ht="15">
      <c r="C100" s="314"/>
      <c r="D100" s="314"/>
      <c r="E100" s="314"/>
      <c r="F100" s="317"/>
      <c r="G100" s="314"/>
      <c r="H100"/>
      <c r="I100"/>
    </row>
    <row r="101" spans="1:9" ht="15">
      <c r="C101" s="314"/>
      <c r="D101" s="314"/>
      <c r="E101" s="314"/>
      <c r="F101" s="317"/>
      <c r="G101" s="314"/>
      <c r="H101"/>
      <c r="I101"/>
    </row>
    <row r="102" spans="1:9" ht="15">
      <c r="C102" s="314"/>
      <c r="D102" s="314"/>
      <c r="E102" s="314"/>
      <c r="F102" s="317"/>
      <c r="G102" s="314"/>
      <c r="H102"/>
      <c r="I102"/>
    </row>
    <row r="103" spans="1:9" ht="15">
      <c r="C103" s="314"/>
      <c r="D103" s="314"/>
      <c r="E103" s="314"/>
      <c r="F103" s="317"/>
      <c r="G103" s="314"/>
      <c r="H103"/>
      <c r="I103"/>
    </row>
    <row r="104" spans="1:9" ht="15">
      <c r="C104" s="314"/>
      <c r="D104" s="314"/>
      <c r="E104" s="314"/>
      <c r="F104" s="317"/>
      <c r="G104" s="314"/>
      <c r="H104"/>
      <c r="I104"/>
    </row>
    <row r="105" spans="1:9" ht="15">
      <c r="C105" s="314"/>
      <c r="D105" s="314"/>
      <c r="E105" s="314"/>
      <c r="F105" s="317"/>
      <c r="G105" s="314"/>
      <c r="H105"/>
      <c r="I105"/>
    </row>
    <row r="106" spans="1:9" ht="15">
      <c r="C106" s="314"/>
      <c r="D106" s="314"/>
      <c r="E106" s="314"/>
      <c r="F106" s="317"/>
      <c r="G106" s="314"/>
      <c r="H106"/>
      <c r="I106"/>
    </row>
    <row r="107" spans="1:9" ht="15">
      <c r="C107" s="314"/>
      <c r="D107" s="314"/>
      <c r="E107" s="314"/>
      <c r="F107" s="317"/>
      <c r="G107" s="314"/>
      <c r="H107"/>
      <c r="I107"/>
    </row>
    <row r="108" spans="1:9" ht="1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453</v>
      </c>
      <c r="B4" s="318">
        <v>2147.41</v>
      </c>
      <c r="C4" s="318">
        <v>2147.41</v>
      </c>
      <c r="D4" s="318" t="s">
        <v>437</v>
      </c>
      <c r="E4" s="318">
        <v>2147.41</v>
      </c>
      <c r="F4" s="318">
        <v>2147.41</v>
      </c>
      <c r="G4" s="318">
        <v>-14.82</v>
      </c>
      <c r="H4" s="318">
        <v>-14.82</v>
      </c>
      <c r="I4" s="113"/>
      <c r="J4" s="151">
        <v>44469</v>
      </c>
      <c r="K4" s="151">
        <v>44470</v>
      </c>
      <c r="L4" s="113"/>
    </row>
    <row r="5" spans="1:16">
      <c r="A5" s="318" t="s">
        <v>453</v>
      </c>
      <c r="B5" s="318">
        <v>2379.0300000000002</v>
      </c>
      <c r="C5" s="318">
        <v>2379.0300000000002</v>
      </c>
      <c r="D5" s="318" t="s">
        <v>443</v>
      </c>
      <c r="E5" s="318">
        <v>2379.0300000000002</v>
      </c>
      <c r="F5" s="318">
        <v>2379.0300000000002</v>
      </c>
      <c r="G5" s="318">
        <v>-14.29</v>
      </c>
      <c r="H5" s="318">
        <v>-14.29</v>
      </c>
      <c r="I5" s="113"/>
      <c r="J5" s="151">
        <v>44469</v>
      </c>
      <c r="K5" s="151">
        <v>44470</v>
      </c>
      <c r="L5" s="113"/>
    </row>
    <row r="6" spans="1:16">
      <c r="A6" s="318" t="s">
        <v>453</v>
      </c>
      <c r="B6" s="318">
        <v>1297.9100000000001</v>
      </c>
      <c r="C6" s="318">
        <v>1297.9100000000001</v>
      </c>
      <c r="D6" s="318" t="s">
        <v>445</v>
      </c>
      <c r="E6" s="318">
        <v>1297.9100000000001</v>
      </c>
      <c r="F6" s="318">
        <v>1297.9100000000001</v>
      </c>
      <c r="G6" s="318">
        <v>-7.04</v>
      </c>
      <c r="H6" s="318">
        <v>-7.04</v>
      </c>
      <c r="I6" s="113"/>
      <c r="J6" s="151">
        <v>44469</v>
      </c>
      <c r="K6" s="151">
        <v>44470</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5824.35</v>
      </c>
      <c r="C11" s="88">
        <f t="shared" ref="C11:H11" si="0">SUM(C4:C10)</f>
        <v>5824.35</v>
      </c>
      <c r="D11" s="88">
        <f t="shared" si="0"/>
        <v>0</v>
      </c>
      <c r="E11" s="88">
        <f>SUM(E4:E10)</f>
        <v>5824.35</v>
      </c>
      <c r="F11" s="88">
        <f t="shared" si="0"/>
        <v>5824.35</v>
      </c>
      <c r="G11" s="88">
        <f t="shared" si="0"/>
        <v>-36.15</v>
      </c>
      <c r="H11" s="88">
        <f t="shared" si="0"/>
        <v>-36.15</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453</v>
      </c>
      <c r="B15" s="320">
        <v>39.85</v>
      </c>
      <c r="C15" s="320">
        <v>39.85</v>
      </c>
      <c r="D15" s="320" t="s">
        <v>439</v>
      </c>
      <c r="E15" s="320">
        <v>39.85</v>
      </c>
      <c r="F15" s="320">
        <v>39.85</v>
      </c>
      <c r="G15" s="320">
        <v>-0.08</v>
      </c>
      <c r="H15" s="320">
        <v>-0.08</v>
      </c>
      <c r="I15" s="105"/>
      <c r="J15" s="152">
        <v>44469</v>
      </c>
      <c r="K15" s="152">
        <v>44470</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39.85</v>
      </c>
      <c r="C22" s="88">
        <f>SUM(C15:C21)</f>
        <v>39.85</v>
      </c>
      <c r="D22" s="88"/>
      <c r="E22" s="88">
        <f>SUM(E15:E21)</f>
        <v>39.85</v>
      </c>
      <c r="F22" s="88">
        <f>SUM(F15:F21)</f>
        <v>39.85</v>
      </c>
      <c r="G22" s="88">
        <f>SUM(G15:G21)</f>
        <v>-0.08</v>
      </c>
      <c r="H22" s="88">
        <f>SUM(H15:H21)</f>
        <v>-0.08</v>
      </c>
      <c r="I22" s="88"/>
      <c r="J22" s="88"/>
      <c r="K22" s="88"/>
      <c r="L22" s="88"/>
    </row>
    <row r="23" spans="1:16" ht="14.25" thickTop="1" thickBot="1"/>
    <row r="24" spans="1:16" ht="13.5" thickBot="1">
      <c r="D24" s="92" t="s">
        <v>79</v>
      </c>
      <c r="E24" s="93" t="s">
        <v>78</v>
      </c>
      <c r="F24" s="94" t="s">
        <v>7</v>
      </c>
    </row>
    <row r="25" spans="1:16" ht="51.75" thickBot="1">
      <c r="C25" s="89" t="s">
        <v>179</v>
      </c>
      <c r="D25" s="95">
        <f>G11</f>
        <v>-36.15</v>
      </c>
      <c r="E25" s="96">
        <f>H11</f>
        <v>-36.15</v>
      </c>
      <c r="F25" s="97">
        <f>D25-E25</f>
        <v>0</v>
      </c>
    </row>
    <row r="26" spans="1:16" ht="44.25" customHeight="1" thickBot="1">
      <c r="C26" s="89" t="s">
        <v>180</v>
      </c>
      <c r="D26" s="95">
        <f>G22</f>
        <v>-0.08</v>
      </c>
      <c r="E26" s="96">
        <f>H22</f>
        <v>-0.08</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456</v>
      </c>
      <c r="B2" s="334">
        <v>4031976</v>
      </c>
      <c r="C2" s="334">
        <v>4031976</v>
      </c>
      <c r="D2" t="s">
        <v>327</v>
      </c>
      <c r="E2">
        <v>1716</v>
      </c>
      <c r="F2">
        <v>337964.93</v>
      </c>
      <c r="G2">
        <v>314.77</v>
      </c>
      <c r="H2">
        <v>540137.57999999996</v>
      </c>
      <c r="I2">
        <v>311416.71000000002</v>
      </c>
      <c r="J2">
        <v>271.8</v>
      </c>
      <c r="K2">
        <v>466408.8</v>
      </c>
      <c r="L2" t="s">
        <v>457</v>
      </c>
      <c r="M2" s="333">
        <v>44469</v>
      </c>
    </row>
    <row r="3" spans="1:13">
      <c r="A3" t="s">
        <v>456</v>
      </c>
      <c r="B3" s="336" t="s">
        <v>328</v>
      </c>
      <c r="C3" s="334" t="s">
        <v>294</v>
      </c>
      <c r="D3" t="s">
        <v>458</v>
      </c>
      <c r="E3">
        <v>5885</v>
      </c>
      <c r="F3">
        <v>283658.11</v>
      </c>
      <c r="G3">
        <v>57.81</v>
      </c>
      <c r="H3">
        <v>340211.85</v>
      </c>
      <c r="I3">
        <v>283658.11</v>
      </c>
      <c r="J3">
        <v>57.81</v>
      </c>
      <c r="K3">
        <v>340211.85</v>
      </c>
      <c r="L3" t="s">
        <v>459</v>
      </c>
      <c r="M3" s="333">
        <v>44469</v>
      </c>
    </row>
    <row r="4" spans="1:13">
      <c r="A4" t="s">
        <v>456</v>
      </c>
      <c r="B4" s="334">
        <v>1317205</v>
      </c>
      <c r="C4" s="334" t="s">
        <v>295</v>
      </c>
      <c r="D4" t="s">
        <v>460</v>
      </c>
      <c r="E4">
        <v>19200</v>
      </c>
      <c r="F4">
        <v>629809.76</v>
      </c>
      <c r="G4">
        <v>46.01</v>
      </c>
      <c r="H4">
        <v>883392</v>
      </c>
      <c r="I4">
        <v>629809.76</v>
      </c>
      <c r="J4">
        <v>46.01</v>
      </c>
      <c r="K4">
        <v>883392</v>
      </c>
      <c r="L4" t="s">
        <v>459</v>
      </c>
      <c r="M4" s="333">
        <v>44469</v>
      </c>
    </row>
    <row r="5" spans="1:13">
      <c r="A5" t="s">
        <v>456</v>
      </c>
      <c r="B5" s="334" t="s">
        <v>296</v>
      </c>
      <c r="C5" s="334" t="s">
        <v>296</v>
      </c>
      <c r="D5" t="s">
        <v>461</v>
      </c>
      <c r="E5">
        <v>4033</v>
      </c>
      <c r="F5">
        <v>382583.97</v>
      </c>
      <c r="G5">
        <v>109.3</v>
      </c>
      <c r="H5">
        <v>440804.33</v>
      </c>
      <c r="I5">
        <v>355874.45</v>
      </c>
      <c r="J5">
        <v>94.38</v>
      </c>
      <c r="K5">
        <v>380634.54</v>
      </c>
      <c r="L5" t="s">
        <v>457</v>
      </c>
      <c r="M5" s="333">
        <v>44469</v>
      </c>
    </row>
    <row r="6" spans="1:13">
      <c r="A6" t="s">
        <v>456</v>
      </c>
      <c r="B6" s="334" t="s">
        <v>334</v>
      </c>
      <c r="C6" s="334" t="s">
        <v>297</v>
      </c>
      <c r="D6" t="s">
        <v>462</v>
      </c>
      <c r="E6">
        <v>3480</v>
      </c>
      <c r="F6">
        <v>775351.7</v>
      </c>
      <c r="G6">
        <v>148.05000000000001</v>
      </c>
      <c r="H6">
        <v>515214</v>
      </c>
      <c r="I6">
        <v>775351.7</v>
      </c>
      <c r="J6">
        <v>148.05000000000001</v>
      </c>
      <c r="K6">
        <v>515214</v>
      </c>
      <c r="L6" t="s">
        <v>459</v>
      </c>
      <c r="M6" s="333">
        <v>44469</v>
      </c>
    </row>
    <row r="7" spans="1:13">
      <c r="A7" t="s">
        <v>456</v>
      </c>
      <c r="B7" s="334" t="s">
        <v>336</v>
      </c>
      <c r="C7" s="334">
        <v>2722670</v>
      </c>
      <c r="D7" t="s">
        <v>463</v>
      </c>
      <c r="E7">
        <v>47714</v>
      </c>
      <c r="F7">
        <v>760001.43</v>
      </c>
      <c r="G7">
        <v>17.670000000000002</v>
      </c>
      <c r="H7">
        <v>843106.38</v>
      </c>
      <c r="I7">
        <v>760001.43</v>
      </c>
      <c r="J7">
        <v>17.670000000000002</v>
      </c>
      <c r="K7">
        <v>843106.38</v>
      </c>
      <c r="L7" t="s">
        <v>459</v>
      </c>
      <c r="M7" s="333">
        <v>44469</v>
      </c>
    </row>
    <row r="8" spans="1:13">
      <c r="A8" t="s">
        <v>456</v>
      </c>
      <c r="B8" s="334">
        <v>35128206</v>
      </c>
      <c r="C8" s="334">
        <v>2257495</v>
      </c>
      <c r="D8" t="s">
        <v>464</v>
      </c>
      <c r="E8">
        <v>12500</v>
      </c>
      <c r="F8">
        <v>292738.75</v>
      </c>
      <c r="G8">
        <v>15.99</v>
      </c>
      <c r="H8">
        <v>199875</v>
      </c>
      <c r="I8">
        <v>292738.75</v>
      </c>
      <c r="J8">
        <v>15.99</v>
      </c>
      <c r="K8">
        <v>199875</v>
      </c>
      <c r="L8" t="s">
        <v>459</v>
      </c>
      <c r="M8" s="333">
        <v>44469</v>
      </c>
    </row>
    <row r="9" spans="1:13">
      <c r="A9" t="s">
        <v>456</v>
      </c>
      <c r="B9" s="334">
        <v>6054603</v>
      </c>
      <c r="C9" s="334">
        <v>6054603</v>
      </c>
      <c r="D9" t="s">
        <v>465</v>
      </c>
      <c r="E9">
        <v>24100</v>
      </c>
      <c r="F9">
        <v>234404.42</v>
      </c>
      <c r="G9">
        <v>10.75</v>
      </c>
      <c r="H9">
        <v>259150.27</v>
      </c>
      <c r="I9">
        <v>25815650</v>
      </c>
      <c r="J9">
        <v>1196.5</v>
      </c>
      <c r="K9">
        <v>28835650</v>
      </c>
      <c r="L9" t="s">
        <v>466</v>
      </c>
      <c r="M9" s="333">
        <v>44469</v>
      </c>
    </row>
    <row r="10" spans="1:13">
      <c r="A10" t="s">
        <v>456</v>
      </c>
      <c r="B10" s="334" t="s">
        <v>341</v>
      </c>
      <c r="C10" s="334" t="s">
        <v>298</v>
      </c>
      <c r="D10" t="s">
        <v>467</v>
      </c>
      <c r="E10">
        <v>2200</v>
      </c>
      <c r="F10">
        <v>286746.15999999997</v>
      </c>
      <c r="G10">
        <v>159.38999999999999</v>
      </c>
      <c r="H10">
        <v>350658</v>
      </c>
      <c r="I10">
        <v>286746.15999999997</v>
      </c>
      <c r="J10">
        <v>159.38999999999999</v>
      </c>
      <c r="K10">
        <v>350658</v>
      </c>
      <c r="L10" t="s">
        <v>459</v>
      </c>
      <c r="M10" s="333">
        <v>44469</v>
      </c>
    </row>
    <row r="11" spans="1:13">
      <c r="A11" t="s">
        <v>456</v>
      </c>
      <c r="B11" s="336" t="s">
        <v>343</v>
      </c>
      <c r="C11" s="334" t="s">
        <v>299</v>
      </c>
      <c r="D11" t="s">
        <v>468</v>
      </c>
      <c r="E11">
        <v>2092</v>
      </c>
      <c r="F11">
        <v>301321.08</v>
      </c>
      <c r="G11">
        <v>745.11</v>
      </c>
      <c r="H11">
        <v>1558770.12</v>
      </c>
      <c r="I11">
        <v>301321.08</v>
      </c>
      <c r="J11">
        <v>745.11</v>
      </c>
      <c r="K11">
        <v>1558770.12</v>
      </c>
      <c r="L11" t="s">
        <v>459</v>
      </c>
      <c r="M11" s="333">
        <v>44469</v>
      </c>
    </row>
    <row r="12" spans="1:13">
      <c r="A12" t="s">
        <v>456</v>
      </c>
      <c r="B12" s="351" t="s">
        <v>300</v>
      </c>
      <c r="C12" s="351" t="s">
        <v>300</v>
      </c>
      <c r="D12" t="s">
        <v>346</v>
      </c>
      <c r="E12">
        <v>68495</v>
      </c>
      <c r="F12">
        <v>513072.6</v>
      </c>
      <c r="G12">
        <v>7.61</v>
      </c>
      <c r="H12">
        <v>521532.72</v>
      </c>
      <c r="I12">
        <v>395998.41</v>
      </c>
      <c r="J12">
        <v>5.65</v>
      </c>
      <c r="K12">
        <v>387133.74</v>
      </c>
      <c r="L12" t="s">
        <v>469</v>
      </c>
      <c r="M12" s="333">
        <v>44469</v>
      </c>
    </row>
    <row r="13" spans="1:13">
      <c r="A13" t="s">
        <v>456</v>
      </c>
      <c r="B13" s="334">
        <v>7124594</v>
      </c>
      <c r="C13" s="334">
        <v>7124594</v>
      </c>
      <c r="D13" t="s">
        <v>347</v>
      </c>
      <c r="E13">
        <v>2596</v>
      </c>
      <c r="F13">
        <v>382225.63</v>
      </c>
      <c r="G13">
        <v>152.76</v>
      </c>
      <c r="H13">
        <v>396576.27</v>
      </c>
      <c r="I13">
        <v>383309.17</v>
      </c>
      <c r="J13">
        <v>142.30000000000001</v>
      </c>
      <c r="K13">
        <v>369410.8</v>
      </c>
      <c r="L13" t="s">
        <v>470</v>
      </c>
      <c r="M13" s="333">
        <v>44469</v>
      </c>
    </row>
    <row r="14" spans="1:13">
      <c r="A14" t="s">
        <v>456</v>
      </c>
      <c r="B14" s="334" t="s">
        <v>348</v>
      </c>
      <c r="C14" s="334">
        <v>2136646</v>
      </c>
      <c r="D14" t="s">
        <v>471</v>
      </c>
      <c r="E14">
        <v>11200</v>
      </c>
      <c r="F14">
        <v>294060.79999999999</v>
      </c>
      <c r="G14">
        <v>19.77</v>
      </c>
      <c r="H14">
        <v>221424</v>
      </c>
      <c r="I14">
        <v>294060.79999999999</v>
      </c>
      <c r="J14">
        <v>19.77</v>
      </c>
      <c r="K14">
        <v>221424</v>
      </c>
      <c r="L14" t="s">
        <v>459</v>
      </c>
      <c r="M14" s="333">
        <v>44469</v>
      </c>
    </row>
    <row r="15" spans="1:13">
      <c r="A15" t="s">
        <v>456</v>
      </c>
      <c r="B15" s="334" t="s">
        <v>302</v>
      </c>
      <c r="C15" s="334" t="s">
        <v>302</v>
      </c>
      <c r="D15" t="s">
        <v>472</v>
      </c>
      <c r="E15">
        <v>16688</v>
      </c>
      <c r="F15">
        <v>496030.75</v>
      </c>
      <c r="G15">
        <v>33.07</v>
      </c>
      <c r="H15">
        <v>551920.25</v>
      </c>
      <c r="I15">
        <v>384843.19</v>
      </c>
      <c r="J15">
        <v>24.55</v>
      </c>
      <c r="K15">
        <v>409690.4</v>
      </c>
      <c r="L15" t="s">
        <v>469</v>
      </c>
      <c r="M15" s="333">
        <v>44469</v>
      </c>
    </row>
    <row r="16" spans="1:13">
      <c r="A16" t="s">
        <v>456</v>
      </c>
      <c r="B16" s="334">
        <v>124765108</v>
      </c>
      <c r="C16" s="334">
        <v>2125097</v>
      </c>
      <c r="D16" t="s">
        <v>473</v>
      </c>
      <c r="E16">
        <v>24400</v>
      </c>
      <c r="F16">
        <v>406039.06</v>
      </c>
      <c r="G16">
        <v>29.87</v>
      </c>
      <c r="H16">
        <v>728828</v>
      </c>
      <c r="I16">
        <v>406039.06</v>
      </c>
      <c r="J16">
        <v>29.87</v>
      </c>
      <c r="K16">
        <v>728828</v>
      </c>
      <c r="L16" t="s">
        <v>459</v>
      </c>
      <c r="M16" s="333">
        <v>44469</v>
      </c>
    </row>
    <row r="17" spans="1:13">
      <c r="A17" t="s">
        <v>456</v>
      </c>
      <c r="B17" s="334">
        <v>151290889</v>
      </c>
      <c r="C17" s="334">
        <v>2488671</v>
      </c>
      <c r="D17" t="s">
        <v>474</v>
      </c>
      <c r="E17">
        <v>25000</v>
      </c>
      <c r="F17">
        <v>205777.5</v>
      </c>
      <c r="G17">
        <v>7.17</v>
      </c>
      <c r="H17">
        <v>179250</v>
      </c>
      <c r="I17">
        <v>205777.5</v>
      </c>
      <c r="J17">
        <v>7.17</v>
      </c>
      <c r="K17">
        <v>179250</v>
      </c>
      <c r="L17" t="s">
        <v>459</v>
      </c>
      <c r="M17" s="333">
        <v>44469</v>
      </c>
    </row>
    <row r="18" spans="1:13">
      <c r="A18" t="s">
        <v>456</v>
      </c>
      <c r="B18" s="334" t="s">
        <v>356</v>
      </c>
      <c r="C18" s="334" t="s">
        <v>303</v>
      </c>
      <c r="D18" t="s">
        <v>475</v>
      </c>
      <c r="E18">
        <v>4000</v>
      </c>
      <c r="F18">
        <v>237904.32</v>
      </c>
      <c r="G18">
        <v>84.76</v>
      </c>
      <c r="H18">
        <v>339040</v>
      </c>
      <c r="I18">
        <v>237904.32</v>
      </c>
      <c r="J18">
        <v>84.76</v>
      </c>
      <c r="K18">
        <v>339040</v>
      </c>
      <c r="L18" t="s">
        <v>459</v>
      </c>
      <c r="M18" s="333">
        <v>44469</v>
      </c>
    </row>
    <row r="19" spans="1:13">
      <c r="A19" t="s">
        <v>456</v>
      </c>
      <c r="B19" s="334">
        <v>7171589</v>
      </c>
      <c r="C19" s="334">
        <v>7171589</v>
      </c>
      <c r="D19" t="s">
        <v>358</v>
      </c>
      <c r="E19">
        <v>18812</v>
      </c>
      <c r="F19">
        <v>260935.19</v>
      </c>
      <c r="G19">
        <v>9.98</v>
      </c>
      <c r="H19">
        <v>187695.9</v>
      </c>
      <c r="I19">
        <v>259038.25</v>
      </c>
      <c r="J19">
        <v>9.2899999999999991</v>
      </c>
      <c r="K19">
        <v>174838.73</v>
      </c>
      <c r="L19" t="s">
        <v>470</v>
      </c>
      <c r="M19" s="333">
        <v>44469</v>
      </c>
    </row>
    <row r="20" spans="1:13">
      <c r="A20" t="s">
        <v>456</v>
      </c>
      <c r="B20" s="334">
        <v>6185495</v>
      </c>
      <c r="C20" s="334">
        <v>6185495</v>
      </c>
      <c r="D20" t="s">
        <v>359</v>
      </c>
      <c r="E20">
        <v>1883</v>
      </c>
      <c r="F20">
        <v>180451.82</v>
      </c>
      <c r="G20">
        <v>208.74</v>
      </c>
      <c r="H20">
        <v>393050.23</v>
      </c>
      <c r="I20">
        <v>240346.12</v>
      </c>
      <c r="J20">
        <v>288.87</v>
      </c>
      <c r="K20">
        <v>543942.21</v>
      </c>
      <c r="L20" t="s">
        <v>476</v>
      </c>
      <c r="M20" s="333">
        <v>44469</v>
      </c>
    </row>
    <row r="21" spans="1:13">
      <c r="A21" t="s">
        <v>456</v>
      </c>
      <c r="B21" s="334" t="s">
        <v>304</v>
      </c>
      <c r="C21" s="334" t="s">
        <v>304</v>
      </c>
      <c r="D21" t="s">
        <v>477</v>
      </c>
      <c r="E21">
        <v>25940</v>
      </c>
      <c r="F21">
        <v>492884.56</v>
      </c>
      <c r="G21">
        <v>52.65</v>
      </c>
      <c r="H21">
        <v>1365792.82</v>
      </c>
      <c r="I21">
        <v>452326.07</v>
      </c>
      <c r="J21">
        <v>45.46</v>
      </c>
      <c r="K21">
        <v>1179362.1000000001</v>
      </c>
      <c r="L21" t="s">
        <v>457</v>
      </c>
      <c r="M21" s="333">
        <v>44469</v>
      </c>
    </row>
    <row r="22" spans="1:13">
      <c r="A22" t="s">
        <v>456</v>
      </c>
      <c r="B22" s="334">
        <v>294821608</v>
      </c>
      <c r="C22" s="334">
        <v>2031730</v>
      </c>
      <c r="D22" t="s">
        <v>478</v>
      </c>
      <c r="E22">
        <v>70800</v>
      </c>
      <c r="F22">
        <v>507624.08</v>
      </c>
      <c r="G22">
        <v>11.2</v>
      </c>
      <c r="H22">
        <v>792960</v>
      </c>
      <c r="I22">
        <v>507624.08</v>
      </c>
      <c r="J22">
        <v>11.2</v>
      </c>
      <c r="K22">
        <v>792960</v>
      </c>
      <c r="L22" t="s">
        <v>459</v>
      </c>
      <c r="M22" s="333">
        <v>44469</v>
      </c>
    </row>
    <row r="23" spans="1:13">
      <c r="A23" t="s">
        <v>456</v>
      </c>
      <c r="B23" s="334" t="s">
        <v>363</v>
      </c>
      <c r="C23" s="334" t="s">
        <v>305</v>
      </c>
      <c r="D23" t="s">
        <v>479</v>
      </c>
      <c r="E23">
        <v>5800</v>
      </c>
      <c r="F23">
        <v>434282.3</v>
      </c>
      <c r="G23">
        <v>209.12</v>
      </c>
      <c r="H23">
        <v>1212896</v>
      </c>
      <c r="I23">
        <v>434282.3</v>
      </c>
      <c r="J23">
        <v>209.12</v>
      </c>
      <c r="K23">
        <v>1212896</v>
      </c>
      <c r="L23" t="s">
        <v>459</v>
      </c>
      <c r="M23" s="333">
        <v>44469</v>
      </c>
    </row>
    <row r="24" spans="1:13">
      <c r="A24" t="s">
        <v>456</v>
      </c>
      <c r="B24" s="334">
        <v>398438408</v>
      </c>
      <c r="C24" s="334" t="s">
        <v>306</v>
      </c>
      <c r="D24" t="s">
        <v>480</v>
      </c>
      <c r="E24">
        <v>25900</v>
      </c>
      <c r="F24">
        <v>522107.96</v>
      </c>
      <c r="G24">
        <v>14.61</v>
      </c>
      <c r="H24">
        <v>378399</v>
      </c>
      <c r="I24">
        <v>522107.96</v>
      </c>
      <c r="J24">
        <v>14.61</v>
      </c>
      <c r="K24">
        <v>378399</v>
      </c>
      <c r="L24" t="s">
        <v>459</v>
      </c>
      <c r="M24" s="333">
        <v>44469</v>
      </c>
    </row>
    <row r="25" spans="1:13">
      <c r="A25" t="s">
        <v>456</v>
      </c>
      <c r="B25" s="334" t="s">
        <v>366</v>
      </c>
      <c r="C25" s="334">
        <v>2781648</v>
      </c>
      <c r="D25" t="s">
        <v>481</v>
      </c>
      <c r="E25">
        <v>7000</v>
      </c>
      <c r="F25">
        <v>486056</v>
      </c>
      <c r="G25">
        <v>73.09</v>
      </c>
      <c r="H25">
        <v>511630</v>
      </c>
      <c r="I25">
        <v>486056</v>
      </c>
      <c r="J25">
        <v>73.09</v>
      </c>
      <c r="K25">
        <v>511630</v>
      </c>
      <c r="L25" t="s">
        <v>459</v>
      </c>
      <c r="M25" s="333">
        <v>44469</v>
      </c>
    </row>
    <row r="26" spans="1:13">
      <c r="A26" t="s">
        <v>456</v>
      </c>
      <c r="B26" s="334" t="s">
        <v>368</v>
      </c>
      <c r="C26" s="334">
        <v>2569286</v>
      </c>
      <c r="D26" t="s">
        <v>482</v>
      </c>
      <c r="E26">
        <v>54700</v>
      </c>
      <c r="F26">
        <v>671650.19</v>
      </c>
      <c r="G26">
        <v>18.87</v>
      </c>
      <c r="H26">
        <v>1032189</v>
      </c>
      <c r="I26">
        <v>671650.19</v>
      </c>
      <c r="J26">
        <v>18.87</v>
      </c>
      <c r="K26">
        <v>1032189</v>
      </c>
      <c r="L26" t="s">
        <v>459</v>
      </c>
      <c r="M26" s="333">
        <v>44469</v>
      </c>
    </row>
    <row r="27" spans="1:13">
      <c r="A27" t="s">
        <v>456</v>
      </c>
      <c r="B27" s="334" t="s">
        <v>370</v>
      </c>
      <c r="C27" s="334" t="s">
        <v>307</v>
      </c>
      <c r="D27" t="s">
        <v>483</v>
      </c>
      <c r="E27">
        <v>1300</v>
      </c>
      <c r="F27">
        <v>210188.94</v>
      </c>
      <c r="G27">
        <v>262.02</v>
      </c>
      <c r="H27">
        <v>340626</v>
      </c>
      <c r="I27">
        <v>210188.94</v>
      </c>
      <c r="J27">
        <v>262.02</v>
      </c>
      <c r="K27">
        <v>340626</v>
      </c>
      <c r="L27" t="s">
        <v>459</v>
      </c>
      <c r="M27" s="333">
        <v>44469</v>
      </c>
    </row>
    <row r="28" spans="1:13">
      <c r="A28" t="s">
        <v>456</v>
      </c>
      <c r="B28" s="334">
        <v>5889505</v>
      </c>
      <c r="C28" s="334">
        <v>5889505</v>
      </c>
      <c r="D28" t="s">
        <v>372</v>
      </c>
      <c r="E28">
        <v>19754</v>
      </c>
      <c r="F28">
        <v>389105.64</v>
      </c>
      <c r="G28">
        <v>41.14</v>
      </c>
      <c r="H28">
        <v>812693.51</v>
      </c>
      <c r="I28">
        <v>360551.52</v>
      </c>
      <c r="J28">
        <v>35.520000000000003</v>
      </c>
      <c r="K28">
        <v>701760.85</v>
      </c>
      <c r="L28" t="s">
        <v>457</v>
      </c>
      <c r="M28" s="333">
        <v>44469</v>
      </c>
    </row>
    <row r="29" spans="1:13">
      <c r="A29" t="s">
        <v>456</v>
      </c>
      <c r="B29" s="334" t="s">
        <v>373</v>
      </c>
      <c r="C29" s="334" t="s">
        <v>308</v>
      </c>
      <c r="D29" t="s">
        <v>484</v>
      </c>
      <c r="E29">
        <v>11955</v>
      </c>
      <c r="F29">
        <v>675226.53</v>
      </c>
      <c r="G29">
        <v>64.290000000000006</v>
      </c>
      <c r="H29">
        <v>768586.95</v>
      </c>
      <c r="I29">
        <v>675226.53</v>
      </c>
      <c r="J29">
        <v>64.290000000000006</v>
      </c>
      <c r="K29">
        <v>768586.95</v>
      </c>
      <c r="L29" t="s">
        <v>459</v>
      </c>
      <c r="M29" s="333">
        <v>44469</v>
      </c>
    </row>
    <row r="30" spans="1:13">
      <c r="A30" t="s">
        <v>456</v>
      </c>
      <c r="B30" s="334" t="s">
        <v>309</v>
      </c>
      <c r="C30" s="334" t="s">
        <v>309</v>
      </c>
      <c r="D30" t="s">
        <v>376</v>
      </c>
      <c r="E30">
        <v>4504</v>
      </c>
      <c r="F30">
        <v>218870.8</v>
      </c>
      <c r="G30">
        <v>66.900000000000006</v>
      </c>
      <c r="H30">
        <v>301330.40999999997</v>
      </c>
      <c r="I30">
        <v>218444</v>
      </c>
      <c r="J30">
        <v>62.32</v>
      </c>
      <c r="K30">
        <v>280689.28000000003</v>
      </c>
      <c r="L30" t="s">
        <v>470</v>
      </c>
      <c r="M30" s="333">
        <v>44469</v>
      </c>
    </row>
    <row r="31" spans="1:13">
      <c r="A31" t="s">
        <v>456</v>
      </c>
      <c r="B31" s="334" t="s">
        <v>377</v>
      </c>
      <c r="C31" s="334" t="s">
        <v>310</v>
      </c>
      <c r="D31" t="s">
        <v>485</v>
      </c>
      <c r="E31">
        <v>18600</v>
      </c>
      <c r="F31">
        <v>162577.01999999999</v>
      </c>
      <c r="G31">
        <v>13.25</v>
      </c>
      <c r="H31">
        <v>246450</v>
      </c>
      <c r="I31">
        <v>162577.01999999999</v>
      </c>
      <c r="J31">
        <v>13.25</v>
      </c>
      <c r="K31">
        <v>246450</v>
      </c>
      <c r="L31" t="s">
        <v>459</v>
      </c>
      <c r="M31" s="333">
        <v>44469</v>
      </c>
    </row>
    <row r="32" spans="1:13">
      <c r="A32" t="s">
        <v>456</v>
      </c>
      <c r="B32" s="334" t="s">
        <v>379</v>
      </c>
      <c r="C32" s="334" t="s">
        <v>311</v>
      </c>
      <c r="D32" t="s">
        <v>486</v>
      </c>
      <c r="E32">
        <v>11161</v>
      </c>
      <c r="F32">
        <v>520806.32</v>
      </c>
      <c r="G32">
        <v>46.41</v>
      </c>
      <c r="H32">
        <v>517982.01</v>
      </c>
      <c r="I32">
        <v>520806.32</v>
      </c>
      <c r="J32">
        <v>46.41</v>
      </c>
      <c r="K32">
        <v>517982.01</v>
      </c>
      <c r="L32" t="s">
        <v>459</v>
      </c>
      <c r="M32" s="333">
        <v>44469</v>
      </c>
    </row>
    <row r="33" spans="1:13">
      <c r="A33" t="s">
        <v>456</v>
      </c>
      <c r="B33" s="334">
        <v>6499260</v>
      </c>
      <c r="C33" s="334">
        <v>6499260</v>
      </c>
      <c r="D33" t="s">
        <v>381</v>
      </c>
      <c r="E33">
        <v>3900</v>
      </c>
      <c r="F33">
        <v>211774.68</v>
      </c>
      <c r="G33">
        <v>62.91</v>
      </c>
      <c r="H33">
        <v>245349.15</v>
      </c>
      <c r="I33">
        <v>23262722</v>
      </c>
      <c r="J33">
        <v>7000</v>
      </c>
      <c r="K33">
        <v>27300000</v>
      </c>
      <c r="L33" t="s">
        <v>466</v>
      </c>
      <c r="M33" s="333">
        <v>44469</v>
      </c>
    </row>
    <row r="34" spans="1:13">
      <c r="A34" t="s">
        <v>456</v>
      </c>
      <c r="B34" s="334" t="s">
        <v>312</v>
      </c>
      <c r="C34" s="334" t="s">
        <v>312</v>
      </c>
      <c r="D34" t="s">
        <v>487</v>
      </c>
      <c r="E34">
        <v>7100</v>
      </c>
      <c r="F34">
        <v>406713.57</v>
      </c>
      <c r="G34">
        <v>100.36</v>
      </c>
      <c r="H34">
        <v>712582.51</v>
      </c>
      <c r="I34">
        <v>306696.84999999998</v>
      </c>
      <c r="J34">
        <v>74.5</v>
      </c>
      <c r="K34">
        <v>528950</v>
      </c>
      <c r="L34" t="s">
        <v>469</v>
      </c>
      <c r="M34" s="333">
        <v>44469</v>
      </c>
    </row>
    <row r="35" spans="1:13">
      <c r="A35" t="s">
        <v>456</v>
      </c>
      <c r="B35" s="334">
        <v>7333378</v>
      </c>
      <c r="C35" s="334">
        <v>7333378</v>
      </c>
      <c r="D35" t="s">
        <v>488</v>
      </c>
      <c r="E35">
        <v>2445</v>
      </c>
      <c r="F35">
        <v>439028.68</v>
      </c>
      <c r="G35">
        <v>753.19</v>
      </c>
      <c r="H35">
        <v>1841558.78</v>
      </c>
      <c r="I35">
        <v>438707.4</v>
      </c>
      <c r="J35">
        <v>701.6</v>
      </c>
      <c r="K35">
        <v>1715412</v>
      </c>
      <c r="L35" t="s">
        <v>470</v>
      </c>
      <c r="M35" s="333">
        <v>44469</v>
      </c>
    </row>
    <row r="36" spans="1:13">
      <c r="A36" t="s">
        <v>456</v>
      </c>
      <c r="B36" s="334" t="s">
        <v>313</v>
      </c>
      <c r="C36" s="334" t="s">
        <v>313</v>
      </c>
      <c r="D36" t="s">
        <v>386</v>
      </c>
      <c r="E36">
        <v>3119</v>
      </c>
      <c r="F36">
        <v>213692.74</v>
      </c>
      <c r="G36">
        <v>127.68</v>
      </c>
      <c r="H36">
        <v>398242.14</v>
      </c>
      <c r="I36">
        <v>286463</v>
      </c>
      <c r="J36">
        <v>176.7</v>
      </c>
      <c r="K36">
        <v>551127.30000000005</v>
      </c>
      <c r="L36" t="s">
        <v>476</v>
      </c>
      <c r="M36" s="333">
        <v>44469</v>
      </c>
    </row>
    <row r="37" spans="1:13">
      <c r="A37" t="s">
        <v>456</v>
      </c>
      <c r="B37" s="334">
        <v>6555805</v>
      </c>
      <c r="C37" s="334">
        <v>6555805</v>
      </c>
      <c r="D37" t="s">
        <v>489</v>
      </c>
      <c r="E37">
        <v>6000</v>
      </c>
      <c r="F37">
        <v>214862.88</v>
      </c>
      <c r="G37">
        <v>55.27</v>
      </c>
      <c r="H37">
        <v>331625.78000000003</v>
      </c>
      <c r="I37">
        <v>23582788</v>
      </c>
      <c r="J37">
        <v>6150</v>
      </c>
      <c r="K37">
        <v>36900000</v>
      </c>
      <c r="L37" t="s">
        <v>466</v>
      </c>
      <c r="M37" s="333">
        <v>44469</v>
      </c>
    </row>
    <row r="38" spans="1:13">
      <c r="A38" t="s">
        <v>456</v>
      </c>
      <c r="B38" s="334">
        <v>4741844</v>
      </c>
      <c r="C38" s="334">
        <v>4741844</v>
      </c>
      <c r="D38" t="s">
        <v>388</v>
      </c>
      <c r="E38">
        <v>3654</v>
      </c>
      <c r="F38">
        <v>405958.8</v>
      </c>
      <c r="G38">
        <v>217.31</v>
      </c>
      <c r="H38">
        <v>794062.65</v>
      </c>
      <c r="I38">
        <v>375707.75</v>
      </c>
      <c r="J38">
        <v>187.65</v>
      </c>
      <c r="K38">
        <v>685673.1</v>
      </c>
      <c r="L38" t="s">
        <v>457</v>
      </c>
      <c r="M38" s="333">
        <v>44469</v>
      </c>
    </row>
    <row r="39" spans="1:13">
      <c r="A39" t="s">
        <v>456</v>
      </c>
      <c r="B39" s="334">
        <v>631512209</v>
      </c>
      <c r="C39" s="334" t="s">
        <v>314</v>
      </c>
      <c r="D39" t="s">
        <v>490</v>
      </c>
      <c r="E39">
        <v>9900</v>
      </c>
      <c r="F39">
        <v>257665.09</v>
      </c>
      <c r="G39">
        <v>33.26</v>
      </c>
      <c r="H39">
        <v>329274</v>
      </c>
      <c r="I39">
        <v>257665.09</v>
      </c>
      <c r="J39">
        <v>33.26</v>
      </c>
      <c r="K39">
        <v>329274</v>
      </c>
      <c r="L39" t="s">
        <v>459</v>
      </c>
      <c r="M39" s="333">
        <v>44469</v>
      </c>
    </row>
    <row r="40" spans="1:13">
      <c r="A40" t="s">
        <v>456</v>
      </c>
      <c r="B40" s="334">
        <v>6640682</v>
      </c>
      <c r="C40" s="334">
        <v>6640682</v>
      </c>
      <c r="D40" t="s">
        <v>491</v>
      </c>
      <c r="E40">
        <v>7972</v>
      </c>
      <c r="F40">
        <v>400043.51</v>
      </c>
      <c r="G40">
        <v>111.62</v>
      </c>
      <c r="H40">
        <v>889837.69</v>
      </c>
      <c r="I40">
        <v>44158818</v>
      </c>
      <c r="J40">
        <v>12420</v>
      </c>
      <c r="K40">
        <v>99012240</v>
      </c>
      <c r="L40" t="s">
        <v>466</v>
      </c>
      <c r="M40" s="333">
        <v>44469</v>
      </c>
    </row>
    <row r="41" spans="1:13">
      <c r="A41" t="s">
        <v>456</v>
      </c>
      <c r="B41" s="334">
        <v>654902204</v>
      </c>
      <c r="C41" s="334">
        <v>2640891</v>
      </c>
      <c r="D41" t="s">
        <v>492</v>
      </c>
      <c r="E41">
        <v>40000</v>
      </c>
      <c r="F41">
        <v>137044</v>
      </c>
      <c r="G41">
        <v>5.45</v>
      </c>
      <c r="H41">
        <v>218000</v>
      </c>
      <c r="I41">
        <v>137044</v>
      </c>
      <c r="J41">
        <v>5.45</v>
      </c>
      <c r="K41">
        <v>218000</v>
      </c>
      <c r="L41" t="s">
        <v>459</v>
      </c>
      <c r="M41" s="333">
        <v>44469</v>
      </c>
    </row>
    <row r="42" spans="1:13">
      <c r="A42" t="s">
        <v>456</v>
      </c>
      <c r="B42" s="334">
        <v>6659428</v>
      </c>
      <c r="C42" s="334">
        <v>6659428</v>
      </c>
      <c r="D42" t="s">
        <v>493</v>
      </c>
      <c r="E42">
        <v>7911</v>
      </c>
      <c r="F42">
        <v>352324.1</v>
      </c>
      <c r="G42">
        <v>99.76</v>
      </c>
      <c r="H42">
        <v>789180.37</v>
      </c>
      <c r="I42">
        <v>39528357</v>
      </c>
      <c r="J42">
        <v>11100</v>
      </c>
      <c r="K42">
        <v>87812100</v>
      </c>
      <c r="L42" t="s">
        <v>466</v>
      </c>
      <c r="M42" s="333">
        <v>44469</v>
      </c>
    </row>
    <row r="43" spans="1:13">
      <c r="A43" t="s">
        <v>456</v>
      </c>
      <c r="B43" s="334">
        <v>683715106</v>
      </c>
      <c r="C43" s="334">
        <v>2655657</v>
      </c>
      <c r="D43" t="s">
        <v>494</v>
      </c>
      <c r="E43">
        <v>11800</v>
      </c>
      <c r="F43">
        <v>394088.85</v>
      </c>
      <c r="G43">
        <v>48.74</v>
      </c>
      <c r="H43">
        <v>575132</v>
      </c>
      <c r="I43">
        <v>394088.85</v>
      </c>
      <c r="J43">
        <v>48.74</v>
      </c>
      <c r="K43">
        <v>575132</v>
      </c>
      <c r="L43" t="s">
        <v>459</v>
      </c>
      <c r="M43" s="333">
        <v>44469</v>
      </c>
    </row>
    <row r="44" spans="1:13">
      <c r="A44" t="s">
        <v>456</v>
      </c>
      <c r="B44" s="334">
        <v>6661144</v>
      </c>
      <c r="C44" s="334">
        <v>6661144</v>
      </c>
      <c r="D44" t="s">
        <v>394</v>
      </c>
      <c r="E44">
        <v>17800</v>
      </c>
      <c r="F44">
        <v>280514.89</v>
      </c>
      <c r="G44">
        <v>18.96</v>
      </c>
      <c r="H44">
        <v>337539.32</v>
      </c>
      <c r="I44">
        <v>31008719</v>
      </c>
      <c r="J44">
        <v>2110</v>
      </c>
      <c r="K44">
        <v>37558000</v>
      </c>
      <c r="L44" t="s">
        <v>466</v>
      </c>
      <c r="M44" s="333">
        <v>44469</v>
      </c>
    </row>
    <row r="45" spans="1:13">
      <c r="A45" t="s">
        <v>456</v>
      </c>
      <c r="B45" s="334" t="s">
        <v>395</v>
      </c>
      <c r="C45" s="334" t="s">
        <v>315</v>
      </c>
      <c r="D45" t="s">
        <v>495</v>
      </c>
      <c r="E45">
        <v>11000</v>
      </c>
      <c r="F45">
        <v>486178.04</v>
      </c>
      <c r="G45">
        <v>51.72</v>
      </c>
      <c r="H45">
        <v>568920</v>
      </c>
      <c r="I45">
        <v>486178.04</v>
      </c>
      <c r="J45">
        <v>51.72</v>
      </c>
      <c r="K45">
        <v>568920</v>
      </c>
      <c r="L45" t="s">
        <v>459</v>
      </c>
      <c r="M45" s="333">
        <v>44469</v>
      </c>
    </row>
    <row r="46" spans="1:13">
      <c r="A46" t="s">
        <v>456</v>
      </c>
      <c r="B46" s="334">
        <v>6269861</v>
      </c>
      <c r="C46" s="334">
        <v>6269861</v>
      </c>
      <c r="D46" t="s">
        <v>496</v>
      </c>
      <c r="E46">
        <v>11200</v>
      </c>
      <c r="F46">
        <v>178647.75</v>
      </c>
      <c r="G46">
        <v>20.83</v>
      </c>
      <c r="H46">
        <v>233320.75</v>
      </c>
      <c r="I46">
        <v>20187196</v>
      </c>
      <c r="J46">
        <v>2318</v>
      </c>
      <c r="K46">
        <v>25961600</v>
      </c>
      <c r="L46" t="s">
        <v>466</v>
      </c>
      <c r="M46" s="333">
        <v>44469</v>
      </c>
    </row>
    <row r="47" spans="1:13">
      <c r="A47" t="s">
        <v>456</v>
      </c>
      <c r="B47" s="334">
        <v>705015105</v>
      </c>
      <c r="C47" s="334">
        <v>2704485</v>
      </c>
      <c r="D47" t="s">
        <v>497</v>
      </c>
      <c r="E47">
        <v>31708</v>
      </c>
      <c r="F47">
        <v>378096.97</v>
      </c>
      <c r="G47">
        <v>9.67</v>
      </c>
      <c r="H47">
        <v>306616.36</v>
      </c>
      <c r="I47">
        <v>378096.97</v>
      </c>
      <c r="J47">
        <v>9.67</v>
      </c>
      <c r="K47">
        <v>306616.36</v>
      </c>
      <c r="L47" t="s">
        <v>459</v>
      </c>
      <c r="M47" s="333">
        <v>44469</v>
      </c>
    </row>
    <row r="48" spans="1:13">
      <c r="A48" t="s">
        <v>456</v>
      </c>
      <c r="B48" s="334" t="s">
        <v>350</v>
      </c>
      <c r="C48" s="334" t="s">
        <v>301</v>
      </c>
      <c r="D48" t="s">
        <v>498</v>
      </c>
      <c r="E48">
        <v>46200</v>
      </c>
      <c r="F48">
        <v>471782.36</v>
      </c>
      <c r="G48">
        <v>8.52</v>
      </c>
      <c r="H48">
        <v>393624</v>
      </c>
      <c r="I48">
        <v>471782.36</v>
      </c>
      <c r="J48">
        <v>8.52</v>
      </c>
      <c r="K48">
        <v>393624</v>
      </c>
      <c r="L48" t="s">
        <v>459</v>
      </c>
      <c r="M48" s="333">
        <v>44469</v>
      </c>
    </row>
    <row r="49" spans="1:13">
      <c r="A49" t="s">
        <v>456</v>
      </c>
      <c r="B49" s="334">
        <v>6229597</v>
      </c>
      <c r="C49" s="334">
        <v>6229597</v>
      </c>
      <c r="D49" t="s">
        <v>499</v>
      </c>
      <c r="E49">
        <v>50671</v>
      </c>
      <c r="F49">
        <v>404967.63</v>
      </c>
      <c r="G49">
        <v>9.7200000000000006</v>
      </c>
      <c r="H49">
        <v>492274.21</v>
      </c>
      <c r="I49">
        <v>45371868</v>
      </c>
      <c r="J49">
        <v>1081</v>
      </c>
      <c r="K49">
        <v>54775351</v>
      </c>
      <c r="L49" t="s">
        <v>466</v>
      </c>
      <c r="M49" s="333">
        <v>44469</v>
      </c>
    </row>
    <row r="50" spans="1:13">
      <c r="A50" t="s">
        <v>456</v>
      </c>
      <c r="B50" s="334">
        <v>759530108</v>
      </c>
      <c r="C50" s="334" t="s">
        <v>316</v>
      </c>
      <c r="D50" t="s">
        <v>500</v>
      </c>
      <c r="E50">
        <v>15000</v>
      </c>
      <c r="F50">
        <v>304525.32</v>
      </c>
      <c r="G50">
        <v>28.86</v>
      </c>
      <c r="H50">
        <v>432900</v>
      </c>
      <c r="I50">
        <v>304525.32</v>
      </c>
      <c r="J50">
        <v>28.86</v>
      </c>
      <c r="K50">
        <v>432900</v>
      </c>
      <c r="L50" t="s">
        <v>459</v>
      </c>
      <c r="M50" s="333">
        <v>44469</v>
      </c>
    </row>
    <row r="51" spans="1:13">
      <c r="A51" t="s">
        <v>456</v>
      </c>
      <c r="B51" s="334">
        <v>803054204</v>
      </c>
      <c r="C51" s="334">
        <v>2775135</v>
      </c>
      <c r="D51" t="s">
        <v>501</v>
      </c>
      <c r="E51">
        <v>3200</v>
      </c>
      <c r="F51">
        <v>343386.56</v>
      </c>
      <c r="G51">
        <v>135.04</v>
      </c>
      <c r="H51">
        <v>432128</v>
      </c>
      <c r="I51">
        <v>343386.56</v>
      </c>
      <c r="J51">
        <v>135.04</v>
      </c>
      <c r="K51">
        <v>432128</v>
      </c>
      <c r="L51" t="s">
        <v>459</v>
      </c>
      <c r="M51" s="333">
        <v>44469</v>
      </c>
    </row>
    <row r="52" spans="1:13">
      <c r="A52" t="s">
        <v>456</v>
      </c>
      <c r="B52" s="334">
        <v>6616508</v>
      </c>
      <c r="C52" s="334">
        <v>6616508</v>
      </c>
      <c r="D52" t="s">
        <v>502</v>
      </c>
      <c r="E52">
        <v>7290</v>
      </c>
      <c r="F52">
        <v>123898.39</v>
      </c>
      <c r="G52">
        <v>20.3</v>
      </c>
      <c r="H52">
        <v>148001.35</v>
      </c>
      <c r="I52">
        <v>14022188</v>
      </c>
      <c r="J52">
        <v>2259</v>
      </c>
      <c r="K52">
        <v>16468110</v>
      </c>
      <c r="L52" t="s">
        <v>466</v>
      </c>
      <c r="M52" s="333">
        <v>44469</v>
      </c>
    </row>
    <row r="53" spans="1:13">
      <c r="A53" t="s">
        <v>456</v>
      </c>
      <c r="B53" s="334" t="s">
        <v>404</v>
      </c>
      <c r="C53" s="334" t="s">
        <v>317</v>
      </c>
      <c r="D53" t="s">
        <v>503</v>
      </c>
      <c r="E53">
        <v>1121</v>
      </c>
      <c r="F53">
        <v>147562.5</v>
      </c>
      <c r="G53">
        <v>1355.78</v>
      </c>
      <c r="H53">
        <v>1519829.38</v>
      </c>
      <c r="I53">
        <v>147562.5</v>
      </c>
      <c r="J53">
        <v>1355.78</v>
      </c>
      <c r="K53">
        <v>1519829.38</v>
      </c>
      <c r="L53" t="s">
        <v>459</v>
      </c>
      <c r="M53" s="333">
        <v>44469</v>
      </c>
    </row>
    <row r="54" spans="1:13">
      <c r="A54" t="s">
        <v>456</v>
      </c>
      <c r="B54" s="334" t="s">
        <v>406</v>
      </c>
      <c r="C54" s="334">
        <v>2495648</v>
      </c>
      <c r="D54" t="s">
        <v>504</v>
      </c>
      <c r="E54">
        <v>8800</v>
      </c>
      <c r="F54">
        <v>215805.28</v>
      </c>
      <c r="G54">
        <v>30.1</v>
      </c>
      <c r="H54">
        <v>264880</v>
      </c>
      <c r="I54">
        <v>215805.28</v>
      </c>
      <c r="J54">
        <v>30.1</v>
      </c>
      <c r="K54">
        <v>264880</v>
      </c>
      <c r="L54" t="s">
        <v>459</v>
      </c>
      <c r="M54" s="333">
        <v>44469</v>
      </c>
    </row>
    <row r="55" spans="1:13">
      <c r="A55" t="s">
        <v>456</v>
      </c>
      <c r="B55" s="334" t="s">
        <v>318</v>
      </c>
      <c r="C55" s="334" t="s">
        <v>318</v>
      </c>
      <c r="D55" t="s">
        <v>409</v>
      </c>
      <c r="E55">
        <v>13596</v>
      </c>
      <c r="F55">
        <v>264414.63</v>
      </c>
      <c r="G55">
        <v>23.7</v>
      </c>
      <c r="H55">
        <v>322261.76000000001</v>
      </c>
      <c r="I55">
        <v>2373861.6</v>
      </c>
      <c r="J55">
        <v>207.6</v>
      </c>
      <c r="K55">
        <v>2822529.6</v>
      </c>
      <c r="L55" t="s">
        <v>505</v>
      </c>
      <c r="M55" s="333">
        <v>44469</v>
      </c>
    </row>
    <row r="56" spans="1:13">
      <c r="A56" t="s">
        <v>456</v>
      </c>
      <c r="B56" s="334" t="s">
        <v>410</v>
      </c>
      <c r="C56" s="334">
        <v>2615565</v>
      </c>
      <c r="D56" t="s">
        <v>506</v>
      </c>
      <c r="E56">
        <v>18400</v>
      </c>
      <c r="F56">
        <v>615917.48</v>
      </c>
      <c r="G56">
        <v>34.340000000000003</v>
      </c>
      <c r="H56">
        <v>631856</v>
      </c>
      <c r="I56">
        <v>615917.48</v>
      </c>
      <c r="J56">
        <v>34.340000000000003</v>
      </c>
      <c r="K56">
        <v>631856</v>
      </c>
      <c r="L56" t="s">
        <v>459</v>
      </c>
      <c r="M56" s="333">
        <v>44469</v>
      </c>
    </row>
    <row r="57" spans="1:13">
      <c r="A57" t="s">
        <v>456</v>
      </c>
      <c r="B57" s="334" t="s">
        <v>319</v>
      </c>
      <c r="C57" s="334" t="s">
        <v>319</v>
      </c>
      <c r="D57" t="s">
        <v>507</v>
      </c>
      <c r="E57">
        <v>20833</v>
      </c>
      <c r="F57">
        <v>414147.63</v>
      </c>
      <c r="G57">
        <v>19.41</v>
      </c>
      <c r="H57">
        <v>404423.45</v>
      </c>
      <c r="I57">
        <v>322205.95</v>
      </c>
      <c r="J57">
        <v>14.41</v>
      </c>
      <c r="K57">
        <v>300203.53000000003</v>
      </c>
      <c r="L57" t="s">
        <v>469</v>
      </c>
      <c r="M57" s="333">
        <v>44469</v>
      </c>
    </row>
    <row r="58" spans="1:13">
      <c r="A58" t="s">
        <v>456</v>
      </c>
      <c r="B58" s="334">
        <v>833635105</v>
      </c>
      <c r="C58" s="334">
        <v>2771122</v>
      </c>
      <c r="D58" t="s">
        <v>508</v>
      </c>
      <c r="E58">
        <v>8898</v>
      </c>
      <c r="F58">
        <v>414270.9</v>
      </c>
      <c r="G58">
        <v>53.72</v>
      </c>
      <c r="H58">
        <v>478000.56</v>
      </c>
      <c r="I58">
        <v>414270.9</v>
      </c>
      <c r="J58">
        <v>53.72</v>
      </c>
      <c r="K58">
        <v>478000.56</v>
      </c>
      <c r="L58" t="s">
        <v>459</v>
      </c>
      <c r="M58" s="333">
        <v>44469</v>
      </c>
    </row>
    <row r="59" spans="1:13">
      <c r="A59" t="s">
        <v>456</v>
      </c>
      <c r="B59" s="334">
        <v>835699307</v>
      </c>
      <c r="C59" s="334">
        <v>2821481</v>
      </c>
      <c r="D59" t="s">
        <v>509</v>
      </c>
      <c r="E59">
        <v>11667</v>
      </c>
      <c r="F59">
        <v>479616.92</v>
      </c>
      <c r="G59">
        <v>110.58</v>
      </c>
      <c r="H59">
        <v>1290136.8600000001</v>
      </c>
      <c r="I59">
        <v>479616.92</v>
      </c>
      <c r="J59">
        <v>110.58</v>
      </c>
      <c r="K59">
        <v>1290136.8600000001</v>
      </c>
      <c r="L59" t="s">
        <v>459</v>
      </c>
      <c r="M59" s="333">
        <v>44469</v>
      </c>
    </row>
    <row r="60" spans="1:13">
      <c r="A60" t="s">
        <v>456</v>
      </c>
      <c r="B60" s="334" t="s">
        <v>320</v>
      </c>
      <c r="C60" s="334" t="s">
        <v>320</v>
      </c>
      <c r="D60" t="s">
        <v>510</v>
      </c>
      <c r="E60">
        <v>85492</v>
      </c>
      <c r="F60">
        <v>175873.37</v>
      </c>
      <c r="G60">
        <v>2.54</v>
      </c>
      <c r="H60">
        <v>216834.25</v>
      </c>
      <c r="I60">
        <v>234248.08</v>
      </c>
      <c r="J60">
        <v>3.51</v>
      </c>
      <c r="K60">
        <v>300076.92</v>
      </c>
      <c r="L60" t="s">
        <v>476</v>
      </c>
      <c r="M60" s="333">
        <v>44469</v>
      </c>
    </row>
    <row r="61" spans="1:13">
      <c r="A61" t="s">
        <v>456</v>
      </c>
      <c r="B61" s="334">
        <v>6356406</v>
      </c>
      <c r="C61" s="334">
        <v>6356406</v>
      </c>
      <c r="D61" t="s">
        <v>417</v>
      </c>
      <c r="E61">
        <v>6188</v>
      </c>
      <c r="F61">
        <v>194414.99</v>
      </c>
      <c r="G61">
        <v>18.68</v>
      </c>
      <c r="H61">
        <v>115590.53</v>
      </c>
      <c r="I61">
        <v>21503189</v>
      </c>
      <c r="J61">
        <v>2078.5</v>
      </c>
      <c r="K61">
        <v>12861758</v>
      </c>
      <c r="L61" t="s">
        <v>466</v>
      </c>
      <c r="M61" s="333">
        <v>44469</v>
      </c>
    </row>
    <row r="62" spans="1:13">
      <c r="A62" t="s">
        <v>456</v>
      </c>
      <c r="B62" s="334" t="s">
        <v>321</v>
      </c>
      <c r="C62" s="334" t="s">
        <v>321</v>
      </c>
      <c r="D62" t="s">
        <v>511</v>
      </c>
      <c r="E62">
        <v>7015</v>
      </c>
      <c r="F62">
        <v>553085.36</v>
      </c>
      <c r="G62">
        <v>131.62</v>
      </c>
      <c r="H62">
        <v>923282.86</v>
      </c>
      <c r="I62">
        <v>498746.86</v>
      </c>
      <c r="J62">
        <v>113.65</v>
      </c>
      <c r="K62">
        <v>797254.75</v>
      </c>
      <c r="L62" t="s">
        <v>457</v>
      </c>
      <c r="M62" s="333">
        <v>44469</v>
      </c>
    </row>
    <row r="63" spans="1:13">
      <c r="A63" t="s">
        <v>456</v>
      </c>
      <c r="B63" s="334">
        <v>874039100</v>
      </c>
      <c r="C63" s="334">
        <v>2113382</v>
      </c>
      <c r="D63" t="s">
        <v>512</v>
      </c>
      <c r="E63">
        <v>3500</v>
      </c>
      <c r="F63">
        <v>429806.23</v>
      </c>
      <c r="G63">
        <v>111.65</v>
      </c>
      <c r="H63">
        <v>390775</v>
      </c>
      <c r="I63">
        <v>429806.23</v>
      </c>
      <c r="J63">
        <v>111.65</v>
      </c>
      <c r="K63">
        <v>390775</v>
      </c>
      <c r="L63" t="s">
        <v>459</v>
      </c>
      <c r="M63" s="333">
        <v>44469</v>
      </c>
    </row>
    <row r="64" spans="1:13">
      <c r="A64" t="s">
        <v>456</v>
      </c>
      <c r="B64" s="334">
        <v>874080104</v>
      </c>
      <c r="C64" s="334" t="s">
        <v>322</v>
      </c>
      <c r="D64" t="s">
        <v>513</v>
      </c>
      <c r="E64">
        <v>2300</v>
      </c>
      <c r="F64">
        <v>149308.41</v>
      </c>
      <c r="G64">
        <v>4.84</v>
      </c>
      <c r="H64">
        <v>11132</v>
      </c>
      <c r="I64">
        <v>149308.41</v>
      </c>
      <c r="J64">
        <v>4.84</v>
      </c>
      <c r="K64">
        <v>11132</v>
      </c>
      <c r="L64" t="s">
        <v>459</v>
      </c>
      <c r="M64" s="333">
        <v>44469</v>
      </c>
    </row>
    <row r="65" spans="1:13">
      <c r="A65" t="s">
        <v>456</v>
      </c>
      <c r="B65" s="334">
        <v>6869302</v>
      </c>
      <c r="C65" s="334">
        <v>6869302</v>
      </c>
      <c r="D65" t="s">
        <v>514</v>
      </c>
      <c r="E65">
        <v>7194</v>
      </c>
      <c r="F65">
        <v>203559.9</v>
      </c>
      <c r="G65">
        <v>36.35</v>
      </c>
      <c r="H65">
        <v>261523.59</v>
      </c>
      <c r="I65">
        <v>23051525</v>
      </c>
      <c r="J65">
        <v>4045</v>
      </c>
      <c r="K65">
        <v>29099730</v>
      </c>
      <c r="L65" t="s">
        <v>466</v>
      </c>
      <c r="M65" s="333">
        <v>44469</v>
      </c>
    </row>
    <row r="66" spans="1:13">
      <c r="A66" t="s">
        <v>456</v>
      </c>
      <c r="B66" s="334">
        <v>878742204</v>
      </c>
      <c r="C66" s="334">
        <v>2124533</v>
      </c>
      <c r="D66" t="s">
        <v>515</v>
      </c>
      <c r="E66">
        <v>8200</v>
      </c>
      <c r="F66">
        <v>173840</v>
      </c>
      <c r="G66">
        <v>24.91</v>
      </c>
      <c r="H66">
        <v>204262</v>
      </c>
      <c r="I66">
        <v>173840</v>
      </c>
      <c r="J66">
        <v>24.91</v>
      </c>
      <c r="K66">
        <v>204262</v>
      </c>
      <c r="L66" t="s">
        <v>459</v>
      </c>
      <c r="M66" s="333">
        <v>44469</v>
      </c>
    </row>
    <row r="67" spans="1:13">
      <c r="A67" t="s">
        <v>456</v>
      </c>
      <c r="B67" s="334">
        <v>5999330</v>
      </c>
      <c r="C67" s="334">
        <v>5999330</v>
      </c>
      <c r="D67" t="s">
        <v>516</v>
      </c>
      <c r="E67">
        <v>2900</v>
      </c>
      <c r="F67">
        <v>513054.91</v>
      </c>
      <c r="G67">
        <v>393.86</v>
      </c>
      <c r="H67">
        <v>1142200.3500000001</v>
      </c>
      <c r="I67">
        <v>449991.92</v>
      </c>
      <c r="J67">
        <v>340.1</v>
      </c>
      <c r="K67">
        <v>986290</v>
      </c>
      <c r="L67" t="s">
        <v>457</v>
      </c>
      <c r="M67" s="333">
        <v>44469</v>
      </c>
    </row>
    <row r="68" spans="1:13">
      <c r="A68" t="s">
        <v>456</v>
      </c>
      <c r="B68" s="334" t="s">
        <v>425</v>
      </c>
      <c r="C68" s="334" t="s">
        <v>323</v>
      </c>
      <c r="D68" t="s">
        <v>517</v>
      </c>
      <c r="E68">
        <v>20000</v>
      </c>
      <c r="F68">
        <v>223704</v>
      </c>
      <c r="G68">
        <v>15.94</v>
      </c>
      <c r="H68">
        <v>318800</v>
      </c>
      <c r="I68">
        <v>223704</v>
      </c>
      <c r="J68">
        <v>15.94</v>
      </c>
      <c r="K68">
        <v>318800</v>
      </c>
      <c r="L68" t="s">
        <v>459</v>
      </c>
      <c r="M68" s="333">
        <v>44469</v>
      </c>
    </row>
    <row r="69" spans="1:13">
      <c r="A69" t="s">
        <v>456</v>
      </c>
      <c r="B69" s="334" t="s">
        <v>427</v>
      </c>
      <c r="C69" s="334" t="s">
        <v>324</v>
      </c>
      <c r="D69" t="s">
        <v>518</v>
      </c>
      <c r="E69">
        <v>10100</v>
      </c>
      <c r="F69">
        <v>693092.04</v>
      </c>
      <c r="G69">
        <v>32.01</v>
      </c>
      <c r="H69">
        <v>323301</v>
      </c>
      <c r="I69">
        <v>693092.04</v>
      </c>
      <c r="J69">
        <v>32.01</v>
      </c>
      <c r="K69">
        <v>323301</v>
      </c>
      <c r="L69" t="s">
        <v>459</v>
      </c>
      <c r="M69" s="333">
        <v>44469</v>
      </c>
    </row>
    <row r="70" spans="1:13">
      <c r="A70" t="s">
        <v>456</v>
      </c>
      <c r="B70" s="334">
        <v>6916781</v>
      </c>
      <c r="C70" s="334">
        <v>6916781</v>
      </c>
      <c r="D70" t="s">
        <v>429</v>
      </c>
      <c r="E70">
        <v>12208</v>
      </c>
      <c r="F70">
        <v>190785.81</v>
      </c>
      <c r="G70">
        <v>18.88</v>
      </c>
      <c r="H70">
        <v>230541.59</v>
      </c>
      <c r="I70">
        <v>265951.55</v>
      </c>
      <c r="J70">
        <v>25.63</v>
      </c>
      <c r="K70">
        <v>312891.03999999998</v>
      </c>
      <c r="L70" t="s">
        <v>519</v>
      </c>
      <c r="M70" s="333">
        <v>44469</v>
      </c>
    </row>
    <row r="71" spans="1:13">
      <c r="A71" t="s">
        <v>456</v>
      </c>
      <c r="B71" s="336" t="s">
        <v>520</v>
      </c>
      <c r="C71" s="334">
        <v>2857334</v>
      </c>
      <c r="D71" t="s">
        <v>521</v>
      </c>
      <c r="E71">
        <v>16500</v>
      </c>
      <c r="F71">
        <v>285814.65000000002</v>
      </c>
      <c r="G71">
        <v>13.95</v>
      </c>
      <c r="H71">
        <v>230175</v>
      </c>
      <c r="I71">
        <v>285814.65000000002</v>
      </c>
      <c r="J71">
        <v>13.95</v>
      </c>
      <c r="K71">
        <v>230175</v>
      </c>
      <c r="L71" t="s">
        <v>459</v>
      </c>
      <c r="M71" s="333">
        <v>44469</v>
      </c>
    </row>
    <row r="72" spans="1:13">
      <c r="A72" t="s">
        <v>456</v>
      </c>
      <c r="B72" s="334">
        <v>4031879</v>
      </c>
      <c r="C72" s="334">
        <v>4031879</v>
      </c>
      <c r="D72" t="s">
        <v>522</v>
      </c>
      <c r="E72">
        <v>18176</v>
      </c>
      <c r="F72">
        <v>343845.81</v>
      </c>
      <c r="G72">
        <v>30.64</v>
      </c>
      <c r="H72">
        <v>556962.31999999995</v>
      </c>
      <c r="I72">
        <v>316197.39</v>
      </c>
      <c r="J72">
        <v>26.46</v>
      </c>
      <c r="K72">
        <v>480936.96000000002</v>
      </c>
      <c r="L72" t="s">
        <v>457</v>
      </c>
      <c r="M72" s="333">
        <v>44469</v>
      </c>
    </row>
    <row r="73" spans="1:13">
      <c r="A73" t="s">
        <v>456</v>
      </c>
      <c r="B73" s="334" t="s">
        <v>325</v>
      </c>
      <c r="C73" s="334" t="s">
        <v>325</v>
      </c>
      <c r="D73" t="s">
        <v>523</v>
      </c>
      <c r="E73">
        <v>18176</v>
      </c>
      <c r="F73">
        <v>0</v>
      </c>
      <c r="G73">
        <v>0.83</v>
      </c>
      <c r="H73">
        <v>15113.34</v>
      </c>
      <c r="I73">
        <v>0</v>
      </c>
      <c r="J73">
        <v>0.72</v>
      </c>
      <c r="K73">
        <v>13050.37</v>
      </c>
      <c r="L73" t="s">
        <v>457</v>
      </c>
      <c r="M73" s="333">
        <v>44469</v>
      </c>
    </row>
    <row r="74" spans="1:13">
      <c r="A74" t="s">
        <v>456</v>
      </c>
      <c r="B74" s="334">
        <v>6986041</v>
      </c>
      <c r="C74" s="334">
        <v>6986041</v>
      </c>
      <c r="D74" t="s">
        <v>524</v>
      </c>
      <c r="E74">
        <v>6300</v>
      </c>
      <c r="F74">
        <v>168291.53</v>
      </c>
      <c r="G74">
        <v>48.53</v>
      </c>
      <c r="H74">
        <v>305742.78999999998</v>
      </c>
      <c r="I74">
        <v>19016943</v>
      </c>
      <c r="J74">
        <v>5400</v>
      </c>
      <c r="K74">
        <v>34020000</v>
      </c>
      <c r="L74" t="s">
        <v>466</v>
      </c>
      <c r="M74" s="333">
        <v>44469</v>
      </c>
    </row>
    <row r="75" spans="1:13">
      <c r="A75" t="s">
        <v>456</v>
      </c>
      <c r="B75" s="334" t="s">
        <v>435</v>
      </c>
      <c r="C75" s="334" t="s">
        <v>326</v>
      </c>
      <c r="D75" t="s">
        <v>525</v>
      </c>
      <c r="E75">
        <v>4300</v>
      </c>
      <c r="F75">
        <v>258574.05</v>
      </c>
      <c r="G75">
        <v>58.11</v>
      </c>
      <c r="H75">
        <v>249873</v>
      </c>
      <c r="I75">
        <v>258574.05</v>
      </c>
      <c r="J75">
        <v>58.11</v>
      </c>
      <c r="K75">
        <v>249873</v>
      </c>
      <c r="L75" t="s">
        <v>459</v>
      </c>
      <c r="M75" s="333">
        <v>44469</v>
      </c>
    </row>
    <row r="76" spans="1:13">
      <c r="A76" t="s">
        <v>456</v>
      </c>
      <c r="B76" s="334" t="s">
        <v>526</v>
      </c>
      <c r="C76" s="334" t="s">
        <v>526</v>
      </c>
      <c r="D76" t="s">
        <v>527</v>
      </c>
      <c r="F76">
        <v>387334.63</v>
      </c>
      <c r="H76">
        <v>387334.63</v>
      </c>
      <c r="I76">
        <v>387334.63</v>
      </c>
      <c r="K76">
        <v>387334.63</v>
      </c>
      <c r="L76" t="s">
        <v>459</v>
      </c>
      <c r="M76" s="333">
        <v>44469</v>
      </c>
    </row>
    <row r="77" spans="1:13">
      <c r="A77" t="s">
        <v>456</v>
      </c>
      <c r="B77" s="334" t="s">
        <v>526</v>
      </c>
      <c r="C77" s="334" t="s">
        <v>526</v>
      </c>
      <c r="D77" t="s">
        <v>528</v>
      </c>
      <c r="E77">
        <v>18023.919999999998</v>
      </c>
      <c r="F77">
        <v>13330.79</v>
      </c>
      <c r="G77">
        <v>0.72</v>
      </c>
      <c r="H77">
        <v>13024</v>
      </c>
      <c r="I77">
        <v>18023.919999999998</v>
      </c>
      <c r="J77">
        <v>1</v>
      </c>
      <c r="K77">
        <v>18023.919999999998</v>
      </c>
      <c r="L77" t="s">
        <v>476</v>
      </c>
      <c r="M77" s="333">
        <v>44469</v>
      </c>
    </row>
    <row r="78" spans="1:13">
      <c r="A78" t="s">
        <v>456</v>
      </c>
      <c r="B78" s="334" t="s">
        <v>526</v>
      </c>
      <c r="C78" s="334" t="s">
        <v>526</v>
      </c>
      <c r="D78" t="s">
        <v>529</v>
      </c>
      <c r="E78">
        <v>24621.63</v>
      </c>
      <c r="F78">
        <v>26432.55</v>
      </c>
      <c r="G78">
        <v>1.07</v>
      </c>
      <c r="H78">
        <v>26432.240000000002</v>
      </c>
      <c r="I78">
        <v>24621.63</v>
      </c>
      <c r="J78">
        <v>1</v>
      </c>
      <c r="K78">
        <v>24621.63</v>
      </c>
      <c r="L78" t="s">
        <v>470</v>
      </c>
      <c r="M78" s="333">
        <v>44469</v>
      </c>
    </row>
    <row r="79" spans="1:13">
      <c r="A79" t="s">
        <v>456</v>
      </c>
      <c r="B79" s="334" t="s">
        <v>526</v>
      </c>
      <c r="C79" s="334" t="s">
        <v>526</v>
      </c>
      <c r="D79" t="s">
        <v>530</v>
      </c>
      <c r="E79">
        <v>3100.25</v>
      </c>
      <c r="F79">
        <v>3756.41</v>
      </c>
      <c r="G79">
        <v>1.1599999999999999</v>
      </c>
      <c r="H79">
        <v>3590.33</v>
      </c>
      <c r="I79">
        <v>3100.25</v>
      </c>
      <c r="J79">
        <v>1</v>
      </c>
      <c r="K79">
        <v>3100.25</v>
      </c>
      <c r="L79" t="s">
        <v>457</v>
      </c>
      <c r="M79" s="333">
        <v>44469</v>
      </c>
    </row>
    <row r="80" spans="1:13">
      <c r="A80" t="s">
        <v>456</v>
      </c>
      <c r="B80" s="334" t="s">
        <v>526</v>
      </c>
      <c r="C80" s="334" t="s">
        <v>526</v>
      </c>
      <c r="D80" t="s">
        <v>531</v>
      </c>
      <c r="E80">
        <v>11784.85</v>
      </c>
      <c r="F80">
        <v>16263.35</v>
      </c>
      <c r="G80">
        <v>1.35</v>
      </c>
      <c r="H80">
        <v>15876.13</v>
      </c>
      <c r="I80">
        <v>11784.85</v>
      </c>
      <c r="J80">
        <v>1</v>
      </c>
      <c r="K80">
        <v>11784.85</v>
      </c>
      <c r="L80" t="s">
        <v>469</v>
      </c>
      <c r="M80" s="333">
        <v>44469</v>
      </c>
    </row>
    <row r="81" spans="1:13">
      <c r="A81" t="s">
        <v>456</v>
      </c>
      <c r="B81" s="334" t="s">
        <v>526</v>
      </c>
      <c r="C81" s="334" t="s">
        <v>526</v>
      </c>
      <c r="D81" t="s">
        <v>532</v>
      </c>
      <c r="E81">
        <v>3958455</v>
      </c>
      <c r="F81">
        <v>36578.379999999997</v>
      </c>
      <c r="G81">
        <v>0.01</v>
      </c>
      <c r="H81">
        <v>35575.22</v>
      </c>
      <c r="I81">
        <v>3958455</v>
      </c>
      <c r="J81">
        <v>1</v>
      </c>
      <c r="K81">
        <v>3958455</v>
      </c>
      <c r="L81" t="s">
        <v>466</v>
      </c>
      <c r="M81" s="333">
        <v>44469</v>
      </c>
    </row>
    <row r="82" spans="1:13">
      <c r="A82" t="s">
        <v>456</v>
      </c>
      <c r="B82" s="334" t="s">
        <v>526</v>
      </c>
      <c r="C82" s="334" t="s">
        <v>526</v>
      </c>
      <c r="D82" t="s">
        <v>533</v>
      </c>
      <c r="E82">
        <v>104647.49</v>
      </c>
      <c r="F82">
        <v>12117.53</v>
      </c>
      <c r="G82">
        <v>0.11</v>
      </c>
      <c r="H82">
        <v>11966</v>
      </c>
      <c r="I82">
        <v>104647.49</v>
      </c>
      <c r="J82">
        <v>1</v>
      </c>
      <c r="K82">
        <v>104647.49</v>
      </c>
      <c r="L82" t="s">
        <v>534</v>
      </c>
      <c r="M82" s="333">
        <v>44469</v>
      </c>
    </row>
    <row r="83" spans="1:13">
      <c r="A83" t="s">
        <v>456</v>
      </c>
      <c r="B83" s="334" t="s">
        <v>526</v>
      </c>
      <c r="C83" s="334" t="s">
        <v>526</v>
      </c>
      <c r="D83" t="s">
        <v>535</v>
      </c>
      <c r="E83">
        <v>198561.16</v>
      </c>
      <c r="F83">
        <v>21669.65</v>
      </c>
      <c r="G83">
        <v>0.11</v>
      </c>
      <c r="H83">
        <v>22670.68</v>
      </c>
      <c r="I83">
        <v>198561.16</v>
      </c>
      <c r="J83">
        <v>1</v>
      </c>
      <c r="K83">
        <v>198561.16</v>
      </c>
      <c r="L83" t="s">
        <v>505</v>
      </c>
      <c r="M83" s="333">
        <v>44469</v>
      </c>
    </row>
    <row r="84" spans="1:13">
      <c r="A84" t="s">
        <v>456</v>
      </c>
      <c r="B84" s="334" t="s">
        <v>526</v>
      </c>
      <c r="C84" s="334" t="s">
        <v>526</v>
      </c>
      <c r="D84" t="s">
        <v>536</v>
      </c>
      <c r="E84">
        <v>6079.19</v>
      </c>
      <c r="F84">
        <v>4511.87</v>
      </c>
      <c r="G84">
        <v>0.74</v>
      </c>
      <c r="H84">
        <v>4479.21</v>
      </c>
      <c r="I84">
        <v>6079.19</v>
      </c>
      <c r="J84">
        <v>1</v>
      </c>
      <c r="K84">
        <v>6079.19</v>
      </c>
      <c r="L84" t="s">
        <v>519</v>
      </c>
      <c r="M84" s="333">
        <v>44469</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2021-10-01T18:02:46Z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