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S24" i="7"/>
  <c r="R24" i="7"/>
  <c r="P24" i="7"/>
  <c r="Q24" i="7" s="1"/>
  <c r="H24" i="7"/>
  <c r="I24" i="7" s="1"/>
  <c r="T23" i="7"/>
  <c r="U23" i="7" s="1"/>
  <c r="R23" i="7"/>
  <c r="S23" i="7" s="1"/>
  <c r="P23" i="7"/>
  <c r="Q23" i="7" s="1"/>
  <c r="H23" i="7"/>
  <c r="I23" i="7" s="1"/>
  <c r="T22" i="7"/>
  <c r="U22" i="7" s="1"/>
  <c r="R22" i="7"/>
  <c r="S22" i="7" s="1"/>
  <c r="P22" i="7"/>
  <c r="Q22" i="7" s="1"/>
  <c r="H22" i="7"/>
  <c r="I22" i="7" s="1"/>
  <c r="T21" i="7"/>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S18" i="7"/>
  <c r="R18" i="7"/>
  <c r="P18" i="7"/>
  <c r="Q18" i="7" s="1"/>
  <c r="H18" i="7"/>
  <c r="I18" i="7" s="1"/>
  <c r="T17" i="7"/>
  <c r="U17" i="7" s="1"/>
  <c r="R17" i="7"/>
  <c r="S17" i="7" s="1"/>
  <c r="P17" i="7"/>
  <c r="Q17" i="7" s="1"/>
  <c r="H17" i="7"/>
  <c r="I17" i="7" s="1"/>
  <c r="T16" i="7"/>
  <c r="U16" i="7" s="1"/>
  <c r="R16" i="7"/>
  <c r="S16" i="7" s="1"/>
  <c r="P16" i="7"/>
  <c r="Q16" i="7" s="1"/>
  <c r="H16" i="7"/>
  <c r="I16" i="7" s="1"/>
  <c r="F75" i="7"/>
  <c r="S24" i="12"/>
  <c r="T24" i="12" s="1"/>
  <c r="O24" i="12"/>
  <c r="P24" i="12" s="1"/>
  <c r="K24" i="12"/>
  <c r="L24" i="12" s="1"/>
  <c r="G24" i="12"/>
  <c r="H24" i="12" s="1"/>
  <c r="S23" i="12"/>
  <c r="T23" i="12" s="1"/>
  <c r="P23" i="12"/>
  <c r="O23" i="12"/>
  <c r="K23" i="12"/>
  <c r="L23" i="12" s="1"/>
  <c r="G23" i="12"/>
  <c r="H23" i="12" s="1"/>
  <c r="S22" i="12"/>
  <c r="T22" i="12" s="1"/>
  <c r="O22" i="12"/>
  <c r="P22" i="12" s="1"/>
  <c r="K22" i="12"/>
  <c r="L22" i="12" s="1"/>
  <c r="G22" i="12"/>
  <c r="H22" i="12" s="1"/>
  <c r="S21" i="12"/>
  <c r="T21" i="12" s="1"/>
  <c r="O21" i="12"/>
  <c r="P21" i="12" s="1"/>
  <c r="K21" i="12"/>
  <c r="L21" i="12" s="1"/>
  <c r="H21" i="12"/>
  <c r="G21" i="12"/>
  <c r="S20" i="12"/>
  <c r="T20" i="12" s="1"/>
  <c r="O20" i="12"/>
  <c r="P20" i="12" s="1"/>
  <c r="K20" i="12"/>
  <c r="L20" i="12" s="1"/>
  <c r="G20" i="12"/>
  <c r="H20" i="12" s="1"/>
  <c r="S19" i="12"/>
  <c r="T19" i="12" s="1"/>
  <c r="O19" i="12"/>
  <c r="P19" i="12" s="1"/>
  <c r="K19" i="12"/>
  <c r="L19" i="12" s="1"/>
  <c r="G19" i="12"/>
  <c r="H19" i="12" s="1"/>
  <c r="S18" i="12"/>
  <c r="T18" i="12" s="1"/>
  <c r="P18" i="12"/>
  <c r="O18" i="12"/>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H13" i="12"/>
  <c r="G13" i="12"/>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E75" i="12"/>
  <c r="A15" i="2"/>
  <c r="I15" i="2" s="1"/>
  <c r="J15" i="2" s="1"/>
  <c r="K15" i="2" s="1"/>
  <c r="A14" i="2"/>
  <c r="I14" i="2" s="1"/>
  <c r="J14" i="2" s="1"/>
  <c r="K14" i="2" s="1"/>
  <c r="E14" i="2" l="1"/>
  <c r="F14" i="2" s="1"/>
  <c r="G14" i="2" s="1"/>
  <c r="Q14" i="2"/>
  <c r="R14" i="2" s="1"/>
  <c r="S14" i="2" s="1"/>
  <c r="E15" i="2"/>
  <c r="F15" i="2" s="1"/>
  <c r="G15" i="2" s="1"/>
  <c r="M14" i="2"/>
  <c r="N14" i="2" s="1"/>
  <c r="O14" i="2" s="1"/>
  <c r="Q15" i="2"/>
  <c r="R15" i="2" s="1"/>
  <c r="S15" i="2" s="1"/>
  <c r="M15" i="2"/>
  <c r="N15" i="2" s="1"/>
  <c r="O15" i="2" s="1"/>
  <c r="A3" i="2"/>
  <c r="D18" i="3"/>
  <c r="D14" i="1" s="1"/>
  <c r="D51" i="1"/>
  <c r="D50" i="1"/>
  <c r="D49" i="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15" i="7"/>
  <c r="I15" i="7" s="1"/>
  <c r="H14" i="7"/>
  <c r="I14" i="7" s="1"/>
  <c r="H13" i="7"/>
  <c r="I13" i="7" s="1"/>
  <c r="H12" i="7"/>
  <c r="I12" i="7" s="1"/>
  <c r="H11" i="7"/>
  <c r="I11" i="7" s="1"/>
  <c r="H10" i="7"/>
  <c r="H81" i="2"/>
  <c r="P54" i="7"/>
  <c r="Q54" i="7" s="1"/>
  <c r="R54" i="7"/>
  <c r="S54" i="7" s="1"/>
  <c r="T54" i="7"/>
  <c r="U54" i="7" s="1"/>
  <c r="P55" i="7"/>
  <c r="Q55" i="7" s="1"/>
  <c r="R55" i="7"/>
  <c r="S55" i="7" s="1"/>
  <c r="T55" i="7"/>
  <c r="U55" i="7" s="1"/>
  <c r="P56" i="7"/>
  <c r="Q56" i="7"/>
  <c r="R56" i="7"/>
  <c r="S56" i="7" s="1"/>
  <c r="T56" i="7"/>
  <c r="U56" i="7" s="1"/>
  <c r="P57" i="7"/>
  <c r="Q57" i="7"/>
  <c r="R57" i="7"/>
  <c r="S57" i="7" s="1"/>
  <c r="T57" i="7"/>
  <c r="U57" i="7" s="1"/>
  <c r="P58" i="7"/>
  <c r="Q58" i="7" s="1"/>
  <c r="R58" i="7"/>
  <c r="S58" i="7" s="1"/>
  <c r="T58" i="7"/>
  <c r="U58" i="7" s="1"/>
  <c r="P59" i="7"/>
  <c r="Q59" i="7" s="1"/>
  <c r="R59" i="7"/>
  <c r="S59" i="7" s="1"/>
  <c r="T59" i="7"/>
  <c r="U59" i="7" s="1"/>
  <c r="P60" i="7"/>
  <c r="Q60" i="7" s="1"/>
  <c r="R60" i="7"/>
  <c r="S60" i="7" s="1"/>
  <c r="T60" i="7"/>
  <c r="U60" i="7" s="1"/>
  <c r="P61" i="7"/>
  <c r="Q61" i="7" s="1"/>
  <c r="R61" i="7"/>
  <c r="S61" i="7" s="1"/>
  <c r="T61" i="7"/>
  <c r="U61" i="7"/>
  <c r="P62" i="7"/>
  <c r="Q62" i="7" s="1"/>
  <c r="R62" i="7"/>
  <c r="S62" i="7" s="1"/>
  <c r="T62" i="7"/>
  <c r="U62" i="7" s="1"/>
  <c r="P63" i="7"/>
  <c r="Q63" i="7" s="1"/>
  <c r="R63" i="7"/>
  <c r="S63" i="7" s="1"/>
  <c r="T63" i="7"/>
  <c r="U63" i="7"/>
  <c r="S70" i="12"/>
  <c r="T70" i="12" s="1"/>
  <c r="O70" i="12"/>
  <c r="P70" i="12" s="1"/>
  <c r="K70" i="12"/>
  <c r="L70" i="12" s="1"/>
  <c r="G70" i="12"/>
  <c r="H70" i="12" s="1"/>
  <c r="S61" i="12"/>
  <c r="T61" i="12" s="1"/>
  <c r="S62" i="12"/>
  <c r="T62" i="12" s="1"/>
  <c r="S63" i="12"/>
  <c r="T63" i="12" s="1"/>
  <c r="S64" i="12"/>
  <c r="T64" i="12" s="1"/>
  <c r="S65" i="12"/>
  <c r="T65" i="12" s="1"/>
  <c r="O61" i="12"/>
  <c r="P61" i="12" s="1"/>
  <c r="O62" i="12"/>
  <c r="P62" i="12" s="1"/>
  <c r="O63" i="12"/>
  <c r="P63" i="12" s="1"/>
  <c r="O64" i="12"/>
  <c r="P64" i="12" s="1"/>
  <c r="O65" i="12"/>
  <c r="P65" i="12" s="1"/>
  <c r="K61" i="12"/>
  <c r="L61" i="12" s="1"/>
  <c r="K62" i="12"/>
  <c r="L62" i="12" s="1"/>
  <c r="K63" i="12"/>
  <c r="L63" i="12" s="1"/>
  <c r="K64" i="12"/>
  <c r="L64" i="12" s="1"/>
  <c r="K65" i="12"/>
  <c r="L65" i="12" s="1"/>
  <c r="G61" i="12"/>
  <c r="H61" i="12" s="1"/>
  <c r="G62" i="12"/>
  <c r="H62" i="12" s="1"/>
  <c r="G63" i="12"/>
  <c r="H63" i="12" s="1"/>
  <c r="G64" i="12"/>
  <c r="H64" i="12" s="1"/>
  <c r="G65" i="12"/>
  <c r="H65" i="12" s="1"/>
  <c r="A74" i="2"/>
  <c r="M74" i="2" s="1"/>
  <c r="N74" i="2" s="1"/>
  <c r="O74" i="2" s="1"/>
  <c r="A75" i="2"/>
  <c r="I75" i="2" s="1"/>
  <c r="J75" i="2" s="1"/>
  <c r="K75" i="2" s="1"/>
  <c r="E13" i="3"/>
  <c r="H2" i="7"/>
  <c r="H3" i="7"/>
  <c r="H4" i="7"/>
  <c r="H5" i="7"/>
  <c r="I5" i="7" s="1"/>
  <c r="H6" i="7"/>
  <c r="H7" i="7"/>
  <c r="H8" i="7"/>
  <c r="H9" i="7"/>
  <c r="I9" i="7" s="1"/>
  <c r="F4" i="9"/>
  <c r="G4" i="9" s="1"/>
  <c r="T3" i="7"/>
  <c r="U3" i="7" s="1"/>
  <c r="T4" i="7"/>
  <c r="T5" i="7"/>
  <c r="T6" i="7"/>
  <c r="T7" i="7"/>
  <c r="U7" i="7" s="1"/>
  <c r="T8" i="7"/>
  <c r="T9" i="7"/>
  <c r="T10" i="7"/>
  <c r="T11" i="7"/>
  <c r="U11" i="7" s="1"/>
  <c r="T12" i="7"/>
  <c r="T13" i="7"/>
  <c r="T14" i="7"/>
  <c r="T15" i="7"/>
  <c r="U15" i="7" s="1"/>
  <c r="T31" i="7"/>
  <c r="T32" i="7"/>
  <c r="T33" i="7"/>
  <c r="U33" i="7" s="1"/>
  <c r="T34" i="7"/>
  <c r="U34" i="7" s="1"/>
  <c r="T35" i="7"/>
  <c r="U35" i="7" s="1"/>
  <c r="T36" i="7"/>
  <c r="U36" i="7"/>
  <c r="T37" i="7"/>
  <c r="U37" i="7" s="1"/>
  <c r="T38" i="7"/>
  <c r="U38" i="7" s="1"/>
  <c r="T39" i="7"/>
  <c r="U39" i="7" s="1"/>
  <c r="T40" i="7"/>
  <c r="T41" i="7"/>
  <c r="U41" i="7" s="1"/>
  <c r="T42" i="7"/>
  <c r="U42" i="7" s="1"/>
  <c r="T43" i="7"/>
  <c r="U43" i="7" s="1"/>
  <c r="T44" i="7"/>
  <c r="U44" i="7" s="1"/>
  <c r="T45" i="7"/>
  <c r="U45" i="7" s="1"/>
  <c r="T46" i="7"/>
  <c r="U46" i="7" s="1"/>
  <c r="T47" i="7"/>
  <c r="U47" i="7" s="1"/>
  <c r="T48" i="7"/>
  <c r="U48" i="7"/>
  <c r="T49" i="7"/>
  <c r="U49" i="7" s="1"/>
  <c r="T50" i="7"/>
  <c r="U50" i="7" s="1"/>
  <c r="T51" i="7"/>
  <c r="T52" i="7"/>
  <c r="U52" i="7" s="1"/>
  <c r="T53" i="7"/>
  <c r="T64" i="7"/>
  <c r="T65" i="7"/>
  <c r="T66" i="7"/>
  <c r="U66" i="7" s="1"/>
  <c r="T67" i="7"/>
  <c r="T68" i="7"/>
  <c r="T69" i="7"/>
  <c r="T70" i="7"/>
  <c r="U70" i="7" s="1"/>
  <c r="T71" i="7"/>
  <c r="T72" i="7"/>
  <c r="T73" i="7"/>
  <c r="T74" i="7"/>
  <c r="R3" i="7"/>
  <c r="R4" i="7"/>
  <c r="R5" i="7"/>
  <c r="R6" i="7"/>
  <c r="R7" i="7"/>
  <c r="R8" i="7"/>
  <c r="R9" i="7"/>
  <c r="R10" i="7"/>
  <c r="R11" i="7"/>
  <c r="R12" i="7"/>
  <c r="R13" i="7"/>
  <c r="R14" i="7"/>
  <c r="R15" i="7"/>
  <c r="R31" i="7"/>
  <c r="R32" i="7"/>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48" i="7"/>
  <c r="S48" i="7" s="1"/>
  <c r="R49" i="7"/>
  <c r="S49" i="7" s="1"/>
  <c r="R50" i="7"/>
  <c r="S50" i="7" s="1"/>
  <c r="R51" i="7"/>
  <c r="R52" i="7"/>
  <c r="R53" i="7"/>
  <c r="R64" i="7"/>
  <c r="R65" i="7"/>
  <c r="R66" i="7"/>
  <c r="R67" i="7"/>
  <c r="R68" i="7"/>
  <c r="R69" i="7"/>
  <c r="R70" i="7"/>
  <c r="R71" i="7"/>
  <c r="R72" i="7"/>
  <c r="R73" i="7"/>
  <c r="R74" i="7"/>
  <c r="P3" i="7"/>
  <c r="P75" i="7" s="1"/>
  <c r="Q75" i="7" s="1"/>
  <c r="P4" i="7"/>
  <c r="P5" i="7"/>
  <c r="P6" i="7"/>
  <c r="P7" i="7"/>
  <c r="Q7" i="7" s="1"/>
  <c r="P8" i="7"/>
  <c r="P9" i="7"/>
  <c r="P10" i="7"/>
  <c r="P11" i="7"/>
  <c r="Q11" i="7" s="1"/>
  <c r="P12" i="7"/>
  <c r="P13" i="7"/>
  <c r="P14" i="7"/>
  <c r="P15" i="7"/>
  <c r="Q15" i="7" s="1"/>
  <c r="P31" i="7"/>
  <c r="P32" i="7"/>
  <c r="P33" i="7"/>
  <c r="Q33" i="7"/>
  <c r="P34" i="7"/>
  <c r="P35" i="7"/>
  <c r="Q35" i="7" s="1"/>
  <c r="P36" i="7"/>
  <c r="Q36" i="7"/>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50" i="7"/>
  <c r="P51" i="7"/>
  <c r="P52" i="7"/>
  <c r="Q52" i="7" s="1"/>
  <c r="P53" i="7"/>
  <c r="P64" i="7"/>
  <c r="P65" i="7"/>
  <c r="P66" i="7"/>
  <c r="Q66" i="7" s="1"/>
  <c r="P67" i="7"/>
  <c r="P68" i="7"/>
  <c r="P69" i="7"/>
  <c r="P70" i="7"/>
  <c r="Q70" i="7" s="1"/>
  <c r="P71" i="7"/>
  <c r="P72" i="7"/>
  <c r="P73" i="7"/>
  <c r="P74" i="7"/>
  <c r="G75" i="7"/>
  <c r="U40" i="7"/>
  <c r="Q34" i="7"/>
  <c r="Q50" i="7"/>
  <c r="H74" i="7"/>
  <c r="I74" i="7" s="1"/>
  <c r="I2" i="7"/>
  <c r="I3" i="7"/>
  <c r="I4" i="7"/>
  <c r="I6" i="7"/>
  <c r="I7" i="7"/>
  <c r="I8" i="7"/>
  <c r="I10" i="7"/>
  <c r="S3" i="12"/>
  <c r="T3" i="12" s="1"/>
  <c r="S4" i="12"/>
  <c r="T4" i="12" s="1"/>
  <c r="S5" i="12"/>
  <c r="T5" i="12" s="1"/>
  <c r="S6" i="12"/>
  <c r="T6" i="12" s="1"/>
  <c r="S7" i="12"/>
  <c r="T7" i="12" s="1"/>
  <c r="S8" i="12"/>
  <c r="T8" i="12" s="1"/>
  <c r="S9" i="12"/>
  <c r="T9"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6" i="12"/>
  <c r="T66" i="12" s="1"/>
  <c r="S67" i="12"/>
  <c r="T67" i="12" s="1"/>
  <c r="S68" i="12"/>
  <c r="T68" i="12" s="1"/>
  <c r="S69" i="12"/>
  <c r="T69" i="12" s="1"/>
  <c r="S71" i="12"/>
  <c r="T71" i="12" s="1"/>
  <c r="O3" i="12"/>
  <c r="P3" i="12" s="1"/>
  <c r="O4" i="12"/>
  <c r="P4" i="12" s="1"/>
  <c r="O5" i="12"/>
  <c r="P5" i="12" s="1"/>
  <c r="O6" i="12"/>
  <c r="P6" i="12" s="1"/>
  <c r="O7" i="12"/>
  <c r="P7" i="12" s="1"/>
  <c r="O8" i="12"/>
  <c r="P8" i="12" s="1"/>
  <c r="O9" i="12"/>
  <c r="P9" i="12" s="1"/>
  <c r="O25" i="12"/>
  <c r="P25" i="12" s="1"/>
  <c r="O26" i="12"/>
  <c r="P26" i="12" s="1"/>
  <c r="O27" i="12"/>
  <c r="P27" i="12" s="1"/>
  <c r="O28" i="12"/>
  <c r="P28" i="12" s="1"/>
  <c r="O29" i="12"/>
  <c r="P29" i="12" s="1"/>
  <c r="O30" i="12"/>
  <c r="P30" i="12" s="1"/>
  <c r="O31" i="12"/>
  <c r="P31" i="12" s="1"/>
  <c r="O32" i="12"/>
  <c r="P32" i="12" s="1"/>
  <c r="O33" i="12"/>
  <c r="P33" i="12"/>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6" i="12"/>
  <c r="P66" i="12" s="1"/>
  <c r="O67" i="12"/>
  <c r="P67" i="12" s="1"/>
  <c r="O68" i="12"/>
  <c r="P68" i="12" s="1"/>
  <c r="O69" i="12"/>
  <c r="P69" i="12" s="1"/>
  <c r="O71" i="12"/>
  <c r="P71" i="12"/>
  <c r="K36" i="12"/>
  <c r="L36" i="12" s="1"/>
  <c r="K37" i="12"/>
  <c r="L37" i="12" s="1"/>
  <c r="K38" i="12"/>
  <c r="L38" i="12" s="1"/>
  <c r="K39" i="12"/>
  <c r="L39" i="12" s="1"/>
  <c r="K40" i="12"/>
  <c r="L40" i="12" s="1"/>
  <c r="K41" i="12"/>
  <c r="L41" i="12" s="1"/>
  <c r="K42" i="12"/>
  <c r="L42" i="12"/>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6" i="12"/>
  <c r="L66" i="12" s="1"/>
  <c r="K67" i="12"/>
  <c r="L67" i="12" s="1"/>
  <c r="K68" i="12"/>
  <c r="L68" i="12" s="1"/>
  <c r="K69" i="12"/>
  <c r="L69" i="12" s="1"/>
  <c r="K71" i="12"/>
  <c r="L71"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6" i="12"/>
  <c r="H66" i="12" s="1"/>
  <c r="G67" i="12"/>
  <c r="H67" i="12" s="1"/>
  <c r="G68" i="12"/>
  <c r="H68" i="12" s="1"/>
  <c r="G69" i="12"/>
  <c r="H69" i="12" s="1"/>
  <c r="G71" i="12"/>
  <c r="H71" i="12" s="1"/>
  <c r="A4" i="2"/>
  <c r="A5" i="2"/>
  <c r="I5" i="2" s="1"/>
  <c r="J5" i="2" s="1"/>
  <c r="K5" i="2" s="1"/>
  <c r="A6" i="2"/>
  <c r="E6" i="2" s="1"/>
  <c r="F6" i="2" s="1"/>
  <c r="G6" i="2" s="1"/>
  <c r="A7" i="2"/>
  <c r="E7" i="2" s="1"/>
  <c r="A8" i="2"/>
  <c r="A9" i="2"/>
  <c r="E9" i="2" s="1"/>
  <c r="F9" i="2" s="1"/>
  <c r="G9" i="2" s="1"/>
  <c r="A10" i="2"/>
  <c r="M10" i="2" s="1"/>
  <c r="N10" i="2" s="1"/>
  <c r="O10" i="2" s="1"/>
  <c r="A11" i="2"/>
  <c r="E11" i="2" s="1"/>
  <c r="A12" i="2"/>
  <c r="E12" i="2" s="1"/>
  <c r="F12" i="2" s="1"/>
  <c r="G12" i="2" s="1"/>
  <c r="A13" i="2"/>
  <c r="I13" i="2" s="1"/>
  <c r="J13" i="2" s="1"/>
  <c r="K13" i="2" s="1"/>
  <c r="A16" i="2"/>
  <c r="Q16" i="2" s="1"/>
  <c r="R16" i="2" s="1"/>
  <c r="S16" i="2" s="1"/>
  <c r="A17" i="2"/>
  <c r="E17" i="2" s="1"/>
  <c r="F17" i="2" s="1"/>
  <c r="G17" i="2" s="1"/>
  <c r="A18" i="2"/>
  <c r="A19" i="2"/>
  <c r="E19" i="2" s="1"/>
  <c r="F19" i="2" s="1"/>
  <c r="G19" i="2" s="1"/>
  <c r="A20" i="2"/>
  <c r="I20" i="2" s="1"/>
  <c r="J20" i="2" s="1"/>
  <c r="K20" i="2" s="1"/>
  <c r="A21" i="2"/>
  <c r="E21" i="2" s="1"/>
  <c r="A22" i="2"/>
  <c r="M22" i="2" s="1"/>
  <c r="A23" i="2"/>
  <c r="I23" i="2" s="1"/>
  <c r="J23" i="2" s="1"/>
  <c r="K23" i="2" s="1"/>
  <c r="A24" i="2"/>
  <c r="E24" i="2" s="1"/>
  <c r="F24" i="2" s="1"/>
  <c r="G24" i="2" s="1"/>
  <c r="A25" i="2"/>
  <c r="E25" i="2" s="1"/>
  <c r="A26" i="2"/>
  <c r="A27" i="2"/>
  <c r="E27" i="2" s="1"/>
  <c r="A28" i="2"/>
  <c r="M28" i="2" s="1"/>
  <c r="N28" i="2" s="1"/>
  <c r="O28" i="2" s="1"/>
  <c r="A29" i="2"/>
  <c r="E29" i="2" s="1"/>
  <c r="F29" i="2" s="1"/>
  <c r="G29" i="2" s="1"/>
  <c r="A30" i="2"/>
  <c r="E30" i="2" s="1"/>
  <c r="F30" i="2" s="1"/>
  <c r="G30" i="2" s="1"/>
  <c r="A31" i="2"/>
  <c r="Q31" i="2" s="1"/>
  <c r="R31" i="2" s="1"/>
  <c r="S31" i="2" s="1"/>
  <c r="A32" i="2"/>
  <c r="Q32" i="2" s="1"/>
  <c r="R32" i="2" s="1"/>
  <c r="S32" i="2" s="1"/>
  <c r="A33" i="2"/>
  <c r="Q33" i="2" s="1"/>
  <c r="R33" i="2" s="1"/>
  <c r="S33" i="2" s="1"/>
  <c r="A34" i="2"/>
  <c r="I34" i="2" s="1"/>
  <c r="J34" i="2" s="1"/>
  <c r="K34" i="2" s="1"/>
  <c r="A35" i="2"/>
  <c r="E35" i="2" s="1"/>
  <c r="F35" i="2" s="1"/>
  <c r="G35" i="2" s="1"/>
  <c r="A36" i="2"/>
  <c r="E36" i="2" s="1"/>
  <c r="F36" i="2" s="1"/>
  <c r="G36" i="2" s="1"/>
  <c r="A37" i="2"/>
  <c r="Q37" i="2" s="1"/>
  <c r="R37" i="2" s="1"/>
  <c r="S37" i="2" s="1"/>
  <c r="A38" i="2"/>
  <c r="I38" i="2" s="1"/>
  <c r="J38" i="2" s="1"/>
  <c r="K38" i="2" s="1"/>
  <c r="A39" i="2"/>
  <c r="A40" i="2"/>
  <c r="Q40" i="2" s="1"/>
  <c r="R40" i="2" s="1"/>
  <c r="S40" i="2" s="1"/>
  <c r="A41" i="2"/>
  <c r="E41" i="2" s="1"/>
  <c r="F41" i="2" s="1"/>
  <c r="G41" i="2" s="1"/>
  <c r="A42" i="2"/>
  <c r="A43" i="2"/>
  <c r="E43" i="2" s="1"/>
  <c r="F43" i="2" s="1"/>
  <c r="G43" i="2" s="1"/>
  <c r="A44" i="2"/>
  <c r="M44" i="2" s="1"/>
  <c r="N44" i="2" s="1"/>
  <c r="O44" i="2" s="1"/>
  <c r="A45" i="2"/>
  <c r="A46" i="2"/>
  <c r="A47" i="2"/>
  <c r="E47" i="2" s="1"/>
  <c r="F47" i="2" s="1"/>
  <c r="G47" i="2" s="1"/>
  <c r="A48" i="2"/>
  <c r="Q48" i="2" s="1"/>
  <c r="R48" i="2" s="1"/>
  <c r="S48" i="2" s="1"/>
  <c r="A49" i="2"/>
  <c r="A50" i="2"/>
  <c r="E50" i="2" s="1"/>
  <c r="F50" i="2" s="1"/>
  <c r="G50" i="2" s="1"/>
  <c r="A51" i="2"/>
  <c r="E51" i="2" s="1"/>
  <c r="F51" i="2" s="1"/>
  <c r="G51" i="2" s="1"/>
  <c r="A52" i="2"/>
  <c r="M52" i="2" s="1"/>
  <c r="N52" i="2" s="1"/>
  <c r="O52" i="2" s="1"/>
  <c r="A53" i="2"/>
  <c r="E53" i="2" s="1"/>
  <c r="F53" i="2" s="1"/>
  <c r="G53" i="2" s="1"/>
  <c r="A54" i="2"/>
  <c r="I54" i="2" s="1"/>
  <c r="J54" i="2" s="1"/>
  <c r="K54" i="2" s="1"/>
  <c r="A55" i="2"/>
  <c r="E55" i="2" s="1"/>
  <c r="F55" i="2" s="1"/>
  <c r="G55" i="2" s="1"/>
  <c r="A56" i="2"/>
  <c r="E56" i="2" s="1"/>
  <c r="A57" i="2"/>
  <c r="E57" i="2" s="1"/>
  <c r="F57" i="2" s="1"/>
  <c r="G57" i="2" s="1"/>
  <c r="A58" i="2"/>
  <c r="Q58" i="2" s="1"/>
  <c r="R58" i="2" s="1"/>
  <c r="S58" i="2" s="1"/>
  <c r="A59" i="2"/>
  <c r="M59" i="2" s="1"/>
  <c r="N59" i="2" s="1"/>
  <c r="O59" i="2" s="1"/>
  <c r="A60" i="2"/>
  <c r="I60" i="2" s="1"/>
  <c r="A61" i="2"/>
  <c r="E61" i="2" s="1"/>
  <c r="F61" i="2" s="1"/>
  <c r="G61" i="2" s="1"/>
  <c r="A62" i="2"/>
  <c r="A63" i="2"/>
  <c r="Q63" i="2" s="1"/>
  <c r="R63" i="2" s="1"/>
  <c r="S63" i="2" s="1"/>
  <c r="A64" i="2"/>
  <c r="E64" i="2" s="1"/>
  <c r="F64" i="2" s="1"/>
  <c r="G64" i="2" s="1"/>
  <c r="A65" i="2"/>
  <c r="E65" i="2" s="1"/>
  <c r="F65" i="2" s="1"/>
  <c r="G65" i="2" s="1"/>
  <c r="A66" i="2"/>
  <c r="Q66" i="2" s="1"/>
  <c r="R66" i="2" s="1"/>
  <c r="S66" i="2" s="1"/>
  <c r="A67" i="2"/>
  <c r="M67" i="2" s="1"/>
  <c r="N67" i="2" s="1"/>
  <c r="O67" i="2" s="1"/>
  <c r="A68" i="2"/>
  <c r="M68" i="2" s="1"/>
  <c r="N68" i="2" s="1"/>
  <c r="O68" i="2" s="1"/>
  <c r="A69" i="2"/>
  <c r="I69" i="2" s="1"/>
  <c r="J69" i="2" s="1"/>
  <c r="K69" i="2" s="1"/>
  <c r="A70" i="2"/>
  <c r="I70" i="2" s="1"/>
  <c r="J70" i="2" s="1"/>
  <c r="K70" i="2" s="1"/>
  <c r="A71" i="2"/>
  <c r="E71" i="2" s="1"/>
  <c r="F71" i="2" s="1"/>
  <c r="G71" i="2" s="1"/>
  <c r="A72" i="2"/>
  <c r="I72" i="2" s="1"/>
  <c r="J72" i="2" s="1"/>
  <c r="K72" i="2" s="1"/>
  <c r="A73" i="2"/>
  <c r="E73" i="2" s="1"/>
  <c r="A76" i="2"/>
  <c r="E76" i="2" s="1"/>
  <c r="F76" i="2" s="1"/>
  <c r="G76" i="2" s="1"/>
  <c r="A77" i="2"/>
  <c r="I58" i="2"/>
  <c r="J58" i="2" s="1"/>
  <c r="K58" i="2" s="1"/>
  <c r="E5" i="2"/>
  <c r="F5" i="2" s="1"/>
  <c r="G5" i="2" s="1"/>
  <c r="M3" i="2"/>
  <c r="Q68" i="2"/>
  <c r="R68" i="2" s="1"/>
  <c r="S68" i="2" s="1"/>
  <c r="M64" i="2"/>
  <c r="N64" i="2" s="1"/>
  <c r="O64" i="2" s="1"/>
  <c r="E60" i="2"/>
  <c r="F60" i="2" s="1"/>
  <c r="G60" i="2" s="1"/>
  <c r="E54" i="2"/>
  <c r="Q52" i="2"/>
  <c r="R52" i="2" s="1"/>
  <c r="S52" i="2" s="1"/>
  <c r="E46" i="2"/>
  <c r="F46" i="2" s="1"/>
  <c r="G46" i="2" s="1"/>
  <c r="Q46" i="2"/>
  <c r="R46" i="2" s="1"/>
  <c r="S46" i="2" s="1"/>
  <c r="Q42" i="2"/>
  <c r="R42" i="2" s="1"/>
  <c r="S42" i="2" s="1"/>
  <c r="E38" i="2"/>
  <c r="F38" i="2" s="1"/>
  <c r="G38" i="2" s="1"/>
  <c r="Q38" i="2"/>
  <c r="R38" i="2" s="1"/>
  <c r="S38" i="2" s="1"/>
  <c r="Q34" i="2"/>
  <c r="R34" i="2" s="1"/>
  <c r="S34" i="2" s="1"/>
  <c r="I32" i="2"/>
  <c r="J32" i="2" s="1"/>
  <c r="K32" i="2" s="1"/>
  <c r="I28" i="2"/>
  <c r="J28" i="2" s="1"/>
  <c r="K28" i="2" s="1"/>
  <c r="I26" i="2"/>
  <c r="J26" i="2" s="1"/>
  <c r="K26" i="2" s="1"/>
  <c r="E26" i="2"/>
  <c r="F26" i="2" s="1"/>
  <c r="G26" i="2" s="1"/>
  <c r="I22" i="2"/>
  <c r="E22" i="2"/>
  <c r="Q22" i="2"/>
  <c r="M20" i="2"/>
  <c r="N20" i="2" s="1"/>
  <c r="O20" i="2" s="1"/>
  <c r="E18" i="2"/>
  <c r="Q18" i="2"/>
  <c r="I16" i="2"/>
  <c r="J16" i="2" s="1"/>
  <c r="K16" i="2" s="1"/>
  <c r="I12" i="2"/>
  <c r="J12" i="2" s="1"/>
  <c r="K12" i="2" s="1"/>
  <c r="Q12" i="2"/>
  <c r="R12" i="2" s="1"/>
  <c r="S12" i="2" s="1"/>
  <c r="I8" i="2"/>
  <c r="J8" i="2" s="1"/>
  <c r="K8" i="2" s="1"/>
  <c r="E8" i="2"/>
  <c r="F8" i="2" s="1"/>
  <c r="G8" i="2" s="1"/>
  <c r="M6" i="2"/>
  <c r="N6" i="2" s="1"/>
  <c r="O6" i="2" s="1"/>
  <c r="I4" i="2"/>
  <c r="E4" i="2"/>
  <c r="F4" i="2" s="1"/>
  <c r="G4" i="2" s="1"/>
  <c r="Q4" i="2"/>
  <c r="R4" i="2" s="1"/>
  <c r="S4" i="2" s="1"/>
  <c r="I56" i="2"/>
  <c r="M70" i="2"/>
  <c r="N70" i="2" s="1"/>
  <c r="O70" i="2" s="1"/>
  <c r="M54" i="2"/>
  <c r="N54" i="2" s="1"/>
  <c r="O54" i="2" s="1"/>
  <c r="M38" i="2"/>
  <c r="N38" i="2" s="1"/>
  <c r="O38" i="2" s="1"/>
  <c r="M12" i="2"/>
  <c r="N12" i="2" s="1"/>
  <c r="O12" i="2" s="1"/>
  <c r="M4" i="2"/>
  <c r="N4" i="2" s="1"/>
  <c r="O4" i="2" s="1"/>
  <c r="Q70" i="2"/>
  <c r="R70" i="2" s="1"/>
  <c r="S70" i="2" s="1"/>
  <c r="Q73" i="2"/>
  <c r="M73" i="2"/>
  <c r="N73" i="2" s="1"/>
  <c r="O73" i="2" s="1"/>
  <c r="M71" i="2"/>
  <c r="N71" i="2" s="1"/>
  <c r="O71" i="2" s="1"/>
  <c r="Q69" i="2"/>
  <c r="M65" i="2"/>
  <c r="N65" i="2" s="1"/>
  <c r="O65" i="2" s="1"/>
  <c r="M63" i="2"/>
  <c r="N63" i="2" s="1"/>
  <c r="O63" i="2" s="1"/>
  <c r="Q61" i="2"/>
  <c r="M61" i="2"/>
  <c r="Q57" i="2"/>
  <c r="R57" i="2" s="1"/>
  <c r="S57" i="2" s="1"/>
  <c r="M57" i="2"/>
  <c r="Q53" i="2"/>
  <c r="R53" i="2" s="1"/>
  <c r="S53" i="2" s="1"/>
  <c r="M53" i="2"/>
  <c r="N53" i="2" s="1"/>
  <c r="O53" i="2" s="1"/>
  <c r="Q49" i="2"/>
  <c r="R49" i="2" s="1"/>
  <c r="S49" i="2" s="1"/>
  <c r="M47" i="2"/>
  <c r="N47" i="2" s="1"/>
  <c r="O47" i="2" s="1"/>
  <c r="M45" i="2"/>
  <c r="N45" i="2" s="1"/>
  <c r="O45" i="2" s="1"/>
  <c r="Q43" i="2"/>
  <c r="R43" i="2" s="1"/>
  <c r="S43" i="2" s="1"/>
  <c r="M43" i="2"/>
  <c r="N43" i="2" s="1"/>
  <c r="O43" i="2" s="1"/>
  <c r="Q39" i="2"/>
  <c r="R39" i="2" s="1"/>
  <c r="S39" i="2" s="1"/>
  <c r="M39" i="2"/>
  <c r="N39" i="2" s="1"/>
  <c r="O39" i="2" s="1"/>
  <c r="Q35" i="2"/>
  <c r="R35" i="2" s="1"/>
  <c r="S35" i="2" s="1"/>
  <c r="M35" i="2"/>
  <c r="N35" i="2" s="1"/>
  <c r="O35" i="2" s="1"/>
  <c r="M33" i="2"/>
  <c r="N33" i="2" s="1"/>
  <c r="O33" i="2" s="1"/>
  <c r="Q29" i="2"/>
  <c r="R29" i="2" s="1"/>
  <c r="S29" i="2" s="1"/>
  <c r="M29" i="2"/>
  <c r="Q25" i="2"/>
  <c r="M25" i="2"/>
  <c r="N25" i="2" s="1"/>
  <c r="O25" i="2" s="1"/>
  <c r="Q21" i="2"/>
  <c r="R21" i="2" s="1"/>
  <c r="S21" i="2" s="1"/>
  <c r="M21" i="2"/>
  <c r="M19" i="2"/>
  <c r="N19" i="2" s="1"/>
  <c r="O19" i="2" s="1"/>
  <c r="Q17" i="2"/>
  <c r="M17" i="2"/>
  <c r="N17" i="2" s="1"/>
  <c r="O17" i="2" s="1"/>
  <c r="Q11" i="2"/>
  <c r="M11" i="2"/>
  <c r="Q7" i="2"/>
  <c r="R7" i="2" s="1"/>
  <c r="S7" i="2" s="1"/>
  <c r="M7" i="2"/>
  <c r="I73" i="2"/>
  <c r="I65" i="2"/>
  <c r="J65" i="2" s="1"/>
  <c r="K65" i="2" s="1"/>
  <c r="I61" i="2"/>
  <c r="J61" i="2" s="1"/>
  <c r="K61" i="2" s="1"/>
  <c r="I57" i="2"/>
  <c r="J57" i="2" s="1"/>
  <c r="K57" i="2" s="1"/>
  <c r="I53" i="2"/>
  <c r="J53" i="2" s="1"/>
  <c r="K53" i="2" s="1"/>
  <c r="I51" i="2"/>
  <c r="J51" i="2" s="1"/>
  <c r="K51" i="2" s="1"/>
  <c r="I49" i="2"/>
  <c r="J49" i="2" s="1"/>
  <c r="K49" i="2" s="1"/>
  <c r="I47" i="2"/>
  <c r="J47" i="2" s="1"/>
  <c r="K47" i="2" s="1"/>
  <c r="I43" i="2"/>
  <c r="J43" i="2" s="1"/>
  <c r="K43" i="2" s="1"/>
  <c r="I41" i="2"/>
  <c r="J41" i="2" s="1"/>
  <c r="K41" i="2" s="1"/>
  <c r="I35" i="2"/>
  <c r="J35" i="2" s="1"/>
  <c r="K35" i="2" s="1"/>
  <c r="I33" i="2"/>
  <c r="J33" i="2" s="1"/>
  <c r="K33" i="2" s="1"/>
  <c r="I29" i="2"/>
  <c r="I25" i="2"/>
  <c r="J25" i="2" s="1"/>
  <c r="K25" i="2" s="1"/>
  <c r="I21" i="2"/>
  <c r="J21" i="2" s="1"/>
  <c r="K21" i="2" s="1"/>
  <c r="I17" i="2"/>
  <c r="J17" i="2" s="1"/>
  <c r="K17" i="2" s="1"/>
  <c r="I11" i="2"/>
  <c r="I7" i="2"/>
  <c r="J7" i="2" s="1"/>
  <c r="K7" i="2" s="1"/>
  <c r="E35" i="1"/>
  <c r="E28" i="1"/>
  <c r="E56" i="1"/>
  <c r="F56" i="1" s="1"/>
  <c r="E34" i="1"/>
  <c r="E33" i="1"/>
  <c r="K35" i="12"/>
  <c r="L35" i="12" s="1"/>
  <c r="G35" i="12"/>
  <c r="H35" i="12" s="1"/>
  <c r="K33" i="12"/>
  <c r="L33" i="12" s="1"/>
  <c r="K29" i="12"/>
  <c r="L29" i="12"/>
  <c r="G33" i="12"/>
  <c r="H33" i="12" s="1"/>
  <c r="G29" i="12"/>
  <c r="H29" i="12" s="1"/>
  <c r="F24" i="9"/>
  <c r="F25" i="9"/>
  <c r="F26" i="9"/>
  <c r="F27" i="9"/>
  <c r="F28" i="9"/>
  <c r="G28" i="9"/>
  <c r="F5" i="9"/>
  <c r="G5" i="9"/>
  <c r="G2" i="12"/>
  <c r="H2" i="12" s="1"/>
  <c r="G3" i="12"/>
  <c r="H3" i="12" s="1"/>
  <c r="G4" i="12"/>
  <c r="H4" i="12" s="1"/>
  <c r="G5" i="12"/>
  <c r="H5" i="12" s="1"/>
  <c r="G6" i="12"/>
  <c r="H6" i="12" s="1"/>
  <c r="G7" i="12"/>
  <c r="H7" i="12" s="1"/>
  <c r="G8" i="12"/>
  <c r="H8" i="12" s="1"/>
  <c r="G9" i="12"/>
  <c r="H9" i="12" s="1"/>
  <c r="G25" i="12"/>
  <c r="H25" i="12" s="1"/>
  <c r="G26" i="12"/>
  <c r="H26" i="12" s="1"/>
  <c r="G27" i="12"/>
  <c r="H27" i="12" s="1"/>
  <c r="G28" i="12"/>
  <c r="H28" i="12" s="1"/>
  <c r="U8" i="7"/>
  <c r="S8" i="7"/>
  <c r="Q8" i="7"/>
  <c r="K34" i="12"/>
  <c r="L34" i="12" s="1"/>
  <c r="K32" i="12"/>
  <c r="L32" i="12" s="1"/>
  <c r="K31" i="12"/>
  <c r="L31" i="12" s="1"/>
  <c r="K30" i="12"/>
  <c r="L30" i="12" s="1"/>
  <c r="K28" i="12"/>
  <c r="L28" i="12" s="1"/>
  <c r="K27" i="12"/>
  <c r="L27" i="12" s="1"/>
  <c r="K26" i="12"/>
  <c r="L26" i="12" s="1"/>
  <c r="K25" i="12"/>
  <c r="L25" i="12" s="1"/>
  <c r="K9" i="12"/>
  <c r="L9" i="12" s="1"/>
  <c r="K8" i="12"/>
  <c r="L8" i="12" s="1"/>
  <c r="K7" i="12"/>
  <c r="L7" i="12" s="1"/>
  <c r="K6" i="12"/>
  <c r="L6" i="12" s="1"/>
  <c r="K5" i="12"/>
  <c r="L5" i="12" s="1"/>
  <c r="K4" i="12"/>
  <c r="L4" i="12" s="1"/>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7" i="2"/>
  <c r="O57" i="2" s="1"/>
  <c r="J60" i="2"/>
  <c r="K60"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s="1"/>
  <c r="F14" i="9"/>
  <c r="G14" i="9"/>
  <c r="F15" i="9"/>
  <c r="G15" i="9"/>
  <c r="F16" i="9"/>
  <c r="G16" i="9"/>
  <c r="F17" i="9"/>
  <c r="G17" i="9"/>
  <c r="F18" i="9"/>
  <c r="G18" i="9"/>
  <c r="N45" i="9"/>
  <c r="F19" i="9"/>
  <c r="F45" i="9"/>
  <c r="N61" i="2"/>
  <c r="O61" i="2" s="1"/>
  <c r="N29" i="2"/>
  <c r="O29" i="2" s="1"/>
  <c r="N22" i="2"/>
  <c r="O22" i="2" s="1"/>
  <c r="N21" i="2"/>
  <c r="O21" i="2" s="1"/>
  <c r="N11" i="2"/>
  <c r="O11" i="2" s="1"/>
  <c r="N7" i="2"/>
  <c r="O7" i="2" s="1"/>
  <c r="N3" i="2"/>
  <c r="O3" i="2" s="1"/>
  <c r="U74" i="7"/>
  <c r="U73" i="7"/>
  <c r="U72" i="7"/>
  <c r="U71" i="7"/>
  <c r="U69" i="7"/>
  <c r="U68" i="7"/>
  <c r="U67" i="7"/>
  <c r="U65" i="7"/>
  <c r="U64" i="7"/>
  <c r="U53" i="7"/>
  <c r="U51" i="7"/>
  <c r="U32" i="7"/>
  <c r="U31" i="7"/>
  <c r="U14" i="7"/>
  <c r="U13" i="7"/>
  <c r="U12" i="7"/>
  <c r="U10" i="7"/>
  <c r="U9" i="7"/>
  <c r="U6" i="7"/>
  <c r="U5" i="7"/>
  <c r="U4" i="7"/>
  <c r="T2" i="7"/>
  <c r="U2" i="7" s="1"/>
  <c r="S74" i="7"/>
  <c r="S73" i="7"/>
  <c r="S72" i="7"/>
  <c r="S71" i="7"/>
  <c r="S70" i="7"/>
  <c r="S69" i="7"/>
  <c r="S68" i="7"/>
  <c r="S67" i="7"/>
  <c r="S66" i="7"/>
  <c r="S65" i="7"/>
  <c r="S64" i="7"/>
  <c r="S53" i="7"/>
  <c r="S52" i="7"/>
  <c r="S51" i="7"/>
  <c r="S32" i="7"/>
  <c r="S31" i="7"/>
  <c r="S15" i="7"/>
  <c r="S14" i="7"/>
  <c r="S13" i="7"/>
  <c r="S12" i="7"/>
  <c r="S11" i="7"/>
  <c r="S10" i="7"/>
  <c r="S9" i="7"/>
  <c r="S7" i="7"/>
  <c r="S6" i="7"/>
  <c r="S5" i="7"/>
  <c r="S4" i="7"/>
  <c r="S3" i="7"/>
  <c r="R2" i="7"/>
  <c r="R75" i="7" s="1"/>
  <c r="S2" i="12"/>
  <c r="T2" i="12" s="1"/>
  <c r="S75" i="12"/>
  <c r="O2" i="12"/>
  <c r="O75" i="12"/>
  <c r="K2" i="12"/>
  <c r="K75" i="12"/>
  <c r="L75" i="12" s="1"/>
  <c r="P2" i="12"/>
  <c r="S2" i="7"/>
  <c r="L2" i="12"/>
  <c r="F2" i="8"/>
  <c r="G2" i="8" s="1"/>
  <c r="F73" i="2"/>
  <c r="G73" i="2" s="1"/>
  <c r="F56" i="2"/>
  <c r="G56" i="2" s="1"/>
  <c r="F54" i="2"/>
  <c r="G54" i="2" s="1"/>
  <c r="F27" i="2"/>
  <c r="G27" i="2" s="1"/>
  <c r="F25" i="2"/>
  <c r="G25" i="2" s="1"/>
  <c r="F22" i="2"/>
  <c r="G22" i="2" s="1"/>
  <c r="F21" i="2"/>
  <c r="G21" i="2" s="1"/>
  <c r="F18" i="2"/>
  <c r="G18" i="2" s="1"/>
  <c r="F11" i="2"/>
  <c r="G11" i="2" s="1"/>
  <c r="F7" i="2"/>
  <c r="G7" i="2" s="1"/>
  <c r="J73" i="2"/>
  <c r="K73" i="2" s="1"/>
  <c r="J56" i="2"/>
  <c r="K56" i="2" s="1"/>
  <c r="J29" i="2"/>
  <c r="K29" i="2" s="1"/>
  <c r="J22" i="2"/>
  <c r="K22" i="2" s="1"/>
  <c r="J11" i="2"/>
  <c r="K11" i="2" s="1"/>
  <c r="J4" i="2"/>
  <c r="K4" i="2" s="1"/>
  <c r="R73" i="2"/>
  <c r="S73" i="2" s="1"/>
  <c r="R69" i="2"/>
  <c r="S69" i="2" s="1"/>
  <c r="R61" i="2"/>
  <c r="S61" i="2" s="1"/>
  <c r="R25" i="2"/>
  <c r="S25" i="2" s="1"/>
  <c r="R22" i="2"/>
  <c r="S22" i="2" s="1"/>
  <c r="R18" i="2"/>
  <c r="S18" i="2" s="1"/>
  <c r="R17" i="2"/>
  <c r="S17" i="2" s="1"/>
  <c r="R11" i="2"/>
  <c r="S11" i="2" s="1"/>
  <c r="D81" i="2"/>
  <c r="C17" i="1" s="1"/>
  <c r="P2" i="7"/>
  <c r="Q2" i="7" s="1"/>
  <c r="Q4" i="7"/>
  <c r="Q5" i="7"/>
  <c r="Q6" i="7"/>
  <c r="Q9" i="7"/>
  <c r="Q10" i="7"/>
  <c r="Q12" i="7"/>
  <c r="Q13" i="7"/>
  <c r="Q14" i="7"/>
  <c r="Q31" i="7"/>
  <c r="Q32" i="7"/>
  <c r="Q51" i="7"/>
  <c r="E5" i="3"/>
  <c r="F5" i="3" s="1"/>
  <c r="E6" i="3"/>
  <c r="F6" i="3" s="1"/>
  <c r="E7" i="3"/>
  <c r="F7" i="3" s="1"/>
  <c r="E8" i="3"/>
  <c r="F8" i="3" s="1"/>
  <c r="E9" i="3"/>
  <c r="F9" i="3" s="1"/>
  <c r="E10" i="3"/>
  <c r="F10" i="3" s="1"/>
  <c r="E11" i="3"/>
  <c r="F11" i="3" s="1"/>
  <c r="E12" i="3"/>
  <c r="F12" i="3" s="1"/>
  <c r="F13" i="3"/>
  <c r="E14" i="3"/>
  <c r="F14" i="3"/>
  <c r="E15" i="3"/>
  <c r="F15" i="3"/>
  <c r="Q75" i="12"/>
  <c r="T75" i="12"/>
  <c r="O75" i="7"/>
  <c r="N75" i="7"/>
  <c r="M75" i="7"/>
  <c r="D25" i="1"/>
  <c r="L75" i="7"/>
  <c r="U75" i="7" s="1"/>
  <c r="K75" i="7"/>
  <c r="J75" i="7"/>
  <c r="C25" i="1" s="1"/>
  <c r="D48" i="1" s="1"/>
  <c r="U75" i="12"/>
  <c r="R75" i="12"/>
  <c r="N75" i="12"/>
  <c r="M75" i="12"/>
  <c r="J75" i="12"/>
  <c r="D24" i="1" s="1"/>
  <c r="F75" i="12"/>
  <c r="I75" i="12"/>
  <c r="P81" i="2"/>
  <c r="C19" i="1" s="1"/>
  <c r="L81" i="2"/>
  <c r="D19" i="9"/>
  <c r="G19" i="9" s="1"/>
  <c r="D37" i="1"/>
  <c r="C37" i="1"/>
  <c r="Q53" i="7"/>
  <c r="Q64" i="7"/>
  <c r="Q65" i="7"/>
  <c r="Q67" i="7"/>
  <c r="Q68" i="7"/>
  <c r="Q69" i="7"/>
  <c r="Q71" i="7"/>
  <c r="Q72" i="7"/>
  <c r="Q73" i="7"/>
  <c r="Q74" i="7"/>
  <c r="H75" i="7"/>
  <c r="I75" i="7" s="1"/>
  <c r="C24" i="1"/>
  <c r="H22" i="11"/>
  <c r="E26" i="11"/>
  <c r="D41" i="1"/>
  <c r="G22" i="11"/>
  <c r="F22" i="11"/>
  <c r="E22" i="11"/>
  <c r="C22" i="11"/>
  <c r="D26" i="1"/>
  <c r="B22" i="11"/>
  <c r="C26" i="1"/>
  <c r="H11" i="11"/>
  <c r="E25" i="11" s="1"/>
  <c r="D40" i="1" s="1"/>
  <c r="G11" i="11"/>
  <c r="F11" i="11"/>
  <c r="E11" i="11"/>
  <c r="D11" i="11"/>
  <c r="C11" i="11"/>
  <c r="D32" i="1"/>
  <c r="B11" i="11"/>
  <c r="C32" i="1"/>
  <c r="M45" i="9"/>
  <c r="D39" i="1"/>
  <c r="L45" i="9"/>
  <c r="E45" i="9"/>
  <c r="D22" i="1"/>
  <c r="D45" i="9"/>
  <c r="M19" i="9"/>
  <c r="D38" i="1"/>
  <c r="L19" i="9"/>
  <c r="E19" i="9"/>
  <c r="D31" i="1" s="1"/>
  <c r="E8" i="8"/>
  <c r="D23" i="1"/>
  <c r="D8" i="8"/>
  <c r="C23" i="1"/>
  <c r="F8" i="8"/>
  <c r="C18" i="3"/>
  <c r="C14" i="1" s="1"/>
  <c r="E16" i="3"/>
  <c r="F16" i="3"/>
  <c r="E4" i="3"/>
  <c r="F4" i="3" s="1"/>
  <c r="E27" i="1"/>
  <c r="C18" i="1"/>
  <c r="G8" i="8"/>
  <c r="C39" i="1"/>
  <c r="E39" i="1"/>
  <c r="O45" i="9"/>
  <c r="C38" i="1"/>
  <c r="E38" i="1" s="1"/>
  <c r="E26" i="1"/>
  <c r="C22" i="1"/>
  <c r="G45" i="9"/>
  <c r="D26" i="11"/>
  <c r="C41" i="1"/>
  <c r="E41" i="1"/>
  <c r="D25" i="11"/>
  <c r="E18" i="3"/>
  <c r="F18" i="3" s="1"/>
  <c r="E22" i="1"/>
  <c r="F26" i="11"/>
  <c r="S75" i="7" l="1"/>
  <c r="Q3" i="7"/>
  <c r="P75" i="12"/>
  <c r="I40" i="2"/>
  <c r="J40" i="2" s="1"/>
  <c r="K40" i="2" s="1"/>
  <c r="I64" i="2"/>
  <c r="J64" i="2" s="1"/>
  <c r="K64" i="2" s="1"/>
  <c r="Q6" i="2"/>
  <c r="R6" i="2" s="1"/>
  <c r="S6" i="2" s="1"/>
  <c r="E10" i="2"/>
  <c r="F10" i="2" s="1"/>
  <c r="G10" i="2" s="1"/>
  <c r="Q20" i="2"/>
  <c r="R20" i="2" s="1"/>
  <c r="S20" i="2" s="1"/>
  <c r="M24" i="2"/>
  <c r="N24" i="2" s="1"/>
  <c r="O24" i="2" s="1"/>
  <c r="E32" i="2"/>
  <c r="F32" i="2" s="1"/>
  <c r="G32" i="2" s="1"/>
  <c r="E40" i="2"/>
  <c r="F40" i="2" s="1"/>
  <c r="G40" i="2" s="1"/>
  <c r="E48" i="2"/>
  <c r="F48" i="2" s="1"/>
  <c r="G48" i="2" s="1"/>
  <c r="M60" i="2"/>
  <c r="N60" i="2" s="1"/>
  <c r="O60" i="2" s="1"/>
  <c r="Q64" i="2"/>
  <c r="R64" i="2" s="1"/>
  <c r="S64" i="2" s="1"/>
  <c r="M72" i="2"/>
  <c r="N72" i="2" s="1"/>
  <c r="O72" i="2" s="1"/>
  <c r="I44" i="2"/>
  <c r="J44" i="2" s="1"/>
  <c r="K44" i="2" s="1"/>
  <c r="I68" i="2"/>
  <c r="J68" i="2" s="1"/>
  <c r="K68" i="2" s="1"/>
  <c r="I6" i="2"/>
  <c r="J6" i="2" s="1"/>
  <c r="K6" i="2" s="1"/>
  <c r="Q10" i="2"/>
  <c r="R10" i="2" s="1"/>
  <c r="S10" i="2" s="1"/>
  <c r="E16" i="2"/>
  <c r="F16" i="2" s="1"/>
  <c r="G16" i="2" s="1"/>
  <c r="Q24" i="2"/>
  <c r="R24" i="2" s="1"/>
  <c r="S24" i="2" s="1"/>
  <c r="E28" i="2"/>
  <c r="F28" i="2" s="1"/>
  <c r="G28" i="2" s="1"/>
  <c r="M32" i="2"/>
  <c r="N32" i="2" s="1"/>
  <c r="O32" i="2" s="1"/>
  <c r="Q36" i="2"/>
  <c r="R36" i="2" s="1"/>
  <c r="S36" i="2" s="1"/>
  <c r="E52" i="2"/>
  <c r="F52" i="2" s="1"/>
  <c r="G52" i="2" s="1"/>
  <c r="M56" i="2"/>
  <c r="N56" i="2" s="1"/>
  <c r="O56" i="2" s="1"/>
  <c r="Q60" i="2"/>
  <c r="R60" i="2" s="1"/>
  <c r="S60" i="2" s="1"/>
  <c r="E68" i="2"/>
  <c r="F68" i="2" s="1"/>
  <c r="G68" i="2" s="1"/>
  <c r="I52" i="2"/>
  <c r="J52" i="2" s="1"/>
  <c r="K52" i="2" s="1"/>
  <c r="I10" i="2"/>
  <c r="J10" i="2" s="1"/>
  <c r="K10" i="2" s="1"/>
  <c r="M16" i="2"/>
  <c r="N16" i="2" s="1"/>
  <c r="O16" i="2" s="1"/>
  <c r="E20" i="2"/>
  <c r="F20" i="2" s="1"/>
  <c r="G20" i="2" s="1"/>
  <c r="I24" i="2"/>
  <c r="J24" i="2" s="1"/>
  <c r="K24" i="2" s="1"/>
  <c r="Q28" i="2"/>
  <c r="R28" i="2" s="1"/>
  <c r="S28" i="2" s="1"/>
  <c r="Q56" i="2"/>
  <c r="R56" i="2" s="1"/>
  <c r="S56" i="2" s="1"/>
  <c r="I66" i="2"/>
  <c r="J66" i="2" s="1"/>
  <c r="K66" i="2" s="1"/>
  <c r="E14" i="1"/>
  <c r="I63" i="2"/>
  <c r="J63" i="2" s="1"/>
  <c r="K63" i="2" s="1"/>
  <c r="M5" i="2"/>
  <c r="N5" i="2" s="1"/>
  <c r="O5" i="2" s="1"/>
  <c r="M9" i="2"/>
  <c r="N9" i="2" s="1"/>
  <c r="O9" i="2" s="1"/>
  <c r="M13" i="2"/>
  <c r="N13" i="2" s="1"/>
  <c r="O13" i="2" s="1"/>
  <c r="M31" i="2"/>
  <c r="N31" i="2" s="1"/>
  <c r="O31" i="2" s="1"/>
  <c r="M41" i="2"/>
  <c r="N41" i="2" s="1"/>
  <c r="O41" i="2" s="1"/>
  <c r="M51" i="2"/>
  <c r="N51" i="2" s="1"/>
  <c r="O51" i="2" s="1"/>
  <c r="M55" i="2"/>
  <c r="N55" i="2" s="1"/>
  <c r="O55" i="2" s="1"/>
  <c r="Q71" i="2"/>
  <c r="R71" i="2" s="1"/>
  <c r="S71" i="2" s="1"/>
  <c r="I48" i="2"/>
  <c r="J48" i="2" s="1"/>
  <c r="K48" i="2" s="1"/>
  <c r="Q44" i="2"/>
  <c r="R44" i="2" s="1"/>
  <c r="S44" i="2" s="1"/>
  <c r="M48" i="2"/>
  <c r="N48" i="2" s="1"/>
  <c r="O48" i="2" s="1"/>
  <c r="M50" i="2"/>
  <c r="N50" i="2" s="1"/>
  <c r="O50" i="2" s="1"/>
  <c r="E33" i="2"/>
  <c r="F33" i="2" s="1"/>
  <c r="G33" i="2" s="1"/>
  <c r="I37" i="2"/>
  <c r="J37" i="2" s="1"/>
  <c r="K37" i="2" s="1"/>
  <c r="I55" i="2"/>
  <c r="J55" i="2" s="1"/>
  <c r="K55" i="2" s="1"/>
  <c r="Q5" i="2"/>
  <c r="R5" i="2" s="1"/>
  <c r="S5" i="2" s="1"/>
  <c r="Q9" i="2"/>
  <c r="R9" i="2" s="1"/>
  <c r="S9" i="2" s="1"/>
  <c r="M27" i="2"/>
  <c r="N27" i="2" s="1"/>
  <c r="O27" i="2" s="1"/>
  <c r="Q51" i="2"/>
  <c r="R51" i="2" s="1"/>
  <c r="S51" i="2" s="1"/>
  <c r="Q55" i="2"/>
  <c r="R55" i="2" s="1"/>
  <c r="S55" i="2" s="1"/>
  <c r="E44" i="2"/>
  <c r="F44" i="2" s="1"/>
  <c r="G44" i="2" s="1"/>
  <c r="I71" i="2"/>
  <c r="J71" i="2" s="1"/>
  <c r="K71" i="2" s="1"/>
  <c r="M23" i="2"/>
  <c r="N23" i="2" s="1"/>
  <c r="O23" i="2" s="1"/>
  <c r="Q41" i="2"/>
  <c r="R41" i="2" s="1"/>
  <c r="S41" i="2" s="1"/>
  <c r="E25" i="1"/>
  <c r="F25" i="11"/>
  <c r="C40" i="1"/>
  <c r="E40" i="1" s="1"/>
  <c r="E32" i="1"/>
  <c r="N19" i="9"/>
  <c r="O19" i="9" s="1"/>
  <c r="C31" i="1"/>
  <c r="E31" i="1" s="1"/>
  <c r="E23" i="1"/>
  <c r="E37" i="1"/>
  <c r="E24" i="1"/>
  <c r="G75" i="12"/>
  <c r="H75" i="12" s="1"/>
  <c r="C43" i="1"/>
  <c r="C52" i="1" s="1"/>
  <c r="I62" i="2"/>
  <c r="J62" i="2" s="1"/>
  <c r="K62" i="2" s="1"/>
  <c r="Q62" i="2"/>
  <c r="R62" i="2" s="1"/>
  <c r="S62" i="2" s="1"/>
  <c r="Q3" i="2"/>
  <c r="I3" i="2"/>
  <c r="J3" i="2" s="1"/>
  <c r="K3" i="2" s="1"/>
  <c r="M69" i="2"/>
  <c r="N69" i="2" s="1"/>
  <c r="O69" i="2" s="1"/>
  <c r="I36" i="2"/>
  <c r="J36" i="2" s="1"/>
  <c r="K36" i="2" s="1"/>
  <c r="I30" i="2"/>
  <c r="J30" i="2" s="1"/>
  <c r="K30" i="2" s="1"/>
  <c r="M36" i="2"/>
  <c r="N36" i="2" s="1"/>
  <c r="O36" i="2" s="1"/>
  <c r="Q54" i="2"/>
  <c r="R54" i="2" s="1"/>
  <c r="S54" i="2" s="1"/>
  <c r="E62" i="2"/>
  <c r="F62" i="2" s="1"/>
  <c r="G62" i="2" s="1"/>
  <c r="E3" i="2"/>
  <c r="E23" i="2"/>
  <c r="F23" i="2" s="1"/>
  <c r="G23" i="2" s="1"/>
  <c r="I50" i="2"/>
  <c r="J50" i="2" s="1"/>
  <c r="K50" i="2" s="1"/>
  <c r="I19" i="2"/>
  <c r="J19" i="2" s="1"/>
  <c r="K19" i="2" s="1"/>
  <c r="Q72" i="2"/>
  <c r="R72" i="2" s="1"/>
  <c r="S72" i="2" s="1"/>
  <c r="E72" i="2"/>
  <c r="F72" i="2" s="1"/>
  <c r="G72" i="2" s="1"/>
  <c r="E69" i="2"/>
  <c r="F69" i="2" s="1"/>
  <c r="G69" i="2" s="1"/>
  <c r="E66" i="2"/>
  <c r="F66" i="2" s="1"/>
  <c r="G66" i="2" s="1"/>
  <c r="M66" i="2"/>
  <c r="N66" i="2" s="1"/>
  <c r="O66" i="2" s="1"/>
  <c r="E59" i="2"/>
  <c r="F59" i="2" s="1"/>
  <c r="G59" i="2" s="1"/>
  <c r="Q59" i="2"/>
  <c r="R59" i="2" s="1"/>
  <c r="S59" i="2" s="1"/>
  <c r="I59" i="2"/>
  <c r="J59" i="2" s="1"/>
  <c r="K59" i="2" s="1"/>
  <c r="E37" i="2"/>
  <c r="F37" i="2" s="1"/>
  <c r="G37" i="2" s="1"/>
  <c r="M37" i="2"/>
  <c r="N37" i="2" s="1"/>
  <c r="O37" i="2" s="1"/>
  <c r="M34" i="2"/>
  <c r="N34" i="2" s="1"/>
  <c r="O34" i="2" s="1"/>
  <c r="E34" i="2"/>
  <c r="F34" i="2" s="1"/>
  <c r="G34" i="2" s="1"/>
  <c r="I31" i="2"/>
  <c r="J31" i="2" s="1"/>
  <c r="K31" i="2" s="1"/>
  <c r="E31" i="2"/>
  <c r="F31" i="2" s="1"/>
  <c r="G31" i="2" s="1"/>
  <c r="E77" i="2"/>
  <c r="F77" i="2" s="1"/>
  <c r="G77" i="2" s="1"/>
  <c r="Q77" i="2"/>
  <c r="R77" i="2" s="1"/>
  <c r="S77" i="2" s="1"/>
  <c r="I77" i="2"/>
  <c r="J77" i="2" s="1"/>
  <c r="K77" i="2" s="1"/>
  <c r="M58" i="2"/>
  <c r="N58" i="2" s="1"/>
  <c r="O58" i="2" s="1"/>
  <c r="E58" i="2"/>
  <c r="F58" i="2" s="1"/>
  <c r="G58" i="2" s="1"/>
  <c r="Q13" i="2"/>
  <c r="R13" i="2" s="1"/>
  <c r="S13" i="2" s="1"/>
  <c r="Q19" i="2"/>
  <c r="R19" i="2" s="1"/>
  <c r="S19" i="2" s="1"/>
  <c r="Q23" i="2"/>
  <c r="R23" i="2" s="1"/>
  <c r="S23" i="2" s="1"/>
  <c r="Q27" i="2"/>
  <c r="R27" i="2" s="1"/>
  <c r="S27" i="2" s="1"/>
  <c r="Q47" i="2"/>
  <c r="R47" i="2" s="1"/>
  <c r="S47" i="2" s="1"/>
  <c r="Q65" i="2"/>
  <c r="R65" i="2" s="1"/>
  <c r="S65" i="2" s="1"/>
  <c r="M77" i="2"/>
  <c r="N77" i="2" s="1"/>
  <c r="O77" i="2" s="1"/>
  <c r="M30" i="2"/>
  <c r="N30" i="2" s="1"/>
  <c r="O30" i="2" s="1"/>
  <c r="M62" i="2"/>
  <c r="N62" i="2" s="1"/>
  <c r="O62" i="2" s="1"/>
  <c r="M40" i="2"/>
  <c r="N40" i="2" s="1"/>
  <c r="O40" i="2" s="1"/>
  <c r="I46" i="2"/>
  <c r="J46" i="2" s="1"/>
  <c r="K46" i="2" s="1"/>
  <c r="M46" i="2"/>
  <c r="N46" i="2" s="1"/>
  <c r="O46" i="2" s="1"/>
  <c r="E39" i="2"/>
  <c r="F39" i="2" s="1"/>
  <c r="G39" i="2" s="1"/>
  <c r="I39" i="2"/>
  <c r="J39" i="2" s="1"/>
  <c r="K39" i="2" s="1"/>
  <c r="M26" i="2"/>
  <c r="N26" i="2" s="1"/>
  <c r="O26" i="2" s="1"/>
  <c r="Q26" i="2"/>
  <c r="R26" i="2" s="1"/>
  <c r="S26" i="2" s="1"/>
  <c r="M18" i="2"/>
  <c r="N18" i="2" s="1"/>
  <c r="O18" i="2" s="1"/>
  <c r="I18" i="2"/>
  <c r="J18" i="2" s="1"/>
  <c r="K18" i="2" s="1"/>
  <c r="M8" i="2"/>
  <c r="N8" i="2" s="1"/>
  <c r="O8" i="2" s="1"/>
  <c r="Q8" i="2"/>
  <c r="R8" i="2" s="1"/>
  <c r="S8" i="2" s="1"/>
  <c r="Q30" i="2"/>
  <c r="R30" i="2" s="1"/>
  <c r="S30" i="2" s="1"/>
  <c r="Q50" i="2"/>
  <c r="R50" i="2" s="1"/>
  <c r="S50" i="2" s="1"/>
  <c r="E13" i="2"/>
  <c r="F13" i="2" s="1"/>
  <c r="G13" i="2" s="1"/>
  <c r="I27" i="2"/>
  <c r="J27" i="2" s="1"/>
  <c r="K27" i="2" s="1"/>
  <c r="E67" i="2"/>
  <c r="F67" i="2" s="1"/>
  <c r="G67" i="2" s="1"/>
  <c r="Q67" i="2"/>
  <c r="R67" i="2" s="1"/>
  <c r="S67" i="2" s="1"/>
  <c r="I67" i="2"/>
  <c r="J67" i="2" s="1"/>
  <c r="K67" i="2" s="1"/>
  <c r="E63" i="2"/>
  <c r="F63" i="2" s="1"/>
  <c r="G63" i="2" s="1"/>
  <c r="E49" i="2"/>
  <c r="F49" i="2" s="1"/>
  <c r="G49" i="2" s="1"/>
  <c r="M49" i="2"/>
  <c r="N49" i="2" s="1"/>
  <c r="O49" i="2" s="1"/>
  <c r="E45" i="2"/>
  <c r="F45" i="2" s="1"/>
  <c r="G45" i="2" s="1"/>
  <c r="Q45" i="2"/>
  <c r="R45" i="2" s="1"/>
  <c r="S45" i="2" s="1"/>
  <c r="I45" i="2"/>
  <c r="J45" i="2" s="1"/>
  <c r="K45" i="2" s="1"/>
  <c r="M42" i="2"/>
  <c r="N42" i="2" s="1"/>
  <c r="O42" i="2" s="1"/>
  <c r="I42" i="2"/>
  <c r="J42" i="2" s="1"/>
  <c r="K42" i="2" s="1"/>
  <c r="E42" i="2"/>
  <c r="F42" i="2" s="1"/>
  <c r="G42" i="2" s="1"/>
  <c r="I9" i="2"/>
  <c r="J9" i="2" s="1"/>
  <c r="K9" i="2" s="1"/>
  <c r="E70" i="2"/>
  <c r="F70" i="2" s="1"/>
  <c r="G70" i="2" s="1"/>
  <c r="E75" i="2"/>
  <c r="F75" i="2" s="1"/>
  <c r="G75" i="2" s="1"/>
  <c r="E74" i="2"/>
  <c r="F74" i="2" s="1"/>
  <c r="G74" i="2" s="1"/>
  <c r="R3" i="2"/>
  <c r="Q75" i="2"/>
  <c r="R75" i="2" s="1"/>
  <c r="S75" i="2" s="1"/>
  <c r="M75" i="2"/>
  <c r="Q74" i="2"/>
  <c r="R74" i="2" s="1"/>
  <c r="S74" i="2" s="1"/>
  <c r="M76" i="2"/>
  <c r="N76" i="2" s="1"/>
  <c r="O76" i="2" s="1"/>
  <c r="I74" i="2"/>
  <c r="J74" i="2" s="1"/>
  <c r="K74" i="2" s="1"/>
  <c r="Q76" i="2"/>
  <c r="R76" i="2" s="1"/>
  <c r="S76" i="2" s="1"/>
  <c r="I76" i="2"/>
  <c r="J76" i="2" s="1"/>
  <c r="K76" i="2" s="1"/>
  <c r="C58" i="1" l="1"/>
  <c r="F3" i="2"/>
  <c r="E81" i="2"/>
  <c r="D17" i="1" s="1"/>
  <c r="E17" i="1" s="1"/>
  <c r="Q81" i="2"/>
  <c r="D19" i="1" s="1"/>
  <c r="N75" i="2"/>
  <c r="M81" i="2"/>
  <c r="I81" i="2"/>
  <c r="D18" i="1" s="1"/>
  <c r="E18" i="1" s="1"/>
  <c r="S3" i="2"/>
  <c r="S81" i="2" s="1"/>
  <c r="R81" i="2"/>
  <c r="J81" i="2"/>
  <c r="K81" i="2" s="1"/>
  <c r="G3" i="2" l="1"/>
  <c r="F81" i="2"/>
  <c r="G81" i="2" s="1"/>
  <c r="O75" i="2"/>
  <c r="N81" i="2"/>
  <c r="O81" i="2" s="1"/>
  <c r="D43" i="1"/>
  <c r="E19" i="1"/>
  <c r="D52" i="1" l="1"/>
  <c r="E52" i="1" s="1"/>
  <c r="E43" i="1"/>
  <c r="D58" i="1"/>
  <c r="E44" i="1" l="1"/>
  <c r="F43" i="1"/>
  <c r="F52" i="1"/>
  <c r="E53" i="1"/>
</calcChain>
</file>

<file path=xl/sharedStrings.xml><?xml version="1.0" encoding="utf-8"?>
<sst xmlns="http://schemas.openxmlformats.org/spreadsheetml/2006/main" count="1413" uniqueCount="540">
  <si>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</si>
  <si>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</si>
  <si>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</si>
  <si>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</si>
  <si>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</si>
  <si>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</si>
  <si>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</si>
  <si>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</si>
  <si>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</si>
  <si>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</si>
  <si>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</si>
  <si>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</si>
  <si>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</si>
  <si>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</si>
  <si>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</si>
  <si>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</si>
  <si>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</si>
  <si>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</si>
  <si>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</si>
  <si>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</si>
  <si>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</si>
  <si>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</si>
  <si>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</si>
  <si>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</si>
  <si>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</si>
  <si>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</si>
  <si>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</si>
  <si>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</si>
  <si>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</si>
  <si>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</si>
  <si>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</si>
  <si>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</si>
  <si>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</si>
  <si>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</si>
  <si>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</si>
  <si>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</si>
  <si>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</si>
  <si>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</si>
  <si>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</si>
  <si>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</si>
  <si>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</si>
  <si>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</si>
  <si>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</si>
  <si>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</si>
  <si>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</si>
  <si>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</si>
  <si>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</si>
  <si>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</si>
  <si>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</si>
  <si>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</si>
  <si>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</si>
  <si>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</si>
  <si>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</si>
  <si>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</si>
  <si>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</si>
  <si>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</si>
  <si>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</si>
  <si>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</si>
  <si>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</si>
  <si>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</si>
  <si>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</si>
  <si>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</si>
  <si>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</si>
  <si>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</si>
  <si>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</si>
  <si>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</si>
  <si>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</si>
  <si>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</si>
  <si>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</si>
  <si>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</si>
  <si>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</si>
  <si>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</si>
  <si>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</si>
  <si>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</si>
  <si>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</si>
  <si>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</si>
  <si>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</si>
  <si>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</si>
  <si>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</si>
  <si>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</si>
  <si>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</si>
  <si>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</si>
  <si>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</si>
  <si>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</si>
  <si>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</si>
  <si>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</si>
  <si>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</si>
  <si>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</si>
  <si>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</si>
  <si>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</si>
  <si>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</si>
  <si>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</si>
  <si>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</si>
  <si>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</si>
  <si>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</si>
  <si>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</si>
  <si>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</si>
  <si>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</si>
  <si>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</si>
  <si>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</si>
  <si>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</si>
  <si>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</si>
  <si>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</si>
  <si>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</si>
  <si>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</si>
  <si>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</si>
  <si>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</si>
  <si>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</si>
  <si>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</si>
  <si>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</si>
  <si>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</si>
  <si>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</si>
  <si>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</si>
  <si>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</si>
  <si>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</si>
  <si>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</si>
  <si>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</si>
  <si>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</si>
  <si>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</si>
  <si>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</si>
  <si>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</si>
  <si>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</si>
  <si>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</si>
  <si>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</si>
  <si>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</si>
  <si>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</si>
  <si>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</si>
  <si>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</si>
  <si>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</si>
  <si>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</si>
  <si>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</si>
  <si>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</si>
  <si>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</si>
  <si>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</si>
  <si>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</si>
  <si>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</si>
  <si>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</si>
  <si>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</si>
  <si>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</si>
  <si>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</si>
  <si>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</si>
  <si>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</si>
  <si>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</si>
  <si>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</si>
  <si>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</si>
  <si>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</si>
  <si>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</si>
  <si>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</si>
  <si>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</si>
  <si>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</si>
  <si>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</si>
  <si>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</si>
  <si>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</si>
  <si>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</si>
  <si>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</si>
  <si>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</si>
  <si>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</si>
  <si>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</si>
  <si>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</si>
  <si>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</si>
  <si>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</si>
  <si>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</si>
  <si>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</si>
  <si>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</si>
  <si>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</si>
  <si>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</si>
  <si>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</si>
  <si>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</si>
  <si>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</si>
  <si>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</si>
  <si>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</si>
  <si>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</si>
  <si>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</si>
  <si>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</si>
  <si>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</si>
  <si>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</si>
  <si>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</si>
  <si>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</si>
  <si>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</si>
  <si>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</si>
  <si>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</si>
  <si>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</si>
  <si>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</si>
  <si>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</si>
  <si>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</si>
  <si>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</si>
  <si>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</si>
  <si>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</si>
  <si>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</si>
  <si>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</si>
  <si>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</si>
  <si>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</si>
  <si>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</si>
  <si>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</si>
  <si>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</si>
  <si>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</si>
  <si>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</si>
  <si>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</si>
  <si>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</si>
  <si>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</si>
  <si>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</si>
  <si>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</si>
  <si>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</si>
  <si>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</si>
  <si>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</si>
  <si>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</si>
  <si>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</si>
  <si>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</si>
  <si>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</si>
  <si>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</si>
  <si>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</si>
  <si>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</si>
  <si>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</si>
  <si>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</si>
  <si>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</si>
  <si>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</si>
  <si>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</si>
  <si>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</si>
  <si>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</si>
  <si>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</si>
  <si>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</si>
  <si>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</si>
  <si>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</si>
  <si>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</si>
  <si>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</si>
  <si>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</si>
  <si>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</si>
  <si>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</si>
  <si>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</si>
  <si>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</si>
  <si>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</si>
  <si>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</si>
  <si>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</si>
  <si>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</si>
  <si>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</si>
  <si>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</si>
  <si>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</si>
  <si>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</si>
  <si>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</si>
  <si>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</si>
  <si>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</si>
  <si>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</si>
  <si>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</si>
  <si>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</si>
  <si>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</si>
  <si>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</si>
  <si>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</si>
  <si>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</si>
  <si>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</si>
  <si>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</si>
  <si>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</si>
  <si>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</si>
  <si>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</si>
  <si>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</si>
  <si>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</si>
  <si>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</si>
  <si>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</si>
  <si>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</si>
  <si>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</si>
  <si>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</si>
  <si>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</si>
  <si>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</si>
  <si>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</si>
  <si>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</si>
  <si>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</si>
  <si>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</si>
  <si>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</si>
  <si>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</si>
  <si>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</si>
  <si>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</si>
  <si>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</si>
  <si>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</si>
  <si>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</si>
  <si>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</si>
  <si>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</si>
  <si>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</si>
  <si>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</si>
  <si>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</si>
  <si>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</si>
  <si>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</si>
  <si>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</si>
  <si>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</si>
  <si>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</si>
  <si>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</si>
  <si>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</si>
  <si>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</si>
  <si>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</si>
  <si>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</si>
  <si>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</si>
  <si>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</si>
  <si>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</si>
  <si>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</si>
  <si>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</si>
  <si>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</si>
  <si>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</si>
  <si>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</si>
  <si>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</si>
  <si>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</si>
  <si>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</si>
  <si>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</si>
  <si>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</si>
  <si>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</si>
  <si>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</si>
  <si>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</si>
  <si>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</si>
  <si>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</si>
  <si>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</si>
  <si>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</si>
  <si>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</si>
  <si>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</si>
  <si>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</si>
  <si>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</si>
  <si>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</si>
  <si>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</si>
  <si>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</si>
  <si>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</si>
  <si>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</si>
  <si>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</si>
  <si>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</si>
  <si>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</si>
  <si>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</si>
  <si>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</si>
  <si>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</si>
  <si>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</si>
  <si>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</si>
  <si>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</si>
  <si>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</si>
  <si>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</si>
  <si>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12532H104</t>
  </si>
  <si>
    <t>BJ2L553</t>
  </si>
  <si>
    <t>CGI Inc.</t>
  </si>
  <si>
    <t>BMDV0Y7</t>
  </si>
  <si>
    <t>CREDIT SUISSE GROUP AG</t>
  </si>
  <si>
    <t>CREDIT SUISSE GROUP AG REG</t>
  </si>
  <si>
    <t>CSL LTD</t>
  </si>
  <si>
    <t>au</t>
  </si>
  <si>
    <t>Dassault System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</si>
  <si>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</si>
  <si>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</si>
  <si>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</si>
  <si>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</si>
  <si>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</si>
  <si>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</si>
  <si>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</si>
  <si>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</si>
  <si>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</si>
  <si>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</si>
  <si>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</si>
  <si>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</si>
  <si>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</si>
  <si>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</si>
  <si>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</si>
  <si>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</si>
  <si>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</si>
  <si>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</si>
  <si>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</si>
  <si>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</si>
  <si>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</si>
  <si>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</si>
  <si>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</si>
  <si>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</si>
  <si>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</si>
  <si>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</si>
  <si>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</si>
  <si>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</si>
  <si>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</si>
  <si>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</si>
  <si>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</si>
  <si>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</si>
  <si>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</si>
  <si>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</si>
  <si>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</si>
  <si>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</si>
  <si>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</si>
  <si>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</si>
  <si>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</si>
  <si>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</si>
  <si>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</si>
  <si>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</si>
  <si>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</si>
  <si>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</si>
  <si>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</si>
  <si>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</si>
  <si>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</si>
  <si>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</si>
  <si>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74365P108</t>
  </si>
  <si>
    <t>BKT6LC7</t>
  </si>
  <si>
    <t>Prosus N.V. Sponsored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</si>
  <si>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</si>
  <si>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</si>
  <si>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</si>
  <si>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</si>
  <si>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</si>
  <si>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</si>
  <si>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</si>
  <si>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</si>
  <si>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</si>
  <si>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</si>
  <si>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</si>
  <si>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</si>
  <si>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</si>
  <si>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</si>
  <si>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</si>
  <si>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</si>
  <si>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</si>
  <si>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</si>
  <si>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</si>
  <si>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</si>
  <si>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</si>
  <si>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</si>
  <si>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</si>
  <si>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</si>
  <si>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</si>
  <si>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</si>
  <si>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</si>
  <si>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</si>
  <si>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</si>
  <si>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</si>
  <si>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</si>
  <si>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</si>
  <si>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</si>
  <si>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</si>
  <si>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</si>
  <si>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</si>
  <si>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</si>
  <si>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</si>
  <si>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</si>
  <si>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</si>
  <si>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</si>
  <si>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</si>
  <si>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</si>
  <si>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</si>
  <si>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</si>
  <si>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</si>
  <si>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</si>
  <si>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</si>
  <si>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</si>
  <si>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</si>
  <si>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</si>
  <si>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</si>
  <si>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</si>
  <si>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</si>
  <si>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</si>
  <si>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</si>
  <si>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</si>
  <si>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</si>
  <si>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</si>
  <si>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</si>
  <si>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</si>
  <si>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</si>
  <si>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</si>
  <si>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</si>
  <si>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</si>
  <si>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</si>
  <si>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035128206</t>
  </si>
  <si>
    <t>ANGLOGOLD ASHANTI SPON ADR</t>
  </si>
  <si>
    <t>ASAHI KASEI CORP</t>
  </si>
  <si>
    <t>ASCENDIS PHARMA A/S   ADR</t>
  </si>
  <si>
    <t>ASML HOLDING NV NY REG SHS</t>
  </si>
  <si>
    <t>026349902</t>
  </si>
  <si>
    <t>BANCO SANTANDER CHILE ADR</t>
  </si>
  <si>
    <t>BANK MANDIRI TBK UNSPON ADR</t>
  </si>
  <si>
    <t>B0744B906</t>
  </si>
  <si>
    <t>BUNZL PLC</t>
  </si>
  <si>
    <t>CAE INC</t>
  </si>
  <si>
    <t>CGI INC</t>
  </si>
  <si>
    <t>ACI1XBCP4</t>
  </si>
  <si>
    <t>DASSAULT SYSTEMES SE</t>
  </si>
  <si>
    <t>ERICSSON (LM) TEL SP ADR</t>
  </si>
  <si>
    <t>FERRARI NV</t>
  </si>
  <si>
    <t>GRIFOLS SA ADR</t>
  </si>
  <si>
    <t>HDFC BANK LTD ADR</t>
  </si>
  <si>
    <t>ICICI BANK LTD SPON ADR</t>
  </si>
  <si>
    <t>ICON PLC</t>
  </si>
  <si>
    <t>INTERCONTINENTAL HOTELS ADR</t>
  </si>
  <si>
    <t>B4R2R5908</t>
  </si>
  <si>
    <t>JULIUS BAER GROUP LTD UN ADR</t>
  </si>
  <si>
    <t>KASIKORNBANK PCL UNSPON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</si>
  <si>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</si>
  <si>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</si>
  <si>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</si>
  <si>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</si>
  <si>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</si>
  <si>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</si>
  <si>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</si>
  <si>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</si>
  <si>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</si>
  <si>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</si>
  <si>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</si>
  <si>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</si>
  <si>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</si>
  <si>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</si>
  <si>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</si>
  <si>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PROSUS NV  SPON ADR</t>
  </si>
  <si>
    <t>QUIMICA Y MINERA CHIL SP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</si>
  <si>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</si>
  <si>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</si>
  <si>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</si>
  <si>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</si>
  <si>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</si>
  <si>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</si>
  <si>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</si>
  <si>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</si>
  <si>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</si>
  <si>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</si>
  <si>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</si>
  <si>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</si>
  <si>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</si>
  <si>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</si>
  <si>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</si>
  <si>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TAL EDUCATION GROUP  ADR</t>
  </si>
  <si>
    <t>TDK CORP</t>
  </si>
  <si>
    <t>TECK RESOURCES LTD CLS B</t>
  </si>
  <si>
    <t>TELEPERFORMANCE</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</si>
  <si>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</si>
  <si>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</si>
  <si>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</si>
  <si>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</si>
  <si>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</si>
  <si>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</si>
  <si>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</si>
  <si>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</si>
  <si>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</si>
  <si>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</si>
  <si>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</si>
  <si>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</si>
  <si>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</si>
  <si>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</si>
  <si>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</si>
  <si>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</si>
  <si>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</si>
  <si>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</si>
  <si>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</si>
  <si>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</si>
  <si>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</si>
  <si>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</si>
  <si>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</si>
  <si>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</si>
  <si>
    <t>15234Q207</t>
  </si>
  <si>
    <t>CENTRAIS ELETRICAS BR SP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</si>
</sst>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83" t="s">
        <v>202</v>
      </c>
      <c r="C5" s="383"/>
      <c r="D5" s="383"/>
      <c r="E5" s="383"/>
      <c r="F5" s="383"/>
      <c r="G5" s="383"/>
      <c r="H5" s="383"/>
      <c r="I5" s="383"/>
      <c r="J5" s="383"/>
      <c r="K5" s="383"/>
      <c r="L5" s="383"/>
      <c r="M5" s="383"/>
      <c r="N5" s="383"/>
      <c r="O5" s="383"/>
      <c r="P5" s="383"/>
    </row>
    <row r="6" spans="1:19">
      <c r="B6" s="383"/>
      <c r="C6" s="383"/>
      <c r="D6" s="383"/>
      <c r="E6" s="383"/>
      <c r="F6" s="383"/>
      <c r="G6" s="383"/>
      <c r="H6" s="383"/>
      <c r="I6" s="383"/>
      <c r="J6" s="383"/>
      <c r="K6" s="383"/>
      <c r="L6" s="383"/>
      <c r="M6" s="383"/>
      <c r="N6" s="383"/>
      <c r="O6" s="383"/>
      <c r="P6" s="383"/>
    </row>
    <row r="7" spans="1:19">
      <c r="B7" s="383"/>
      <c r="C7" s="383"/>
      <c r="D7" s="383"/>
      <c r="E7" s="383"/>
      <c r="F7" s="383"/>
      <c r="G7" s="383"/>
      <c r="H7" s="383"/>
      <c r="I7" s="383"/>
      <c r="J7" s="383"/>
      <c r="K7" s="383"/>
      <c r="L7" s="383"/>
      <c r="M7" s="383"/>
      <c r="N7" s="383"/>
      <c r="O7" s="383"/>
      <c r="P7" s="383"/>
    </row>
    <row r="8" spans="1:19" ht="12.75" customHeight="1">
      <c r="B8" s="153"/>
      <c r="C8" s="153"/>
      <c r="D8" s="153"/>
      <c r="E8" s="153"/>
      <c r="F8" s="153"/>
      <c r="G8" s="153"/>
      <c r="H8" s="153"/>
      <c r="I8" s="153"/>
      <c r="J8" s="153"/>
      <c r="K8" s="153"/>
      <c r="L8" s="153"/>
      <c r="M8" s="153"/>
      <c r="N8" s="153"/>
      <c r="O8" s="153"/>
      <c r="P8" s="153"/>
    </row>
    <row r="9" spans="1:19" ht="15" customHeight="1">
      <c r="B9" s="384" t="s">
        <v>189</v>
      </c>
      <c r="C9" s="384"/>
      <c r="D9" s="384"/>
      <c r="E9" s="384"/>
      <c r="F9" s="384"/>
      <c r="G9" s="384"/>
      <c r="H9" s="384"/>
      <c r="I9" s="384"/>
      <c r="J9" s="384"/>
      <c r="K9" s="384"/>
      <c r="L9" s="384"/>
      <c r="M9" s="384"/>
      <c r="N9" s="384"/>
      <c r="O9" s="384"/>
      <c r="P9" s="384"/>
      <c r="Q9" s="384"/>
    </row>
    <row r="10" spans="1:19" ht="15" customHeight="1">
      <c r="B10" s="384"/>
      <c r="C10" s="384"/>
      <c r="D10" s="384"/>
      <c r="E10" s="384"/>
      <c r="F10" s="384"/>
      <c r="G10" s="384"/>
      <c r="H10" s="384"/>
      <c r="I10" s="384"/>
      <c r="J10" s="384"/>
      <c r="K10" s="384"/>
      <c r="L10" s="384"/>
      <c r="M10" s="384"/>
      <c r="N10" s="384"/>
      <c r="O10" s="384"/>
      <c r="P10" s="384"/>
      <c r="Q10" s="384"/>
    </row>
    <row r="11" spans="1:19" ht="15" customHeight="1">
      <c r="B11" s="384" t="s">
        <v>244</v>
      </c>
      <c r="C11" s="384"/>
      <c r="D11" s="384"/>
      <c r="E11" s="384"/>
      <c r="F11" s="384"/>
      <c r="G11" s="384"/>
      <c r="H11" s="384"/>
      <c r="I11" s="384"/>
      <c r="J11" s="384"/>
      <c r="K11" s="384"/>
      <c r="L11" s="384"/>
      <c r="M11" s="384"/>
      <c r="N11" s="384"/>
      <c r="O11" s="384"/>
      <c r="P11" s="384"/>
      <c r="Q11" s="384"/>
    </row>
    <row r="12" spans="1:19" ht="26.25" customHeight="1">
      <c r="B12" s="384"/>
      <c r="C12" s="384"/>
      <c r="D12" s="384"/>
      <c r="E12" s="384"/>
      <c r="F12" s="384"/>
      <c r="G12" s="384"/>
      <c r="H12" s="384"/>
      <c r="I12" s="384"/>
      <c r="J12" s="384"/>
      <c r="K12" s="384"/>
      <c r="L12" s="384"/>
      <c r="M12" s="384"/>
      <c r="N12" s="384"/>
      <c r="O12" s="384"/>
      <c r="P12" s="384"/>
      <c r="Q12" s="384"/>
    </row>
    <row r="13" spans="1:19">
      <c r="C13" s="13"/>
    </row>
    <row r="14" spans="1:19">
      <c r="B14" s="382" t="s">
        <v>245</v>
      </c>
      <c r="C14" s="382"/>
      <c r="D14" s="382"/>
      <c r="E14" s="382"/>
      <c r="F14" s="382"/>
      <c r="G14" s="382"/>
      <c r="H14" s="382"/>
      <c r="I14" s="382"/>
      <c r="J14" s="382"/>
      <c r="K14" s="382"/>
      <c r="L14" s="382"/>
      <c r="M14" s="382"/>
      <c r="N14" s="382"/>
      <c r="O14" s="382"/>
      <c r="P14" s="382"/>
      <c r="Q14" s="382"/>
      <c r="R14" s="382"/>
      <c r="S14" s="382"/>
    </row>
    <row r="15" spans="1:19" ht="38.25" customHeight="1">
      <c r="B15" s="382"/>
      <c r="C15" s="382"/>
      <c r="D15" s="382"/>
      <c r="E15" s="382"/>
      <c r="F15" s="382"/>
      <c r="G15" s="382"/>
      <c r="H15" s="382"/>
      <c r="I15" s="382"/>
      <c r="J15" s="382"/>
      <c r="K15" s="382"/>
      <c r="L15" s="382"/>
      <c r="M15" s="382"/>
      <c r="N15" s="382"/>
      <c r="O15" s="382"/>
      <c r="P15" s="382"/>
      <c r="Q15" s="382"/>
      <c r="R15" s="382"/>
      <c r="S15" s="382"/>
    </row>
    <row r="16" spans="1:19">
      <c r="B16" s="14" t="s">
        <v>110</v>
      </c>
      <c r="C16" s="13"/>
    </row>
    <row r="17" spans="2:19">
      <c r="B17" s="14" t="s">
        <v>111</v>
      </c>
      <c r="C17" s="13"/>
    </row>
    <row r="18" spans="2:19" ht="8.25" customHeight="1">
      <c r="C18" s="13"/>
    </row>
    <row r="19" spans="2:19" s="234" customFormat="1" ht="15" customHeight="1">
      <c r="B19" s="385" t="s">
        <v>246</v>
      </c>
      <c r="C19" s="385"/>
      <c r="D19" s="385"/>
      <c r="E19" s="385"/>
      <c r="F19" s="385"/>
      <c r="G19" s="385"/>
      <c r="H19" s="385"/>
      <c r="I19" s="385"/>
      <c r="J19" s="385"/>
      <c r="K19" s="385"/>
      <c r="L19" s="385"/>
      <c r="M19" s="385"/>
      <c r="N19" s="385"/>
      <c r="O19" s="385"/>
      <c r="P19" s="385"/>
      <c r="Q19" s="385"/>
      <c r="R19" s="385"/>
      <c r="S19" s="385"/>
    </row>
    <row r="20" spans="2:19" s="234" customFormat="1" ht="37.5" customHeight="1">
      <c r="B20" s="385" t="s">
        <v>187</v>
      </c>
      <c r="C20" s="385"/>
      <c r="D20" s="385"/>
      <c r="E20" s="385"/>
      <c r="F20" s="385"/>
      <c r="G20" s="385"/>
      <c r="H20" s="385"/>
      <c r="I20" s="385"/>
      <c r="J20" s="385"/>
      <c r="K20" s="385"/>
      <c r="L20" s="385"/>
      <c r="M20" s="385"/>
      <c r="N20" s="385"/>
      <c r="O20" s="385"/>
      <c r="P20" s="385"/>
      <c r="Q20" s="385"/>
      <c r="R20" s="385"/>
      <c r="S20" s="38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6" t="s">
        <v>248</v>
      </c>
    </row>
    <row r="76" spans="2:6">
      <c r="B76" s="307" t="s">
        <v>249</v>
      </c>
    </row>
    <row r="77" spans="2:6" ht="15.75">
      <c r="B77" s="308" t="s">
        <v>250</v>
      </c>
    </row>
    <row r="78" spans="2:6">
      <c r="B78" s="14" t="s">
        <v>251</v>
      </c>
    </row>
    <row r="79" spans="2:6">
      <c r="B79" s="14" t="s">
        <v>252</v>
      </c>
    </row>
    <row r="80" spans="2:6">
      <c r="B80" s="14" t="s">
        <v>253</v>
      </c>
    </row>
    <row r="81" spans="2:9">
      <c r="B81" s="309" t="s">
        <v>254</v>
      </c>
      <c r="C81" s="310"/>
      <c r="D81" s="310"/>
      <c r="E81" s="310"/>
      <c r="F81" s="310"/>
      <c r="G81" s="310"/>
      <c r="H81" s="310"/>
      <c r="I81" s="310"/>
    </row>
    <row r="83" spans="2:9" ht="15.75">
      <c r="B83" s="311" t="s">
        <v>255</v>
      </c>
    </row>
    <row r="84" spans="2:9" ht="15.75">
      <c r="B84" s="308" t="s">
        <v>256</v>
      </c>
    </row>
    <row r="85" spans="2:9" ht="15.75">
      <c r="B85" s="308" t="s">
        <v>251</v>
      </c>
    </row>
    <row r="86" spans="2:9">
      <c r="B86" s="14" t="s">
        <v>257</v>
      </c>
    </row>
    <row r="87" spans="2:9">
      <c r="B87" s="14" t="s">
        <v>258</v>
      </c>
    </row>
    <row r="88" spans="2:9">
      <c r="B88" s="312" t="s">
        <v>259</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89" customFormat="1"/>
    <row r="450" spans="1:3" s="201" customFormat="1"/>
    <row r="451" spans="1:3" s="290"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7" t="s">
        <v>234</v>
      </c>
      <c r="B916" s="203"/>
      <c r="C916" s="203"/>
      <c r="D916" s="203"/>
      <c r="E916" s="203"/>
      <c r="F916" s="203"/>
    </row>
    <row r="917" spans="1:6" s="171" customFormat="1" ht="15.75">
      <c r="A917" s="298"/>
      <c r="B917" s="51" t="s">
        <v>235</v>
      </c>
      <c r="C917" s="9"/>
      <c r="D917" s="9"/>
      <c r="E917" s="9"/>
      <c r="F917" s="9"/>
    </row>
    <row r="918" spans="1:6">
      <c r="B918" s="170" t="s">
        <v>224</v>
      </c>
    </row>
    <row r="919" spans="1:6">
      <c r="B919" s="100" t="s">
        <v>225</v>
      </c>
    </row>
    <row r="920" spans="1:6">
      <c r="B920" s="100" t="s">
        <v>178</v>
      </c>
      <c r="C920" s="171"/>
      <c r="D920" s="296"/>
    </row>
    <row r="921" spans="1:6">
      <c r="B921" s="100" t="s">
        <v>239</v>
      </c>
    </row>
    <row r="924" spans="1:6">
      <c r="B924" s="171" t="s">
        <v>126</v>
      </c>
      <c r="C924" s="171"/>
    </row>
    <row r="926" spans="1:6">
      <c r="C926" s="170" t="s">
        <v>127</v>
      </c>
    </row>
    <row r="928" spans="1:6">
      <c r="D928" s="296"/>
    </row>
    <row r="930" spans="3:5">
      <c r="C930" s="100" t="s">
        <v>237</v>
      </c>
    </row>
    <row r="931" spans="3:5">
      <c r="C931" s="100" t="s">
        <v>231</v>
      </c>
      <c r="E931" s="296"/>
    </row>
    <row r="947" spans="3:3">
      <c r="C947" s="100" t="s">
        <v>232</v>
      </c>
    </row>
    <row r="963" spans="1:7">
      <c r="C963" s="100" t="s">
        <v>233</v>
      </c>
    </row>
    <row r="965" spans="1:7">
      <c r="C965" s="170" t="s">
        <v>229</v>
      </c>
    </row>
    <row r="967" spans="1:7">
      <c r="C967" s="100" t="s">
        <v>230</v>
      </c>
    </row>
    <row r="969" spans="1:7">
      <c r="C969" s="100"/>
    </row>
    <row r="971" spans="1:7">
      <c r="A971" s="361" t="s">
        <v>291</v>
      </c>
      <c r="B971" s="361"/>
      <c r="C971" s="361"/>
      <c r="D971" s="361"/>
      <c r="E971" s="361"/>
      <c r="F971" s="361"/>
      <c r="G971" s="361"/>
    </row>
    <row r="973" spans="1:7">
      <c r="A973" s="100" t="s">
        <v>292</v>
      </c>
    </row>
    <row r="975" spans="1:7">
      <c r="A975" s="362" t="s">
        <v>282</v>
      </c>
      <c r="B975" s="363"/>
      <c r="C975" s="363"/>
      <c r="D975" s="363"/>
    </row>
    <row r="976" spans="1:7">
      <c r="A976" s="364" t="s">
        <v>283</v>
      </c>
      <c r="B976" s="363"/>
      <c r="C976" s="363"/>
      <c r="D976" s="363"/>
    </row>
    <row r="977" spans="1:4">
      <c r="A977" s="364" t="s">
        <v>284</v>
      </c>
      <c r="B977" s="363"/>
      <c r="C977" s="363"/>
      <c r="D977" s="363"/>
    </row>
    <row r="978" spans="1:4">
      <c r="A978" s="364" t="s">
        <v>285</v>
      </c>
      <c r="B978" s="363"/>
      <c r="C978" s="363"/>
      <c r="D978" s="363"/>
    </row>
    <row r="979" spans="1:4">
      <c r="A979" s="364" t="s">
        <v>286</v>
      </c>
      <c r="B979" s="363"/>
      <c r="C979" s="363"/>
      <c r="D979" s="363"/>
    </row>
    <row r="980" spans="1:4">
      <c r="A980" s="365" t="s">
        <v>287</v>
      </c>
      <c r="B980" s="363"/>
      <c r="C980" s="363"/>
      <c r="D980" s="363"/>
    </row>
    <row r="981" spans="1:4">
      <c r="A981" s="365" t="s">
        <v>289</v>
      </c>
      <c r="B981" s="363"/>
      <c r="C981" s="363"/>
      <c r="D981" s="363"/>
    </row>
    <row r="982" spans="1:4">
      <c r="A982" s="365"/>
      <c r="B982" s="363"/>
      <c r="C982" s="363"/>
      <c r="D982" s="363"/>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0" t="s">
        <v>198</v>
      </c>
      <c r="B1" s="221"/>
      <c r="C1" s="221" t="s">
        <v>277</v>
      </c>
      <c r="D1" s="221"/>
      <c r="E1" s="221"/>
      <c r="F1" s="221"/>
      <c r="G1" s="221"/>
      <c r="H1" s="221"/>
    </row>
    <row r="2" spans="1:8" ht="19.5" customHeight="1">
      <c r="A2" s="220" t="s">
        <v>199</v>
      </c>
      <c r="B2" s="221"/>
      <c r="C2" s="221" t="s">
        <v>276</v>
      </c>
      <c r="D2" s="221"/>
      <c r="E2" s="221"/>
      <c r="F2" s="221"/>
      <c r="G2" s="222" t="s">
        <v>26</v>
      </c>
      <c r="H2" s="223" t="s">
        <v>280</v>
      </c>
    </row>
    <row r="3" spans="1:8" ht="19.5" customHeight="1">
      <c r="A3" s="224" t="s">
        <v>107</v>
      </c>
      <c r="B3" s="225"/>
      <c r="C3" s="226">
        <v>44316</v>
      </c>
      <c r="D3" s="221"/>
      <c r="E3" s="221"/>
      <c r="F3" s="221"/>
      <c r="G3" s="222" t="s">
        <v>27</v>
      </c>
      <c r="H3" s="223" t="s">
        <v>279</v>
      </c>
    </row>
    <row r="4" spans="1:8" ht="19.5" customHeight="1">
      <c r="A4" s="230" t="s">
        <v>200</v>
      </c>
      <c r="B4" s="227"/>
      <c r="C4" s="227" t="s">
        <v>260</v>
      </c>
      <c r="D4" s="227"/>
      <c r="E4" s="221"/>
      <c r="F4" s="221"/>
      <c r="G4" s="222" t="s">
        <v>28</v>
      </c>
      <c r="H4" s="223" t="s">
        <v>281</v>
      </c>
    </row>
    <row r="5" spans="1:8" ht="19.5" customHeight="1">
      <c r="A5" s="232" t="s">
        <v>29</v>
      </c>
      <c r="B5" s="232"/>
      <c r="C5" s="233"/>
      <c r="D5" s="221"/>
      <c r="E5" s="221"/>
      <c r="F5" s="221"/>
      <c r="G5" s="222"/>
      <c r="H5" s="231"/>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1">
        <f>Cash!C18</f>
        <v>434845.01</v>
      </c>
      <c r="D14" s="211">
        <f>Cash!D18</f>
        <v>434683.67999999993</v>
      </c>
      <c r="E14" s="212">
        <f>C14-D14</f>
        <v>161.33000000007451</v>
      </c>
      <c r="F14" s="35"/>
      <c r="G14" s="36" t="s">
        <v>52</v>
      </c>
      <c r="H14" s="37"/>
    </row>
    <row r="15" spans="1:8" ht="19.5" customHeight="1">
      <c r="A15" s="28"/>
      <c r="B15" s="28"/>
      <c r="C15" s="213"/>
      <c r="D15" s="214"/>
      <c r="E15" s="213"/>
      <c r="F15" s="38"/>
      <c r="G15" s="40"/>
      <c r="H15" s="41"/>
    </row>
    <row r="16" spans="1:8" ht="19.5" customHeight="1">
      <c r="A16" s="42" t="s">
        <v>37</v>
      </c>
      <c r="B16" s="28"/>
      <c r="C16" s="213"/>
      <c r="D16" s="214"/>
      <c r="E16" s="213"/>
      <c r="F16" s="38"/>
      <c r="G16" s="40"/>
      <c r="H16" s="41"/>
    </row>
    <row r="17" spans="1:8" ht="15.75">
      <c r="A17" s="44"/>
      <c r="B17" s="34" t="s">
        <v>38</v>
      </c>
      <c r="C17" s="212">
        <f>Share_Cost_Mkt!D81</f>
        <v>1105614</v>
      </c>
      <c r="D17" s="215">
        <f>Share_Cost_Mkt!E81</f>
        <v>1105614</v>
      </c>
      <c r="E17" s="212">
        <f>C17-D17</f>
        <v>0</v>
      </c>
      <c r="F17" s="35"/>
      <c r="G17" s="36" t="s">
        <v>51</v>
      </c>
      <c r="H17" s="37"/>
    </row>
    <row r="18" spans="1:8" ht="15.75">
      <c r="A18" s="44"/>
      <c r="B18" s="46" t="s">
        <v>39</v>
      </c>
      <c r="C18" s="212">
        <f>Share_Cost_Mkt!H81</f>
        <v>25433853.179999996</v>
      </c>
      <c r="D18" s="212">
        <f>Share_Cost_Mkt!I81</f>
        <v>25413425.709999997</v>
      </c>
      <c r="E18" s="212">
        <f>C18-D18</f>
        <v>20427.469999998808</v>
      </c>
      <c r="F18" s="35"/>
      <c r="G18" s="36" t="s">
        <v>51</v>
      </c>
      <c r="H18" s="37"/>
    </row>
    <row r="19" spans="1:8" ht="79.900000000000006" customHeight="1">
      <c r="A19" s="44"/>
      <c r="B19" s="46" t="s">
        <v>40</v>
      </c>
      <c r="C19" s="212">
        <f>Share_Cost_Mkt!P81</f>
        <v>38313865.25</v>
      </c>
      <c r="D19" s="212">
        <f>Share_Cost_Mkt!Q81</f>
        <v>38303956.870000012</v>
      </c>
      <c r="E19" s="212">
        <f>C19-D19</f>
        <v>9908.379999987781</v>
      </c>
      <c r="F19" s="35"/>
      <c r="G19" s="36" t="s">
        <v>51</v>
      </c>
      <c r="H19" s="37"/>
    </row>
    <row r="20" spans="1:8" ht="19.5" customHeight="1">
      <c r="A20" s="28"/>
      <c r="B20" s="28"/>
      <c r="C20" s="213"/>
      <c r="D20" s="213"/>
      <c r="E20" s="213"/>
      <c r="F20" s="38"/>
      <c r="G20" s="47"/>
      <c r="H20" s="228"/>
    </row>
    <row r="21" spans="1:8" ht="18.95" customHeight="1">
      <c r="A21" s="169" t="s">
        <v>41</v>
      </c>
      <c r="B21" s="48"/>
      <c r="C21" s="213"/>
      <c r="D21" s="213"/>
      <c r="E21" s="213"/>
      <c r="F21" s="43"/>
      <c r="G21" s="47"/>
      <c r="H21" s="228"/>
    </row>
    <row r="22" spans="1:8" ht="15.75">
      <c r="A22" s="44"/>
      <c r="B22" s="44" t="s">
        <v>42</v>
      </c>
      <c r="C22" s="212">
        <f>SUM(Open_Trades!D45)</f>
        <v>0</v>
      </c>
      <c r="D22" s="212">
        <f>SUM(Open_Trades!E45)</f>
        <v>0</v>
      </c>
      <c r="E22" s="212">
        <f t="shared" ref="E22:E28" si="0">C22-D22</f>
        <v>0</v>
      </c>
      <c r="F22" s="35"/>
      <c r="G22" s="36" t="s">
        <v>43</v>
      </c>
      <c r="H22" s="37"/>
    </row>
    <row r="23" spans="1:8" ht="15.75">
      <c r="A23" s="44"/>
      <c r="B23" s="44" t="s">
        <v>228</v>
      </c>
      <c r="C23" s="212">
        <f>SUM(INT_BNI_SSC)</f>
        <v>20.57</v>
      </c>
      <c r="D23" s="212">
        <f>SUM(INT_BNI_IM)</f>
        <v>20.57</v>
      </c>
      <c r="E23" s="212">
        <f t="shared" si="0"/>
        <v>0</v>
      </c>
      <c r="F23" s="35"/>
      <c r="G23" s="36" t="s">
        <v>3</v>
      </c>
      <c r="H23" s="37"/>
    </row>
    <row r="24" spans="1:8" ht="27.75" customHeight="1">
      <c r="A24" s="44"/>
      <c r="B24" s="44" t="s">
        <v>227</v>
      </c>
      <c r="C24" s="212">
        <f>SUM(Dividends!I75)</f>
        <v>95827.54</v>
      </c>
      <c r="D24" s="212">
        <f>SUM(Dividends!J75)</f>
        <v>95827.54</v>
      </c>
      <c r="E24" s="212">
        <f t="shared" si="0"/>
        <v>0</v>
      </c>
      <c r="F24" s="35"/>
      <c r="G24" s="36" t="s">
        <v>1</v>
      </c>
      <c r="H24" s="37"/>
    </row>
    <row r="25" spans="1:8" ht="15.75">
      <c r="A25" s="44"/>
      <c r="B25" s="44" t="s">
        <v>242</v>
      </c>
      <c r="C25" s="212">
        <f>Tax_Reclaims!J75</f>
        <v>61893.57999999998</v>
      </c>
      <c r="D25" s="212">
        <f>SUM(Tax_Reclaims!M75)</f>
        <v>0</v>
      </c>
      <c r="E25" s="212">
        <f t="shared" si="0"/>
        <v>61893.57999999998</v>
      </c>
      <c r="F25" s="35"/>
      <c r="G25" s="36" t="s">
        <v>2</v>
      </c>
      <c r="H25" s="37"/>
    </row>
    <row r="26" spans="1:8" ht="23.25" customHeight="1">
      <c r="A26" s="44"/>
      <c r="B26" s="46" t="s">
        <v>49</v>
      </c>
      <c r="C26" s="212">
        <f>SUM('Pending_FX '!B22)</f>
        <v>0</v>
      </c>
      <c r="D26" s="212">
        <f>SUM('Pending_FX '!C22)</f>
        <v>0</v>
      </c>
      <c r="E26" s="212">
        <f t="shared" si="0"/>
        <v>0</v>
      </c>
      <c r="F26" s="35"/>
      <c r="G26" s="36" t="s">
        <v>45</v>
      </c>
      <c r="H26" s="37"/>
    </row>
    <row r="27" spans="1:8" ht="15.75">
      <c r="A27" s="44"/>
      <c r="B27" s="217" t="s">
        <v>177</v>
      </c>
      <c r="C27" s="216"/>
      <c r="D27" s="216"/>
      <c r="E27" s="212">
        <f t="shared" si="0"/>
        <v>0</v>
      </c>
      <c r="F27" s="35"/>
      <c r="G27" s="36" t="s">
        <v>236</v>
      </c>
      <c r="H27" s="37"/>
    </row>
    <row r="28" spans="1:8" ht="15.75">
      <c r="A28" s="44"/>
      <c r="B28" s="217" t="s">
        <v>223</v>
      </c>
      <c r="C28" s="216"/>
      <c r="D28" s="216"/>
      <c r="E28" s="212">
        <f t="shared" si="0"/>
        <v>0</v>
      </c>
      <c r="F28" s="35"/>
      <c r="G28" s="36" t="s">
        <v>236</v>
      </c>
      <c r="H28" s="37"/>
    </row>
    <row r="29" spans="1:8" ht="19.5" customHeight="1">
      <c r="A29" s="28"/>
      <c r="B29" s="218" t="s">
        <v>46</v>
      </c>
      <c r="C29" s="213"/>
      <c r="D29" s="213"/>
      <c r="E29" s="213"/>
      <c r="F29" s="38"/>
      <c r="G29" s="47"/>
      <c r="H29" s="229"/>
    </row>
    <row r="30" spans="1:8" ht="18.95" customHeight="1">
      <c r="A30" s="42" t="s">
        <v>47</v>
      </c>
      <c r="B30" s="40"/>
      <c r="C30" s="213"/>
      <c r="D30" s="213"/>
      <c r="E30" s="213"/>
      <c r="F30" s="38"/>
      <c r="G30" s="49"/>
      <c r="H30" s="229"/>
    </row>
    <row r="31" spans="1:8" ht="15.75">
      <c r="A31" s="44"/>
      <c r="B31" s="219" t="s">
        <v>48</v>
      </c>
      <c r="C31" s="212">
        <f>SUM(Open_Trades!D19)</f>
        <v>0</v>
      </c>
      <c r="D31" s="212">
        <f>SUM(Open_Trades!E19)</f>
        <v>0</v>
      </c>
      <c r="E31" s="212">
        <f>C31-D31</f>
        <v>0</v>
      </c>
      <c r="F31" s="35"/>
      <c r="G31" s="36" t="s">
        <v>43</v>
      </c>
      <c r="H31" s="37"/>
    </row>
    <row r="32" spans="1:8" ht="18.95" customHeight="1">
      <c r="A32" s="44"/>
      <c r="B32" s="46" t="s">
        <v>44</v>
      </c>
      <c r="C32" s="212">
        <f>SUM('Pending_FX '!B11)</f>
        <v>30726.06</v>
      </c>
      <c r="D32" s="212">
        <f>SUM('Pending_FX '!C11)</f>
        <v>30726.06</v>
      </c>
      <c r="E32" s="212">
        <f t="shared" ref="E32:E41" si="1">C32-D32</f>
        <v>0</v>
      </c>
      <c r="F32" s="35"/>
      <c r="G32" s="36" t="s">
        <v>45</v>
      </c>
      <c r="H32" s="37"/>
    </row>
    <row r="33" spans="1:8" ht="15.75">
      <c r="A33" s="294"/>
      <c r="B33" s="217" t="s">
        <v>224</v>
      </c>
      <c r="C33" s="216">
        <v>77042.740000000005</v>
      </c>
      <c r="D33" s="216"/>
      <c r="E33" s="212">
        <f>C33-D33</f>
        <v>77042.740000000005</v>
      </c>
      <c r="F33" s="35"/>
      <c r="G33" s="36" t="s">
        <v>236</v>
      </c>
      <c r="H33" s="37"/>
    </row>
    <row r="34" spans="1:8" ht="15.75">
      <c r="A34" s="44"/>
      <c r="B34" s="217" t="s">
        <v>225</v>
      </c>
      <c r="C34" s="216"/>
      <c r="D34" s="216"/>
      <c r="E34" s="212">
        <f>C34-D34</f>
        <v>0</v>
      </c>
      <c r="F34" s="35"/>
      <c r="G34" s="36" t="s">
        <v>236</v>
      </c>
      <c r="H34" s="37"/>
    </row>
    <row r="35" spans="1:8" ht="15.75">
      <c r="A35" s="294"/>
      <c r="B35" s="217" t="s">
        <v>178</v>
      </c>
      <c r="C35" s="216"/>
      <c r="D35" s="216"/>
      <c r="E35" s="212">
        <f>C35-D35</f>
        <v>0</v>
      </c>
      <c r="F35" s="35"/>
      <c r="G35" s="36" t="s">
        <v>236</v>
      </c>
      <c r="H35" s="37"/>
    </row>
    <row r="36" spans="1:8" ht="19.5" customHeight="1">
      <c r="A36" s="42" t="s">
        <v>119</v>
      </c>
      <c r="B36" s="217"/>
      <c r="C36" s="216"/>
      <c r="D36" s="216"/>
      <c r="E36" s="212"/>
      <c r="F36" s="35"/>
      <c r="G36" s="36"/>
      <c r="H36" s="45"/>
    </row>
    <row r="37" spans="1:8" ht="19.5" customHeight="1">
      <c r="A37" s="44"/>
      <c r="B37" s="217" t="s">
        <v>176</v>
      </c>
      <c r="C37" s="216">
        <f>SUM(Dividends!Q75,Tax_Reclaims!L75)</f>
        <v>2621.81</v>
      </c>
      <c r="D37" s="216">
        <f>SUM(Dividends!R75,Tax_Reclaims!O75)</f>
        <v>158.26999999999995</v>
      </c>
      <c r="E37" s="212">
        <f t="shared" si="1"/>
        <v>2463.54</v>
      </c>
      <c r="F37" s="35"/>
      <c r="G37" s="36" t="s">
        <v>181</v>
      </c>
      <c r="H37" s="37"/>
    </row>
    <row r="38" spans="1:8" ht="19.5" customHeight="1">
      <c r="A38" s="44"/>
      <c r="B38" s="217" t="s">
        <v>120</v>
      </c>
      <c r="C38" s="216">
        <f>SUM(Open_Trades!L19)</f>
        <v>0</v>
      </c>
      <c r="D38" s="216">
        <f>SUM(Open_Trades!M19)</f>
        <v>0</v>
      </c>
      <c r="E38" s="212">
        <f t="shared" si="1"/>
        <v>0</v>
      </c>
      <c r="F38" s="35"/>
      <c r="G38" s="36" t="s">
        <v>43</v>
      </c>
      <c r="H38" s="45"/>
    </row>
    <row r="39" spans="1:8" ht="19.5" customHeight="1">
      <c r="A39" s="44"/>
      <c r="B39" s="217" t="s">
        <v>121</v>
      </c>
      <c r="C39" s="216">
        <f>SUM(Open_Trades!L45)</f>
        <v>0</v>
      </c>
      <c r="D39" s="216">
        <f>SUM(Open_Trades!M45)</f>
        <v>0</v>
      </c>
      <c r="E39" s="212">
        <f t="shared" si="1"/>
        <v>0</v>
      </c>
      <c r="F39" s="35"/>
      <c r="G39" s="36" t="s">
        <v>43</v>
      </c>
      <c r="H39" s="45"/>
    </row>
    <row r="40" spans="1:8" ht="19.5" customHeight="1">
      <c r="A40" s="44"/>
      <c r="B40" s="217" t="s">
        <v>220</v>
      </c>
      <c r="C40" s="212">
        <f>'Pending_FX '!D25</f>
        <v>126.91</v>
      </c>
      <c r="D40" s="212">
        <f>'Pending_FX '!E25</f>
        <v>126.91</v>
      </c>
      <c r="E40" s="212">
        <f t="shared" si="1"/>
        <v>0</v>
      </c>
      <c r="F40" s="35"/>
      <c r="G40" s="36" t="s">
        <v>45</v>
      </c>
      <c r="H40" s="45"/>
    </row>
    <row r="41" spans="1:8" ht="19.5" customHeight="1">
      <c r="A41" s="44"/>
      <c r="B41" s="217" t="s">
        <v>219</v>
      </c>
      <c r="C41" s="212">
        <f>'Pending_FX '!D26</f>
        <v>0</v>
      </c>
      <c r="D41" s="212">
        <f>'Pending_FX '!E26</f>
        <v>0</v>
      </c>
      <c r="E41" s="212">
        <f t="shared" si="1"/>
        <v>0</v>
      </c>
      <c r="F41" s="35"/>
      <c r="G41" s="36" t="s">
        <v>45</v>
      </c>
      <c r="H41" s="45"/>
    </row>
    <row r="42" spans="1:8" ht="19.5" customHeight="1">
      <c r="A42" s="28"/>
      <c r="B42" s="40"/>
      <c r="C42" s="213"/>
      <c r="D42" s="213"/>
      <c r="E42" s="214"/>
      <c r="F42" s="39"/>
      <c r="G42" s="47"/>
      <c r="H42" s="229"/>
    </row>
    <row r="43" spans="1:8" ht="19.5" customHeight="1">
      <c r="A43" s="44"/>
      <c r="B43" s="303" t="s">
        <v>226</v>
      </c>
      <c r="C43" s="212">
        <f>SUM(C14+C19+C22+C23+C24+C25+C26+C27+C28)-SUM(C31:C35)+SUM(C37+C38+C39+C40-C41)</f>
        <v>38801431.869999997</v>
      </c>
      <c r="D43" s="212">
        <f>SUM(D14+D19+D22+D23+D24+D25+D26+D27+D28)-SUM(D31:D35)+SUM(D37+D38+D39+D40-D41)</f>
        <v>38804047.780000009</v>
      </c>
      <c r="E43" s="215">
        <f>C43-D43</f>
        <v>-2615.9100000113249</v>
      </c>
      <c r="F43" s="302">
        <f>(E43/$D43)*10000</f>
        <v>-0.67413327981716142</v>
      </c>
      <c r="G43" s="36" t="s">
        <v>247</v>
      </c>
      <c r="H43" s="45"/>
    </row>
    <row r="44" spans="1:8" ht="20.25" customHeight="1">
      <c r="A44" s="44"/>
      <c r="B44" s="303" t="s">
        <v>50</v>
      </c>
      <c r="C44" s="44"/>
      <c r="D44" s="44"/>
      <c r="E44" s="301">
        <f>IF(ISERROR(E43/C43),0,E43/C43)</f>
        <v>-6.741787284489007E-5</v>
      </c>
      <c r="F44" s="35"/>
      <c r="G44" s="36"/>
      <c r="H44" s="45"/>
    </row>
    <row r="45" spans="1:8" ht="20.25" customHeight="1">
      <c r="A45" s="50"/>
    </row>
    <row r="46" spans="1:8" ht="20.25" customHeight="1">
      <c r="A46" s="28"/>
      <c r="B46" s="33"/>
      <c r="C46" s="28"/>
      <c r="D46" s="28"/>
      <c r="E46" s="351"/>
      <c r="F46" s="38"/>
      <c r="G46" s="352"/>
      <c r="H46" s="353"/>
    </row>
    <row r="47" spans="1:8" ht="20.25" customHeight="1">
      <c r="A47" s="28"/>
      <c r="B47" s="366" t="s">
        <v>282</v>
      </c>
      <c r="C47" s="367"/>
      <c r="D47" s="368"/>
      <c r="E47" s="212"/>
      <c r="F47" s="369"/>
      <c r="G47" s="36"/>
      <c r="H47" s="45"/>
    </row>
    <row r="48" spans="1:8" ht="20.25" customHeight="1">
      <c r="A48" s="28"/>
      <c r="B48" s="370" t="s">
        <v>283</v>
      </c>
      <c r="C48" s="367"/>
      <c r="D48" s="215">
        <f>C25</f>
        <v>61893.57999999998</v>
      </c>
      <c r="E48" s="212"/>
      <c r="F48" s="369"/>
      <c r="G48" s="36"/>
      <c r="H48" s="45"/>
    </row>
    <row r="49" spans="1:8" ht="20.25" customHeight="1">
      <c r="A49" s="28"/>
      <c r="B49" s="370" t="s">
        <v>284</v>
      </c>
      <c r="C49" s="367"/>
      <c r="D49" s="215">
        <f>C33</f>
        <v>77042.740000000005</v>
      </c>
      <c r="E49" s="212"/>
      <c r="F49" s="369"/>
      <c r="G49" s="36"/>
      <c r="H49" s="45"/>
    </row>
    <row r="50" spans="1:8" ht="20.25" customHeight="1">
      <c r="A50" s="28"/>
      <c r="B50" s="370" t="s">
        <v>285</v>
      </c>
      <c r="C50" s="367"/>
      <c r="D50" s="215">
        <f>C34</f>
        <v>0</v>
      </c>
      <c r="E50" s="212"/>
      <c r="F50" s="369"/>
      <c r="G50" s="36"/>
      <c r="H50" s="45"/>
    </row>
    <row r="51" spans="1:8" ht="20.25" customHeight="1">
      <c r="A51" s="28"/>
      <c r="B51" s="370" t="s">
        <v>286</v>
      </c>
      <c r="C51" s="367"/>
      <c r="D51" s="215">
        <f>C35</f>
        <v>0</v>
      </c>
      <c r="E51" s="212"/>
      <c r="F51" s="369"/>
      <c r="G51" s="36"/>
      <c r="H51" s="45"/>
    </row>
    <row r="52" spans="1:8" ht="20.25" customHeight="1">
      <c r="A52" s="28"/>
      <c r="B52" s="371" t="s">
        <v>287</v>
      </c>
      <c r="C52" s="368">
        <f>C43</f>
        <v>38801431.869999997</v>
      </c>
      <c r="D52" s="215">
        <f>D43+D48-D49-D50-D51</f>
        <v>38788898.620000005</v>
      </c>
      <c r="E52" s="212">
        <f>C52-D52</f>
        <v>12533.249999992549</v>
      </c>
      <c r="F52" s="372">
        <f>(E52/$D52)*10000</f>
        <v>3.2311435606295511</v>
      </c>
      <c r="G52" s="36" t="s">
        <v>288</v>
      </c>
      <c r="H52" s="45"/>
    </row>
    <row r="53" spans="1:8">
      <c r="A53" s="50"/>
      <c r="B53" s="366" t="s">
        <v>289</v>
      </c>
      <c r="C53" s="367"/>
      <c r="D53" s="367"/>
      <c r="E53" s="301">
        <f>IF(ISERROR(E52/C52),0,E52/C52)</f>
        <v>3.2300998689903631E-4</v>
      </c>
      <c r="F53" s="369"/>
      <c r="G53" s="36"/>
      <c r="H53" s="45"/>
    </row>
    <row r="54" spans="1:8" ht="16.5" thickBot="1">
      <c r="B54" s="354"/>
      <c r="C54" s="355"/>
      <c r="D54" s="355"/>
      <c r="E54" s="356"/>
      <c r="F54" s="357"/>
      <c r="G54" s="358"/>
      <c r="H54" s="359"/>
    </row>
    <row r="55" spans="1:8" ht="15.75">
      <c r="B55" s="360" t="s">
        <v>290</v>
      </c>
    </row>
    <row r="56" spans="1:8" ht="15.75">
      <c r="A56" s="44"/>
      <c r="B56" s="295" t="s">
        <v>238</v>
      </c>
      <c r="C56" s="315">
        <v>38832157.93</v>
      </c>
      <c r="D56" s="315">
        <v>38832157.93</v>
      </c>
      <c r="E56" s="212">
        <f t="shared" ref="E56" si="2">C56-D56</f>
        <v>0</v>
      </c>
      <c r="F56" s="302">
        <f>(E56/$D56)*10000</f>
        <v>0</v>
      </c>
      <c r="G56" s="36" t="s">
        <v>236</v>
      </c>
      <c r="H56" s="45"/>
    </row>
    <row r="57" spans="1:8">
      <c r="A57" s="50"/>
      <c r="B57" s="299"/>
      <c r="C57" s="300"/>
      <c r="D57" s="299"/>
      <c r="E57" s="299"/>
      <c r="F57" s="299"/>
      <c r="G57" s="299"/>
      <c r="H57" s="299"/>
    </row>
    <row r="58" spans="1:8" ht="16.5" thickBot="1">
      <c r="B58" s="304" t="s">
        <v>241</v>
      </c>
      <c r="C58" s="305">
        <f>C56-C43</f>
        <v>30726.060000002384</v>
      </c>
      <c r="D58" s="305">
        <f>D56-D43</f>
        <v>28110.149999991059</v>
      </c>
      <c r="E58" s="299"/>
      <c r="F58" s="299"/>
      <c r="G58" s="299"/>
      <c r="H58" s="299"/>
    </row>
    <row r="59" spans="1:8">
      <c r="C59" s="154"/>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9" t="s">
        <v>209</v>
      </c>
      <c r="U2" s="349" t="s">
        <v>274</v>
      </c>
    </row>
    <row r="3" spans="1:21" s="51" customFormat="1">
      <c r="A3" s="291">
        <f>VLOOKUP(U3,Sheet1!$C$2:$C$84,1,FALSE)</f>
        <v>4031976</v>
      </c>
      <c r="B3" s="333">
        <v>403197908</v>
      </c>
      <c r="C3" s="333" t="s">
        <v>295</v>
      </c>
      <c r="D3">
        <v>1716</v>
      </c>
      <c r="E3" s="238">
        <f>VLOOKUP(A3,Sheet1!$C$2:$E$84,3,FALSE)</f>
        <v>1716</v>
      </c>
      <c r="F3" s="239">
        <f t="shared" ref="F3:F77" si="0">D3-E3</f>
        <v>0</v>
      </c>
      <c r="G3" s="253">
        <f>ROUND(F3/D3,10)</f>
        <v>0</v>
      </c>
      <c r="H3">
        <v>337964.93</v>
      </c>
      <c r="I3" s="241">
        <f>VLOOKUP(A3,Sheet1!$C$2:$F$84,4,FALSE)</f>
        <v>337964.93</v>
      </c>
      <c r="J3" s="239">
        <f t="shared" ref="J3:J77" si="1">H3-I3</f>
        <v>0</v>
      </c>
      <c r="K3" s="253">
        <f>ROUND(J3/H3,10)</f>
        <v>0</v>
      </c>
      <c r="L3" s="345">
        <v>309.19594599999999</v>
      </c>
      <c r="M3" s="238">
        <f>VLOOKUP(A3,Sheet1!$C$2:$G$84,5,FALSE)</f>
        <v>308.68</v>
      </c>
      <c r="N3" s="239">
        <f t="shared" ref="N3:N77" si="2">L3-M3</f>
        <v>0.51594599999998536</v>
      </c>
      <c r="O3" s="253">
        <f t="shared" ref="O3:O77" si="3">ROUND(N3/L3,10)</f>
        <v>1.6686699999999999E-3</v>
      </c>
      <c r="P3">
        <v>530580.24</v>
      </c>
      <c r="Q3" s="238">
        <f>VLOOKUP(A3,Sheet1!$C$2:$H$84,6,FALSE)</f>
        <v>529689.46</v>
      </c>
      <c r="R3" s="239">
        <f>P3-Q3</f>
        <v>890.78000000002794</v>
      </c>
      <c r="S3" s="253">
        <f>ROUND(R3/P3,10)</f>
        <v>1.6788790000000001E-3</v>
      </c>
      <c r="T3" s="9"/>
      <c r="U3" s="333">
        <v>4031976</v>
      </c>
    </row>
    <row r="4" spans="1:21" s="51" customFormat="1">
      <c r="A4" s="291" t="str">
        <f>VLOOKUP(U4,Sheet1!$C$2:$C$84,1,FALSE)</f>
        <v>B1HHKD3</v>
      </c>
      <c r="B4" s="333" t="s">
        <v>297</v>
      </c>
      <c r="C4" s="333" t="s">
        <v>447</v>
      </c>
      <c r="D4">
        <v>5885</v>
      </c>
      <c r="E4" s="238">
        <f>VLOOKUP(A4,Sheet1!$C$2:$E$84,3,FALSE)</f>
        <v>5885</v>
      </c>
      <c r="F4" s="239">
        <f t="shared" si="0"/>
        <v>0</v>
      </c>
      <c r="G4" s="253">
        <f t="shared" ref="G4:G81" si="4">ROUND(F4/D4,10)</f>
        <v>0</v>
      </c>
      <c r="H4">
        <v>271392.05</v>
      </c>
      <c r="I4" s="241">
        <f>VLOOKUP(A4,Sheet1!$C$2:$F$84,4,FALSE)</f>
        <v>283658.11</v>
      </c>
      <c r="J4" s="239">
        <f t="shared" si="1"/>
        <v>-12266.059999999998</v>
      </c>
      <c r="K4" s="253">
        <f t="shared" ref="K4:K77" si="5">ROUND(J4/H4,10)</f>
        <v>-4.5196828699999997E-2</v>
      </c>
      <c r="L4" s="345">
        <v>58.25</v>
      </c>
      <c r="M4" s="238">
        <f>VLOOKUP(A4,Sheet1!$C$2:$G$84,5,FALSE)</f>
        <v>58.25</v>
      </c>
      <c r="N4" s="239">
        <f t="shared" si="2"/>
        <v>0</v>
      </c>
      <c r="O4" s="253">
        <f t="shared" si="3"/>
        <v>0</v>
      </c>
      <c r="P4">
        <v>342801.25</v>
      </c>
      <c r="Q4" s="238">
        <f>VLOOKUP(A4,Sheet1!$C$2:$H$84,6,FALSE)</f>
        <v>342801.25</v>
      </c>
      <c r="R4" s="239">
        <f t="shared" ref="R4:R57" si="6">P4-Q4</f>
        <v>0</v>
      </c>
      <c r="S4" s="253">
        <f t="shared" ref="S4:S77" si="7">ROUND(R4/P4,10)</f>
        <v>0</v>
      </c>
      <c r="T4" s="9"/>
      <c r="U4" s="333" t="s">
        <v>298</v>
      </c>
    </row>
    <row r="5" spans="1:21" s="51" customFormat="1">
      <c r="A5" s="291" t="str">
        <f>VLOOKUP(U5,Sheet1!$C$2:$C$84,1,FALSE)</f>
        <v>B6331J3</v>
      </c>
      <c r="B5" s="333" t="s">
        <v>448</v>
      </c>
      <c r="C5" s="333" t="s">
        <v>449</v>
      </c>
      <c r="D5">
        <v>19200</v>
      </c>
      <c r="E5" s="238">
        <f>VLOOKUP(A5,Sheet1!$C$2:$E$84,3,FALSE)</f>
        <v>19200</v>
      </c>
      <c r="F5" s="239">
        <f t="shared" si="0"/>
        <v>0</v>
      </c>
      <c r="G5" s="253">
        <f t="shared" si="4"/>
        <v>0</v>
      </c>
      <c r="H5">
        <v>629809.76</v>
      </c>
      <c r="I5" s="241">
        <f>VLOOKUP(A5,Sheet1!$C$2:$F$84,4,FALSE)</f>
        <v>629809.76</v>
      </c>
      <c r="J5" s="239">
        <f t="shared" si="1"/>
        <v>0</v>
      </c>
      <c r="K5" s="253">
        <f t="shared" si="5"/>
        <v>0</v>
      </c>
      <c r="L5" s="345">
        <v>50.86</v>
      </c>
      <c r="M5" s="238">
        <f>VLOOKUP(A5,Sheet1!$C$2:$G$84,5,FALSE)</f>
        <v>50.93</v>
      </c>
      <c r="N5" s="239">
        <f t="shared" si="2"/>
        <v>-7.0000000000000284E-2</v>
      </c>
      <c r="O5" s="253">
        <f t="shared" si="3"/>
        <v>-1.3763272E-3</v>
      </c>
      <c r="P5">
        <v>976512</v>
      </c>
      <c r="Q5" s="238">
        <f>VLOOKUP(A5,Sheet1!$C$2:$H$84,6,FALSE)</f>
        <v>977932.80000000005</v>
      </c>
      <c r="R5" s="239">
        <f t="shared" si="6"/>
        <v>-1420.8000000000466</v>
      </c>
      <c r="S5" s="253">
        <f t="shared" si="7"/>
        <v>-1.4549744000000001E-3</v>
      </c>
      <c r="T5" s="9"/>
      <c r="U5" s="333" t="s">
        <v>301</v>
      </c>
    </row>
    <row r="6" spans="1:21" s="51" customFormat="1">
      <c r="A6" s="291" t="str">
        <f>VLOOKUP(U6,Sheet1!$C$2:$C$84,1,FALSE)</f>
        <v>BJ2KSG2</v>
      </c>
      <c r="B6" s="333" t="s">
        <v>450</v>
      </c>
      <c r="C6" s="333" t="s">
        <v>451</v>
      </c>
      <c r="D6">
        <v>4033</v>
      </c>
      <c r="E6" s="238">
        <f>VLOOKUP(A6,Sheet1!$C$2:$E$84,3,FALSE)</f>
        <v>4033</v>
      </c>
      <c r="F6" s="239">
        <f t="shared" si="0"/>
        <v>0</v>
      </c>
      <c r="G6" s="253">
        <f t="shared" si="4"/>
        <v>0</v>
      </c>
      <c r="H6">
        <v>382657.6</v>
      </c>
      <c r="I6" s="241">
        <f>VLOOKUP(A6,Sheet1!$C$2:$F$84,4,FALSE)</f>
        <v>382583.97</v>
      </c>
      <c r="J6" s="239">
        <f t="shared" si="1"/>
        <v>73.630000000004657</v>
      </c>
      <c r="K6" s="253">
        <f t="shared" si="5"/>
        <v>1.9241749999999999E-4</v>
      </c>
      <c r="L6" s="345">
        <v>120.283663</v>
      </c>
      <c r="M6" s="238">
        <f>VLOOKUP(A6,Sheet1!$C$2:$G$84,5,FALSE)</f>
        <v>120.08</v>
      </c>
      <c r="N6" s="239">
        <f t="shared" si="2"/>
        <v>0.20366300000000592</v>
      </c>
      <c r="O6" s="253">
        <f t="shared" si="3"/>
        <v>1.6931892E-3</v>
      </c>
      <c r="P6">
        <v>485104.01</v>
      </c>
      <c r="Q6" s="238">
        <f>VLOOKUP(A6,Sheet1!$C$2:$H$84,6,FALSE)</f>
        <v>484289.58</v>
      </c>
      <c r="R6" s="239">
        <f t="shared" si="6"/>
        <v>814.42999999999302</v>
      </c>
      <c r="S6" s="253">
        <f t="shared" si="7"/>
        <v>1.6788771000000001E-3</v>
      </c>
      <c r="T6" s="9"/>
      <c r="U6" s="333" t="s">
        <v>303</v>
      </c>
    </row>
    <row r="7" spans="1:21" s="51" customFormat="1">
      <c r="A7" s="291" t="str">
        <f>VLOOKUP(U7,Sheet1!$C$2:$C$84,1,FALSE)</f>
        <v>BP41ZD1</v>
      </c>
      <c r="B7" s="333" t="s">
        <v>305</v>
      </c>
      <c r="C7" s="333" t="s">
        <v>452</v>
      </c>
      <c r="D7">
        <v>3480</v>
      </c>
      <c r="E7" s="238">
        <f>VLOOKUP(A7,Sheet1!$C$2:$E$84,3,FALSE)</f>
        <v>3480</v>
      </c>
      <c r="F7" s="239">
        <f t="shared" si="0"/>
        <v>0</v>
      </c>
      <c r="G7" s="253">
        <f t="shared" si="4"/>
        <v>0</v>
      </c>
      <c r="H7">
        <v>775351.7</v>
      </c>
      <c r="I7" s="241">
        <f>VLOOKUP(A7,Sheet1!$C$2:$F$84,4,FALSE)</f>
        <v>775351.7</v>
      </c>
      <c r="J7" s="239">
        <f t="shared" si="1"/>
        <v>0</v>
      </c>
      <c r="K7" s="253">
        <f t="shared" si="5"/>
        <v>0</v>
      </c>
      <c r="L7" s="345">
        <v>230.95</v>
      </c>
      <c r="M7" s="238">
        <f>VLOOKUP(A7,Sheet1!$C$2:$G$84,5,FALSE)</f>
        <v>230.95</v>
      </c>
      <c r="N7" s="239">
        <f t="shared" si="2"/>
        <v>0</v>
      </c>
      <c r="O7" s="253">
        <f t="shared" si="3"/>
        <v>0</v>
      </c>
      <c r="P7">
        <v>803706</v>
      </c>
      <c r="Q7" s="238">
        <f>VLOOKUP(A7,Sheet1!$C$2:$H$84,6,FALSE)</f>
        <v>803706</v>
      </c>
      <c r="R7" s="239">
        <f t="shared" si="6"/>
        <v>0</v>
      </c>
      <c r="S7" s="253">
        <f t="shared" si="7"/>
        <v>0</v>
      </c>
      <c r="T7" s="9"/>
      <c r="U7" s="333" t="s">
        <v>306</v>
      </c>
    </row>
    <row r="8" spans="1:21" s="51" customFormat="1">
      <c r="A8" s="291">
        <f>VLOOKUP(U8,Sheet1!$C$2:$C$84,1,FALSE)</f>
        <v>2722670</v>
      </c>
      <c r="B8" s="333" t="s">
        <v>308</v>
      </c>
      <c r="C8" s="333" t="s">
        <v>453</v>
      </c>
      <c r="D8">
        <v>26114</v>
      </c>
      <c r="E8" s="238">
        <f>VLOOKUP(A8,Sheet1!$C$2:$E$84,3,FALSE)</f>
        <v>26114</v>
      </c>
      <c r="F8" s="239">
        <f t="shared" si="0"/>
        <v>0</v>
      </c>
      <c r="G8" s="253">
        <f t="shared" si="4"/>
        <v>0</v>
      </c>
      <c r="H8">
        <v>376735.28</v>
      </c>
      <c r="I8" s="241">
        <f>VLOOKUP(A8,Sheet1!$C$2:$F$84,4,FALSE)</f>
        <v>381312.15</v>
      </c>
      <c r="J8" s="239">
        <f t="shared" si="1"/>
        <v>-4576.8699999999953</v>
      </c>
      <c r="K8" s="253">
        <f t="shared" si="5"/>
        <v>-1.2148769300000001E-2</v>
      </c>
      <c r="L8" s="345">
        <v>13.94</v>
      </c>
      <c r="M8" s="238">
        <f>VLOOKUP(A8,Sheet1!$C$2:$G$84,5,FALSE)</f>
        <v>13.94</v>
      </c>
      <c r="N8" s="239">
        <f t="shared" si="2"/>
        <v>0</v>
      </c>
      <c r="O8" s="253">
        <f t="shared" si="3"/>
        <v>0</v>
      </c>
      <c r="P8">
        <v>364029.16</v>
      </c>
      <c r="Q8" s="238">
        <f>VLOOKUP(A8,Sheet1!$C$2:$H$84,6,FALSE)</f>
        <v>364029.16</v>
      </c>
      <c r="R8" s="239">
        <f t="shared" si="6"/>
        <v>0</v>
      </c>
      <c r="S8" s="253">
        <f t="shared" si="7"/>
        <v>0</v>
      </c>
      <c r="T8" s="9"/>
      <c r="U8" s="333">
        <v>2722670</v>
      </c>
    </row>
    <row r="9" spans="1:21" s="51" customFormat="1">
      <c r="A9" s="291">
        <f>VLOOKUP(U9,Sheet1!$C$2:$C$84,1,FALSE)</f>
        <v>2257495</v>
      </c>
      <c r="B9" s="333" t="s">
        <v>454</v>
      </c>
      <c r="C9" s="333" t="s">
        <v>455</v>
      </c>
      <c r="D9">
        <v>12500</v>
      </c>
      <c r="E9" s="238">
        <f>VLOOKUP(A9,Sheet1!$C$2:$E$84,3,FALSE)</f>
        <v>12500</v>
      </c>
      <c r="F9" s="239">
        <f t="shared" si="0"/>
        <v>0</v>
      </c>
      <c r="G9" s="253">
        <f t="shared" si="4"/>
        <v>0</v>
      </c>
      <c r="H9">
        <v>292738.75</v>
      </c>
      <c r="I9" s="241">
        <f>VLOOKUP(A9,Sheet1!$C$2:$F$84,4,FALSE)</f>
        <v>292738.75</v>
      </c>
      <c r="J9" s="239">
        <f t="shared" si="1"/>
        <v>0</v>
      </c>
      <c r="K9" s="253">
        <f t="shared" si="5"/>
        <v>0</v>
      </c>
      <c r="L9" s="345">
        <v>20.58</v>
      </c>
      <c r="M9" s="238">
        <f>VLOOKUP(A9,Sheet1!$C$2:$G$84,5,FALSE)</f>
        <v>20.58</v>
      </c>
      <c r="N9" s="239">
        <f t="shared" si="2"/>
        <v>0</v>
      </c>
      <c r="O9" s="253">
        <f t="shared" si="3"/>
        <v>0</v>
      </c>
      <c r="P9">
        <v>257250</v>
      </c>
      <c r="Q9" s="238">
        <f>VLOOKUP(A9,Sheet1!$C$2:$H$84,6,FALSE)</f>
        <v>257250</v>
      </c>
      <c r="R9" s="239">
        <f t="shared" si="6"/>
        <v>0</v>
      </c>
      <c r="S9" s="253">
        <f t="shared" si="7"/>
        <v>0</v>
      </c>
      <c r="T9" s="9"/>
      <c r="U9" s="333">
        <v>2257495</v>
      </c>
    </row>
    <row r="10" spans="1:21" s="51" customFormat="1">
      <c r="A10" s="291">
        <f>VLOOKUP(U10,Sheet1!$C$2:$C$84,1,FALSE)</f>
        <v>6054603</v>
      </c>
      <c r="B10" s="333">
        <v>605460005</v>
      </c>
      <c r="C10" s="333" t="s">
        <v>456</v>
      </c>
      <c r="D10">
        <v>24100</v>
      </c>
      <c r="E10" s="238">
        <f>VLOOKUP(A10,Sheet1!$C$2:$E$84,3,FALSE)</f>
        <v>24100</v>
      </c>
      <c r="F10" s="239">
        <f t="shared" si="0"/>
        <v>0</v>
      </c>
      <c r="G10" s="253">
        <f t="shared" si="4"/>
        <v>0</v>
      </c>
      <c r="H10">
        <v>234404.42</v>
      </c>
      <c r="I10" s="241">
        <f>VLOOKUP(A10,Sheet1!$C$2:$F$84,4,FALSE)</f>
        <v>234404.42</v>
      </c>
      <c r="J10" s="239">
        <f t="shared" si="1"/>
        <v>0</v>
      </c>
      <c r="K10" s="253">
        <f t="shared" si="5"/>
        <v>0</v>
      </c>
      <c r="L10" s="345">
        <v>10.534742</v>
      </c>
      <c r="M10" s="238">
        <f>VLOOKUP(A10,Sheet1!$C$2:$G$84,5,FALSE)</f>
        <v>10.54</v>
      </c>
      <c r="N10" s="239">
        <f t="shared" si="2"/>
        <v>-5.2579999999995408E-3</v>
      </c>
      <c r="O10" s="253">
        <f t="shared" si="3"/>
        <v>-4.9911050000000005E-4</v>
      </c>
      <c r="P10">
        <v>253887.29</v>
      </c>
      <c r="Q10" s="238">
        <f>VLOOKUP(A10,Sheet1!$C$2:$H$84,6,FALSE)</f>
        <v>253968.61</v>
      </c>
      <c r="R10" s="239">
        <f t="shared" si="6"/>
        <v>-81.319999999977881</v>
      </c>
      <c r="S10" s="253">
        <f t="shared" si="7"/>
        <v>-3.2029960000000001E-4</v>
      </c>
      <c r="T10" s="9"/>
      <c r="U10" s="333">
        <v>6054603</v>
      </c>
    </row>
    <row r="11" spans="1:21" s="51" customFormat="1">
      <c r="A11" s="291" t="str">
        <f>VLOOKUP(U11,Sheet1!$C$2:$C$84,1,FALSE)</f>
        <v>BV9G6B8</v>
      </c>
      <c r="B11" s="333" t="s">
        <v>313</v>
      </c>
      <c r="C11" s="333" t="s">
        <v>457</v>
      </c>
      <c r="D11">
        <v>2200</v>
      </c>
      <c r="E11" s="238">
        <f>VLOOKUP(A11,Sheet1!$C$2:$E$84,3,FALSE)</f>
        <v>2200</v>
      </c>
      <c r="F11" s="239">
        <f t="shared" si="0"/>
        <v>0</v>
      </c>
      <c r="G11" s="253">
        <f t="shared" si="4"/>
        <v>0</v>
      </c>
      <c r="H11">
        <v>272543.94</v>
      </c>
      <c r="I11" s="241">
        <f>VLOOKUP(A11,Sheet1!$C$2:$F$84,4,FALSE)</f>
        <v>286746.15999999997</v>
      </c>
      <c r="J11" s="239">
        <f t="shared" si="1"/>
        <v>-14202.219999999972</v>
      </c>
      <c r="K11" s="253">
        <f t="shared" si="5"/>
        <v>-5.2109835899999998E-2</v>
      </c>
      <c r="L11" s="345">
        <v>144.97</v>
      </c>
      <c r="M11" s="238">
        <f>VLOOKUP(A11,Sheet1!$C$2:$G$84,5,FALSE)</f>
        <v>144.97</v>
      </c>
      <c r="N11" s="239">
        <f t="shared" si="2"/>
        <v>0</v>
      </c>
      <c r="O11" s="253">
        <f t="shared" si="3"/>
        <v>0</v>
      </c>
      <c r="P11">
        <v>318934</v>
      </c>
      <c r="Q11" s="238">
        <f>VLOOKUP(A11,Sheet1!$C$2:$H$84,6,FALSE)</f>
        <v>318934</v>
      </c>
      <c r="R11" s="239">
        <f t="shared" si="6"/>
        <v>0</v>
      </c>
      <c r="S11" s="253">
        <f t="shared" si="7"/>
        <v>0</v>
      </c>
      <c r="T11" s="9"/>
      <c r="U11" s="333" t="s">
        <v>314</v>
      </c>
    </row>
    <row r="12" spans="1:21" s="51" customFormat="1">
      <c r="A12" s="291" t="str">
        <f>VLOOKUP(U12,Sheet1!$C$2:$C$84,1,FALSE)</f>
        <v>B908F01</v>
      </c>
      <c r="B12" s="333" t="s">
        <v>316</v>
      </c>
      <c r="C12" s="333" t="s">
        <v>458</v>
      </c>
      <c r="D12">
        <v>2900</v>
      </c>
      <c r="E12" s="238">
        <f>VLOOKUP(A12,Sheet1!$C$2:$E$84,3,FALSE)</f>
        <v>2900</v>
      </c>
      <c r="F12" s="239">
        <f t="shared" si="0"/>
        <v>0</v>
      </c>
      <c r="G12" s="253">
        <f t="shared" si="4"/>
        <v>0</v>
      </c>
      <c r="H12">
        <v>397699.54</v>
      </c>
      <c r="I12" s="241">
        <f>VLOOKUP(A12,Sheet1!$C$2:$F$84,4,FALSE)</f>
        <v>403848.2</v>
      </c>
      <c r="J12" s="239">
        <f t="shared" si="1"/>
        <v>-6148.6600000000326</v>
      </c>
      <c r="K12" s="253">
        <f t="shared" si="5"/>
        <v>-1.5460566E-2</v>
      </c>
      <c r="L12" s="345">
        <v>648.1</v>
      </c>
      <c r="M12" s="238">
        <f>VLOOKUP(A12,Sheet1!$C$2:$G$84,5,FALSE)</f>
        <v>648.1</v>
      </c>
      <c r="N12" s="239">
        <f t="shared" si="2"/>
        <v>0</v>
      </c>
      <c r="O12" s="253">
        <f t="shared" si="3"/>
        <v>0</v>
      </c>
      <c r="P12">
        <v>1879490</v>
      </c>
      <c r="Q12" s="238">
        <f>VLOOKUP(A12,Sheet1!$C$2:$H$84,6,FALSE)</f>
        <v>1879490</v>
      </c>
      <c r="R12" s="239">
        <f t="shared" si="6"/>
        <v>0</v>
      </c>
      <c r="S12" s="253">
        <f t="shared" si="7"/>
        <v>0</v>
      </c>
      <c r="T12" s="9"/>
      <c r="U12" s="333" t="s">
        <v>317</v>
      </c>
    </row>
    <row r="13" spans="1:21" s="51" customFormat="1">
      <c r="A13" s="291" t="str">
        <f>VLOOKUP(U13,Sheet1!$C$2:$C$84,1,FALSE)</f>
        <v>0263494</v>
      </c>
      <c r="B13" s="333" t="s">
        <v>459</v>
      </c>
      <c r="C13" s="333" t="s">
        <v>319</v>
      </c>
      <c r="D13">
        <v>66722</v>
      </c>
      <c r="E13" s="238">
        <f>VLOOKUP(A13,Sheet1!$C$2:$E$84,3,FALSE)</f>
        <v>66722</v>
      </c>
      <c r="F13" s="239">
        <f t="shared" si="0"/>
        <v>0</v>
      </c>
      <c r="G13" s="253">
        <f t="shared" si="4"/>
        <v>0</v>
      </c>
      <c r="H13">
        <v>499555.07</v>
      </c>
      <c r="I13" s="241">
        <f>VLOOKUP(A13,Sheet1!$C$2:$F$84,4,FALSE)</f>
        <v>499555.04</v>
      </c>
      <c r="J13" s="239">
        <f t="shared" si="1"/>
        <v>3.0000000027939677E-2</v>
      </c>
      <c r="K13" s="253">
        <f t="shared" si="5"/>
        <v>6.0100000000000002E-8</v>
      </c>
      <c r="L13" s="345">
        <v>7.0085949999999997</v>
      </c>
      <c r="M13" s="238">
        <f>VLOOKUP(A13,Sheet1!$C$2:$G$84,5,FALSE)</f>
        <v>6.99</v>
      </c>
      <c r="N13" s="239">
        <f t="shared" si="2"/>
        <v>1.8594999999999473E-2</v>
      </c>
      <c r="O13" s="253">
        <f t="shared" si="3"/>
        <v>2.6531709000000001E-3</v>
      </c>
      <c r="P13">
        <v>467627.49</v>
      </c>
      <c r="Q13" s="238">
        <f>VLOOKUP(A13,Sheet1!$C$2:$H$84,6,FALSE)</f>
        <v>466565.5</v>
      </c>
      <c r="R13" s="239">
        <f t="shared" si="6"/>
        <v>1061.9899999999907</v>
      </c>
      <c r="S13" s="253">
        <f t="shared" si="7"/>
        <v>2.2710170000000002E-3</v>
      </c>
      <c r="T13" s="9"/>
      <c r="U13" s="333" t="s">
        <v>445</v>
      </c>
    </row>
    <row r="14" spans="1:21" s="51" customFormat="1">
      <c r="A14" s="291">
        <f>VLOOKUP(U14,Sheet1!$C$2:$C$84,1,FALSE)</f>
        <v>7124594</v>
      </c>
      <c r="B14" s="333">
        <v>712459908</v>
      </c>
      <c r="C14" s="333" t="s">
        <v>321</v>
      </c>
      <c r="D14">
        <v>2596</v>
      </c>
      <c r="E14" s="238">
        <f>VLOOKUP(A14,Sheet1!$C$2:$E$84,3,FALSE)</f>
        <v>2596</v>
      </c>
      <c r="F14" s="239">
        <f t="shared" ref="F14:F15" si="8">D14-E14</f>
        <v>0</v>
      </c>
      <c r="G14" s="253">
        <f t="shared" ref="G14:G15" si="9">ROUND(F14/D14,10)</f>
        <v>0</v>
      </c>
      <c r="H14">
        <v>382225.63</v>
      </c>
      <c r="I14" s="241">
        <f>VLOOKUP(A14,Sheet1!$C$2:$F$84,4,FALSE)</f>
        <v>382225.63</v>
      </c>
      <c r="J14" s="239">
        <f t="shared" ref="J14:J15" si="10">H14-I14</f>
        <v>0</v>
      </c>
      <c r="K14" s="253">
        <f t="shared" ref="K14:K15" si="11">ROUND(J14/H14,10)</f>
        <v>0</v>
      </c>
      <c r="L14" s="345">
        <v>169.28896399999999</v>
      </c>
      <c r="M14" s="238">
        <f>VLOOKUP(A14,Sheet1!$C$2:$G$84,5,FALSE)</f>
        <v>169.06</v>
      </c>
      <c r="N14" s="239">
        <f t="shared" ref="N14:N15" si="12">L14-M14</f>
        <v>0.22896399999999062</v>
      </c>
      <c r="O14" s="253">
        <f t="shared" ref="O14:O15" si="13">ROUND(N14/L14,10)</f>
        <v>1.352504E-3</v>
      </c>
      <c r="P14">
        <v>439474.15</v>
      </c>
      <c r="Q14" s="238">
        <f>VLOOKUP(A14,Sheet1!$C$2:$H$84,6,FALSE)</f>
        <v>438872.66</v>
      </c>
      <c r="R14" s="239">
        <f t="shared" ref="R14:R15" si="14">P14-Q14</f>
        <v>601.49000000004889</v>
      </c>
      <c r="S14" s="253">
        <f t="shared" ref="S14:S15" si="15">ROUND(R14/P14,10)</f>
        <v>1.3686583999999999E-3</v>
      </c>
      <c r="T14" s="9"/>
      <c r="U14" s="333">
        <v>7124594</v>
      </c>
    </row>
    <row r="15" spans="1:21" s="51" customFormat="1">
      <c r="A15" s="291">
        <f>VLOOKUP(U15,Sheet1!$C$2:$C$84,1,FALSE)</f>
        <v>2136646</v>
      </c>
      <c r="B15" s="333" t="s">
        <v>323</v>
      </c>
      <c r="C15" s="333" t="s">
        <v>460</v>
      </c>
      <c r="D15">
        <v>11200</v>
      </c>
      <c r="E15" s="238">
        <f>VLOOKUP(A15,Sheet1!$C$2:$E$84,3,FALSE)</f>
        <v>11200</v>
      </c>
      <c r="F15" s="239">
        <f t="shared" si="8"/>
        <v>0</v>
      </c>
      <c r="G15" s="253">
        <f t="shared" si="9"/>
        <v>0</v>
      </c>
      <c r="H15">
        <v>294060.79999999999</v>
      </c>
      <c r="I15" s="241">
        <f>VLOOKUP(A15,Sheet1!$C$2:$F$84,4,FALSE)</f>
        <v>294060.79999999999</v>
      </c>
      <c r="J15" s="239">
        <f t="shared" si="10"/>
        <v>0</v>
      </c>
      <c r="K15" s="253">
        <f t="shared" si="11"/>
        <v>0</v>
      </c>
      <c r="L15" s="345">
        <v>22.24</v>
      </c>
      <c r="M15" s="238">
        <f>VLOOKUP(A15,Sheet1!$C$2:$G$84,5,FALSE)</f>
        <v>22.24</v>
      </c>
      <c r="N15" s="239">
        <f t="shared" si="12"/>
        <v>0</v>
      </c>
      <c r="O15" s="253">
        <f t="shared" si="13"/>
        <v>0</v>
      </c>
      <c r="P15">
        <v>249088</v>
      </c>
      <c r="Q15" s="238">
        <f>VLOOKUP(A15,Sheet1!$C$2:$H$84,6,FALSE)</f>
        <v>249088</v>
      </c>
      <c r="R15" s="239">
        <f t="shared" si="14"/>
        <v>0</v>
      </c>
      <c r="S15" s="253">
        <f t="shared" si="15"/>
        <v>0</v>
      </c>
      <c r="T15" s="9"/>
      <c r="U15" s="333">
        <v>2136646</v>
      </c>
    </row>
    <row r="16" spans="1:21" s="51" customFormat="1">
      <c r="A16" s="291" t="str">
        <f>VLOOKUP(U16,Sheet1!$C$2:$C$84,1,FALSE)</f>
        <v>B3VCFN3</v>
      </c>
      <c r="B16" s="333" t="s">
        <v>388</v>
      </c>
      <c r="C16" s="333" t="s">
        <v>461</v>
      </c>
      <c r="D16">
        <v>46200</v>
      </c>
      <c r="E16" s="238">
        <f>VLOOKUP(A16,Sheet1!$C$2:$E$84,3,FALSE)</f>
        <v>46200</v>
      </c>
      <c r="F16" s="239">
        <f t="shared" si="0"/>
        <v>0</v>
      </c>
      <c r="G16" s="253">
        <f t="shared" si="4"/>
        <v>0</v>
      </c>
      <c r="H16">
        <v>471782.36</v>
      </c>
      <c r="I16" s="241">
        <f>VLOOKUP(A16,Sheet1!$C$2:$F$84,4,FALSE)</f>
        <v>471782.36</v>
      </c>
      <c r="J16" s="239">
        <f t="shared" si="1"/>
        <v>0</v>
      </c>
      <c r="K16" s="253">
        <f t="shared" si="5"/>
        <v>0</v>
      </c>
      <c r="L16" s="345">
        <v>8.4644999999999992</v>
      </c>
      <c r="M16" s="238">
        <f>VLOOKUP(A16,Sheet1!$C$2:$G$84,5,FALSE)</f>
        <v>8.5500000000000007</v>
      </c>
      <c r="N16" s="239">
        <f t="shared" si="2"/>
        <v>-8.5500000000001464E-2</v>
      </c>
      <c r="O16" s="253">
        <f t="shared" si="3"/>
        <v>-1.01010101E-2</v>
      </c>
      <c r="P16">
        <v>391059.9</v>
      </c>
      <c r="Q16" s="238">
        <f>VLOOKUP(A16,Sheet1!$C$2:$H$84,6,FALSE)</f>
        <v>395010</v>
      </c>
      <c r="R16" s="239">
        <f t="shared" si="6"/>
        <v>-3950.0999999999767</v>
      </c>
      <c r="S16" s="253">
        <f t="shared" si="7"/>
        <v>-1.01010101E-2</v>
      </c>
      <c r="T16" s="9"/>
      <c r="U16" s="350" t="s">
        <v>389</v>
      </c>
    </row>
    <row r="17" spans="1:21" s="51" customFormat="1">
      <c r="A17" s="291" t="str">
        <f>VLOOKUP(U17,Sheet1!$C$2:$C$84,1,FALSE)</f>
        <v>B0744B3</v>
      </c>
      <c r="B17" s="333" t="s">
        <v>462</v>
      </c>
      <c r="C17" s="333" t="s">
        <v>463</v>
      </c>
      <c r="D17">
        <v>16432</v>
      </c>
      <c r="E17" s="238">
        <f>VLOOKUP(A17,Sheet1!$C$2:$E$84,3,FALSE)</f>
        <v>16432</v>
      </c>
      <c r="F17" s="239">
        <f t="shared" si="0"/>
        <v>0</v>
      </c>
      <c r="G17" s="253">
        <f t="shared" si="4"/>
        <v>0</v>
      </c>
      <c r="H17">
        <v>487339.84</v>
      </c>
      <c r="I17" s="241">
        <f>VLOOKUP(A17,Sheet1!$C$2:$F$84,4,FALSE)</f>
        <v>487339.79</v>
      </c>
      <c r="J17" s="239">
        <f t="shared" si="1"/>
        <v>5.0000000046566129E-2</v>
      </c>
      <c r="K17" s="253">
        <f t="shared" si="5"/>
        <v>1.0260000000000001E-7</v>
      </c>
      <c r="L17" s="345">
        <v>32.218493000000002</v>
      </c>
      <c r="M17" s="238">
        <f>VLOOKUP(A17,Sheet1!$C$2:$G$84,5,FALSE)</f>
        <v>32.15</v>
      </c>
      <c r="N17" s="239">
        <f t="shared" si="2"/>
        <v>6.849300000000369E-2</v>
      </c>
      <c r="O17" s="253">
        <f t="shared" si="3"/>
        <v>2.1258908999999999E-3</v>
      </c>
      <c r="P17">
        <v>529414.28</v>
      </c>
      <c r="Q17" s="238">
        <f>VLOOKUP(A17,Sheet1!$C$2:$H$84,6,FALSE)</f>
        <v>528211.96</v>
      </c>
      <c r="R17" s="239">
        <f t="shared" si="6"/>
        <v>1202.3200000000652</v>
      </c>
      <c r="S17" s="253">
        <f t="shared" si="7"/>
        <v>2.2710381E-3</v>
      </c>
      <c r="T17" s="9"/>
      <c r="U17" s="333" t="s">
        <v>325</v>
      </c>
    </row>
    <row r="18" spans="1:21" s="51" customFormat="1">
      <c r="A18" s="291">
        <f>VLOOKUP(U18,Sheet1!$C$2:$C$84,1,FALSE)</f>
        <v>2125097</v>
      </c>
      <c r="B18" s="333">
        <v>124765108</v>
      </c>
      <c r="C18" s="333" t="s">
        <v>464</v>
      </c>
      <c r="D18">
        <v>24400</v>
      </c>
      <c r="E18" s="238">
        <f>VLOOKUP(A18,Sheet1!$C$2:$E$84,3,FALSE)</f>
        <v>24400</v>
      </c>
      <c r="F18" s="239">
        <f t="shared" si="0"/>
        <v>0</v>
      </c>
      <c r="G18" s="253">
        <f t="shared" si="4"/>
        <v>0</v>
      </c>
      <c r="H18">
        <v>406039.06</v>
      </c>
      <c r="I18" s="241">
        <f>VLOOKUP(A18,Sheet1!$C$2:$F$84,4,FALSE)</f>
        <v>406039.06</v>
      </c>
      <c r="J18" s="239">
        <f t="shared" si="1"/>
        <v>0</v>
      </c>
      <c r="K18" s="253">
        <f t="shared" si="5"/>
        <v>0</v>
      </c>
      <c r="L18" s="345">
        <v>31.32</v>
      </c>
      <c r="M18" s="238">
        <f>VLOOKUP(A18,Sheet1!$C$2:$G$84,5,FALSE)</f>
        <v>31.32</v>
      </c>
      <c r="N18" s="239">
        <f t="shared" si="2"/>
        <v>0</v>
      </c>
      <c r="O18" s="253">
        <f t="shared" si="3"/>
        <v>0</v>
      </c>
      <c r="P18">
        <v>764208</v>
      </c>
      <c r="Q18" s="238">
        <f>VLOOKUP(A18,Sheet1!$C$2:$H$84,6,FALSE)</f>
        <v>764208</v>
      </c>
      <c r="R18" s="239">
        <f t="shared" si="6"/>
        <v>0</v>
      </c>
      <c r="S18" s="253">
        <f t="shared" si="7"/>
        <v>0</v>
      </c>
      <c r="T18" s="9"/>
      <c r="U18" s="333">
        <v>2125097</v>
      </c>
    </row>
    <row r="19" spans="1:21" s="51" customFormat="1">
      <c r="A19" s="291" t="str">
        <f>VLOOKUP(U19,Sheet1!$C$2:$C$84,1,FALSE)</f>
        <v>BJ2L553</v>
      </c>
      <c r="B19" s="333" t="s">
        <v>328</v>
      </c>
      <c r="C19" s="333" t="s">
        <v>465</v>
      </c>
      <c r="D19">
        <v>4000</v>
      </c>
      <c r="E19" s="238">
        <f>VLOOKUP(A19,Sheet1!$C$2:$E$84,3,FALSE)</f>
        <v>4000</v>
      </c>
      <c r="F19" s="239">
        <f t="shared" si="0"/>
        <v>0</v>
      </c>
      <c r="G19" s="253">
        <f t="shared" si="4"/>
        <v>0</v>
      </c>
      <c r="H19">
        <v>212313.42</v>
      </c>
      <c r="I19" s="241">
        <f>VLOOKUP(A19,Sheet1!$C$2:$F$84,4,FALSE)</f>
        <v>237904.32</v>
      </c>
      <c r="J19" s="239">
        <f t="shared" si="1"/>
        <v>-25590.899999999994</v>
      </c>
      <c r="K19" s="253">
        <f t="shared" si="5"/>
        <v>-0.12053359600000001</v>
      </c>
      <c r="L19" s="345">
        <v>88.46</v>
      </c>
      <c r="M19" s="238">
        <f>VLOOKUP(A19,Sheet1!$C$2:$G$84,5,FALSE)</f>
        <v>88.46</v>
      </c>
      <c r="N19" s="239">
        <f t="shared" si="2"/>
        <v>0</v>
      </c>
      <c r="O19" s="253">
        <f t="shared" si="3"/>
        <v>0</v>
      </c>
      <c r="P19">
        <v>353840</v>
      </c>
      <c r="Q19" s="238">
        <f>VLOOKUP(A19,Sheet1!$C$2:$H$84,6,FALSE)</f>
        <v>353840</v>
      </c>
      <c r="R19" s="239">
        <f t="shared" si="6"/>
        <v>0</v>
      </c>
      <c r="S19" s="253">
        <f t="shared" si="7"/>
        <v>0</v>
      </c>
      <c r="T19" s="9"/>
      <c r="U19" s="333" t="s">
        <v>329</v>
      </c>
    </row>
    <row r="20" spans="1:21" s="51" customFormat="1">
      <c r="A20" s="291" t="str">
        <f>VLOOKUP(U20,Sheet1!$C$2:$C$84,1,FALSE)</f>
        <v>BMDV0Y7</v>
      </c>
      <c r="B20" s="333" t="s">
        <v>466</v>
      </c>
      <c r="C20" s="333" t="s">
        <v>332</v>
      </c>
      <c r="D20">
        <v>18812</v>
      </c>
      <c r="E20" s="238">
        <f>VLOOKUP(A20,Sheet1!$C$2:$E$84,3,FALSE)</f>
        <v>18812</v>
      </c>
      <c r="F20" s="239">
        <f t="shared" si="0"/>
        <v>0</v>
      </c>
      <c r="G20" s="253">
        <f t="shared" si="4"/>
        <v>0</v>
      </c>
      <c r="H20">
        <v>0</v>
      </c>
      <c r="I20" s="241">
        <f>VLOOKUP(A20,Sheet1!$C$2:$F$84,4,FALSE)</f>
        <v>0</v>
      </c>
      <c r="J20" s="239">
        <f t="shared" si="1"/>
        <v>0</v>
      </c>
      <c r="K20" s="253" t="e">
        <f t="shared" si="5"/>
        <v>#DIV/0!</v>
      </c>
      <c r="L20" s="345">
        <v>0</v>
      </c>
      <c r="M20" s="238">
        <f>VLOOKUP(A20,Sheet1!$C$2:$G$84,5,FALSE)</f>
        <v>0</v>
      </c>
      <c r="N20" s="239">
        <f t="shared" si="2"/>
        <v>0</v>
      </c>
      <c r="O20" s="253" t="e">
        <f t="shared" si="3"/>
        <v>#DIV/0!</v>
      </c>
      <c r="P20">
        <v>0</v>
      </c>
      <c r="Q20" s="238">
        <f>VLOOKUP(A20,Sheet1!$C$2:$H$84,6,FALSE)</f>
        <v>0</v>
      </c>
      <c r="R20" s="239">
        <f t="shared" si="6"/>
        <v>0</v>
      </c>
      <c r="S20" s="253" t="e">
        <f t="shared" si="7"/>
        <v>#DIV/0!</v>
      </c>
      <c r="T20" s="9"/>
      <c r="U20" s="333" t="s">
        <v>331</v>
      </c>
    </row>
    <row r="21" spans="1:21" s="51" customFormat="1">
      <c r="A21" s="291">
        <f>VLOOKUP(U21,Sheet1!$C$2:$C$84,1,FALSE)</f>
        <v>7171589</v>
      </c>
      <c r="B21" s="333">
        <v>717158901</v>
      </c>
      <c r="C21" s="333" t="s">
        <v>333</v>
      </c>
      <c r="D21">
        <v>18812</v>
      </c>
      <c r="E21" s="238">
        <f>VLOOKUP(A21,Sheet1!$C$2:$E$84,3,FALSE)</f>
        <v>18812</v>
      </c>
      <c r="F21" s="239">
        <f t="shared" si="0"/>
        <v>0</v>
      </c>
      <c r="G21" s="253">
        <f t="shared" si="4"/>
        <v>0</v>
      </c>
      <c r="H21">
        <v>260935.21</v>
      </c>
      <c r="I21" s="241">
        <f>VLOOKUP(A21,Sheet1!$C$2:$F$84,4,FALSE)</f>
        <v>260935.19</v>
      </c>
      <c r="J21" s="239">
        <f t="shared" si="1"/>
        <v>1.9999999989522621E-2</v>
      </c>
      <c r="K21" s="253">
        <f t="shared" si="5"/>
        <v>7.6599999999999998E-8</v>
      </c>
      <c r="L21" s="345">
        <v>10.466531</v>
      </c>
      <c r="M21" s="238">
        <f>VLOOKUP(A21,Sheet1!$C$2:$G$84,5,FALSE)</f>
        <v>10.45</v>
      </c>
      <c r="N21" s="239">
        <f t="shared" si="2"/>
        <v>1.6531000000000518E-2</v>
      </c>
      <c r="O21" s="253">
        <f t="shared" si="3"/>
        <v>1.5794153999999999E-3</v>
      </c>
      <c r="P21">
        <v>196896.39</v>
      </c>
      <c r="Q21" s="238">
        <f>VLOOKUP(A21,Sheet1!$C$2:$H$84,6,FALSE)</f>
        <v>196626.9</v>
      </c>
      <c r="R21" s="239">
        <f t="shared" si="6"/>
        <v>269.49000000001979</v>
      </c>
      <c r="S21" s="253">
        <f t="shared" si="7"/>
        <v>1.3686893999999999E-3</v>
      </c>
      <c r="T21" s="9"/>
      <c r="U21" s="333">
        <v>7171589</v>
      </c>
    </row>
    <row r="22" spans="1:21" s="51" customFormat="1">
      <c r="A22" s="291">
        <f>VLOOKUP(U22,Sheet1!$C$2:$C$84,1,FALSE)</f>
        <v>6185495</v>
      </c>
      <c r="B22" s="333">
        <v>618549901</v>
      </c>
      <c r="C22" s="333" t="s">
        <v>334</v>
      </c>
      <c r="D22">
        <v>1883</v>
      </c>
      <c r="E22" s="238">
        <f>VLOOKUP(A22,Sheet1!$C$2:$E$84,3,FALSE)</f>
        <v>1883</v>
      </c>
      <c r="F22" s="239">
        <f t="shared" si="0"/>
        <v>0</v>
      </c>
      <c r="G22" s="253">
        <f t="shared" si="4"/>
        <v>0</v>
      </c>
      <c r="H22">
        <v>180451.82</v>
      </c>
      <c r="I22" s="241">
        <f>VLOOKUP(A22,Sheet1!$C$2:$F$84,4,FALSE)</f>
        <v>180451.82</v>
      </c>
      <c r="J22" s="239">
        <f t="shared" si="1"/>
        <v>0</v>
      </c>
      <c r="K22" s="253">
        <f t="shared" si="5"/>
        <v>0</v>
      </c>
      <c r="L22" s="345">
        <v>209.45757</v>
      </c>
      <c r="M22" s="238">
        <f>VLOOKUP(A22,Sheet1!$C$2:$G$84,5,FALSE)</f>
        <v>209.23</v>
      </c>
      <c r="N22" s="239">
        <f t="shared" si="2"/>
        <v>0.22757000000001426</v>
      </c>
      <c r="O22" s="253">
        <f t="shared" si="3"/>
        <v>1.0864729999999999E-3</v>
      </c>
      <c r="P22">
        <v>394408.6</v>
      </c>
      <c r="Q22" s="238">
        <f>VLOOKUP(A22,Sheet1!$C$2:$H$84,6,FALSE)</f>
        <v>393977.07</v>
      </c>
      <c r="R22" s="239">
        <f t="shared" si="6"/>
        <v>431.52999999996973</v>
      </c>
      <c r="S22" s="253">
        <f t="shared" si="7"/>
        <v>1.0941191E-3</v>
      </c>
      <c r="T22" s="9"/>
      <c r="U22" s="333">
        <v>6185495</v>
      </c>
    </row>
    <row r="23" spans="1:21" s="51" customFormat="1">
      <c r="A23" s="291">
        <f>VLOOKUP(U23,Sheet1!$C$2:$C$84,1,FALSE)</f>
        <v>5330047</v>
      </c>
      <c r="B23" s="333">
        <v>533004909</v>
      </c>
      <c r="C23" s="333" t="s">
        <v>467</v>
      </c>
      <c r="D23">
        <v>5188</v>
      </c>
      <c r="E23" s="238">
        <f>VLOOKUP(A23,Sheet1!$C$2:$E$84,3,FALSE)</f>
        <v>5188</v>
      </c>
      <c r="F23" s="239">
        <f t="shared" si="0"/>
        <v>0</v>
      </c>
      <c r="G23" s="253">
        <f t="shared" si="4"/>
        <v>0</v>
      </c>
      <c r="H23">
        <v>492884.57</v>
      </c>
      <c r="I23" s="241">
        <f>VLOOKUP(A23,Sheet1!$C$2:$F$84,4,FALSE)</f>
        <v>492884.56</v>
      </c>
      <c r="J23" s="239">
        <f t="shared" si="1"/>
        <v>1.0000000009313226E-2</v>
      </c>
      <c r="K23" s="253">
        <f t="shared" si="5"/>
        <v>2.03E-8</v>
      </c>
      <c r="L23" s="345">
        <v>232.27314699999999</v>
      </c>
      <c r="M23" s="238">
        <f>VLOOKUP(A23,Sheet1!$C$2:$G$84,5,FALSE)</f>
        <v>231.88</v>
      </c>
      <c r="N23" s="239">
        <f t="shared" si="2"/>
        <v>0.39314699999999903</v>
      </c>
      <c r="O23" s="253">
        <f t="shared" si="3"/>
        <v>1.6926063E-3</v>
      </c>
      <c r="P23">
        <v>1205033.0900000001</v>
      </c>
      <c r="Q23" s="238">
        <f>VLOOKUP(A23,Sheet1!$C$2:$H$84,6,FALSE)</f>
        <v>1203009.97</v>
      </c>
      <c r="R23" s="239">
        <f t="shared" si="6"/>
        <v>2023.1200000001118</v>
      </c>
      <c r="S23" s="253">
        <f t="shared" si="7"/>
        <v>1.6788917000000001E-3</v>
      </c>
      <c r="T23" s="9"/>
      <c r="U23" s="333">
        <v>5330047</v>
      </c>
    </row>
    <row r="24" spans="1:21" s="51" customFormat="1">
      <c r="A24" s="291">
        <f>VLOOKUP(U24,Sheet1!$C$2:$C$84,1,FALSE)</f>
        <v>2031730</v>
      </c>
      <c r="B24" s="333">
        <v>294821608</v>
      </c>
      <c r="C24" s="333" t="s">
        <v>468</v>
      </c>
      <c r="D24">
        <v>70800</v>
      </c>
      <c r="E24" s="238">
        <f>VLOOKUP(A24,Sheet1!$C$2:$E$84,3,FALSE)</f>
        <v>70800</v>
      </c>
      <c r="F24" s="239">
        <f t="shared" si="0"/>
        <v>0</v>
      </c>
      <c r="G24" s="253">
        <f t="shared" si="4"/>
        <v>0</v>
      </c>
      <c r="H24">
        <v>507624.08</v>
      </c>
      <c r="I24" s="241">
        <f>VLOOKUP(A24,Sheet1!$C$2:$F$84,4,FALSE)</f>
        <v>507624.08</v>
      </c>
      <c r="J24" s="239">
        <f t="shared" si="1"/>
        <v>0</v>
      </c>
      <c r="K24" s="253">
        <f t="shared" si="5"/>
        <v>0</v>
      </c>
      <c r="L24" s="345">
        <v>13.79</v>
      </c>
      <c r="M24" s="238">
        <f>VLOOKUP(A24,Sheet1!$C$2:$G$84,5,FALSE)</f>
        <v>13.79</v>
      </c>
      <c r="N24" s="239">
        <f t="shared" si="2"/>
        <v>0</v>
      </c>
      <c r="O24" s="253">
        <f t="shared" si="3"/>
        <v>0</v>
      </c>
      <c r="P24">
        <v>976332</v>
      </c>
      <c r="Q24" s="238">
        <f>VLOOKUP(A24,Sheet1!$C$2:$H$84,6,FALSE)</f>
        <v>976332</v>
      </c>
      <c r="R24" s="239">
        <f t="shared" si="6"/>
        <v>0</v>
      </c>
      <c r="S24" s="253">
        <f t="shared" si="7"/>
        <v>0</v>
      </c>
      <c r="T24" s="9"/>
      <c r="U24" s="333">
        <v>2031730</v>
      </c>
    </row>
    <row r="25" spans="1:21" s="51" customFormat="1">
      <c r="A25" s="291" t="str">
        <f>VLOOKUP(U25,Sheet1!$C$2:$C$84,1,FALSE)</f>
        <v>BZ1GMK5</v>
      </c>
      <c r="B25" s="333" t="s">
        <v>338</v>
      </c>
      <c r="C25" s="333" t="s">
        <v>469</v>
      </c>
      <c r="D25">
        <v>5800</v>
      </c>
      <c r="E25" s="238">
        <f>VLOOKUP(A25,Sheet1!$C$2:$E$84,3,FALSE)</f>
        <v>5800</v>
      </c>
      <c r="F25" s="239">
        <f t="shared" si="0"/>
        <v>0</v>
      </c>
      <c r="G25" s="253">
        <f t="shared" si="4"/>
        <v>0</v>
      </c>
      <c r="H25">
        <v>434282.3</v>
      </c>
      <c r="I25" s="241">
        <f>VLOOKUP(A25,Sheet1!$C$2:$F$84,4,FALSE)</f>
        <v>434282.3</v>
      </c>
      <c r="J25" s="239">
        <f t="shared" si="1"/>
        <v>0</v>
      </c>
      <c r="K25" s="253">
        <f t="shared" si="5"/>
        <v>0</v>
      </c>
      <c r="L25" s="345">
        <v>213.39</v>
      </c>
      <c r="M25" s="238">
        <f>VLOOKUP(A25,Sheet1!$C$2:$G$84,5,FALSE)</f>
        <v>213.39</v>
      </c>
      <c r="N25" s="239">
        <f t="shared" si="2"/>
        <v>0</v>
      </c>
      <c r="O25" s="253">
        <f t="shared" si="3"/>
        <v>0</v>
      </c>
      <c r="P25">
        <v>1237662</v>
      </c>
      <c r="Q25" s="238">
        <f>VLOOKUP(A25,Sheet1!$C$2:$H$84,6,FALSE)</f>
        <v>1237662</v>
      </c>
      <c r="R25" s="239">
        <f t="shared" si="6"/>
        <v>0</v>
      </c>
      <c r="S25" s="253">
        <f t="shared" si="7"/>
        <v>0</v>
      </c>
      <c r="T25" s="9"/>
      <c r="U25" s="333" t="s">
        <v>339</v>
      </c>
    </row>
    <row r="26" spans="1:21" s="51" customFormat="1">
      <c r="A26" s="291" t="str">
        <f>VLOOKUP(U26,Sheet1!$C$2:$C$84,1,FALSE)</f>
        <v>B8K7T65</v>
      </c>
      <c r="B26" s="333">
        <v>398438408</v>
      </c>
      <c r="C26" s="333" t="s">
        <v>470</v>
      </c>
      <c r="D26">
        <v>25900</v>
      </c>
      <c r="E26" s="238">
        <f>VLOOKUP(A26,Sheet1!$C$2:$E$84,3,FALSE)</f>
        <v>25900</v>
      </c>
      <c r="F26" s="239">
        <f t="shared" si="0"/>
        <v>0</v>
      </c>
      <c r="G26" s="253">
        <f t="shared" si="4"/>
        <v>0</v>
      </c>
      <c r="H26">
        <v>522107.96</v>
      </c>
      <c r="I26" s="241">
        <f>VLOOKUP(A26,Sheet1!$C$2:$F$84,4,FALSE)</f>
        <v>522107.96</v>
      </c>
      <c r="J26" s="239">
        <f t="shared" si="1"/>
        <v>0</v>
      </c>
      <c r="K26" s="253">
        <f t="shared" si="5"/>
        <v>0</v>
      </c>
      <c r="L26" s="345">
        <v>17.649999999999999</v>
      </c>
      <c r="M26" s="238">
        <f>VLOOKUP(A26,Sheet1!$C$2:$G$84,5,FALSE)</f>
        <v>17.649999999999999</v>
      </c>
      <c r="N26" s="239">
        <f t="shared" si="2"/>
        <v>0</v>
      </c>
      <c r="O26" s="253">
        <f t="shared" si="3"/>
        <v>0</v>
      </c>
      <c r="P26">
        <v>457135</v>
      </c>
      <c r="Q26" s="238">
        <f>VLOOKUP(A26,Sheet1!$C$2:$H$84,6,FALSE)</f>
        <v>457135</v>
      </c>
      <c r="R26" s="239">
        <f t="shared" si="6"/>
        <v>0</v>
      </c>
      <c r="S26" s="253">
        <f t="shared" si="7"/>
        <v>0</v>
      </c>
      <c r="T26" s="9"/>
      <c r="U26" s="333" t="s">
        <v>341</v>
      </c>
    </row>
    <row r="27" spans="1:21" s="51" customFormat="1">
      <c r="A27" s="291">
        <f>VLOOKUP(U27,Sheet1!$C$2:$C$84,1,FALSE)</f>
        <v>2781648</v>
      </c>
      <c r="B27" s="333" t="s">
        <v>343</v>
      </c>
      <c r="C27" s="333" t="s">
        <v>471</v>
      </c>
      <c r="D27">
        <v>5000</v>
      </c>
      <c r="E27" s="238">
        <f>VLOOKUP(A27,Sheet1!$C$2:$E$84,3,FALSE)</f>
        <v>5000</v>
      </c>
      <c r="F27" s="239">
        <f t="shared" si="0"/>
        <v>0</v>
      </c>
      <c r="G27" s="253">
        <f t="shared" si="4"/>
        <v>0</v>
      </c>
      <c r="H27">
        <v>340064</v>
      </c>
      <c r="I27" s="241">
        <f>VLOOKUP(A27,Sheet1!$C$2:$F$84,4,FALSE)</f>
        <v>340064</v>
      </c>
      <c r="J27" s="239">
        <f t="shared" si="1"/>
        <v>0</v>
      </c>
      <c r="K27" s="253">
        <f t="shared" si="5"/>
        <v>0</v>
      </c>
      <c r="L27" s="345">
        <v>70.28</v>
      </c>
      <c r="M27" s="238">
        <f>VLOOKUP(A27,Sheet1!$C$2:$G$84,5,FALSE)</f>
        <v>70.28</v>
      </c>
      <c r="N27" s="239">
        <f t="shared" si="2"/>
        <v>0</v>
      </c>
      <c r="O27" s="253">
        <f t="shared" si="3"/>
        <v>0</v>
      </c>
      <c r="P27">
        <v>351400</v>
      </c>
      <c r="Q27" s="238">
        <f>VLOOKUP(A27,Sheet1!$C$2:$H$84,6,FALSE)</f>
        <v>351400</v>
      </c>
      <c r="R27" s="239">
        <f t="shared" si="6"/>
        <v>0</v>
      </c>
      <c r="S27" s="253">
        <f t="shared" si="7"/>
        <v>0</v>
      </c>
      <c r="T27" s="9"/>
      <c r="U27" s="333">
        <v>2781648</v>
      </c>
    </row>
    <row r="28" spans="1:21" s="51" customFormat="1">
      <c r="A28" s="291">
        <f>VLOOKUP(U28,Sheet1!$C$2:$C$84,1,FALSE)</f>
        <v>2569286</v>
      </c>
      <c r="B28" s="333" t="s">
        <v>345</v>
      </c>
      <c r="C28" s="333" t="s">
        <v>472</v>
      </c>
      <c r="D28">
        <v>54700</v>
      </c>
      <c r="E28" s="238">
        <f>VLOOKUP(A28,Sheet1!$C$2:$E$84,3,FALSE)</f>
        <v>54700</v>
      </c>
      <c r="F28" s="239">
        <f t="shared" si="0"/>
        <v>0</v>
      </c>
      <c r="G28" s="253">
        <f t="shared" si="4"/>
        <v>0</v>
      </c>
      <c r="H28">
        <v>671650.19</v>
      </c>
      <c r="I28" s="241">
        <f>VLOOKUP(A28,Sheet1!$C$2:$F$84,4,FALSE)</f>
        <v>671650.19</v>
      </c>
      <c r="J28" s="239">
        <f t="shared" si="1"/>
        <v>0</v>
      </c>
      <c r="K28" s="253">
        <f t="shared" si="5"/>
        <v>0</v>
      </c>
      <c r="L28" s="345">
        <v>16.3</v>
      </c>
      <c r="M28" s="238">
        <f>VLOOKUP(A28,Sheet1!$C$2:$G$84,5,FALSE)</f>
        <v>16.3</v>
      </c>
      <c r="N28" s="239">
        <f t="shared" si="2"/>
        <v>0</v>
      </c>
      <c r="O28" s="253">
        <f t="shared" si="3"/>
        <v>0</v>
      </c>
      <c r="P28">
        <v>891610</v>
      </c>
      <c r="Q28" s="238">
        <f>VLOOKUP(A28,Sheet1!$C$2:$H$84,6,FALSE)</f>
        <v>891610</v>
      </c>
      <c r="R28" s="239">
        <f t="shared" si="6"/>
        <v>0</v>
      </c>
      <c r="S28" s="253">
        <f t="shared" si="7"/>
        <v>0</v>
      </c>
      <c r="T28" s="9"/>
      <c r="U28" s="333">
        <v>2569286</v>
      </c>
    </row>
    <row r="29" spans="1:21" s="51" customFormat="1">
      <c r="A29" s="291" t="str">
        <f>VLOOKUP(U29,Sheet1!$C$2:$C$84,1,FALSE)</f>
        <v>B94G471</v>
      </c>
      <c r="B29" s="333" t="s">
        <v>347</v>
      </c>
      <c r="C29" s="333" t="s">
        <v>473</v>
      </c>
      <c r="D29">
        <v>1300</v>
      </c>
      <c r="E29" s="238">
        <f>VLOOKUP(A29,Sheet1!$C$2:$E$84,3,FALSE)</f>
        <v>1300</v>
      </c>
      <c r="F29" s="239">
        <f t="shared" si="0"/>
        <v>0</v>
      </c>
      <c r="G29" s="253">
        <f t="shared" si="4"/>
        <v>0</v>
      </c>
      <c r="H29">
        <v>210188.94</v>
      </c>
      <c r="I29" s="241">
        <f>VLOOKUP(A29,Sheet1!$C$2:$F$84,4,FALSE)</f>
        <v>210188.94</v>
      </c>
      <c r="J29" s="239">
        <f t="shared" si="1"/>
        <v>0</v>
      </c>
      <c r="K29" s="253">
        <f t="shared" si="5"/>
        <v>0</v>
      </c>
      <c r="L29" s="345">
        <v>216.95</v>
      </c>
      <c r="M29" s="238">
        <f>VLOOKUP(A29,Sheet1!$C$2:$G$84,5,FALSE)</f>
        <v>216.95</v>
      </c>
      <c r="N29" s="239">
        <f t="shared" si="2"/>
        <v>0</v>
      </c>
      <c r="O29" s="253">
        <f t="shared" si="3"/>
        <v>0</v>
      </c>
      <c r="P29">
        <v>282035</v>
      </c>
      <c r="Q29" s="238">
        <f>VLOOKUP(A29,Sheet1!$C$2:$H$84,6,FALSE)</f>
        <v>282035</v>
      </c>
      <c r="R29" s="239">
        <f t="shared" si="6"/>
        <v>0</v>
      </c>
      <c r="S29" s="253">
        <f t="shared" si="7"/>
        <v>0</v>
      </c>
      <c r="T29" s="9"/>
      <c r="U29" s="333" t="s">
        <v>348</v>
      </c>
    </row>
    <row r="30" spans="1:21" s="51" customFormat="1">
      <c r="A30" s="291">
        <f>VLOOKUP(U30,Sheet1!$C$2:$C$84,1,FALSE)</f>
        <v>5889505</v>
      </c>
      <c r="B30" s="333">
        <v>588950907</v>
      </c>
      <c r="C30" s="333" t="s">
        <v>350</v>
      </c>
      <c r="D30">
        <v>19754</v>
      </c>
      <c r="E30" s="238">
        <f>VLOOKUP(A30,Sheet1!$C$2:$E$84,3,FALSE)</f>
        <v>19754</v>
      </c>
      <c r="F30" s="239">
        <f t="shared" si="0"/>
        <v>0</v>
      </c>
      <c r="G30" s="253">
        <f t="shared" si="4"/>
        <v>0</v>
      </c>
      <c r="H30">
        <v>389105.64</v>
      </c>
      <c r="I30" s="241">
        <f>VLOOKUP(A30,Sheet1!$C$2:$F$84,4,FALSE)</f>
        <v>389105.64</v>
      </c>
      <c r="J30" s="239">
        <f t="shared" si="1"/>
        <v>0</v>
      </c>
      <c r="K30" s="253">
        <f t="shared" si="5"/>
        <v>0</v>
      </c>
      <c r="L30" s="345">
        <v>40.405535999999998</v>
      </c>
      <c r="M30" s="238">
        <f>VLOOKUP(A30,Sheet1!$C$2:$G$84,5,FALSE)</f>
        <v>40.340000000000003</v>
      </c>
      <c r="N30" s="239">
        <f t="shared" si="2"/>
        <v>6.5535999999994488E-2</v>
      </c>
      <c r="O30" s="253">
        <f t="shared" si="3"/>
        <v>1.6219559999999999E-3</v>
      </c>
      <c r="P30">
        <v>798170.96</v>
      </c>
      <c r="Q30" s="238">
        <f>VLOOKUP(A30,Sheet1!$C$2:$H$84,6,FALSE)</f>
        <v>796830.92</v>
      </c>
      <c r="R30" s="239">
        <f t="shared" si="6"/>
        <v>1340.0399999999208</v>
      </c>
      <c r="S30" s="253">
        <f t="shared" si="7"/>
        <v>1.6788884E-3</v>
      </c>
      <c r="T30" s="9"/>
      <c r="U30" s="333">
        <v>5889505</v>
      </c>
    </row>
    <row r="31" spans="1:21" s="51" customFormat="1">
      <c r="A31" s="291" t="str">
        <f>VLOOKUP(U31,Sheet1!$C$2:$C$84,1,FALSE)</f>
        <v>BF7NT10</v>
      </c>
      <c r="B31" s="333" t="s">
        <v>351</v>
      </c>
      <c r="C31" s="333" t="s">
        <v>474</v>
      </c>
      <c r="D31">
        <v>11955</v>
      </c>
      <c r="E31" s="238">
        <f>VLOOKUP(A31,Sheet1!$C$2:$E$84,3,FALSE)</f>
        <v>11955</v>
      </c>
      <c r="F31" s="239">
        <f t="shared" si="0"/>
        <v>0</v>
      </c>
      <c r="G31" s="253">
        <f t="shared" si="4"/>
        <v>0</v>
      </c>
      <c r="H31">
        <v>675267.12</v>
      </c>
      <c r="I31" s="241">
        <f>VLOOKUP(A31,Sheet1!$C$2:$F$84,4,FALSE)</f>
        <v>675226.53</v>
      </c>
      <c r="J31" s="239">
        <f t="shared" si="1"/>
        <v>40.589999999967404</v>
      </c>
      <c r="K31" s="253">
        <f t="shared" si="5"/>
        <v>6.0109499999999998E-5</v>
      </c>
      <c r="L31" s="345">
        <v>71.11</v>
      </c>
      <c r="M31" s="238">
        <f>VLOOKUP(A31,Sheet1!$C$2:$G$84,5,FALSE)</f>
        <v>71.11</v>
      </c>
      <c r="N31" s="239">
        <f t="shared" si="2"/>
        <v>0</v>
      </c>
      <c r="O31" s="253">
        <f t="shared" si="3"/>
        <v>0</v>
      </c>
      <c r="P31">
        <v>850120.05</v>
      </c>
      <c r="Q31" s="238">
        <f>VLOOKUP(A31,Sheet1!$C$2:$H$84,6,FALSE)</f>
        <v>850120.05</v>
      </c>
      <c r="R31" s="239">
        <f t="shared" si="6"/>
        <v>0</v>
      </c>
      <c r="S31" s="253">
        <f t="shared" si="7"/>
        <v>0</v>
      </c>
      <c r="T31" s="9"/>
      <c r="U31" s="333" t="s">
        <v>352</v>
      </c>
    </row>
    <row r="32" spans="1:21" s="51" customFormat="1">
      <c r="A32" s="291" t="str">
        <f>VLOOKUP(U32,Sheet1!$C$2:$C$84,1,FALSE)</f>
        <v>B4R2R50</v>
      </c>
      <c r="B32" s="333" t="s">
        <v>475</v>
      </c>
      <c r="C32" s="333" t="s">
        <v>355</v>
      </c>
      <c r="D32">
        <v>4504</v>
      </c>
      <c r="E32" s="238">
        <f>VLOOKUP(A32,Sheet1!$C$2:$E$84,3,FALSE)</f>
        <v>4504</v>
      </c>
      <c r="F32" s="239">
        <f t="shared" si="0"/>
        <v>0</v>
      </c>
      <c r="G32" s="253">
        <f t="shared" si="4"/>
        <v>0</v>
      </c>
      <c r="H32">
        <v>218870.8</v>
      </c>
      <c r="I32" s="241">
        <f>VLOOKUP(A32,Sheet1!$C$2:$F$84,4,FALSE)</f>
        <v>218870.8</v>
      </c>
      <c r="J32" s="239">
        <f t="shared" si="1"/>
        <v>0</v>
      </c>
      <c r="K32" s="253">
        <f t="shared" si="5"/>
        <v>0</v>
      </c>
      <c r="L32" s="345">
        <v>63.066718000000002</v>
      </c>
      <c r="M32" s="238">
        <f>VLOOKUP(A32,Sheet1!$C$2:$G$84,5,FALSE)</f>
        <v>62.98</v>
      </c>
      <c r="N32" s="239">
        <f t="shared" si="2"/>
        <v>8.6718000000004736E-2</v>
      </c>
      <c r="O32" s="253">
        <f t="shared" si="3"/>
        <v>1.37502E-3</v>
      </c>
      <c r="P32">
        <v>284052.5</v>
      </c>
      <c r="Q32" s="238">
        <f>VLOOKUP(A32,Sheet1!$C$2:$H$84,6,FALSE)</f>
        <v>283663.71999999997</v>
      </c>
      <c r="R32" s="239">
        <f t="shared" si="6"/>
        <v>388.78000000002794</v>
      </c>
      <c r="S32" s="253">
        <f t="shared" si="7"/>
        <v>1.3686906000000001E-3</v>
      </c>
      <c r="T32" s="9"/>
      <c r="U32" s="333" t="s">
        <v>354</v>
      </c>
    </row>
    <row r="33" spans="1:21" s="51" customFormat="1">
      <c r="A33" s="291" t="str">
        <f>VLOOKUP(U33,Sheet1!$C$2:$C$84,1,FALSE)</f>
        <v>B5BH372</v>
      </c>
      <c r="B33" s="333" t="s">
        <v>356</v>
      </c>
      <c r="C33" s="333" t="s">
        <v>476</v>
      </c>
      <c r="D33">
        <v>18600</v>
      </c>
      <c r="E33" s="238">
        <f>VLOOKUP(A33,Sheet1!$C$2:$E$84,3,FALSE)</f>
        <v>18600</v>
      </c>
      <c r="F33" s="239">
        <f t="shared" si="0"/>
        <v>0</v>
      </c>
      <c r="G33" s="253">
        <f t="shared" si="4"/>
        <v>0</v>
      </c>
      <c r="H33">
        <v>162577.01999999999</v>
      </c>
      <c r="I33" s="241">
        <f>VLOOKUP(A33,Sheet1!$C$2:$F$84,4,FALSE)</f>
        <v>162577.01999999999</v>
      </c>
      <c r="J33" s="239">
        <f t="shared" si="1"/>
        <v>0</v>
      </c>
      <c r="K33" s="253">
        <f t="shared" si="5"/>
        <v>0</v>
      </c>
      <c r="L33" s="345">
        <v>12.516</v>
      </c>
      <c r="M33" s="238">
        <f>VLOOKUP(A33,Sheet1!$C$2:$G$84,5,FALSE)</f>
        <v>12.61</v>
      </c>
      <c r="N33" s="239">
        <f t="shared" ref="N33:N53" si="16">L33-M33</f>
        <v>-9.3999999999999417E-2</v>
      </c>
      <c r="O33" s="253">
        <f t="shared" ref="O33:O53" si="17">ROUND(N33/L33,10)</f>
        <v>-7.5103866999999998E-3</v>
      </c>
      <c r="P33">
        <v>232797.6</v>
      </c>
      <c r="Q33" s="238">
        <f>VLOOKUP(A33,Sheet1!$C$2:$H$84,6,FALSE)</f>
        <v>234601.8</v>
      </c>
      <c r="R33" s="239">
        <f t="shared" ref="R33:R53" si="18">P33-Q33</f>
        <v>-1804.1999999999825</v>
      </c>
      <c r="S33" s="253">
        <f t="shared" ref="S33:S53" si="19">ROUND(R33/P33,10)</f>
        <v>-7.7500798999999999E-3</v>
      </c>
      <c r="T33" s="9"/>
      <c r="U33" s="333" t="s">
        <v>357</v>
      </c>
    </row>
    <row r="34" spans="1:21" s="51" customFormat="1">
      <c r="A34" s="291" t="str">
        <f>VLOOKUP(U34,Sheet1!$C$2:$C$84,1,FALSE)</f>
        <v>B3WDPG8</v>
      </c>
      <c r="B34" s="333">
        <v>485785109</v>
      </c>
      <c r="C34" s="333" t="s">
        <v>477</v>
      </c>
      <c r="D34">
        <v>11600</v>
      </c>
      <c r="E34" s="238">
        <f>VLOOKUP(A34,Sheet1!$C$2:$E$84,3,FALSE)</f>
        <v>11600</v>
      </c>
      <c r="F34" s="239">
        <f t="shared" si="0"/>
        <v>0</v>
      </c>
      <c r="G34" s="253">
        <f t="shared" si="4"/>
        <v>0</v>
      </c>
      <c r="H34">
        <v>289444.36</v>
      </c>
      <c r="I34" s="241">
        <f>VLOOKUP(A34,Sheet1!$C$2:$F$84,4,FALSE)</f>
        <v>289444.36</v>
      </c>
      <c r="J34" s="239">
        <f t="shared" si="1"/>
        <v>0</v>
      </c>
      <c r="K34" s="253">
        <f t="shared" si="5"/>
        <v>0</v>
      </c>
      <c r="L34" s="345">
        <v>16.899999999999999</v>
      </c>
      <c r="M34" s="238">
        <f>VLOOKUP(A34,Sheet1!$C$2:$G$84,5,FALSE)</f>
        <v>17.09</v>
      </c>
      <c r="N34" s="239">
        <f t="shared" si="16"/>
        <v>-0.19000000000000128</v>
      </c>
      <c r="O34" s="253">
        <f t="shared" si="17"/>
        <v>-1.12426036E-2</v>
      </c>
      <c r="P34">
        <v>196040</v>
      </c>
      <c r="Q34" s="238">
        <f>VLOOKUP(A34,Sheet1!$C$2:$H$84,6,FALSE)</f>
        <v>198197.6</v>
      </c>
      <c r="R34" s="239">
        <f t="shared" si="18"/>
        <v>-2157.6000000000058</v>
      </c>
      <c r="S34" s="253">
        <f t="shared" si="19"/>
        <v>-1.10059172E-2</v>
      </c>
      <c r="T34" s="9"/>
      <c r="U34" s="333" t="s">
        <v>359</v>
      </c>
    </row>
    <row r="35" spans="1:21" s="51" customFormat="1">
      <c r="A35" s="291" t="str">
        <f>VLOOKUP(U35,Sheet1!$C$2:$C$84,1,FALSE)</f>
        <v>B3DG2Y3</v>
      </c>
      <c r="B35" s="333" t="s">
        <v>361</v>
      </c>
      <c r="C35" s="333" t="s">
        <v>478</v>
      </c>
      <c r="D35">
        <v>11161</v>
      </c>
      <c r="E35" s="238">
        <f>VLOOKUP(A35,Sheet1!$C$2:$E$84,3,FALSE)</f>
        <v>11161</v>
      </c>
      <c r="F35" s="239">
        <f t="shared" si="0"/>
        <v>0</v>
      </c>
      <c r="G35" s="253">
        <f t="shared" si="4"/>
        <v>0</v>
      </c>
      <c r="H35">
        <v>502591.93</v>
      </c>
      <c r="I35" s="241">
        <f>VLOOKUP(A35,Sheet1!$C$2:$F$84,4,FALSE)</f>
        <v>520806.32</v>
      </c>
      <c r="J35" s="239">
        <f t="shared" si="1"/>
        <v>-18214.390000000014</v>
      </c>
      <c r="K35" s="253">
        <f t="shared" si="5"/>
        <v>-3.6240912200000003E-2</v>
      </c>
      <c r="L35" s="345">
        <v>48.92</v>
      </c>
      <c r="M35" s="238">
        <f>VLOOKUP(A35,Sheet1!$C$2:$G$84,5,FALSE)</f>
        <v>48.92</v>
      </c>
      <c r="N35" s="239">
        <f t="shared" si="16"/>
        <v>0</v>
      </c>
      <c r="O35" s="253">
        <f t="shared" si="17"/>
        <v>0</v>
      </c>
      <c r="P35">
        <v>545996.12</v>
      </c>
      <c r="Q35" s="238">
        <f>VLOOKUP(A35,Sheet1!$C$2:$H$84,6,FALSE)</f>
        <v>545996.12</v>
      </c>
      <c r="R35" s="239">
        <f t="shared" si="18"/>
        <v>0</v>
      </c>
      <c r="S35" s="253">
        <f t="shared" si="19"/>
        <v>0</v>
      </c>
      <c r="T35" s="9"/>
      <c r="U35" s="333" t="s">
        <v>362</v>
      </c>
    </row>
    <row r="36" spans="1:21" s="51" customFormat="1">
      <c r="A36" s="291">
        <f>VLOOKUP(U36,Sheet1!$C$2:$C$84,1,FALSE)</f>
        <v>6499260</v>
      </c>
      <c r="B36" s="333">
        <v>649926003</v>
      </c>
      <c r="C36" s="333" t="s">
        <v>364</v>
      </c>
      <c r="D36">
        <v>3900</v>
      </c>
      <c r="E36" s="238">
        <f>VLOOKUP(A36,Sheet1!$C$2:$E$84,3,FALSE)</f>
        <v>3900</v>
      </c>
      <c r="F36" s="239">
        <f t="shared" si="0"/>
        <v>0</v>
      </c>
      <c r="G36" s="253">
        <f t="shared" si="4"/>
        <v>0</v>
      </c>
      <c r="H36">
        <v>211774.68</v>
      </c>
      <c r="I36" s="241">
        <f>VLOOKUP(A36,Sheet1!$C$2:$F$84,4,FALSE)</f>
        <v>211774.68</v>
      </c>
      <c r="J36" s="239">
        <f t="shared" si="1"/>
        <v>0</v>
      </c>
      <c r="K36" s="253">
        <f t="shared" si="5"/>
        <v>0</v>
      </c>
      <c r="L36" s="345">
        <v>60.720004000000003</v>
      </c>
      <c r="M36" s="238">
        <f>VLOOKUP(A36,Sheet1!$C$2:$G$84,5,FALSE)</f>
        <v>60.74</v>
      </c>
      <c r="N36" s="239">
        <f t="shared" si="16"/>
        <v>-1.9995999999999015E-2</v>
      </c>
      <c r="O36" s="253">
        <f t="shared" si="17"/>
        <v>-3.2931490000000002E-4</v>
      </c>
      <c r="P36">
        <v>236808.01</v>
      </c>
      <c r="Q36" s="238">
        <f>VLOOKUP(A36,Sheet1!$C$2:$H$84,6,FALSE)</f>
        <v>236883.87</v>
      </c>
      <c r="R36" s="239">
        <f t="shared" si="18"/>
        <v>-75.85999999998603</v>
      </c>
      <c r="S36" s="253">
        <f t="shared" si="19"/>
        <v>-3.2034389999999999E-4</v>
      </c>
      <c r="T36" s="9"/>
      <c r="U36" s="333">
        <v>6499260</v>
      </c>
    </row>
    <row r="37" spans="1:21" s="51" customFormat="1">
      <c r="A37" s="291" t="str">
        <f>VLOOKUP(U37,Sheet1!$C$2:$C$84,1,FALSE)</f>
        <v>B0SWJX3</v>
      </c>
      <c r="B37" s="333" t="s">
        <v>479</v>
      </c>
      <c r="C37" s="333" t="s">
        <v>480</v>
      </c>
      <c r="D37">
        <v>7100</v>
      </c>
      <c r="E37" s="238">
        <f>VLOOKUP(A37,Sheet1!$C$2:$E$84,3,FALSE)</f>
        <v>7100</v>
      </c>
      <c r="F37" s="239">
        <f t="shared" si="0"/>
        <v>0</v>
      </c>
      <c r="G37" s="253">
        <f t="shared" si="4"/>
        <v>0</v>
      </c>
      <c r="H37">
        <v>406713.57</v>
      </c>
      <c r="I37" s="241">
        <f>VLOOKUP(A37,Sheet1!$C$2:$F$84,4,FALSE)</f>
        <v>406713.57</v>
      </c>
      <c r="J37" s="239">
        <f t="shared" si="1"/>
        <v>0</v>
      </c>
      <c r="K37" s="253">
        <f t="shared" si="5"/>
        <v>0</v>
      </c>
      <c r="L37" s="345">
        <v>102.45674699999999</v>
      </c>
      <c r="M37" s="238">
        <f>VLOOKUP(A37,Sheet1!$C$2:$G$84,5,FALSE)</f>
        <v>102.22</v>
      </c>
      <c r="N37" s="239">
        <f t="shared" si="16"/>
        <v>0.23674699999999405</v>
      </c>
      <c r="O37" s="253">
        <f t="shared" si="17"/>
        <v>2.3107018999999999E-3</v>
      </c>
      <c r="P37">
        <v>727442.9</v>
      </c>
      <c r="Q37" s="238">
        <f>VLOOKUP(A37,Sheet1!$C$2:$H$84,6,FALSE)</f>
        <v>725790.86</v>
      </c>
      <c r="R37" s="239">
        <f t="shared" si="18"/>
        <v>1652.0400000000373</v>
      </c>
      <c r="S37" s="253">
        <f t="shared" si="19"/>
        <v>2.2710235999999998E-3</v>
      </c>
      <c r="T37" s="9"/>
      <c r="U37" s="333" t="s">
        <v>365</v>
      </c>
    </row>
    <row r="38" spans="1:21" s="51" customFormat="1">
      <c r="A38" s="291">
        <f>VLOOKUP(U38,Sheet1!$C$2:$C$84,1,FALSE)</f>
        <v>7333378</v>
      </c>
      <c r="B38" s="333">
        <v>733337901</v>
      </c>
      <c r="C38" s="333" t="s">
        <v>481</v>
      </c>
      <c r="D38">
        <v>2445</v>
      </c>
      <c r="E38" s="238">
        <f>VLOOKUP(A38,Sheet1!$C$2:$E$84,3,FALSE)</f>
        <v>2445</v>
      </c>
      <c r="F38" s="239">
        <f t="shared" si="0"/>
        <v>0</v>
      </c>
      <c r="G38" s="253">
        <f t="shared" si="4"/>
        <v>0</v>
      </c>
      <c r="H38">
        <v>439027.29</v>
      </c>
      <c r="I38" s="241">
        <f>VLOOKUP(A38,Sheet1!$C$2:$F$84,4,FALSE)</f>
        <v>439028.68</v>
      </c>
      <c r="J38" s="239">
        <f t="shared" si="1"/>
        <v>-1.3900000000139698</v>
      </c>
      <c r="K38" s="253">
        <f t="shared" si="5"/>
        <v>-3.1661000000000001E-6</v>
      </c>
      <c r="L38" s="345">
        <v>636.80719299999998</v>
      </c>
      <c r="M38" s="238">
        <f>VLOOKUP(A38,Sheet1!$C$2:$G$84,5,FALSE)</f>
        <v>635.94000000000005</v>
      </c>
      <c r="N38" s="239">
        <f t="shared" si="16"/>
        <v>0.86719299999992927</v>
      </c>
      <c r="O38" s="253">
        <f t="shared" si="17"/>
        <v>1.3617827E-3</v>
      </c>
      <c r="P38">
        <v>1556993.59</v>
      </c>
      <c r="Q38" s="238">
        <f>VLOOKUP(A38,Sheet1!$C$2:$H$84,6,FALSE)</f>
        <v>1554862.59</v>
      </c>
      <c r="R38" s="239">
        <f t="shared" si="18"/>
        <v>2131</v>
      </c>
      <c r="S38" s="253">
        <f t="shared" si="19"/>
        <v>1.3686633000000001E-3</v>
      </c>
      <c r="T38" s="9"/>
      <c r="U38" s="333">
        <v>7333378</v>
      </c>
    </row>
    <row r="39" spans="1:21" s="51" customFormat="1">
      <c r="A39" s="291" t="str">
        <f>VLOOKUP(U39,Sheet1!$C$2:$C$84,1,FALSE)</f>
        <v>B28YTC2</v>
      </c>
      <c r="B39" s="333" t="s">
        <v>482</v>
      </c>
      <c r="C39" s="333" t="s">
        <v>369</v>
      </c>
      <c r="D39">
        <v>3051</v>
      </c>
      <c r="E39" s="238">
        <f>VLOOKUP(A39,Sheet1!$C$2:$E$84,3,FALSE)</f>
        <v>3051</v>
      </c>
      <c r="F39" s="239">
        <f t="shared" si="0"/>
        <v>0</v>
      </c>
      <c r="G39" s="253">
        <f t="shared" si="4"/>
        <v>0</v>
      </c>
      <c r="H39">
        <v>206036.6</v>
      </c>
      <c r="I39" s="241">
        <f>VLOOKUP(A39,Sheet1!$C$2:$F$84,4,FALSE)</f>
        <v>206037.33</v>
      </c>
      <c r="J39" s="239">
        <f t="shared" si="1"/>
        <v>-0.72999999998137355</v>
      </c>
      <c r="K39" s="253">
        <f t="shared" si="5"/>
        <v>-3.5431E-6</v>
      </c>
      <c r="L39" s="345">
        <v>123.970517</v>
      </c>
      <c r="M39" s="238">
        <f>VLOOKUP(A39,Sheet1!$C$2:$G$84,5,FALSE)</f>
        <v>123.83</v>
      </c>
      <c r="N39" s="239">
        <f t="shared" si="16"/>
        <v>0.14051700000000267</v>
      </c>
      <c r="O39" s="253">
        <f t="shared" si="17"/>
        <v>1.1334711000000001E-3</v>
      </c>
      <c r="P39">
        <v>378234.05</v>
      </c>
      <c r="Q39" s="238">
        <f>VLOOKUP(A39,Sheet1!$C$2:$H$84,6,FALSE)</f>
        <v>377820.21</v>
      </c>
      <c r="R39" s="239">
        <f t="shared" si="18"/>
        <v>413.8399999999674</v>
      </c>
      <c r="S39" s="253">
        <f t="shared" si="19"/>
        <v>1.0941372999999999E-3</v>
      </c>
      <c r="T39" s="9"/>
      <c r="U39" s="333" t="s">
        <v>368</v>
      </c>
    </row>
    <row r="40" spans="1:21" s="51" customFormat="1">
      <c r="A40" s="291">
        <f>VLOOKUP(U40,Sheet1!$C$2:$C$84,1,FALSE)</f>
        <v>6555805</v>
      </c>
      <c r="B40" s="333">
        <v>655580009</v>
      </c>
      <c r="C40" s="333" t="s">
        <v>483</v>
      </c>
      <c r="D40">
        <v>6000</v>
      </c>
      <c r="E40" s="238">
        <f>VLOOKUP(A40,Sheet1!$C$2:$E$84,3,FALSE)</f>
        <v>6000</v>
      </c>
      <c r="F40" s="239">
        <f t="shared" si="0"/>
        <v>0</v>
      </c>
      <c r="G40" s="253">
        <f t="shared" si="4"/>
        <v>0</v>
      </c>
      <c r="H40">
        <v>214862.88</v>
      </c>
      <c r="I40" s="241">
        <f>VLOOKUP(A40,Sheet1!$C$2:$F$84,4,FALSE)</f>
        <v>214862.88</v>
      </c>
      <c r="J40" s="239">
        <f t="shared" si="1"/>
        <v>0</v>
      </c>
      <c r="K40" s="253">
        <f t="shared" si="5"/>
        <v>0</v>
      </c>
      <c r="L40" s="345">
        <v>44.965921000000002</v>
      </c>
      <c r="M40" s="238">
        <f>VLOOKUP(A40,Sheet1!$C$2:$G$84,5,FALSE)</f>
        <v>44.98</v>
      </c>
      <c r="N40" s="239">
        <f t="shared" si="16"/>
        <v>-1.407899999999529E-2</v>
      </c>
      <c r="O40" s="253">
        <f t="shared" si="17"/>
        <v>-3.1310380000000002E-4</v>
      </c>
      <c r="P40">
        <v>269795.53000000003</v>
      </c>
      <c r="Q40" s="238">
        <f>VLOOKUP(A40,Sheet1!$C$2:$H$84,6,FALSE)</f>
        <v>269881.94</v>
      </c>
      <c r="R40" s="239">
        <f t="shared" si="18"/>
        <v>-86.409999999974389</v>
      </c>
      <c r="S40" s="253">
        <f t="shared" si="19"/>
        <v>-3.2027960000000002E-4</v>
      </c>
      <c r="T40" s="9"/>
      <c r="U40" s="333">
        <v>6555805</v>
      </c>
    </row>
    <row r="41" spans="1:21" s="51" customFormat="1">
      <c r="A41" s="291">
        <f>VLOOKUP(U41,Sheet1!$C$2:$C$84,1,FALSE)</f>
        <v>4741844</v>
      </c>
      <c r="B41" s="333">
        <v>474184900</v>
      </c>
      <c r="C41" s="333" t="s">
        <v>371</v>
      </c>
      <c r="D41">
        <v>3654</v>
      </c>
      <c r="E41" s="238">
        <f>VLOOKUP(A41,Sheet1!$C$2:$E$84,3,FALSE)</f>
        <v>3654</v>
      </c>
      <c r="F41" s="239">
        <f t="shared" si="0"/>
        <v>0</v>
      </c>
      <c r="G41" s="253">
        <f t="shared" si="4"/>
        <v>0</v>
      </c>
      <c r="H41">
        <v>405958.8</v>
      </c>
      <c r="I41" s="241">
        <f>VLOOKUP(A41,Sheet1!$C$2:$F$84,4,FALSE)</f>
        <v>405958.8</v>
      </c>
      <c r="J41" s="239">
        <f t="shared" si="1"/>
        <v>0</v>
      </c>
      <c r="K41" s="253">
        <f t="shared" si="5"/>
        <v>0</v>
      </c>
      <c r="L41" s="345">
        <v>175.93532200000001</v>
      </c>
      <c r="M41" s="238">
        <f>VLOOKUP(A41,Sheet1!$C$2:$G$84,5,FALSE)</f>
        <v>175.64</v>
      </c>
      <c r="N41" s="239">
        <f t="shared" si="16"/>
        <v>0.29532200000002717</v>
      </c>
      <c r="O41" s="253">
        <f t="shared" si="17"/>
        <v>1.6785827999999999E-3</v>
      </c>
      <c r="P41">
        <v>642867.67000000004</v>
      </c>
      <c r="Q41" s="238">
        <f>VLOOKUP(A41,Sheet1!$C$2:$H$84,6,FALSE)</f>
        <v>641788.37</v>
      </c>
      <c r="R41" s="239">
        <f t="shared" si="18"/>
        <v>1079.3000000000466</v>
      </c>
      <c r="S41" s="253">
        <f t="shared" si="19"/>
        <v>1.6788835999999999E-3</v>
      </c>
      <c r="T41" s="9"/>
      <c r="U41" s="333">
        <v>4741844</v>
      </c>
    </row>
    <row r="42" spans="1:21" s="51" customFormat="1">
      <c r="A42" s="291" t="str">
        <f>VLOOKUP(U42,Sheet1!$C$2:$C$84,1,FALSE)</f>
        <v>BYXD1N3</v>
      </c>
      <c r="B42" s="333">
        <v>631512209</v>
      </c>
      <c r="C42" s="333" t="s">
        <v>484</v>
      </c>
      <c r="D42">
        <v>9900</v>
      </c>
      <c r="E42" s="238">
        <f>VLOOKUP(A42,Sheet1!$C$2:$E$84,3,FALSE)</f>
        <v>9900</v>
      </c>
      <c r="F42" s="239">
        <f t="shared" si="0"/>
        <v>0</v>
      </c>
      <c r="G42" s="253">
        <f t="shared" si="4"/>
        <v>0</v>
      </c>
      <c r="H42">
        <v>372874.93</v>
      </c>
      <c r="I42" s="241">
        <f>VLOOKUP(A42,Sheet1!$C$2:$F$84,4,FALSE)</f>
        <v>257665.09</v>
      </c>
      <c r="J42" s="239">
        <f t="shared" si="1"/>
        <v>115209.84</v>
      </c>
      <c r="K42" s="253">
        <f t="shared" si="5"/>
        <v>0.30897716829999999</v>
      </c>
      <c r="L42" s="345">
        <v>45.62</v>
      </c>
      <c r="M42" s="238">
        <f>VLOOKUP(A42,Sheet1!$C$2:$G$84,5,FALSE)</f>
        <v>45.62</v>
      </c>
      <c r="N42" s="239">
        <f t="shared" si="16"/>
        <v>0</v>
      </c>
      <c r="O42" s="253">
        <f t="shared" si="17"/>
        <v>0</v>
      </c>
      <c r="P42">
        <v>451638</v>
      </c>
      <c r="Q42" s="238">
        <f>VLOOKUP(A42,Sheet1!$C$2:$H$84,6,FALSE)</f>
        <v>451638</v>
      </c>
      <c r="R42" s="239">
        <f t="shared" si="18"/>
        <v>0</v>
      </c>
      <c r="S42" s="253">
        <f t="shared" si="19"/>
        <v>0</v>
      </c>
      <c r="T42" s="9"/>
      <c r="U42" s="333" t="s">
        <v>372</v>
      </c>
    </row>
    <row r="43" spans="1:21" s="51" customFormat="1">
      <c r="A43" s="291">
        <f>VLOOKUP(U43,Sheet1!$C$2:$C$84,1,FALSE)</f>
        <v>6640682</v>
      </c>
      <c r="B43" s="333">
        <v>664068004</v>
      </c>
      <c r="C43" s="333" t="s">
        <v>485</v>
      </c>
      <c r="D43">
        <v>7972</v>
      </c>
      <c r="E43" s="238">
        <f>VLOOKUP(A43,Sheet1!$C$2:$E$84,3,FALSE)</f>
        <v>7972</v>
      </c>
      <c r="F43" s="239">
        <f t="shared" si="0"/>
        <v>0</v>
      </c>
      <c r="G43" s="253">
        <f t="shared" si="4"/>
        <v>0</v>
      </c>
      <c r="H43">
        <v>394943.18</v>
      </c>
      <c r="I43" s="241">
        <f>VLOOKUP(A43,Sheet1!$C$2:$F$84,4,FALSE)</f>
        <v>400043.51</v>
      </c>
      <c r="J43" s="239">
        <f t="shared" si="1"/>
        <v>-5100.3300000000163</v>
      </c>
      <c r="K43" s="253">
        <f t="shared" si="5"/>
        <v>-1.29140855E-2</v>
      </c>
      <c r="L43" s="345">
        <v>115.776954</v>
      </c>
      <c r="M43" s="238">
        <f>VLOOKUP(A43,Sheet1!$C$2:$G$84,5,FALSE)</f>
        <v>115.81</v>
      </c>
      <c r="N43" s="239">
        <f t="shared" si="16"/>
        <v>-3.3045999999998799E-2</v>
      </c>
      <c r="O43" s="253">
        <f t="shared" si="17"/>
        <v>-2.8542809999999999E-4</v>
      </c>
      <c r="P43">
        <v>922973.88</v>
      </c>
      <c r="Q43" s="238">
        <f>VLOOKUP(A43,Sheet1!$C$2:$H$84,6,FALSE)</f>
        <v>923269.52</v>
      </c>
      <c r="R43" s="239">
        <f t="shared" si="18"/>
        <v>-295.64000000001397</v>
      </c>
      <c r="S43" s="253">
        <f t="shared" si="19"/>
        <v>-3.2031239999999998E-4</v>
      </c>
      <c r="T43" s="9"/>
      <c r="U43" s="333">
        <v>6640682</v>
      </c>
    </row>
    <row r="44" spans="1:21" s="51" customFormat="1">
      <c r="A44" s="291">
        <f>VLOOKUP(U44,Sheet1!$C$2:$C$84,1,FALSE)</f>
        <v>2640891</v>
      </c>
      <c r="B44" s="333">
        <v>654902204</v>
      </c>
      <c r="C44" s="333" t="s">
        <v>486</v>
      </c>
      <c r="D44">
        <v>40000</v>
      </c>
      <c r="E44" s="238">
        <f>VLOOKUP(A44,Sheet1!$C$2:$E$84,3,FALSE)</f>
        <v>40000</v>
      </c>
      <c r="F44" s="239">
        <f t="shared" si="0"/>
        <v>0</v>
      </c>
      <c r="G44" s="253">
        <f t="shared" si="4"/>
        <v>0</v>
      </c>
      <c r="H44">
        <v>137044</v>
      </c>
      <c r="I44" s="241">
        <f>VLOOKUP(A44,Sheet1!$C$2:$F$84,4,FALSE)</f>
        <v>137044</v>
      </c>
      <c r="J44" s="239">
        <f t="shared" si="1"/>
        <v>0</v>
      </c>
      <c r="K44" s="253">
        <f t="shared" si="5"/>
        <v>0</v>
      </c>
      <c r="L44" s="345">
        <v>4.68</v>
      </c>
      <c r="M44" s="238">
        <f>VLOOKUP(A44,Sheet1!$C$2:$G$84,5,FALSE)</f>
        <v>4.68</v>
      </c>
      <c r="N44" s="239">
        <f t="shared" si="16"/>
        <v>0</v>
      </c>
      <c r="O44" s="253">
        <f t="shared" si="17"/>
        <v>0</v>
      </c>
      <c r="P44">
        <v>187200</v>
      </c>
      <c r="Q44" s="238">
        <f>VLOOKUP(A44,Sheet1!$C$2:$H$84,6,FALSE)</f>
        <v>187200</v>
      </c>
      <c r="R44" s="239">
        <f t="shared" si="18"/>
        <v>0</v>
      </c>
      <c r="S44" s="253">
        <f t="shared" si="19"/>
        <v>0</v>
      </c>
      <c r="T44" s="9"/>
      <c r="U44" s="333">
        <v>2640891</v>
      </c>
    </row>
    <row r="45" spans="1:21" s="51" customFormat="1">
      <c r="A45" s="291">
        <f>VLOOKUP(U45,Sheet1!$C$2:$C$84,1,FALSE)</f>
        <v>6659428</v>
      </c>
      <c r="B45" s="333">
        <v>665942009</v>
      </c>
      <c r="C45" s="333" t="s">
        <v>487</v>
      </c>
      <c r="D45">
        <v>7911</v>
      </c>
      <c r="E45" s="238">
        <f>VLOOKUP(A45,Sheet1!$C$2:$E$84,3,FALSE)</f>
        <v>7911</v>
      </c>
      <c r="F45" s="239">
        <f t="shared" si="0"/>
        <v>0</v>
      </c>
      <c r="G45" s="253">
        <f t="shared" si="4"/>
        <v>0</v>
      </c>
      <c r="H45">
        <v>352324.1</v>
      </c>
      <c r="I45" s="241">
        <f>VLOOKUP(A45,Sheet1!$C$2:$F$84,4,FALSE)</f>
        <v>352324.1</v>
      </c>
      <c r="J45" s="239">
        <f t="shared" si="1"/>
        <v>0</v>
      </c>
      <c r="K45" s="253">
        <f t="shared" si="5"/>
        <v>0</v>
      </c>
      <c r="L45" s="345">
        <v>75.842825000000005</v>
      </c>
      <c r="M45" s="238">
        <f>VLOOKUP(A45,Sheet1!$C$2:$G$84,5,FALSE)</f>
        <v>75.87</v>
      </c>
      <c r="N45" s="239">
        <f t="shared" si="16"/>
        <v>-2.7174999999999727E-2</v>
      </c>
      <c r="O45" s="253">
        <f t="shared" si="17"/>
        <v>-3.5830680000000002E-4</v>
      </c>
      <c r="P45">
        <v>599992.59</v>
      </c>
      <c r="Q45" s="238">
        <f>VLOOKUP(A45,Sheet1!$C$2:$H$84,6,FALSE)</f>
        <v>600184.77</v>
      </c>
      <c r="R45" s="239">
        <f t="shared" si="18"/>
        <v>-192.18000000005122</v>
      </c>
      <c r="S45" s="253">
        <f t="shared" si="19"/>
        <v>-3.2030399999999999E-4</v>
      </c>
      <c r="T45" s="9"/>
      <c r="U45" s="333">
        <v>6659428</v>
      </c>
    </row>
    <row r="46" spans="1:21" s="51" customFormat="1">
      <c r="A46" s="291">
        <f>VLOOKUP(U46,Sheet1!$C$2:$C$84,1,FALSE)</f>
        <v>2655657</v>
      </c>
      <c r="B46" s="333">
        <v>683715106</v>
      </c>
      <c r="C46" s="333" t="s">
        <v>488</v>
      </c>
      <c r="D46">
        <v>11800</v>
      </c>
      <c r="E46" s="238">
        <f>VLOOKUP(A46,Sheet1!$C$2:$E$84,3,FALSE)</f>
        <v>11800</v>
      </c>
      <c r="F46" s="239">
        <f t="shared" si="0"/>
        <v>0</v>
      </c>
      <c r="G46" s="253">
        <f t="shared" si="4"/>
        <v>0</v>
      </c>
      <c r="H46">
        <v>394088.85</v>
      </c>
      <c r="I46" s="241">
        <f>VLOOKUP(A46,Sheet1!$C$2:$F$84,4,FALSE)</f>
        <v>394088.85</v>
      </c>
      <c r="J46" s="239">
        <f t="shared" si="1"/>
        <v>0</v>
      </c>
      <c r="K46" s="253">
        <f t="shared" si="5"/>
        <v>0</v>
      </c>
      <c r="L46" s="345">
        <v>47.1</v>
      </c>
      <c r="M46" s="238">
        <f>VLOOKUP(A46,Sheet1!$C$2:$G$84,5,FALSE)</f>
        <v>47.1</v>
      </c>
      <c r="N46" s="239">
        <f t="shared" si="16"/>
        <v>0</v>
      </c>
      <c r="O46" s="253">
        <f t="shared" si="17"/>
        <v>0</v>
      </c>
      <c r="P46">
        <v>555780</v>
      </c>
      <c r="Q46" s="238">
        <f>VLOOKUP(A46,Sheet1!$C$2:$H$84,6,FALSE)</f>
        <v>555780</v>
      </c>
      <c r="R46" s="239">
        <f t="shared" si="18"/>
        <v>0</v>
      </c>
      <c r="S46" s="253">
        <f t="shared" si="19"/>
        <v>0</v>
      </c>
      <c r="T46" s="9"/>
      <c r="U46" s="333">
        <v>2655657</v>
      </c>
    </row>
    <row r="47" spans="1:21" s="51" customFormat="1">
      <c r="A47" s="291">
        <f>VLOOKUP(U47,Sheet1!$C$2:$C$84,1,FALSE)</f>
        <v>2402444</v>
      </c>
      <c r="B47" s="333">
        <v>686330101</v>
      </c>
      <c r="C47" s="333" t="s">
        <v>489</v>
      </c>
      <c r="D47">
        <v>2050</v>
      </c>
      <c r="E47" s="238">
        <f>VLOOKUP(A47,Sheet1!$C$2:$E$84,3,FALSE)</f>
        <v>2050</v>
      </c>
      <c r="F47" s="239">
        <f t="shared" si="0"/>
        <v>0</v>
      </c>
      <c r="G47" s="253">
        <f t="shared" si="4"/>
        <v>0</v>
      </c>
      <c r="H47">
        <v>163597.38</v>
      </c>
      <c r="I47" s="241">
        <f>VLOOKUP(A47,Sheet1!$C$2:$F$84,4,FALSE)</f>
        <v>163597.38</v>
      </c>
      <c r="J47" s="239">
        <f t="shared" si="1"/>
        <v>0</v>
      </c>
      <c r="K47" s="253">
        <f t="shared" si="5"/>
        <v>0</v>
      </c>
      <c r="L47" s="345">
        <v>80.84</v>
      </c>
      <c r="M47" s="238">
        <f>VLOOKUP(A47,Sheet1!$C$2:$G$84,5,FALSE)</f>
        <v>80.84</v>
      </c>
      <c r="N47" s="239">
        <f t="shared" si="16"/>
        <v>0</v>
      </c>
      <c r="O47" s="253">
        <f t="shared" si="17"/>
        <v>0</v>
      </c>
      <c r="P47">
        <v>165722</v>
      </c>
      <c r="Q47" s="238">
        <f>VLOOKUP(A47,Sheet1!$C$2:$H$84,6,FALSE)</f>
        <v>165722</v>
      </c>
      <c r="R47" s="239">
        <f t="shared" si="18"/>
        <v>0</v>
      </c>
      <c r="S47" s="253">
        <f t="shared" si="19"/>
        <v>0</v>
      </c>
      <c r="T47" s="9"/>
      <c r="U47" s="333">
        <v>2402444</v>
      </c>
    </row>
    <row r="48" spans="1:21" s="51" customFormat="1">
      <c r="A48" s="291">
        <f>VLOOKUP(U48,Sheet1!$C$2:$C$84,1,FALSE)</f>
        <v>6661144</v>
      </c>
      <c r="B48" s="333">
        <v>666114004</v>
      </c>
      <c r="C48" s="333" t="s">
        <v>378</v>
      </c>
      <c r="D48">
        <v>17800</v>
      </c>
      <c r="E48" s="238">
        <f>VLOOKUP(A48,Sheet1!$C$2:$E$84,3,FALSE)</f>
        <v>17800</v>
      </c>
      <c r="F48" s="239">
        <f t="shared" si="0"/>
        <v>0</v>
      </c>
      <c r="G48" s="253">
        <f t="shared" si="4"/>
        <v>0</v>
      </c>
      <c r="H48">
        <v>280514.89</v>
      </c>
      <c r="I48" s="241">
        <f>VLOOKUP(A48,Sheet1!$C$2:$F$84,4,FALSE)</f>
        <v>280514.89</v>
      </c>
      <c r="J48" s="239">
        <f t="shared" si="1"/>
        <v>0</v>
      </c>
      <c r="K48" s="253">
        <f t="shared" si="5"/>
        <v>0</v>
      </c>
      <c r="L48" s="345">
        <v>16.078862000000001</v>
      </c>
      <c r="M48" s="238">
        <f>VLOOKUP(A48,Sheet1!$C$2:$G$84,5,FALSE)</f>
        <v>16.079999999999998</v>
      </c>
      <c r="N48" s="239">
        <f t="shared" si="16"/>
        <v>-1.1379999999974189E-3</v>
      </c>
      <c r="O48" s="253">
        <f t="shared" si="17"/>
        <v>-7.0776200000000002E-5</v>
      </c>
      <c r="P48">
        <v>286203.74</v>
      </c>
      <c r="Q48" s="238">
        <f>VLOOKUP(A48,Sheet1!$C$2:$H$84,6,FALSE)</f>
        <v>286295.42</v>
      </c>
      <c r="R48" s="239">
        <f t="shared" si="18"/>
        <v>-91.679999999993015</v>
      </c>
      <c r="S48" s="253">
        <f t="shared" si="19"/>
        <v>-3.2033119999999999E-4</v>
      </c>
      <c r="T48" s="9"/>
      <c r="U48" s="333">
        <v>6661144</v>
      </c>
    </row>
    <row r="49" spans="1:37" s="51" customFormat="1">
      <c r="A49" s="291" t="str">
        <f>VLOOKUP(U49,Sheet1!$C$2:$C$84,1,FALSE)</f>
        <v>BFWK4R7</v>
      </c>
      <c r="B49" s="333" t="s">
        <v>380</v>
      </c>
      <c r="C49" s="333" t="s">
        <v>490</v>
      </c>
      <c r="D49">
        <v>8500</v>
      </c>
      <c r="E49" s="238">
        <f>VLOOKUP(A49,Sheet1!$C$2:$E$84,3,FALSE)</f>
        <v>8500</v>
      </c>
      <c r="F49" s="239">
        <f t="shared" si="0"/>
        <v>0</v>
      </c>
      <c r="G49" s="253">
        <f t="shared" si="4"/>
        <v>0</v>
      </c>
      <c r="H49">
        <v>348644.54</v>
      </c>
      <c r="I49" s="241">
        <f>VLOOKUP(A49,Sheet1!$C$2:$F$84,4,FALSE)</f>
        <v>348644.54</v>
      </c>
      <c r="J49" s="239">
        <f t="shared" si="1"/>
        <v>0</v>
      </c>
      <c r="K49" s="253">
        <f t="shared" si="5"/>
        <v>0</v>
      </c>
      <c r="L49" s="345">
        <v>45.74</v>
      </c>
      <c r="M49" s="238">
        <f>VLOOKUP(A49,Sheet1!$C$2:$G$84,5,FALSE)</f>
        <v>45.74</v>
      </c>
      <c r="N49" s="239">
        <f t="shared" si="16"/>
        <v>0</v>
      </c>
      <c r="O49" s="253">
        <f t="shared" si="17"/>
        <v>0</v>
      </c>
      <c r="P49">
        <v>388790</v>
      </c>
      <c r="Q49" s="238">
        <f>VLOOKUP(A49,Sheet1!$C$2:$H$84,6,FALSE)</f>
        <v>388790</v>
      </c>
      <c r="R49" s="239">
        <f t="shared" si="18"/>
        <v>0</v>
      </c>
      <c r="S49" s="253">
        <f t="shared" si="19"/>
        <v>0</v>
      </c>
      <c r="T49" s="9"/>
      <c r="U49" s="333" t="s">
        <v>381</v>
      </c>
    </row>
    <row r="50" spans="1:37" s="51" customFormat="1">
      <c r="A50" s="291">
        <f>VLOOKUP(U50,Sheet1!$C$2:$C$84,1,FALSE)</f>
        <v>6269861</v>
      </c>
      <c r="B50" s="333">
        <v>626986905</v>
      </c>
      <c r="C50" s="333" t="s">
        <v>491</v>
      </c>
      <c r="D50">
        <v>11200</v>
      </c>
      <c r="E50" s="238">
        <f>VLOOKUP(A50,Sheet1!$C$2:$E$84,3,FALSE)</f>
        <v>11200</v>
      </c>
      <c r="F50" s="239">
        <f t="shared" si="0"/>
        <v>0</v>
      </c>
      <c r="G50" s="253">
        <f t="shared" si="4"/>
        <v>0</v>
      </c>
      <c r="H50">
        <v>178647.75</v>
      </c>
      <c r="I50" s="241">
        <f>VLOOKUP(A50,Sheet1!$C$2:$F$84,4,FALSE)</f>
        <v>178647.75</v>
      </c>
      <c r="J50" s="239">
        <f t="shared" si="1"/>
        <v>0</v>
      </c>
      <c r="K50" s="253">
        <f t="shared" si="5"/>
        <v>0</v>
      </c>
      <c r="L50" s="345">
        <v>21.545217999999998</v>
      </c>
      <c r="M50" s="238">
        <f>VLOOKUP(A50,Sheet1!$C$2:$G$84,5,FALSE)</f>
        <v>21.55</v>
      </c>
      <c r="N50" s="239">
        <f t="shared" si="16"/>
        <v>-4.7820000000022844E-3</v>
      </c>
      <c r="O50" s="253">
        <f t="shared" si="17"/>
        <v>-2.2195179999999999E-4</v>
      </c>
      <c r="P50">
        <v>241306.44</v>
      </c>
      <c r="Q50" s="238">
        <f>VLOOKUP(A50,Sheet1!$C$2:$H$84,6,FALSE)</f>
        <v>241383.73</v>
      </c>
      <c r="R50" s="239">
        <f t="shared" si="18"/>
        <v>-77.290000000008149</v>
      </c>
      <c r="S50" s="253">
        <f t="shared" si="19"/>
        <v>-3.2029809999999998E-4</v>
      </c>
      <c r="T50" s="9"/>
      <c r="U50" s="333">
        <v>6269861</v>
      </c>
    </row>
    <row r="51" spans="1:37" s="51" customFormat="1">
      <c r="A51" s="291">
        <f>VLOOKUP(U51,Sheet1!$C$2:$C$84,1,FALSE)</f>
        <v>2704485</v>
      </c>
      <c r="B51" s="333">
        <v>705015105</v>
      </c>
      <c r="C51" s="333" t="s">
        <v>492</v>
      </c>
      <c r="D51">
        <v>31708</v>
      </c>
      <c r="E51" s="238">
        <f>VLOOKUP(A51,Sheet1!$C$2:$E$84,3,FALSE)</f>
        <v>31708</v>
      </c>
      <c r="F51" s="239">
        <f t="shared" si="0"/>
        <v>0</v>
      </c>
      <c r="G51" s="253">
        <f t="shared" si="4"/>
        <v>0</v>
      </c>
      <c r="H51">
        <v>378096.97</v>
      </c>
      <c r="I51" s="241">
        <f>VLOOKUP(A51,Sheet1!$C$2:$F$84,4,FALSE)</f>
        <v>378096.97</v>
      </c>
      <c r="J51" s="239">
        <f t="shared" si="1"/>
        <v>0</v>
      </c>
      <c r="K51" s="253">
        <f t="shared" si="5"/>
        <v>0</v>
      </c>
      <c r="L51" s="345">
        <v>11.5</v>
      </c>
      <c r="M51" s="238">
        <f>VLOOKUP(A51,Sheet1!$C$2:$G$84,5,FALSE)</f>
        <v>11.5</v>
      </c>
      <c r="N51" s="239">
        <f t="shared" si="16"/>
        <v>0</v>
      </c>
      <c r="O51" s="253">
        <f t="shared" si="17"/>
        <v>0</v>
      </c>
      <c r="P51">
        <v>364642</v>
      </c>
      <c r="Q51" s="238">
        <f>VLOOKUP(A51,Sheet1!$C$2:$H$84,6,FALSE)</f>
        <v>364642</v>
      </c>
      <c r="R51" s="239">
        <f t="shared" si="18"/>
        <v>0</v>
      </c>
      <c r="S51" s="253">
        <f t="shared" si="19"/>
        <v>0</v>
      </c>
      <c r="T51" s="9"/>
      <c r="U51" s="333">
        <v>2704485</v>
      </c>
    </row>
    <row r="52" spans="1:37" s="51" customFormat="1">
      <c r="A52" s="291" t="str">
        <f>VLOOKUP(U52,Sheet1!$C$2:$C$84,1,FALSE)</f>
        <v>BKT6LC7</v>
      </c>
      <c r="B52" s="333" t="s">
        <v>385</v>
      </c>
      <c r="C52" s="333" t="s">
        <v>493</v>
      </c>
      <c r="D52">
        <v>9900</v>
      </c>
      <c r="E52" s="238">
        <f>VLOOKUP(A52,Sheet1!$C$2:$E$84,3,FALSE)</f>
        <v>9900</v>
      </c>
      <c r="F52" s="239">
        <f t="shared" si="0"/>
        <v>0</v>
      </c>
      <c r="G52" s="253">
        <f t="shared" si="4"/>
        <v>0</v>
      </c>
      <c r="H52">
        <v>149985</v>
      </c>
      <c r="I52" s="241">
        <f>VLOOKUP(A52,Sheet1!$C$2:$F$84,4,FALSE)</f>
        <v>119154.1</v>
      </c>
      <c r="J52" s="239">
        <f t="shared" si="1"/>
        <v>30830.899999999994</v>
      </c>
      <c r="K52" s="253">
        <f t="shared" si="5"/>
        <v>0.20555988929999999</v>
      </c>
      <c r="L52" s="345">
        <v>21.75</v>
      </c>
      <c r="M52" s="238">
        <f>VLOOKUP(A52,Sheet1!$C$2:$G$84,5,FALSE)</f>
        <v>21.72</v>
      </c>
      <c r="N52" s="239">
        <f t="shared" si="16"/>
        <v>3.0000000000001137E-2</v>
      </c>
      <c r="O52" s="253">
        <f t="shared" si="17"/>
        <v>1.3793103E-3</v>
      </c>
      <c r="P52">
        <v>215325</v>
      </c>
      <c r="Q52" s="238">
        <f>VLOOKUP(A52,Sheet1!$C$2:$H$84,6,FALSE)</f>
        <v>215067.6</v>
      </c>
      <c r="R52" s="239">
        <f t="shared" si="18"/>
        <v>257.39999999999418</v>
      </c>
      <c r="S52" s="253">
        <f t="shared" si="19"/>
        <v>1.1954023E-3</v>
      </c>
      <c r="T52" s="9"/>
      <c r="U52" s="333" t="s">
        <v>386</v>
      </c>
    </row>
    <row r="53" spans="1:37" s="51" customFormat="1">
      <c r="A53" s="291">
        <f>VLOOKUP(U53,Sheet1!$C$2:$C$84,1,FALSE)</f>
        <v>2771122</v>
      </c>
      <c r="B53" s="333">
        <v>833635105</v>
      </c>
      <c r="C53" s="333" t="s">
        <v>494</v>
      </c>
      <c r="D53">
        <v>8898</v>
      </c>
      <c r="E53" s="238">
        <f>VLOOKUP(A53,Sheet1!$C$2:$E$84,3,FALSE)</f>
        <v>8898</v>
      </c>
      <c r="F53" s="239">
        <f t="shared" si="0"/>
        <v>0</v>
      </c>
      <c r="G53" s="253">
        <f t="shared" si="4"/>
        <v>0</v>
      </c>
      <c r="H53">
        <v>414270.9</v>
      </c>
      <c r="I53" s="241">
        <f>VLOOKUP(A53,Sheet1!$C$2:$F$84,4,FALSE)</f>
        <v>414270.9</v>
      </c>
      <c r="J53" s="239">
        <f t="shared" si="1"/>
        <v>0</v>
      </c>
      <c r="K53" s="253">
        <f t="shared" si="5"/>
        <v>0</v>
      </c>
      <c r="L53" s="345">
        <v>52.74</v>
      </c>
      <c r="M53" s="238">
        <f>VLOOKUP(A53,Sheet1!$C$2:$G$84,5,FALSE)</f>
        <v>52.74</v>
      </c>
      <c r="N53" s="239">
        <f t="shared" si="16"/>
        <v>0</v>
      </c>
      <c r="O53" s="253">
        <f t="shared" si="17"/>
        <v>0</v>
      </c>
      <c r="P53">
        <v>469280.52</v>
      </c>
      <c r="Q53" s="238">
        <f>VLOOKUP(A53,Sheet1!$C$2:$H$84,6,FALSE)</f>
        <v>469280.52</v>
      </c>
      <c r="R53" s="239">
        <f t="shared" si="18"/>
        <v>0</v>
      </c>
      <c r="S53" s="253">
        <f t="shared" si="19"/>
        <v>0</v>
      </c>
      <c r="T53" s="9"/>
      <c r="U53" s="333">
        <v>2771122</v>
      </c>
    </row>
    <row r="54" spans="1:37" s="51" customFormat="1">
      <c r="A54" s="291">
        <f>VLOOKUP(U54,Sheet1!$C$2:$C$84,1,FALSE)</f>
        <v>6229597</v>
      </c>
      <c r="B54" s="333">
        <v>622959906</v>
      </c>
      <c r="C54" s="333" t="s">
        <v>495</v>
      </c>
      <c r="D54">
        <v>50671</v>
      </c>
      <c r="E54" s="238">
        <f>VLOOKUP(A54,Sheet1!$C$2:$E$84,3,FALSE)</f>
        <v>50671</v>
      </c>
      <c r="F54" s="239">
        <f t="shared" si="0"/>
        <v>0</v>
      </c>
      <c r="G54" s="253">
        <f t="shared" si="4"/>
        <v>0</v>
      </c>
      <c r="H54">
        <v>404967.63</v>
      </c>
      <c r="I54" s="241">
        <f>VLOOKUP(A54,Sheet1!$C$2:$F$84,4,FALSE)</f>
        <v>404967.63</v>
      </c>
      <c r="J54" s="239">
        <f t="shared" si="1"/>
        <v>0</v>
      </c>
      <c r="K54" s="253">
        <f t="shared" si="5"/>
        <v>0</v>
      </c>
      <c r="L54" s="345">
        <v>12.707561</v>
      </c>
      <c r="M54" s="238">
        <f>VLOOKUP(A54,Sheet1!$C$2:$G$84,5,FALSE)</f>
        <v>12.71</v>
      </c>
      <c r="N54" s="239">
        <f t="shared" si="2"/>
        <v>-2.4390000000007461E-3</v>
      </c>
      <c r="O54" s="253">
        <f t="shared" si="3"/>
        <v>-1.9193300000000001E-4</v>
      </c>
      <c r="P54">
        <v>643904.84</v>
      </c>
      <c r="Q54" s="238">
        <f>VLOOKUP(A54,Sheet1!$C$2:$H$84,6,FALSE)</f>
        <v>644111.09</v>
      </c>
      <c r="R54" s="239">
        <f t="shared" si="6"/>
        <v>-206.25</v>
      </c>
      <c r="S54" s="253">
        <f t="shared" si="7"/>
        <v>-3.2031129999999998E-4</v>
      </c>
      <c r="T54" s="9"/>
      <c r="U54" s="333">
        <v>6229597</v>
      </c>
    </row>
    <row r="55" spans="1:37" s="51" customFormat="1">
      <c r="A55" s="291" t="str">
        <f>VLOOKUP(U55,Sheet1!$C$2:$C$84,1,FALSE)</f>
        <v>BYRY2M8</v>
      </c>
      <c r="B55" s="333">
        <v>759530108</v>
      </c>
      <c r="C55" s="333" t="s">
        <v>496</v>
      </c>
      <c r="D55">
        <v>15000</v>
      </c>
      <c r="E55" s="238">
        <f>VLOOKUP(A55,Sheet1!$C$2:$E$84,3,FALSE)</f>
        <v>15000</v>
      </c>
      <c r="F55" s="239">
        <f t="shared" si="0"/>
        <v>0</v>
      </c>
      <c r="G55" s="253">
        <f t="shared" si="4"/>
        <v>0</v>
      </c>
      <c r="H55">
        <v>301988.06</v>
      </c>
      <c r="I55" s="241">
        <f>VLOOKUP(A55,Sheet1!$C$2:$F$84,4,FALSE)</f>
        <v>304525.32</v>
      </c>
      <c r="J55" s="239">
        <f t="shared" si="1"/>
        <v>-2537.2600000000093</v>
      </c>
      <c r="K55" s="253">
        <f t="shared" si="5"/>
        <v>-8.4018553999999999E-3</v>
      </c>
      <c r="L55" s="345">
        <v>26.08</v>
      </c>
      <c r="M55" s="238">
        <f>VLOOKUP(A55,Sheet1!$C$2:$G$84,5,FALSE)</f>
        <v>26.08</v>
      </c>
      <c r="N55" s="239">
        <f t="shared" si="2"/>
        <v>0</v>
      </c>
      <c r="O55" s="253">
        <f t="shared" si="3"/>
        <v>0</v>
      </c>
      <c r="P55">
        <v>391200</v>
      </c>
      <c r="Q55" s="238">
        <f>VLOOKUP(A55,Sheet1!$C$2:$H$84,6,FALSE)</f>
        <v>391200</v>
      </c>
      <c r="R55" s="239">
        <f t="shared" si="6"/>
        <v>0</v>
      </c>
      <c r="S55" s="253">
        <f t="shared" si="7"/>
        <v>0</v>
      </c>
      <c r="T55" s="9"/>
      <c r="U55" s="333" t="s">
        <v>392</v>
      </c>
    </row>
    <row r="56" spans="1:37" s="51" customFormat="1">
      <c r="A56" s="291">
        <f>VLOOKUP(U56,Sheet1!$C$2:$C$84,1,FALSE)</f>
        <v>2775135</v>
      </c>
      <c r="B56" s="333">
        <v>803054204</v>
      </c>
      <c r="C56" s="333" t="s">
        <v>497</v>
      </c>
      <c r="D56">
        <v>3200</v>
      </c>
      <c r="E56" s="238">
        <f>VLOOKUP(A56,Sheet1!$C$2:$E$84,3,FALSE)</f>
        <v>3200</v>
      </c>
      <c r="F56" s="239">
        <f t="shared" si="0"/>
        <v>0</v>
      </c>
      <c r="G56" s="253">
        <f t="shared" si="4"/>
        <v>0</v>
      </c>
      <c r="H56">
        <v>326748.44</v>
      </c>
      <c r="I56" s="241">
        <f>VLOOKUP(A56,Sheet1!$C$2:$F$84,4,FALSE)</f>
        <v>343386.56</v>
      </c>
      <c r="J56" s="239">
        <f t="shared" si="1"/>
        <v>-16638.119999999995</v>
      </c>
      <c r="K56" s="253">
        <f t="shared" si="5"/>
        <v>-5.0920273699999997E-2</v>
      </c>
      <c r="L56" s="345">
        <v>139.94</v>
      </c>
      <c r="M56" s="238">
        <f>VLOOKUP(A56,Sheet1!$C$2:$G$84,5,FALSE)</f>
        <v>139.94</v>
      </c>
      <c r="N56" s="239">
        <f t="shared" si="2"/>
        <v>0</v>
      </c>
      <c r="O56" s="253">
        <f t="shared" si="3"/>
        <v>0</v>
      </c>
      <c r="P56">
        <v>447808</v>
      </c>
      <c r="Q56" s="238">
        <f>VLOOKUP(A56,Sheet1!$C$2:$H$84,6,FALSE)</f>
        <v>447808</v>
      </c>
      <c r="R56" s="239">
        <f t="shared" si="6"/>
        <v>0</v>
      </c>
      <c r="S56" s="253">
        <f t="shared" si="7"/>
        <v>0</v>
      </c>
      <c r="T56" s="9"/>
      <c r="U56" s="333">
        <v>2775135</v>
      </c>
    </row>
    <row r="57" spans="1:37" s="51" customFormat="1">
      <c r="A57" s="291">
        <f>VLOOKUP(U57,Sheet1!$C$2:$C$84,1,FALSE)</f>
        <v>6616508</v>
      </c>
      <c r="B57" s="333">
        <v>661650903</v>
      </c>
      <c r="C57" s="333" t="s">
        <v>498</v>
      </c>
      <c r="D57">
        <v>7290</v>
      </c>
      <c r="E57" s="238">
        <f>VLOOKUP(A57,Sheet1!$C$2:$E$84,3,FALSE)</f>
        <v>7290</v>
      </c>
      <c r="F57" s="239">
        <f t="shared" si="0"/>
        <v>0</v>
      </c>
      <c r="G57" s="253">
        <f t="shared" si="4"/>
        <v>0</v>
      </c>
      <c r="H57">
        <v>136585.96</v>
      </c>
      <c r="I57" s="241">
        <f>VLOOKUP(A57,Sheet1!$C$2:$F$84,4,FALSE)</f>
        <v>123898.39</v>
      </c>
      <c r="J57" s="239">
        <f t="shared" si="1"/>
        <v>12687.569999999992</v>
      </c>
      <c r="K57" s="253">
        <f t="shared" si="5"/>
        <v>9.2890733399999995E-2</v>
      </c>
      <c r="L57" s="345">
        <v>16.998307</v>
      </c>
      <c r="M57" s="238">
        <f>VLOOKUP(A57,Sheet1!$C$2:$G$84,5,FALSE)</f>
        <v>17</v>
      </c>
      <c r="N57" s="239">
        <f t="shared" si="2"/>
        <v>-1.6929999999995005E-3</v>
      </c>
      <c r="O57" s="253">
        <f t="shared" si="3"/>
        <v>-9.9598200000000005E-5</v>
      </c>
      <c r="P57">
        <v>123917.66</v>
      </c>
      <c r="Q57" s="238">
        <f>VLOOKUP(A57,Sheet1!$C$2:$H$84,6,FALSE)</f>
        <v>123957.35</v>
      </c>
      <c r="R57" s="239">
        <f t="shared" si="6"/>
        <v>-39.690000000002328</v>
      </c>
      <c r="S57" s="253">
        <f t="shared" si="7"/>
        <v>-3.2029330000000003E-4</v>
      </c>
      <c r="T57" s="9"/>
      <c r="U57" s="333">
        <v>6616508</v>
      </c>
    </row>
    <row r="58" spans="1:37" s="51" customFormat="1">
      <c r="A58" s="291" t="str">
        <f>VLOOKUP(U58,Sheet1!$C$2:$C$84,1,FALSE)</f>
        <v>BXDZ9Z0</v>
      </c>
      <c r="B58" s="333" t="s">
        <v>396</v>
      </c>
      <c r="C58" s="333" t="s">
        <v>499</v>
      </c>
      <c r="D58">
        <v>1173</v>
      </c>
      <c r="E58" s="238">
        <f>VLOOKUP(A58,Sheet1!$C$2:$E$84,3,FALSE)</f>
        <v>1173</v>
      </c>
      <c r="F58" s="239">
        <f t="shared" ref="F58:F61" si="20">D58-E58</f>
        <v>0</v>
      </c>
      <c r="G58" s="253">
        <f t="shared" ref="G58:G61" si="21">ROUND(F58/D58,10)</f>
        <v>0</v>
      </c>
      <c r="H58">
        <v>169612.94</v>
      </c>
      <c r="I58" s="241">
        <f>VLOOKUP(A58,Sheet1!$C$2:$F$84,4,FALSE)</f>
        <v>154407.51</v>
      </c>
      <c r="J58" s="239">
        <f t="shared" ref="J58:J60" si="22">H58-I58</f>
        <v>15205.429999999993</v>
      </c>
      <c r="K58" s="253">
        <f t="shared" ref="K58:K60" si="23">ROUND(J58/H58,10)</f>
        <v>8.9647818099999999E-2</v>
      </c>
      <c r="L58" s="345">
        <v>1182.51</v>
      </c>
      <c r="M58" s="238">
        <f>VLOOKUP(A58,Sheet1!$C$2:$G$84,5,FALSE)</f>
        <v>1182.51</v>
      </c>
      <c r="N58" s="239">
        <f t="shared" ref="N58" si="24">L58-M58</f>
        <v>0</v>
      </c>
      <c r="O58" s="253">
        <f t="shared" ref="O58" si="25">ROUND(N58/L58,10)</f>
        <v>0</v>
      </c>
      <c r="P58">
        <v>1387084.23</v>
      </c>
      <c r="Q58" s="238">
        <f>VLOOKUP(A58,Sheet1!$C$2:$H$84,6,FALSE)</f>
        <v>1387084.23</v>
      </c>
      <c r="R58" s="239">
        <f t="shared" ref="R58" si="26">P58-Q58</f>
        <v>0</v>
      </c>
      <c r="S58" s="253">
        <f t="shared" ref="S58" si="27">ROUND(R58/P58,10)</f>
        <v>0</v>
      </c>
      <c r="T58" s="173"/>
      <c r="U58" s="333" t="s">
        <v>397</v>
      </c>
      <c r="V58" s="334"/>
      <c r="W58" s="334"/>
      <c r="X58" s="239"/>
      <c r="Y58" s="253"/>
      <c r="Z58" s="239"/>
      <c r="AA58" s="239"/>
      <c r="AB58" s="239"/>
      <c r="AC58" s="253"/>
      <c r="AD58" s="334"/>
      <c r="AE58" s="334"/>
      <c r="AF58" s="239"/>
      <c r="AG58" s="253"/>
      <c r="AH58" s="334"/>
      <c r="AI58" s="334"/>
      <c r="AJ58" s="239"/>
      <c r="AK58" s="253"/>
    </row>
    <row r="59" spans="1:37" s="51" customFormat="1">
      <c r="A59" s="291">
        <f>VLOOKUP(U59,Sheet1!$C$2:$C$84,1,FALSE)</f>
        <v>2495648</v>
      </c>
      <c r="B59" s="333" t="s">
        <v>399</v>
      </c>
      <c r="C59" s="333" t="s">
        <v>500</v>
      </c>
      <c r="D59">
        <v>8800</v>
      </c>
      <c r="E59" s="238">
        <f>VLOOKUP(A59,Sheet1!$C$2:$E$84,3,FALSE)</f>
        <v>8800</v>
      </c>
      <c r="F59" s="239">
        <f t="shared" si="20"/>
        <v>0</v>
      </c>
      <c r="G59" s="253">
        <f t="shared" si="21"/>
        <v>0</v>
      </c>
      <c r="H59">
        <v>215805.28</v>
      </c>
      <c r="I59" s="241">
        <f>VLOOKUP(A59,Sheet1!$C$2:$F$84,4,FALSE)</f>
        <v>215805.28</v>
      </c>
      <c r="J59" s="239">
        <f t="shared" si="22"/>
        <v>0</v>
      </c>
      <c r="K59" s="253">
        <f t="shared" si="23"/>
        <v>0</v>
      </c>
      <c r="L59" s="345">
        <v>30.04</v>
      </c>
      <c r="M59" s="238">
        <f>VLOOKUP(A59,Sheet1!$C$2:$G$84,5,FALSE)</f>
        <v>30.04</v>
      </c>
      <c r="N59" s="239">
        <f t="shared" si="2"/>
        <v>0</v>
      </c>
      <c r="O59" s="253">
        <f t="shared" si="3"/>
        <v>0</v>
      </c>
      <c r="P59">
        <v>264352</v>
      </c>
      <c r="Q59" s="238">
        <f>VLOOKUP(A59,Sheet1!$C$2:$H$84,6,FALSE)</f>
        <v>264352</v>
      </c>
      <c r="R59" s="239">
        <f t="shared" ref="R59:R77" si="28">P59-Q59</f>
        <v>0</v>
      </c>
      <c r="S59" s="253">
        <f t="shared" si="7"/>
        <v>0</v>
      </c>
      <c r="T59" s="9"/>
      <c r="U59" s="333">
        <v>2495648</v>
      </c>
    </row>
    <row r="60" spans="1:37" s="51" customFormat="1">
      <c r="A60" s="291" t="str">
        <f>VLOOKUP(U60,Sheet1!$C$2:$C$84,1,FALSE)</f>
        <v>B1Q3J35</v>
      </c>
      <c r="B60" s="333" t="s">
        <v>501</v>
      </c>
      <c r="C60" s="333" t="s">
        <v>402</v>
      </c>
      <c r="D60">
        <v>13596</v>
      </c>
      <c r="E60" s="238">
        <f>VLOOKUP(A60,Sheet1!$C$2:$E$84,3,FALSE)</f>
        <v>13596</v>
      </c>
      <c r="F60" s="239">
        <f t="shared" si="20"/>
        <v>0</v>
      </c>
      <c r="G60" s="253">
        <f t="shared" si="21"/>
        <v>0</v>
      </c>
      <c r="H60">
        <v>264414.63</v>
      </c>
      <c r="I60" s="241">
        <f>VLOOKUP(A60,Sheet1!$C$2:$F$84,4,FALSE)</f>
        <v>264414.63</v>
      </c>
      <c r="J60" s="239">
        <f t="shared" si="22"/>
        <v>0</v>
      </c>
      <c r="K60" s="253">
        <f t="shared" si="23"/>
        <v>0</v>
      </c>
      <c r="L60" s="345">
        <v>25.852231</v>
      </c>
      <c r="M60" s="238">
        <f>VLOOKUP(A60,Sheet1!$C$2:$G$84,5,FALSE)</f>
        <v>25.82</v>
      </c>
      <c r="N60" s="239">
        <f t="shared" si="2"/>
        <v>3.2230999999999455E-2</v>
      </c>
      <c r="O60" s="253">
        <f t="shared" si="3"/>
        <v>1.2467396E-3</v>
      </c>
      <c r="P60">
        <v>351486.93</v>
      </c>
      <c r="Q60" s="238">
        <f>VLOOKUP(A60,Sheet1!$C$2:$H$84,6,FALSE)</f>
        <v>351011.62</v>
      </c>
      <c r="R60" s="239">
        <f t="shared" si="28"/>
        <v>475.30999999999767</v>
      </c>
      <c r="S60" s="253">
        <f t="shared" si="7"/>
        <v>1.3522835999999999E-3</v>
      </c>
      <c r="T60" s="9"/>
      <c r="U60" s="333" t="s">
        <v>401</v>
      </c>
    </row>
    <row r="61" spans="1:37" s="51" customFormat="1">
      <c r="A61" s="291">
        <f>VLOOKUP(U61,Sheet1!$C$2:$C$84,1,FALSE)</f>
        <v>2615565</v>
      </c>
      <c r="B61" s="333" t="s">
        <v>404</v>
      </c>
      <c r="C61" s="333" t="s">
        <v>502</v>
      </c>
      <c r="D61">
        <v>18400</v>
      </c>
      <c r="E61" s="238">
        <f>VLOOKUP(A61,Sheet1!$C$2:$E$84,3,FALSE)</f>
        <v>18400</v>
      </c>
      <c r="F61" s="239">
        <f t="shared" si="20"/>
        <v>0</v>
      </c>
      <c r="G61" s="253">
        <f t="shared" si="21"/>
        <v>0</v>
      </c>
      <c r="H61">
        <v>615917.48</v>
      </c>
      <c r="I61" s="241">
        <f>VLOOKUP(A61,Sheet1!$C$2:$F$84,4,FALSE)</f>
        <v>615917.48</v>
      </c>
      <c r="J61" s="239">
        <f t="shared" si="1"/>
        <v>0</v>
      </c>
      <c r="K61" s="253">
        <f t="shared" si="5"/>
        <v>0</v>
      </c>
      <c r="L61" s="345">
        <v>43.17</v>
      </c>
      <c r="M61" s="238">
        <f>VLOOKUP(A61,Sheet1!$C$2:$G$84,5,FALSE)</f>
        <v>43.17</v>
      </c>
      <c r="N61" s="239">
        <f t="shared" si="2"/>
        <v>0</v>
      </c>
      <c r="O61" s="253">
        <f t="shared" si="3"/>
        <v>0</v>
      </c>
      <c r="P61">
        <v>794328</v>
      </c>
      <c r="Q61" s="238">
        <f>VLOOKUP(A61,Sheet1!$C$2:$H$84,6,FALSE)</f>
        <v>794328</v>
      </c>
      <c r="R61" s="239">
        <f t="shared" si="28"/>
        <v>0</v>
      </c>
      <c r="S61" s="253">
        <f t="shared" si="7"/>
        <v>0</v>
      </c>
      <c r="T61" s="9"/>
      <c r="U61" s="333">
        <v>2615565</v>
      </c>
    </row>
    <row r="62" spans="1:37" s="51" customFormat="1">
      <c r="A62" s="291" t="str">
        <f>VLOOKUP(U62,Sheet1!$C$2:$C$84,1,FALSE)</f>
        <v>B1WY233</v>
      </c>
      <c r="B62" s="333" t="s">
        <v>503</v>
      </c>
      <c r="C62" s="333" t="s">
        <v>504</v>
      </c>
      <c r="D62">
        <v>20682</v>
      </c>
      <c r="E62" s="238">
        <f>VLOOKUP(A62,Sheet1!$C$2:$E$84,3,FALSE)</f>
        <v>20682</v>
      </c>
      <c r="F62" s="239">
        <f t="shared" si="0"/>
        <v>0</v>
      </c>
      <c r="G62" s="253">
        <f t="shared" si="4"/>
        <v>0</v>
      </c>
      <c r="H62">
        <v>410724.72</v>
      </c>
      <c r="I62" s="241">
        <f>VLOOKUP(A62,Sheet1!$C$2:$F$84,4,FALSE)</f>
        <v>410724.72</v>
      </c>
      <c r="J62" s="239">
        <f t="shared" si="1"/>
        <v>0</v>
      </c>
      <c r="K62" s="253">
        <f t="shared" si="5"/>
        <v>0</v>
      </c>
      <c r="L62" s="345">
        <v>22.505870000000002</v>
      </c>
      <c r="M62" s="238">
        <f>VLOOKUP(A62,Sheet1!$C$2:$G$84,5,FALSE)</f>
        <v>22.45</v>
      </c>
      <c r="N62" s="239">
        <f t="shared" si="2"/>
        <v>5.5870000000002307E-2</v>
      </c>
      <c r="O62" s="253">
        <f t="shared" si="3"/>
        <v>2.4824635E-3</v>
      </c>
      <c r="P62">
        <v>465466.41</v>
      </c>
      <c r="Q62" s="238">
        <f>VLOOKUP(A62,Sheet1!$C$2:$H$84,6,FALSE)</f>
        <v>464409.32</v>
      </c>
      <c r="R62" s="239">
        <f t="shared" si="28"/>
        <v>1057.0899999999674</v>
      </c>
      <c r="S62" s="253">
        <f t="shared" si="7"/>
        <v>2.2710338999999999E-3</v>
      </c>
      <c r="T62" s="9"/>
      <c r="U62" s="333" t="s">
        <v>406</v>
      </c>
    </row>
    <row r="63" spans="1:37" s="51" customFormat="1">
      <c r="A63" s="291">
        <f>VLOOKUP(U63,Sheet1!$C$2:$C$84,1,FALSE)</f>
        <v>2821481</v>
      </c>
      <c r="B63" s="333">
        <v>835699307</v>
      </c>
      <c r="C63" s="333" t="s">
        <v>505</v>
      </c>
      <c r="D63">
        <v>11667</v>
      </c>
      <c r="E63" s="238">
        <f>VLOOKUP(A63,Sheet1!$C$2:$E$84,3,FALSE)</f>
        <v>11667</v>
      </c>
      <c r="F63" s="239">
        <f t="shared" si="0"/>
        <v>0</v>
      </c>
      <c r="G63" s="253">
        <f t="shared" si="4"/>
        <v>0</v>
      </c>
      <c r="H63">
        <v>447931.93</v>
      </c>
      <c r="I63" s="241">
        <f>VLOOKUP(A63,Sheet1!$C$2:$F$84,4,FALSE)</f>
        <v>479616.92</v>
      </c>
      <c r="J63" s="239">
        <f t="shared" si="1"/>
        <v>-31684.989999999991</v>
      </c>
      <c r="K63" s="253">
        <f t="shared" si="5"/>
        <v>-7.0736171900000006E-2</v>
      </c>
      <c r="L63" s="345">
        <v>100.16</v>
      </c>
      <c r="M63" s="238">
        <f>VLOOKUP(A63,Sheet1!$C$2:$G$84,5,FALSE)</f>
        <v>100.16</v>
      </c>
      <c r="N63" s="239">
        <f t="shared" si="2"/>
        <v>0</v>
      </c>
      <c r="O63" s="253">
        <f t="shared" si="3"/>
        <v>0</v>
      </c>
      <c r="P63">
        <v>1168566.72</v>
      </c>
      <c r="Q63" s="238">
        <f>VLOOKUP(A63,Sheet1!$C$2:$H$84,6,FALSE)</f>
        <v>1168566.72</v>
      </c>
      <c r="R63" s="239">
        <f t="shared" si="28"/>
        <v>0</v>
      </c>
      <c r="S63" s="253">
        <f t="shared" si="7"/>
        <v>0</v>
      </c>
      <c r="T63" s="9"/>
      <c r="U63" s="333">
        <v>2821481</v>
      </c>
    </row>
    <row r="64" spans="1:37" s="51" customFormat="1">
      <c r="A64" s="291" t="str">
        <f>VLOOKUP(U64,Sheet1!$C$2:$C$84,1,FALSE)</f>
        <v>BWSW5D9</v>
      </c>
      <c r="B64" s="333" t="s">
        <v>506</v>
      </c>
      <c r="C64" s="333" t="s">
        <v>507</v>
      </c>
      <c r="D64">
        <v>85492</v>
      </c>
      <c r="E64" s="238">
        <f>VLOOKUP(A64,Sheet1!$C$2:$E$84,3,FALSE)</f>
        <v>85492</v>
      </c>
      <c r="F64" s="239">
        <f t="shared" si="0"/>
        <v>0</v>
      </c>
      <c r="G64" s="253">
        <f t="shared" si="4"/>
        <v>0</v>
      </c>
      <c r="H64">
        <v>175873.37</v>
      </c>
      <c r="I64" s="241">
        <f>VLOOKUP(A64,Sheet1!$C$2:$F$84,4,FALSE)</f>
        <v>175873.37</v>
      </c>
      <c r="J64" s="239">
        <f t="shared" si="1"/>
        <v>0</v>
      </c>
      <c r="K64" s="253">
        <f t="shared" si="5"/>
        <v>0</v>
      </c>
      <c r="L64" s="345">
        <v>2.224656</v>
      </c>
      <c r="M64" s="238">
        <f>VLOOKUP(A64,Sheet1!$C$2:$G$84,5,FALSE)</f>
        <v>2.2200000000000002</v>
      </c>
      <c r="N64" s="239">
        <f t="shared" si="2"/>
        <v>4.6559999999997714E-3</v>
      </c>
      <c r="O64" s="253">
        <f t="shared" si="3"/>
        <v>2.0929078E-3</v>
      </c>
      <c r="P64">
        <v>190190.32</v>
      </c>
      <c r="Q64" s="238">
        <f>VLOOKUP(A64,Sheet1!$C$2:$H$84,6,FALSE)</f>
        <v>189982.22</v>
      </c>
      <c r="R64" s="239">
        <f t="shared" si="28"/>
        <v>208.10000000000582</v>
      </c>
      <c r="S64" s="253">
        <f t="shared" si="7"/>
        <v>1.0941671000000001E-3</v>
      </c>
      <c r="T64" s="9"/>
      <c r="U64" s="333" t="s">
        <v>410</v>
      </c>
    </row>
    <row r="65" spans="1:16378" s="51" customFormat="1">
      <c r="A65" s="291">
        <f>VLOOKUP(U65,Sheet1!$C$2:$C$84,1,FALSE)</f>
        <v>6356406</v>
      </c>
      <c r="B65" s="333">
        <v>635640006</v>
      </c>
      <c r="C65" s="333" t="s">
        <v>412</v>
      </c>
      <c r="D65">
        <v>6188</v>
      </c>
      <c r="E65" s="238">
        <f>VLOOKUP(A65,Sheet1!$C$2:$E$84,3,FALSE)</f>
        <v>6188</v>
      </c>
      <c r="F65" s="239">
        <f t="shared" si="0"/>
        <v>0</v>
      </c>
      <c r="G65" s="253">
        <f t="shared" si="4"/>
        <v>0</v>
      </c>
      <c r="H65">
        <v>208492.07</v>
      </c>
      <c r="I65" s="241">
        <f>VLOOKUP(A65,Sheet1!$C$2:$F$84,4,FALSE)</f>
        <v>194414.99</v>
      </c>
      <c r="J65" s="239">
        <f t="shared" si="1"/>
        <v>14077.080000000016</v>
      </c>
      <c r="K65" s="253">
        <f t="shared" si="5"/>
        <v>6.7518539200000005E-2</v>
      </c>
      <c r="L65" s="345">
        <v>18.549014</v>
      </c>
      <c r="M65" s="238">
        <f>VLOOKUP(A65,Sheet1!$C$2:$G$84,5,FALSE)</f>
        <v>18.55</v>
      </c>
      <c r="N65" s="239">
        <f t="shared" si="2"/>
        <v>-9.860000000010416E-4</v>
      </c>
      <c r="O65" s="253">
        <f t="shared" si="3"/>
        <v>-5.3156499999999998E-5</v>
      </c>
      <c r="P65">
        <v>114781.3</v>
      </c>
      <c r="Q65" s="238">
        <f>VLOOKUP(A65,Sheet1!$C$2:$H$84,6,FALSE)</f>
        <v>114818.07</v>
      </c>
      <c r="R65" s="239">
        <f t="shared" si="28"/>
        <v>-36.770000000004075</v>
      </c>
      <c r="S65" s="253">
        <f t="shared" si="7"/>
        <v>-3.2034830000000002E-4</v>
      </c>
      <c r="T65" s="9"/>
      <c r="U65" s="333">
        <v>6356406</v>
      </c>
    </row>
    <row r="66" spans="1:16378" s="51" customFormat="1">
      <c r="A66" s="291" t="str">
        <f>VLOOKUP(U66,Sheet1!$C$2:$C$84,1,FALSE)</f>
        <v>B1JB4K8</v>
      </c>
      <c r="B66" s="333" t="s">
        <v>508</v>
      </c>
      <c r="C66" s="333" t="s">
        <v>509</v>
      </c>
      <c r="D66">
        <v>7015</v>
      </c>
      <c r="E66" s="238">
        <f>VLOOKUP(A66,Sheet1!$C$2:$E$84,3,FALSE)</f>
        <v>7015</v>
      </c>
      <c r="F66" s="239">
        <f t="shared" si="0"/>
        <v>0</v>
      </c>
      <c r="G66" s="253">
        <f t="shared" si="4"/>
        <v>0</v>
      </c>
      <c r="H66">
        <v>553085.36</v>
      </c>
      <c r="I66" s="241">
        <f>VLOOKUP(A66,Sheet1!$C$2:$F$84,4,FALSE)</f>
        <v>553085.36</v>
      </c>
      <c r="J66" s="239">
        <f t="shared" si="1"/>
        <v>0</v>
      </c>
      <c r="K66" s="253">
        <f t="shared" si="5"/>
        <v>0</v>
      </c>
      <c r="L66" s="345">
        <v>129.288085</v>
      </c>
      <c r="M66" s="238">
        <f>VLOOKUP(A66,Sheet1!$C$2:$G$84,5,FALSE)</f>
        <v>129.07</v>
      </c>
      <c r="N66" s="239">
        <f t="shared" si="2"/>
        <v>0.21808500000000208</v>
      </c>
      <c r="O66" s="253">
        <f t="shared" si="3"/>
        <v>1.6868143999999999E-3</v>
      </c>
      <c r="P66">
        <v>906955.92</v>
      </c>
      <c r="Q66" s="238">
        <f>VLOOKUP(A66,Sheet1!$C$2:$H$84,6,FALSE)</f>
        <v>905433.24</v>
      </c>
      <c r="R66" s="239">
        <f t="shared" si="28"/>
        <v>1522.6800000000512</v>
      </c>
      <c r="S66" s="253">
        <f t="shared" si="7"/>
        <v>1.6788909E-3</v>
      </c>
      <c r="T66" s="9"/>
      <c r="U66" s="333" t="s">
        <v>413</v>
      </c>
    </row>
    <row r="67" spans="1:16378" s="51" customFormat="1">
      <c r="A67" s="291" t="str">
        <f>VLOOKUP(U67,Sheet1!$C$2:$C$84,1,FALSE)</f>
        <v>B4MGD82</v>
      </c>
      <c r="B67" s="333">
        <v>874080104</v>
      </c>
      <c r="C67" s="333" t="s">
        <v>510</v>
      </c>
      <c r="D67">
        <v>2300</v>
      </c>
      <c r="E67" s="238">
        <f>VLOOKUP(A67,Sheet1!$C$2:$E$84,3,FALSE)</f>
        <v>2300</v>
      </c>
      <c r="F67" s="239">
        <f t="shared" si="0"/>
        <v>0</v>
      </c>
      <c r="G67" s="253">
        <f t="shared" si="4"/>
        <v>0</v>
      </c>
      <c r="H67">
        <v>149308.41</v>
      </c>
      <c r="I67" s="241">
        <f>VLOOKUP(A67,Sheet1!$C$2:$F$84,4,FALSE)</f>
        <v>149308.41</v>
      </c>
      <c r="J67" s="239">
        <f t="shared" si="1"/>
        <v>0</v>
      </c>
      <c r="K67" s="253">
        <f t="shared" si="5"/>
        <v>0</v>
      </c>
      <c r="L67" s="345">
        <v>56.95</v>
      </c>
      <c r="M67" s="238">
        <f>VLOOKUP(A67,Sheet1!$C$2:$G$84,5,FALSE)</f>
        <v>56.95</v>
      </c>
      <c r="N67" s="239">
        <f t="shared" si="2"/>
        <v>0</v>
      </c>
      <c r="O67" s="253">
        <f t="shared" si="3"/>
        <v>0</v>
      </c>
      <c r="P67">
        <v>130985</v>
      </c>
      <c r="Q67" s="238">
        <f>VLOOKUP(A67,Sheet1!$C$2:$H$84,6,FALSE)</f>
        <v>130985</v>
      </c>
      <c r="R67" s="239">
        <f t="shared" si="28"/>
        <v>0</v>
      </c>
      <c r="S67" s="253">
        <f t="shared" si="7"/>
        <v>0</v>
      </c>
      <c r="T67" s="9"/>
      <c r="U67" s="333" t="s">
        <v>415</v>
      </c>
    </row>
    <row r="68" spans="1:16378" s="51" customFormat="1">
      <c r="A68" s="291">
        <f>VLOOKUP(U68,Sheet1!$C$2:$C$84,1,FALSE)</f>
        <v>6869302</v>
      </c>
      <c r="B68" s="333">
        <v>686930009</v>
      </c>
      <c r="C68" s="333" t="s">
        <v>511</v>
      </c>
      <c r="D68">
        <v>2398</v>
      </c>
      <c r="E68" s="238">
        <f>VLOOKUP(A68,Sheet1!$C$2:$E$84,3,FALSE)</f>
        <v>2398</v>
      </c>
      <c r="F68" s="239">
        <f t="shared" si="0"/>
        <v>0</v>
      </c>
      <c r="G68" s="253">
        <f t="shared" si="4"/>
        <v>0</v>
      </c>
      <c r="H68">
        <v>172824.13</v>
      </c>
      <c r="I68" s="241">
        <f>VLOOKUP(A68,Sheet1!$C$2:$F$84,4,FALSE)</f>
        <v>203559.9</v>
      </c>
      <c r="J68" s="239">
        <f t="shared" si="1"/>
        <v>-30735.76999999999</v>
      </c>
      <c r="K68" s="253">
        <f t="shared" si="5"/>
        <v>-0.17784420500000001</v>
      </c>
      <c r="L68" s="345">
        <v>135.85837799999999</v>
      </c>
      <c r="M68" s="238">
        <f>VLOOKUP(A68,Sheet1!$C$2:$G$84,5,FALSE)</f>
        <v>135.9</v>
      </c>
      <c r="N68" s="239">
        <f t="shared" si="2"/>
        <v>-4.1622000000018033E-2</v>
      </c>
      <c r="O68" s="253">
        <f t="shared" si="3"/>
        <v>-3.0636310000000001E-4</v>
      </c>
      <c r="P68">
        <v>325788.39</v>
      </c>
      <c r="Q68" s="238">
        <f>VLOOKUP(A68,Sheet1!$C$2:$H$84,6,FALSE)</f>
        <v>325892.74</v>
      </c>
      <c r="R68" s="239">
        <f t="shared" si="28"/>
        <v>-104.34999999997672</v>
      </c>
      <c r="S68" s="253">
        <f t="shared" si="7"/>
        <v>-3.202999E-4</v>
      </c>
      <c r="T68" s="9"/>
      <c r="U68" s="333">
        <v>6869302</v>
      </c>
    </row>
    <row r="69" spans="1:16378" s="51" customFormat="1">
      <c r="A69" s="291">
        <f>VLOOKUP(U69,Sheet1!$C$2:$C$84,1,FALSE)</f>
        <v>2124533</v>
      </c>
      <c r="B69" s="333">
        <v>878742204</v>
      </c>
      <c r="C69" s="333" t="s">
        <v>512</v>
      </c>
      <c r="D69">
        <v>8200</v>
      </c>
      <c r="E69" s="238">
        <f>VLOOKUP(A69,Sheet1!$C$2:$E$84,3,FALSE)</f>
        <v>8200</v>
      </c>
      <c r="F69" s="239">
        <f t="shared" si="0"/>
        <v>0</v>
      </c>
      <c r="G69" s="253">
        <f t="shared" si="4"/>
        <v>0</v>
      </c>
      <c r="H69">
        <v>173840</v>
      </c>
      <c r="I69" s="241">
        <f>VLOOKUP(A69,Sheet1!$C$2:$F$84,4,FALSE)</f>
        <v>173840</v>
      </c>
      <c r="J69" s="239">
        <f t="shared" si="1"/>
        <v>0</v>
      </c>
      <c r="K69" s="253">
        <f t="shared" si="5"/>
        <v>0</v>
      </c>
      <c r="L69" s="345">
        <v>21.17</v>
      </c>
      <c r="M69" s="238">
        <f>VLOOKUP(A69,Sheet1!$C$2:$G$84,5,FALSE)</f>
        <v>21.17</v>
      </c>
      <c r="N69" s="239">
        <f t="shared" si="2"/>
        <v>0</v>
      </c>
      <c r="O69" s="253">
        <f t="shared" si="3"/>
        <v>0</v>
      </c>
      <c r="P69">
        <v>173594</v>
      </c>
      <c r="Q69" s="238">
        <f>VLOOKUP(A69,Sheet1!$C$2:$H$84,6,FALSE)</f>
        <v>173594</v>
      </c>
      <c r="R69" s="239">
        <f t="shared" si="28"/>
        <v>0</v>
      </c>
      <c r="S69" s="253">
        <f t="shared" si="7"/>
        <v>0</v>
      </c>
      <c r="T69" s="9"/>
      <c r="U69" s="333">
        <v>2124533</v>
      </c>
    </row>
    <row r="70" spans="1:16378" s="51" customFormat="1">
      <c r="A70" s="291">
        <f>VLOOKUP(U70,Sheet1!$C$2:$C$84,1,FALSE)</f>
        <v>5999330</v>
      </c>
      <c r="B70" s="333">
        <v>599933900</v>
      </c>
      <c r="C70" s="333" t="s">
        <v>513</v>
      </c>
      <c r="D70">
        <v>2900</v>
      </c>
      <c r="E70" s="238">
        <f>VLOOKUP(A70,Sheet1!$C$2:$E$84,3,FALSE)</f>
        <v>2900</v>
      </c>
      <c r="F70" s="239">
        <f t="shared" si="0"/>
        <v>0</v>
      </c>
      <c r="G70" s="253">
        <f t="shared" si="4"/>
        <v>0</v>
      </c>
      <c r="H70">
        <v>513054.91</v>
      </c>
      <c r="I70" s="241">
        <f>VLOOKUP(A70,Sheet1!$C$2:$F$84,4,FALSE)</f>
        <v>513054.91</v>
      </c>
      <c r="J70" s="239">
        <f t="shared" si="1"/>
        <v>0</v>
      </c>
      <c r="K70" s="253">
        <f t="shared" si="5"/>
        <v>0</v>
      </c>
      <c r="L70" s="345">
        <v>386.540075</v>
      </c>
      <c r="M70" s="238">
        <f>VLOOKUP(A70,Sheet1!$C$2:$G$84,5,FALSE)</f>
        <v>385.89</v>
      </c>
      <c r="N70" s="239">
        <f t="shared" si="2"/>
        <v>0.65007500000001528</v>
      </c>
      <c r="O70" s="253">
        <f t="shared" si="3"/>
        <v>1.681779E-3</v>
      </c>
      <c r="P70">
        <v>1120966.22</v>
      </c>
      <c r="Q70" s="238">
        <f>VLOOKUP(A70,Sheet1!$C$2:$H$84,6,FALSE)</f>
        <v>1119084.24</v>
      </c>
      <c r="R70" s="239">
        <f t="shared" si="28"/>
        <v>1881.9799999999814</v>
      </c>
      <c r="S70" s="253">
        <f t="shared" si="7"/>
        <v>1.6788909E-3</v>
      </c>
      <c r="T70" s="9"/>
      <c r="U70" s="333">
        <v>5999330</v>
      </c>
    </row>
    <row r="71" spans="1:16378" s="51" customFormat="1">
      <c r="A71" s="291" t="str">
        <f>VLOOKUP(U71,Sheet1!$C$2:$C$84,1,FALSE)</f>
        <v>BRTR118</v>
      </c>
      <c r="B71" s="333" t="s">
        <v>420</v>
      </c>
      <c r="C71" s="333" t="s">
        <v>514</v>
      </c>
      <c r="D71">
        <v>20000</v>
      </c>
      <c r="E71" s="238">
        <f>VLOOKUP(A71,Sheet1!$C$2:$E$84,3,FALSE)</f>
        <v>20000</v>
      </c>
      <c r="F71" s="239">
        <f t="shared" si="0"/>
        <v>0</v>
      </c>
      <c r="G71" s="253">
        <f t="shared" si="4"/>
        <v>0</v>
      </c>
      <c r="H71">
        <v>223704</v>
      </c>
      <c r="I71" s="241">
        <f>VLOOKUP(A71,Sheet1!$C$2:$F$84,4,FALSE)</f>
        <v>223704</v>
      </c>
      <c r="J71" s="239">
        <f t="shared" si="1"/>
        <v>0</v>
      </c>
      <c r="K71" s="253">
        <f t="shared" si="5"/>
        <v>0</v>
      </c>
      <c r="L71" s="345">
        <v>15.29</v>
      </c>
      <c r="M71" s="238">
        <f>VLOOKUP(A71,Sheet1!$C$2:$G$84,5,FALSE)</f>
        <v>15.29</v>
      </c>
      <c r="N71" s="239">
        <f t="shared" si="2"/>
        <v>0</v>
      </c>
      <c r="O71" s="253">
        <f t="shared" si="3"/>
        <v>0</v>
      </c>
      <c r="P71">
        <v>305800</v>
      </c>
      <c r="Q71" s="238">
        <f>VLOOKUP(A71,Sheet1!$C$2:$H$84,6,FALSE)</f>
        <v>305800</v>
      </c>
      <c r="R71" s="239">
        <f t="shared" si="28"/>
        <v>0</v>
      </c>
      <c r="S71" s="253">
        <f t="shared" si="7"/>
        <v>0</v>
      </c>
      <c r="T71" s="9"/>
      <c r="U71" s="333" t="s">
        <v>421</v>
      </c>
    </row>
    <row r="72" spans="1:16378" s="51" customFormat="1">
      <c r="A72" s="291" t="str">
        <f>VLOOKUP(U72,Sheet1!$C$2:$C$84,1,FALSE)</f>
        <v>BJFSR88</v>
      </c>
      <c r="B72" s="333" t="s">
        <v>423</v>
      </c>
      <c r="C72" s="333" t="s">
        <v>515</v>
      </c>
      <c r="D72">
        <v>10100</v>
      </c>
      <c r="E72" s="238">
        <f>VLOOKUP(A72,Sheet1!$C$2:$E$84,3,FALSE)</f>
        <v>10100</v>
      </c>
      <c r="F72" s="239">
        <f t="shared" si="0"/>
        <v>0</v>
      </c>
      <c r="G72" s="253">
        <f t="shared" si="4"/>
        <v>0</v>
      </c>
      <c r="H72">
        <v>693092.04</v>
      </c>
      <c r="I72" s="241">
        <f>VLOOKUP(A72,Sheet1!$C$2:$F$84,4,FALSE)</f>
        <v>693092.04</v>
      </c>
      <c r="J72" s="239">
        <f t="shared" si="1"/>
        <v>0</v>
      </c>
      <c r="K72" s="253">
        <f t="shared" si="5"/>
        <v>0</v>
      </c>
      <c r="L72" s="345">
        <v>32.270000000000003</v>
      </c>
      <c r="M72" s="238">
        <f>VLOOKUP(A72,Sheet1!$C$2:$G$84,5,FALSE)</f>
        <v>32.270000000000003</v>
      </c>
      <c r="N72" s="239">
        <f t="shared" si="2"/>
        <v>0</v>
      </c>
      <c r="O72" s="253">
        <f t="shared" si="3"/>
        <v>0</v>
      </c>
      <c r="P72">
        <v>325927</v>
      </c>
      <c r="Q72" s="238">
        <f>VLOOKUP(A72,Sheet1!$C$2:$H$84,6,FALSE)</f>
        <v>325927</v>
      </c>
      <c r="R72" s="239">
        <f t="shared" si="28"/>
        <v>0</v>
      </c>
      <c r="S72" s="253">
        <f t="shared" si="7"/>
        <v>0</v>
      </c>
      <c r="T72" s="9"/>
      <c r="U72" s="333" t="s">
        <v>424</v>
      </c>
    </row>
    <row r="73" spans="1:16378" s="51" customFormat="1">
      <c r="A73" s="291">
        <f>VLOOKUP(U73,Sheet1!$C$2:$C$84,1,FALSE)</f>
        <v>6916781</v>
      </c>
      <c r="B73" s="333">
        <v>691678007</v>
      </c>
      <c r="C73" s="333" t="s">
        <v>426</v>
      </c>
      <c r="D73">
        <v>12030</v>
      </c>
      <c r="E73" s="238">
        <f>VLOOKUP(A73,Sheet1!$C$2:$E$84,3,FALSE)</f>
        <v>12030</v>
      </c>
      <c r="F73" s="239">
        <f t="shared" si="0"/>
        <v>0</v>
      </c>
      <c r="G73" s="253">
        <f t="shared" si="4"/>
        <v>0</v>
      </c>
      <c r="H73">
        <v>187289.38</v>
      </c>
      <c r="I73" s="241">
        <f>VLOOKUP(A73,Sheet1!$C$2:$F$84,4,FALSE)</f>
        <v>187289.37</v>
      </c>
      <c r="J73" s="239">
        <f t="shared" si="1"/>
        <v>1.0000000009313226E-2</v>
      </c>
      <c r="K73" s="253">
        <f t="shared" si="5"/>
        <v>5.3400000000000002E-8</v>
      </c>
      <c r="L73" s="345">
        <v>19.986470000000001</v>
      </c>
      <c r="M73" s="238">
        <f>VLOOKUP(A73,Sheet1!$C$2:$G$84,5,FALSE)</f>
        <v>19.989999999999998</v>
      </c>
      <c r="N73" s="239">
        <f t="shared" si="2"/>
        <v>-3.5299999999978127E-3</v>
      </c>
      <c r="O73" s="253">
        <f t="shared" si="3"/>
        <v>-1.7661949999999999E-4</v>
      </c>
      <c r="P73">
        <v>240437.24</v>
      </c>
      <c r="Q73" s="238">
        <f>VLOOKUP(A73,Sheet1!$C$2:$H$84,6,FALSE)</f>
        <v>240491.47</v>
      </c>
      <c r="R73" s="239">
        <f t="shared" si="28"/>
        <v>-54.230000000010477</v>
      </c>
      <c r="S73" s="253">
        <f t="shared" si="7"/>
        <v>-2.2554739999999999E-4</v>
      </c>
      <c r="T73" s="9"/>
      <c r="U73" s="333">
        <v>6916781</v>
      </c>
    </row>
    <row r="74" spans="1:16378" s="51" customFormat="1">
      <c r="A74" s="291">
        <f>VLOOKUP(U74,Sheet1!$C$2:$C$84,1,FALSE)</f>
        <v>2857334</v>
      </c>
      <c r="B74" s="333">
        <v>9.1911999999999992E+109</v>
      </c>
      <c r="C74" s="333" t="s">
        <v>516</v>
      </c>
      <c r="D74">
        <v>16500</v>
      </c>
      <c r="E74" s="238">
        <f>VLOOKUP(A74,Sheet1!$C$2:$E$84,3,FALSE)</f>
        <v>16500</v>
      </c>
      <c r="F74" s="239">
        <f t="shared" ref="F74:F75" si="29">D74-E74</f>
        <v>0</v>
      </c>
      <c r="G74" s="253">
        <f t="shared" ref="G74:G75" si="30">ROUND(F74/D74,10)</f>
        <v>0</v>
      </c>
      <c r="H74">
        <v>285814.65000000002</v>
      </c>
      <c r="I74" s="241">
        <f>VLOOKUP(A74,Sheet1!$C$2:$F$84,4,FALSE)</f>
        <v>285814.65000000002</v>
      </c>
      <c r="J74" s="239">
        <f t="shared" ref="J74:J75" si="31">H74-I74</f>
        <v>0</v>
      </c>
      <c r="K74" s="253">
        <f t="shared" ref="K74:K75" si="32">ROUND(J74/H74,10)</f>
        <v>0</v>
      </c>
      <c r="L74" s="345">
        <v>20.12</v>
      </c>
      <c r="M74" s="238">
        <f>VLOOKUP(A74,Sheet1!$C$2:$G$84,5,FALSE)</f>
        <v>20.12</v>
      </c>
      <c r="N74" s="239">
        <f t="shared" ref="N74:N75" si="33">L74-M74</f>
        <v>0</v>
      </c>
      <c r="O74" s="253">
        <f t="shared" ref="O74:O75" si="34">ROUND(N74/L74,10)</f>
        <v>0</v>
      </c>
      <c r="P74">
        <v>331980</v>
      </c>
      <c r="Q74" s="238">
        <f>VLOOKUP(A74,Sheet1!$C$2:$H$84,6,FALSE)</f>
        <v>331980</v>
      </c>
      <c r="R74" s="239">
        <f t="shared" ref="R74:R75" si="35">P74-Q74</f>
        <v>0</v>
      </c>
      <c r="S74" s="253">
        <f t="shared" ref="S74:S75" si="36">ROUND(R74/P74,10)</f>
        <v>0</v>
      </c>
      <c r="T74" s="9"/>
      <c r="U74" s="333">
        <v>2857334</v>
      </c>
    </row>
    <row r="75" spans="1:16378" s="51" customFormat="1">
      <c r="A75" s="291">
        <f>VLOOKUP(U75,Sheet1!$C$2:$C$84,1,FALSE)</f>
        <v>4031879</v>
      </c>
      <c r="B75" s="333">
        <v>403187909</v>
      </c>
      <c r="C75" s="333" t="s">
        <v>517</v>
      </c>
      <c r="D75">
        <v>18176</v>
      </c>
      <c r="E75" s="238">
        <f>VLOOKUP(A75,Sheet1!$C$2:$E$84,3,FALSE)</f>
        <v>18176</v>
      </c>
      <c r="F75" s="239">
        <f t="shared" si="29"/>
        <v>0</v>
      </c>
      <c r="G75" s="253">
        <f t="shared" si="30"/>
        <v>0</v>
      </c>
      <c r="H75">
        <v>343845.81</v>
      </c>
      <c r="I75" s="241">
        <f>VLOOKUP(A75,Sheet1!$C$2:$F$84,4,FALSE)</f>
        <v>343845.81</v>
      </c>
      <c r="J75" s="239">
        <f t="shared" si="31"/>
        <v>0</v>
      </c>
      <c r="K75" s="253">
        <f t="shared" si="32"/>
        <v>0</v>
      </c>
      <c r="L75" s="345">
        <v>31.888653000000001</v>
      </c>
      <c r="M75" s="238">
        <f>VLOOKUP(A75,Sheet1!$C$2:$G$84,5,FALSE)</f>
        <v>31.84</v>
      </c>
      <c r="N75" s="239">
        <f t="shared" si="33"/>
        <v>4.8653000000001612E-2</v>
      </c>
      <c r="O75" s="253">
        <f t="shared" si="34"/>
        <v>1.5257151E-3</v>
      </c>
      <c r="P75">
        <v>579608.16</v>
      </c>
      <c r="Q75" s="238">
        <f>VLOOKUP(A75,Sheet1!$C$2:$H$84,6,FALSE)</f>
        <v>578635.06999999995</v>
      </c>
      <c r="R75" s="239">
        <f t="shared" si="35"/>
        <v>973.09000000008382</v>
      </c>
      <c r="S75" s="253">
        <f t="shared" si="36"/>
        <v>1.6788756E-3</v>
      </c>
      <c r="T75" s="9"/>
      <c r="U75" s="333">
        <v>4031879</v>
      </c>
    </row>
    <row r="76" spans="1:16378" s="51" customFormat="1">
      <c r="A76" s="291">
        <f>VLOOKUP(U76,Sheet1!$C$2:$C$84,1,FALSE)</f>
        <v>6986041</v>
      </c>
      <c r="B76" s="333">
        <v>698604006</v>
      </c>
      <c r="C76" s="333" t="s">
        <v>518</v>
      </c>
      <c r="D76">
        <v>6300</v>
      </c>
      <c r="E76" s="238">
        <f>VLOOKUP(A76,Sheet1!$C$2:$E$84,3,FALSE)</f>
        <v>6300</v>
      </c>
      <c r="F76" s="239">
        <f t="shared" ref="F76" si="37">D76-E76</f>
        <v>0</v>
      </c>
      <c r="G76" s="253">
        <f t="shared" ref="G76" si="38">ROUND(F76/D76,10)</f>
        <v>0</v>
      </c>
      <c r="H76">
        <v>168291.53</v>
      </c>
      <c r="I76" s="241">
        <f>VLOOKUP(A76,Sheet1!$C$2:$F$84,4,FALSE)</f>
        <v>168291.53</v>
      </c>
      <c r="J76" s="239">
        <f t="shared" ref="J76" si="39">H76-I76</f>
        <v>0</v>
      </c>
      <c r="K76" s="253">
        <f t="shared" ref="K76" si="40">ROUND(J76/H76,10)</f>
        <v>0</v>
      </c>
      <c r="L76" s="345">
        <v>46.10951</v>
      </c>
      <c r="M76" s="238">
        <f>VLOOKUP(A76,Sheet1!$C$2:$G$84,5,FALSE)</f>
        <v>46.12</v>
      </c>
      <c r="N76" s="239">
        <f t="shared" ref="N76" si="41">L76-M76</f>
        <v>-1.0489999999997224E-2</v>
      </c>
      <c r="O76" s="253">
        <f t="shared" ref="O76" si="42">ROUND(N76/L76,10)</f>
        <v>-2.275019E-4</v>
      </c>
      <c r="P76">
        <v>290489.90999999997</v>
      </c>
      <c r="Q76" s="238">
        <f>VLOOKUP(A76,Sheet1!$C$2:$H$84,6,FALSE)</f>
        <v>290582.96000000002</v>
      </c>
      <c r="R76" s="239">
        <f t="shared" ref="R76" si="43">P76-Q76</f>
        <v>-93.050000000046566</v>
      </c>
      <c r="S76" s="253">
        <f t="shared" ref="S76" si="44">ROUND(R76/P76,10)</f>
        <v>-3.203209E-4</v>
      </c>
      <c r="T76" s="9"/>
      <c r="U76" s="333">
        <v>6986041</v>
      </c>
    </row>
    <row r="77" spans="1:16378" s="51" customFormat="1">
      <c r="A77" s="291" t="str">
        <f>VLOOKUP(U77,Sheet1!$C$2:$C$84,1,FALSE)</f>
        <v>BYW4289</v>
      </c>
      <c r="B77" s="333" t="s">
        <v>431</v>
      </c>
      <c r="C77" s="333" t="s">
        <v>519</v>
      </c>
      <c r="D77">
        <v>4300</v>
      </c>
      <c r="E77" s="238">
        <f>VLOOKUP(A77,Sheet1!$C$2:$E$84,3,FALSE)</f>
        <v>4300</v>
      </c>
      <c r="F77" s="239">
        <f t="shared" si="0"/>
        <v>0</v>
      </c>
      <c r="G77" s="253">
        <f t="shared" si="4"/>
        <v>0</v>
      </c>
      <c r="H77">
        <v>258574.05</v>
      </c>
      <c r="I77" s="241">
        <f>VLOOKUP(A77,Sheet1!$C$2:$F$84,4,FALSE)</f>
        <v>258574.05</v>
      </c>
      <c r="J77" s="239">
        <f t="shared" si="1"/>
        <v>0</v>
      </c>
      <c r="K77" s="253">
        <f t="shared" si="5"/>
        <v>0</v>
      </c>
      <c r="L77" s="345">
        <v>62.92</v>
      </c>
      <c r="M77" s="238">
        <f>VLOOKUP(A77,Sheet1!$C$2:$G$84,5,FALSE)</f>
        <v>62.92</v>
      </c>
      <c r="N77" s="239">
        <f t="shared" si="2"/>
        <v>0</v>
      </c>
      <c r="O77" s="253">
        <f t="shared" si="3"/>
        <v>0</v>
      </c>
      <c r="P77">
        <v>270556</v>
      </c>
      <c r="Q77" s="238">
        <f>VLOOKUP(A77,Sheet1!$C$2:$H$84,6,FALSE)</f>
        <v>270556</v>
      </c>
      <c r="R77" s="239">
        <f t="shared" si="28"/>
        <v>0</v>
      </c>
      <c r="S77" s="253">
        <f t="shared" si="7"/>
        <v>0</v>
      </c>
      <c r="T77" s="9"/>
      <c r="U77" s="333" t="s">
        <v>432</v>
      </c>
    </row>
    <row r="78" spans="1:16378" s="51" customFormat="1">
      <c r="A78" s="291"/>
      <c r="B78"/>
      <c r="C78"/>
      <c r="D78"/>
      <c r="E78" s="238"/>
      <c r="F78" s="239"/>
      <c r="G78" s="253"/>
      <c r="H78"/>
      <c r="I78" s="241"/>
      <c r="J78" s="239"/>
      <c r="K78" s="253"/>
      <c r="L78" s="345"/>
      <c r="M78" s="238"/>
      <c r="N78" s="239"/>
      <c r="O78" s="253"/>
      <c r="P78"/>
      <c r="Q78" s="238"/>
      <c r="R78" s="239"/>
      <c r="S78" s="253"/>
      <c r="T78" s="9"/>
      <c r="U78" s="333"/>
    </row>
    <row r="79" spans="1:16378" s="51" customFormat="1">
      <c r="A79" s="172" t="s">
        <v>143</v>
      </c>
      <c r="B79"/>
      <c r="C79"/>
      <c r="D79"/>
      <c r="E79" s="238"/>
      <c r="F79" s="239"/>
      <c r="G79" s="253"/>
      <c r="H79" s="242"/>
      <c r="I79" s="241"/>
      <c r="J79" s="239"/>
      <c r="K79" s="253"/>
      <c r="L79" s="346"/>
      <c r="M79" s="238"/>
      <c r="N79" s="239"/>
      <c r="O79" s="253"/>
      <c r="P79" s="242"/>
      <c r="Q79" s="238"/>
      <c r="R79" s="239"/>
      <c r="S79" s="253"/>
      <c r="T79" s="52"/>
      <c r="U79" s="333"/>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3"/>
      <c r="E80" s="244"/>
      <c r="F80" s="239"/>
      <c r="G80" s="239"/>
      <c r="H80" s="243"/>
      <c r="I80" s="245"/>
      <c r="J80" s="239"/>
      <c r="K80" s="253"/>
      <c r="L80" s="347"/>
      <c r="M80" s="245"/>
      <c r="N80" s="239"/>
      <c r="O80" s="253"/>
      <c r="P80" s="242"/>
      <c r="Q80" s="245"/>
      <c r="R80" s="239"/>
      <c r="S80" s="253"/>
    </row>
    <row r="81" spans="1:19" ht="13.5" thickBot="1">
      <c r="A81" s="52"/>
      <c r="B81" s="52"/>
      <c r="C81" s="52"/>
      <c r="D81" s="246">
        <f t="shared" ref="D81:S81" si="45">SUM(D3:D80)</f>
        <v>1105614</v>
      </c>
      <c r="E81" s="247">
        <f t="shared" si="45"/>
        <v>1105614</v>
      </c>
      <c r="F81" s="248">
        <f t="shared" si="45"/>
        <v>0</v>
      </c>
      <c r="G81" s="284">
        <f t="shared" si="4"/>
        <v>0</v>
      </c>
      <c r="H81" s="246">
        <f>SUM(H3:H79)</f>
        <v>25433853.179999996</v>
      </c>
      <c r="I81" s="247">
        <f>SUM(I3:I79)</f>
        <v>25413425.709999997</v>
      </c>
      <c r="J81" s="248">
        <f t="shared" si="45"/>
        <v>20427.470000000045</v>
      </c>
      <c r="K81" s="285">
        <f>ROUND(J81/H81,10)</f>
        <v>8.0316060000000002E-4</v>
      </c>
      <c r="L81" s="348">
        <f t="shared" si="45"/>
        <v>7483.3387780000021</v>
      </c>
      <c r="M81" s="247">
        <f t="shared" si="45"/>
        <v>7479.5400000000009</v>
      </c>
      <c r="N81" s="248">
        <f t="shared" si="45"/>
        <v>3.798777999999964</v>
      </c>
      <c r="O81" s="285">
        <f>ROUND(N81/L81,10)</f>
        <v>5.0763139999999995E-4</v>
      </c>
      <c r="P81" s="246">
        <f t="shared" si="45"/>
        <v>38313865.25</v>
      </c>
      <c r="Q81" s="247">
        <f t="shared" si="45"/>
        <v>38303956.870000012</v>
      </c>
      <c r="R81" s="248">
        <f t="shared" si="45"/>
        <v>9908.380000000252</v>
      </c>
      <c r="S81" s="314" t="e">
        <f t="shared" si="45"/>
        <v>#DIV/0!</v>
      </c>
    </row>
    <row r="82" spans="1:19" ht="14.25" thickTop="1" thickBot="1">
      <c r="H82" s="249"/>
      <c r="I82" s="249"/>
    </row>
    <row r="83" spans="1:19" ht="13.5" thickBot="1">
      <c r="A83" s="149" t="s">
        <v>83</v>
      </c>
      <c r="B83" s="275"/>
      <c r="C83" s="150"/>
      <c r="D83" s="250"/>
      <c r="E83" s="250"/>
      <c r="F83" s="250"/>
      <c r="G83" s="250"/>
      <c r="H83" s="251"/>
      <c r="I83" s="252"/>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272477.42</v>
      </c>
      <c r="D4">
        <v>272477.42</v>
      </c>
      <c r="E4" s="78">
        <f>C4-D4</f>
        <v>0</v>
      </c>
      <c r="F4" s="262">
        <f>ROUND(E4/C4,10)</f>
        <v>0</v>
      </c>
      <c r="G4" s="79"/>
    </row>
    <row r="5" spans="1:16384" ht="13.9" customHeight="1">
      <c r="A5" t="s">
        <v>520</v>
      </c>
      <c r="B5" t="s">
        <v>521</v>
      </c>
      <c r="C5">
        <v>13572.64</v>
      </c>
      <c r="D5">
        <v>13557.79</v>
      </c>
      <c r="E5" s="78">
        <f t="shared" ref="E5:E16" si="0">C5-D5</f>
        <v>14.849999999998545</v>
      </c>
      <c r="F5" s="262">
        <f t="shared" ref="F5:F18" si="1">ROUND(E5/C5,10)</f>
        <v>1.0941129E-3</v>
      </c>
      <c r="G5" s="79"/>
    </row>
    <row r="6" spans="1:16384" ht="13.9" customHeight="1">
      <c r="A6" t="s">
        <v>522</v>
      </c>
      <c r="B6" t="s">
        <v>523</v>
      </c>
      <c r="C6">
        <v>34530.050000000003</v>
      </c>
      <c r="D6">
        <v>34482.79</v>
      </c>
      <c r="E6" s="78">
        <f t="shared" si="0"/>
        <v>47.260000000002037</v>
      </c>
      <c r="F6" s="262">
        <f t="shared" si="1"/>
        <v>1.3686629E-3</v>
      </c>
      <c r="G6" s="79"/>
    </row>
    <row r="7" spans="1:16384" ht="12.75">
      <c r="A7" t="s">
        <v>524</v>
      </c>
      <c r="B7" t="s">
        <v>525</v>
      </c>
      <c r="C7">
        <v>14424.18</v>
      </c>
      <c r="D7">
        <v>14399.96</v>
      </c>
      <c r="E7" s="78">
        <f t="shared" si="0"/>
        <v>24.220000000001164</v>
      </c>
      <c r="F7" s="262">
        <f t="shared" si="1"/>
        <v>1.6791249E-3</v>
      </c>
      <c r="G7" s="74"/>
    </row>
    <row r="8" spans="1:16384" ht="12.75">
      <c r="A8" t="s">
        <v>526</v>
      </c>
      <c r="B8" t="s">
        <v>527</v>
      </c>
      <c r="C8">
        <v>13859.14</v>
      </c>
      <c r="D8">
        <v>13827.67</v>
      </c>
      <c r="E8" s="78">
        <f t="shared" si="0"/>
        <v>31.469999999999345</v>
      </c>
      <c r="F8" s="262">
        <f t="shared" si="1"/>
        <v>2.2707037E-3</v>
      </c>
    </row>
    <row r="9" spans="1:16384" ht="12.75">
      <c r="A9" t="s">
        <v>528</v>
      </c>
      <c r="B9" t="s">
        <v>529</v>
      </c>
      <c r="C9">
        <v>34882.71</v>
      </c>
      <c r="D9">
        <v>34893.89</v>
      </c>
      <c r="E9" s="78">
        <f t="shared" si="0"/>
        <v>-11.180000000000291</v>
      </c>
      <c r="F9" s="262">
        <f t="shared" si="1"/>
        <v>-3.205026E-4</v>
      </c>
      <c r="G9" s="70"/>
    </row>
    <row r="10" spans="1:16384" ht="12.75">
      <c r="A10" t="s">
        <v>530</v>
      </c>
      <c r="B10" t="s">
        <v>531</v>
      </c>
      <c r="C10">
        <v>12595.69</v>
      </c>
      <c r="D10">
        <v>12585.84</v>
      </c>
      <c r="E10" s="78">
        <f t="shared" si="0"/>
        <v>9.8500000000003638</v>
      </c>
      <c r="F10" s="262">
        <f t="shared" si="1"/>
        <v>7.8201349999999998E-4</v>
      </c>
      <c r="G10" s="70"/>
    </row>
    <row r="11" spans="1:16384" ht="12.75">
      <c r="A11" t="s">
        <v>532</v>
      </c>
      <c r="B11" t="s">
        <v>533</v>
      </c>
      <c r="C11">
        <v>33933.730000000003</v>
      </c>
      <c r="D11">
        <v>33887.839999999997</v>
      </c>
      <c r="E11" s="78">
        <f>C11-D11</f>
        <v>45.890000000006694</v>
      </c>
      <c r="F11" s="262">
        <f t="shared" si="1"/>
        <v>1.3523418E-3</v>
      </c>
      <c r="G11" s="70"/>
    </row>
    <row r="12" spans="1:16384" ht="12.75">
      <c r="A12" t="s">
        <v>534</v>
      </c>
      <c r="B12" t="s">
        <v>535</v>
      </c>
      <c r="C12">
        <v>4569.45</v>
      </c>
      <c r="D12">
        <v>4570.4799999999996</v>
      </c>
      <c r="E12" s="78">
        <f t="shared" si="0"/>
        <v>-1.0299999999997453</v>
      </c>
      <c r="F12" s="262">
        <f t="shared" si="1"/>
        <v>-2.2541010000000001E-4</v>
      </c>
      <c r="G12" s="70"/>
    </row>
    <row r="13" spans="1:16384" ht="12.75">
      <c r="A13"/>
      <c r="B13"/>
      <c r="C13"/>
      <c r="D13"/>
      <c r="E13" s="78">
        <f t="shared" si="0"/>
        <v>0</v>
      </c>
      <c r="F13" s="262"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2" t="e">
        <f t="shared" si="1"/>
        <v>#DIV/0!</v>
      </c>
      <c r="G14" s="70"/>
    </row>
    <row r="15" spans="1:16384">
      <c r="A15" s="80"/>
      <c r="B15" s="67"/>
      <c r="C15" s="81"/>
      <c r="D15" s="73"/>
      <c r="E15" s="78">
        <f t="shared" si="0"/>
        <v>0</v>
      </c>
      <c r="F15" s="262" t="e">
        <f t="shared" si="1"/>
        <v>#DIV/0!</v>
      </c>
      <c r="G15" s="70"/>
    </row>
    <row r="16" spans="1:16384">
      <c r="A16" s="68"/>
      <c r="B16" s="67"/>
      <c r="C16" s="73"/>
      <c r="D16" s="73"/>
      <c r="E16" s="78">
        <f t="shared" si="0"/>
        <v>0</v>
      </c>
      <c r="F16" s="262" t="e">
        <f t="shared" si="1"/>
        <v>#DIV/0!</v>
      </c>
      <c r="G16" s="74"/>
    </row>
    <row r="17" spans="2:6">
      <c r="C17" s="82"/>
      <c r="D17" s="82"/>
      <c r="E17" s="82"/>
      <c r="F17" s="261"/>
    </row>
    <row r="18" spans="2:6" ht="12.75" thickBot="1">
      <c r="B18" s="83" t="s">
        <v>11</v>
      </c>
      <c r="C18" s="84">
        <f>SUM(C4:C17)</f>
        <v>434845.01</v>
      </c>
      <c r="D18" s="84">
        <f>SUM(D4:D17)</f>
        <v>434683.67999999993</v>
      </c>
      <c r="E18" s="84">
        <f>SUM(E4:E17)</f>
        <v>161.33000000000811</v>
      </c>
      <c r="F18" s="262">
        <f t="shared" si="1"/>
        <v>3.7100579999999999E-4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4"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6" t="s">
        <v>16</v>
      </c>
      <c r="D1" s="156" t="s">
        <v>5</v>
      </c>
      <c r="E1" s="181" t="s">
        <v>117</v>
      </c>
      <c r="F1" s="270"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528</v>
      </c>
      <c r="C2" s="333">
        <v>605460005</v>
      </c>
      <c r="D2" t="s">
        <v>456</v>
      </c>
      <c r="E2">
        <v>24100</v>
      </c>
      <c r="F2">
        <v>24100</v>
      </c>
      <c r="G2" s="260">
        <f>E2-F2</f>
        <v>0</v>
      </c>
      <c r="H2" s="276">
        <f>ROUND(G2/E2,10)</f>
        <v>0</v>
      </c>
      <c r="I2">
        <v>3145.41</v>
      </c>
      <c r="J2">
        <v>3145.41</v>
      </c>
      <c r="K2" s="260">
        <f>I2-J2</f>
        <v>0</v>
      </c>
      <c r="L2" s="276">
        <f>ROUND(K2/I2,10)</f>
        <v>0</v>
      </c>
      <c r="M2">
        <v>568.84</v>
      </c>
      <c r="N2">
        <v>568.84</v>
      </c>
      <c r="O2" s="260">
        <f>M2-N2</f>
        <v>0</v>
      </c>
      <c r="P2" s="276">
        <f>ROUND(O2/M2,10)</f>
        <v>0</v>
      </c>
      <c r="Q2">
        <v>28.77</v>
      </c>
      <c r="R2">
        <v>28.77</v>
      </c>
      <c r="S2" s="260">
        <f>Q2-R2</f>
        <v>0</v>
      </c>
      <c r="T2" s="276">
        <f>ROUND(S2/Q2,10)</f>
        <v>0</v>
      </c>
      <c r="U2" s="157"/>
      <c r="V2" s="254"/>
      <c r="W2" s="254"/>
      <c r="X2" s="254"/>
    </row>
    <row r="3" spans="1:24" s="68" customFormat="1" ht="12.75">
      <c r="A3" t="s">
        <v>276</v>
      </c>
      <c r="B3" t="s">
        <v>528</v>
      </c>
      <c r="C3" s="333">
        <v>649926003</v>
      </c>
      <c r="D3" t="s">
        <v>364</v>
      </c>
      <c r="E3">
        <v>3900</v>
      </c>
      <c r="F3">
        <v>3900</v>
      </c>
      <c r="G3" s="260">
        <f t="shared" ref="G3" si="0">E3-F3</f>
        <v>0</v>
      </c>
      <c r="H3" s="276">
        <f t="shared" ref="H3" si="1">ROUND(G3/E3,10)</f>
        <v>0</v>
      </c>
      <c r="I3">
        <v>2395.33</v>
      </c>
      <c r="J3">
        <v>2395.33</v>
      </c>
      <c r="K3" s="260">
        <f t="shared" ref="K3" si="2">I3-J3</f>
        <v>0</v>
      </c>
      <c r="L3" s="276">
        <f t="shared" ref="L3" si="3">ROUND(K3/I3,10)</f>
        <v>0</v>
      </c>
      <c r="M3">
        <v>433.19</v>
      </c>
      <c r="N3">
        <v>433.19</v>
      </c>
      <c r="O3" s="260">
        <f t="shared" ref="O3:O71" si="4">M3-N3</f>
        <v>0</v>
      </c>
      <c r="P3" s="276">
        <f t="shared" ref="P3:P71" si="5">ROUND(O3/M3,10)</f>
        <v>0</v>
      </c>
      <c r="Q3">
        <v>21.92</v>
      </c>
      <c r="R3">
        <v>21.92</v>
      </c>
      <c r="S3" s="260">
        <f t="shared" ref="S3:S71" si="6">Q3-R3</f>
        <v>0</v>
      </c>
      <c r="T3" s="276">
        <f t="shared" ref="T3:T71" si="7">ROUND(S3/Q3,10)</f>
        <v>0</v>
      </c>
      <c r="U3" s="157"/>
    </row>
    <row r="4" spans="1:24" s="68" customFormat="1" ht="12.75">
      <c r="A4" t="s">
        <v>276</v>
      </c>
      <c r="B4" t="s">
        <v>528</v>
      </c>
      <c r="C4" s="333">
        <v>655580009</v>
      </c>
      <c r="D4" t="s">
        <v>483</v>
      </c>
      <c r="E4">
        <v>6000</v>
      </c>
      <c r="F4">
        <v>6000</v>
      </c>
      <c r="G4" s="260">
        <f t="shared" ref="G4:G5" si="8">E4-F4</f>
        <v>0</v>
      </c>
      <c r="H4" s="276">
        <f t="shared" ref="H4:H5" si="9">ROUND(G4/E4,10)</f>
        <v>0</v>
      </c>
      <c r="I4">
        <v>2717.78</v>
      </c>
      <c r="J4">
        <v>2717.78</v>
      </c>
      <c r="K4" s="260">
        <f t="shared" ref="K4:K35" si="10">I4-J4</f>
        <v>0</v>
      </c>
      <c r="L4" s="276">
        <f t="shared" ref="L4:L35" si="11">ROUND(K4/I4,10)</f>
        <v>0</v>
      </c>
      <c r="M4">
        <v>491.5</v>
      </c>
      <c r="N4">
        <v>491.5</v>
      </c>
      <c r="O4" s="260">
        <f t="shared" si="4"/>
        <v>0</v>
      </c>
      <c r="P4" s="276">
        <f t="shared" si="5"/>
        <v>0</v>
      </c>
      <c r="Q4">
        <v>24.87</v>
      </c>
      <c r="R4">
        <v>24.87</v>
      </c>
      <c r="S4" s="260">
        <f t="shared" si="6"/>
        <v>0</v>
      </c>
      <c r="T4" s="276">
        <f t="shared" si="7"/>
        <v>0</v>
      </c>
      <c r="U4" s="157"/>
    </row>
    <row r="5" spans="1:24" s="68" customFormat="1" ht="12.75">
      <c r="A5" t="s">
        <v>276</v>
      </c>
      <c r="B5" t="s">
        <v>528</v>
      </c>
      <c r="C5" s="333">
        <v>664068004</v>
      </c>
      <c r="D5" t="s">
        <v>485</v>
      </c>
      <c r="E5">
        <v>7972</v>
      </c>
      <c r="F5">
        <v>7972</v>
      </c>
      <c r="G5" s="260">
        <f t="shared" si="8"/>
        <v>0</v>
      </c>
      <c r="H5" s="276">
        <f t="shared" si="9"/>
        <v>0</v>
      </c>
      <c r="I5">
        <v>1836.11</v>
      </c>
      <c r="J5">
        <v>1836.11</v>
      </c>
      <c r="K5" s="260">
        <f t="shared" si="10"/>
        <v>0</v>
      </c>
      <c r="L5" s="276">
        <f t="shared" si="11"/>
        <v>0</v>
      </c>
      <c r="M5">
        <v>332.06</v>
      </c>
      <c r="N5">
        <v>332.06</v>
      </c>
      <c r="O5" s="260">
        <f t="shared" si="4"/>
        <v>0</v>
      </c>
      <c r="P5" s="276">
        <f t="shared" si="5"/>
        <v>0</v>
      </c>
      <c r="Q5">
        <v>16.809999999999999</v>
      </c>
      <c r="R5">
        <v>16.809999999999999</v>
      </c>
      <c r="S5" s="260">
        <f t="shared" si="6"/>
        <v>0</v>
      </c>
      <c r="T5" s="276">
        <f t="shared" si="7"/>
        <v>0</v>
      </c>
      <c r="U5" s="157"/>
    </row>
    <row r="6" spans="1:24" s="68" customFormat="1" ht="12.75">
      <c r="A6" t="s">
        <v>276</v>
      </c>
      <c r="B6" t="s">
        <v>528</v>
      </c>
      <c r="C6" s="333">
        <v>665942009</v>
      </c>
      <c r="D6" t="s">
        <v>487</v>
      </c>
      <c r="E6">
        <v>7911</v>
      </c>
      <c r="F6">
        <v>7911</v>
      </c>
      <c r="G6" s="260">
        <f t="shared" ref="G6:G34" si="12">E6-F6</f>
        <v>0</v>
      </c>
      <c r="H6" s="276">
        <f t="shared" ref="H6:H34" si="13">ROUND(G6/E6,10)</f>
        <v>0</v>
      </c>
      <c r="I6">
        <v>2550.89</v>
      </c>
      <c r="J6">
        <v>2550.89</v>
      </c>
      <c r="K6" s="260">
        <f t="shared" si="10"/>
        <v>0</v>
      </c>
      <c r="L6" s="276">
        <f t="shared" si="11"/>
        <v>0</v>
      </c>
      <c r="M6">
        <v>461.32</v>
      </c>
      <c r="N6">
        <v>461.32</v>
      </c>
      <c r="O6" s="260">
        <f t="shared" si="4"/>
        <v>0</v>
      </c>
      <c r="P6" s="276">
        <f t="shared" si="5"/>
        <v>0</v>
      </c>
      <c r="Q6">
        <v>23.34</v>
      </c>
      <c r="R6">
        <v>23.34</v>
      </c>
      <c r="S6" s="260">
        <f t="shared" si="6"/>
        <v>0</v>
      </c>
      <c r="T6" s="276">
        <f t="shared" si="7"/>
        <v>0</v>
      </c>
      <c r="U6" s="157"/>
    </row>
    <row r="7" spans="1:24" s="68" customFormat="1" ht="12.75">
      <c r="A7" t="s">
        <v>276</v>
      </c>
      <c r="B7" t="s">
        <v>528</v>
      </c>
      <c r="C7" s="333">
        <v>666114004</v>
      </c>
      <c r="D7" t="s">
        <v>378</v>
      </c>
      <c r="E7">
        <v>17800</v>
      </c>
      <c r="F7">
        <v>17800</v>
      </c>
      <c r="G7" s="260">
        <f t="shared" si="12"/>
        <v>0</v>
      </c>
      <c r="H7" s="276">
        <f t="shared" si="13"/>
        <v>0</v>
      </c>
      <c r="I7">
        <v>5602.93</v>
      </c>
      <c r="J7">
        <v>5602.93</v>
      </c>
      <c r="K7" s="260">
        <f t="shared" si="10"/>
        <v>0</v>
      </c>
      <c r="L7" s="276">
        <f t="shared" si="11"/>
        <v>0</v>
      </c>
      <c r="M7">
        <v>1013.27</v>
      </c>
      <c r="N7">
        <v>1013.27</v>
      </c>
      <c r="O7" s="260">
        <f t="shared" si="4"/>
        <v>0</v>
      </c>
      <c r="P7" s="276">
        <f t="shared" si="5"/>
        <v>0</v>
      </c>
      <c r="Q7">
        <v>51.26</v>
      </c>
      <c r="R7">
        <v>51.26</v>
      </c>
      <c r="S7" s="260">
        <f t="shared" si="6"/>
        <v>0</v>
      </c>
      <c r="T7" s="276">
        <f t="shared" si="7"/>
        <v>0</v>
      </c>
      <c r="U7" s="157"/>
    </row>
    <row r="8" spans="1:24" s="68" customFormat="1" ht="12.75">
      <c r="A8" t="s">
        <v>276</v>
      </c>
      <c r="B8" t="s">
        <v>524</v>
      </c>
      <c r="C8" s="333">
        <v>588950907</v>
      </c>
      <c r="D8" t="s">
        <v>350</v>
      </c>
      <c r="E8">
        <v>19754</v>
      </c>
      <c r="F8">
        <v>19754</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7"/>
    </row>
    <row r="9" spans="1:24" s="68" customFormat="1" ht="12.75">
      <c r="A9" t="s">
        <v>276</v>
      </c>
      <c r="B9" t="s">
        <v>524</v>
      </c>
      <c r="C9" s="333">
        <v>588950907</v>
      </c>
      <c r="D9" t="s">
        <v>350</v>
      </c>
      <c r="E9">
        <v>19754</v>
      </c>
      <c r="F9">
        <v>19754</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7"/>
    </row>
    <row r="10" spans="1:24" s="68" customFormat="1" ht="12.75">
      <c r="A10" t="s">
        <v>276</v>
      </c>
      <c r="B10" t="s">
        <v>524</v>
      </c>
      <c r="C10" s="333">
        <v>588950907</v>
      </c>
      <c r="D10" t="s">
        <v>350</v>
      </c>
      <c r="E10">
        <v>19754</v>
      </c>
      <c r="F10">
        <v>19754</v>
      </c>
      <c r="G10" s="260">
        <f t="shared" ref="G10:G24" si="14">E10-F10</f>
        <v>0</v>
      </c>
      <c r="H10" s="276">
        <f t="shared" ref="H10:H24" si="15">ROUND(G10/E10,10)</f>
        <v>0</v>
      </c>
      <c r="I10">
        <v>0</v>
      </c>
      <c r="J10">
        <v>0</v>
      </c>
      <c r="K10" s="260">
        <f t="shared" ref="K10:K24" si="16">I10-J10</f>
        <v>0</v>
      </c>
      <c r="L10" s="276" t="e">
        <f t="shared" ref="L10:L24" si="17">ROUND(K10/I10,10)</f>
        <v>#DIV/0!</v>
      </c>
      <c r="M10">
        <v>0</v>
      </c>
      <c r="N10">
        <v>0</v>
      </c>
      <c r="O10" s="260">
        <f t="shared" ref="O10:O24" si="18">M10-N10</f>
        <v>0</v>
      </c>
      <c r="P10" s="276" t="e">
        <f t="shared" ref="P10:P24" si="19">ROUND(O10/M10,10)</f>
        <v>#DIV/0!</v>
      </c>
      <c r="Q10">
        <v>0</v>
      </c>
      <c r="R10">
        <v>0</v>
      </c>
      <c r="S10" s="260">
        <f t="shared" ref="S10:S24" si="20">Q10-R10</f>
        <v>0</v>
      </c>
      <c r="T10" s="276" t="e">
        <f t="shared" ref="T10:T24" si="21">ROUND(S10/Q10,10)</f>
        <v>#DIV/0!</v>
      </c>
      <c r="U10" s="157"/>
    </row>
    <row r="11" spans="1:24" s="68" customFormat="1" ht="12.75">
      <c r="A11" t="s">
        <v>276</v>
      </c>
      <c r="B11" t="s">
        <v>528</v>
      </c>
      <c r="C11" s="333">
        <v>635640006</v>
      </c>
      <c r="D11" t="s">
        <v>412</v>
      </c>
      <c r="E11">
        <v>6188</v>
      </c>
      <c r="F11">
        <v>6188</v>
      </c>
      <c r="G11" s="260">
        <f t="shared" si="14"/>
        <v>0</v>
      </c>
      <c r="H11" s="276">
        <f t="shared" si="15"/>
        <v>0</v>
      </c>
      <c r="I11">
        <v>1330.21</v>
      </c>
      <c r="J11">
        <v>1330.21</v>
      </c>
      <c r="K11" s="260">
        <f t="shared" si="16"/>
        <v>0</v>
      </c>
      <c r="L11" s="276">
        <f t="shared" si="17"/>
        <v>0</v>
      </c>
      <c r="M11">
        <v>240.56</v>
      </c>
      <c r="N11">
        <v>240.56</v>
      </c>
      <c r="O11" s="260">
        <f t="shared" si="18"/>
        <v>0</v>
      </c>
      <c r="P11" s="276">
        <f t="shared" si="19"/>
        <v>0</v>
      </c>
      <c r="Q11">
        <v>12.17</v>
      </c>
      <c r="R11">
        <v>12.17</v>
      </c>
      <c r="S11" s="260">
        <f t="shared" si="20"/>
        <v>0</v>
      </c>
      <c r="T11" s="276">
        <f t="shared" si="21"/>
        <v>0</v>
      </c>
      <c r="U11" s="157"/>
    </row>
    <row r="12" spans="1:24" s="68" customFormat="1" ht="12.75">
      <c r="A12" t="s">
        <v>276</v>
      </c>
      <c r="B12" t="s">
        <v>528</v>
      </c>
      <c r="C12" s="333">
        <v>686930009</v>
      </c>
      <c r="D12" t="s">
        <v>511</v>
      </c>
      <c r="E12">
        <v>2398</v>
      </c>
      <c r="F12">
        <v>2398</v>
      </c>
      <c r="G12" s="260">
        <f t="shared" si="14"/>
        <v>0</v>
      </c>
      <c r="H12" s="276">
        <f t="shared" si="15"/>
        <v>0</v>
      </c>
      <c r="I12">
        <v>1656.92</v>
      </c>
      <c r="J12">
        <v>1656.92</v>
      </c>
      <c r="K12" s="260">
        <f t="shared" si="16"/>
        <v>0</v>
      </c>
      <c r="L12" s="276">
        <f t="shared" si="17"/>
        <v>0</v>
      </c>
      <c r="M12">
        <v>299.64999999999998</v>
      </c>
      <c r="N12">
        <v>299.64999999999998</v>
      </c>
      <c r="O12" s="260">
        <f t="shared" si="18"/>
        <v>0</v>
      </c>
      <c r="P12" s="276">
        <f t="shared" si="19"/>
        <v>0</v>
      </c>
      <c r="Q12">
        <v>15.16</v>
      </c>
      <c r="R12">
        <v>15.16</v>
      </c>
      <c r="S12" s="260">
        <f t="shared" si="20"/>
        <v>0</v>
      </c>
      <c r="T12" s="276">
        <f t="shared" si="21"/>
        <v>0</v>
      </c>
      <c r="U12" s="157"/>
    </row>
    <row r="13" spans="1:24" s="68" customFormat="1" ht="12.75">
      <c r="A13" t="s">
        <v>276</v>
      </c>
      <c r="B13" t="s">
        <v>536</v>
      </c>
      <c r="C13" s="333">
        <v>803054204</v>
      </c>
      <c r="D13" t="s">
        <v>497</v>
      </c>
      <c r="E13">
        <v>3700</v>
      </c>
      <c r="F13">
        <v>3700</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7"/>
    </row>
    <row r="14" spans="1:24" s="68" customFormat="1" ht="12.75">
      <c r="A14" t="s">
        <v>276</v>
      </c>
      <c r="B14" t="s">
        <v>536</v>
      </c>
      <c r="C14" s="333">
        <v>803054204</v>
      </c>
      <c r="D14" t="s">
        <v>497</v>
      </c>
      <c r="E14">
        <v>3700</v>
      </c>
      <c r="F14">
        <v>3700</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7"/>
    </row>
    <row r="15" spans="1:24" s="68" customFormat="1" ht="12.75">
      <c r="A15" t="s">
        <v>276</v>
      </c>
      <c r="B15" t="s">
        <v>536</v>
      </c>
      <c r="C15" s="333">
        <v>803054204</v>
      </c>
      <c r="D15" t="s">
        <v>497</v>
      </c>
      <c r="E15">
        <v>7300</v>
      </c>
      <c r="F15">
        <v>7300</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7"/>
    </row>
    <row r="16" spans="1:24" s="68" customFormat="1" ht="12.75">
      <c r="A16" t="s">
        <v>276</v>
      </c>
      <c r="B16" t="s">
        <v>536</v>
      </c>
      <c r="C16" s="333">
        <v>803054204</v>
      </c>
      <c r="D16" t="s">
        <v>497</v>
      </c>
      <c r="E16">
        <v>6200</v>
      </c>
      <c r="F16">
        <v>6200</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7"/>
    </row>
    <row r="17" spans="1:21" s="68" customFormat="1" ht="12.75">
      <c r="A17" t="s">
        <v>276</v>
      </c>
      <c r="B17" t="s">
        <v>536</v>
      </c>
      <c r="C17" s="333">
        <v>833635105</v>
      </c>
      <c r="D17" t="s">
        <v>494</v>
      </c>
      <c r="E17">
        <v>8898</v>
      </c>
      <c r="F17">
        <v>8898</v>
      </c>
      <c r="G17" s="260">
        <f t="shared" si="14"/>
        <v>0</v>
      </c>
      <c r="H17" s="276">
        <f t="shared" si="15"/>
        <v>0</v>
      </c>
      <c r="I17">
        <v>96.01</v>
      </c>
      <c r="J17">
        <v>96.01</v>
      </c>
      <c r="K17" s="260">
        <f t="shared" si="16"/>
        <v>0</v>
      </c>
      <c r="L17" s="276">
        <f t="shared" si="17"/>
        <v>0</v>
      </c>
      <c r="M17">
        <v>51.7</v>
      </c>
      <c r="N17">
        <v>51.7</v>
      </c>
      <c r="O17" s="260">
        <f t="shared" si="18"/>
        <v>0</v>
      </c>
      <c r="P17" s="276">
        <f t="shared" si="19"/>
        <v>0</v>
      </c>
      <c r="Q17">
        <v>0</v>
      </c>
      <c r="R17">
        <v>0</v>
      </c>
      <c r="S17" s="260">
        <f t="shared" si="20"/>
        <v>0</v>
      </c>
      <c r="T17" s="276" t="e">
        <f t="shared" si="21"/>
        <v>#DIV/0!</v>
      </c>
      <c r="U17" s="157"/>
    </row>
    <row r="18" spans="1:21" s="68" customFormat="1" ht="12.75">
      <c r="A18" t="s">
        <v>276</v>
      </c>
      <c r="B18" t="s">
        <v>536</v>
      </c>
      <c r="C18" s="333" t="s">
        <v>538</v>
      </c>
      <c r="D18" t="s">
        <v>539</v>
      </c>
      <c r="E18">
        <v>2043.5619999999999</v>
      </c>
      <c r="F18">
        <v>2043.5619999999999</v>
      </c>
      <c r="G18" s="260">
        <f t="shared" si="14"/>
        <v>0</v>
      </c>
      <c r="H18" s="276">
        <f t="shared" si="15"/>
        <v>0</v>
      </c>
      <c r="I18">
        <v>612.01</v>
      </c>
      <c r="J18">
        <v>612.01</v>
      </c>
      <c r="K18" s="260">
        <f t="shared" si="16"/>
        <v>0</v>
      </c>
      <c r="L18" s="276">
        <f t="shared" si="17"/>
        <v>0</v>
      </c>
      <c r="M18">
        <v>0</v>
      </c>
      <c r="N18">
        <v>0</v>
      </c>
      <c r="O18" s="260">
        <f t="shared" si="18"/>
        <v>0</v>
      </c>
      <c r="P18" s="276" t="e">
        <f t="shared" si="19"/>
        <v>#DIV/0!</v>
      </c>
      <c r="Q18">
        <v>0</v>
      </c>
      <c r="R18">
        <v>0</v>
      </c>
      <c r="S18" s="260">
        <f t="shared" si="20"/>
        <v>0</v>
      </c>
      <c r="T18" s="276" t="e">
        <f t="shared" si="21"/>
        <v>#DIV/0!</v>
      </c>
      <c r="U18" s="157"/>
    </row>
    <row r="19" spans="1:21" s="68" customFormat="1" ht="12.75">
      <c r="A19" t="s">
        <v>276</v>
      </c>
      <c r="B19" t="s">
        <v>536</v>
      </c>
      <c r="C19" s="333" t="s">
        <v>404</v>
      </c>
      <c r="D19" t="s">
        <v>502</v>
      </c>
      <c r="E19">
        <v>18400</v>
      </c>
      <c r="F19">
        <v>18400</v>
      </c>
      <c r="G19" s="260">
        <f t="shared" si="14"/>
        <v>0</v>
      </c>
      <c r="H19" s="276">
        <f t="shared" si="15"/>
        <v>0</v>
      </c>
      <c r="I19">
        <v>8500.7999999999993</v>
      </c>
      <c r="J19">
        <v>8500.7999999999993</v>
      </c>
      <c r="K19" s="260">
        <f t="shared" si="16"/>
        <v>0</v>
      </c>
      <c r="L19" s="276">
        <f t="shared" si="17"/>
        <v>0</v>
      </c>
      <c r="M19">
        <v>0</v>
      </c>
      <c r="N19">
        <v>0</v>
      </c>
      <c r="O19" s="260">
        <f t="shared" si="18"/>
        <v>0</v>
      </c>
      <c r="P19" s="276" t="e">
        <f t="shared" si="19"/>
        <v>#DIV/0!</v>
      </c>
      <c r="Q19">
        <v>0</v>
      </c>
      <c r="R19">
        <v>0</v>
      </c>
      <c r="S19" s="260">
        <f t="shared" si="20"/>
        <v>0</v>
      </c>
      <c r="T19" s="276" t="e">
        <f t="shared" si="21"/>
        <v>#DIV/0!</v>
      </c>
      <c r="U19" s="157"/>
    </row>
    <row r="20" spans="1:21" s="68" customFormat="1" ht="12.75">
      <c r="A20" t="s">
        <v>276</v>
      </c>
      <c r="B20" t="s">
        <v>522</v>
      </c>
      <c r="C20" s="333">
        <v>712459908</v>
      </c>
      <c r="D20" t="s">
        <v>321</v>
      </c>
      <c r="E20">
        <v>2596</v>
      </c>
      <c r="F20">
        <v>2596</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7"/>
    </row>
    <row r="21" spans="1:21" s="68" customFormat="1" ht="12.75">
      <c r="A21" t="s">
        <v>276</v>
      </c>
      <c r="B21" t="s">
        <v>522</v>
      </c>
      <c r="C21" s="333">
        <v>717158901</v>
      </c>
      <c r="D21" t="s">
        <v>333</v>
      </c>
      <c r="E21">
        <v>18812</v>
      </c>
      <c r="F21">
        <v>18812</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7"/>
    </row>
    <row r="22" spans="1:21" s="68" customFormat="1" ht="12.75">
      <c r="A22" t="s">
        <v>276</v>
      </c>
      <c r="B22" t="s">
        <v>522</v>
      </c>
      <c r="C22" s="333">
        <v>717158901</v>
      </c>
      <c r="D22" t="s">
        <v>333</v>
      </c>
      <c r="E22">
        <v>18812</v>
      </c>
      <c r="F22">
        <v>18812</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7"/>
    </row>
    <row r="23" spans="1:21" s="68" customFormat="1" ht="12.75">
      <c r="A23" t="s">
        <v>276</v>
      </c>
      <c r="B23" t="s">
        <v>522</v>
      </c>
      <c r="C23" s="333">
        <v>733337901</v>
      </c>
      <c r="D23" t="s">
        <v>481</v>
      </c>
      <c r="E23">
        <v>2445</v>
      </c>
      <c r="F23">
        <v>2445</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7"/>
    </row>
    <row r="24" spans="1:21" s="68" customFormat="1" ht="12.75">
      <c r="A24" t="s">
        <v>276</v>
      </c>
      <c r="B24" t="s">
        <v>536</v>
      </c>
      <c r="C24" s="333" t="s">
        <v>323</v>
      </c>
      <c r="D24" t="s">
        <v>460</v>
      </c>
      <c r="E24">
        <v>11200</v>
      </c>
      <c r="F24">
        <v>11200</v>
      </c>
      <c r="G24" s="260">
        <f t="shared" si="14"/>
        <v>0</v>
      </c>
      <c r="H24" s="276">
        <f t="shared" si="15"/>
        <v>0</v>
      </c>
      <c r="I24">
        <v>6759.61</v>
      </c>
      <c r="J24">
        <v>6759.61</v>
      </c>
      <c r="K24" s="260">
        <f t="shared" si="16"/>
        <v>0</v>
      </c>
      <c r="L24" s="276">
        <f t="shared" si="17"/>
        <v>0</v>
      </c>
      <c r="M24">
        <v>3639.79</v>
      </c>
      <c r="N24">
        <v>3639.79</v>
      </c>
      <c r="O24" s="260">
        <f t="shared" si="18"/>
        <v>0</v>
      </c>
      <c r="P24" s="276">
        <f t="shared" si="19"/>
        <v>0</v>
      </c>
      <c r="Q24">
        <v>0</v>
      </c>
      <c r="R24">
        <v>0</v>
      </c>
      <c r="S24" s="260">
        <f t="shared" si="20"/>
        <v>0</v>
      </c>
      <c r="T24" s="276" t="e">
        <f t="shared" si="21"/>
        <v>#DIV/0!</v>
      </c>
      <c r="U24" s="157"/>
    </row>
    <row r="25" spans="1:21" s="68" customFormat="1" ht="12.75">
      <c r="A25" t="s">
        <v>276</v>
      </c>
      <c r="B25" t="s">
        <v>536</v>
      </c>
      <c r="C25" s="333">
        <v>294821608</v>
      </c>
      <c r="D25" t="s">
        <v>468</v>
      </c>
      <c r="E25">
        <v>17427.84</v>
      </c>
      <c r="F25">
        <v>17427.84</v>
      </c>
      <c r="G25" s="260">
        <f t="shared" si="12"/>
        <v>0</v>
      </c>
      <c r="H25" s="276">
        <f t="shared" si="13"/>
        <v>0</v>
      </c>
      <c r="I25">
        <v>2039.04</v>
      </c>
      <c r="J25">
        <v>2039.04</v>
      </c>
      <c r="K25" s="260">
        <f t="shared" si="10"/>
        <v>0</v>
      </c>
      <c r="L25" s="276">
        <f t="shared" si="11"/>
        <v>0</v>
      </c>
      <c r="M25">
        <v>0</v>
      </c>
      <c r="N25">
        <v>0</v>
      </c>
      <c r="O25" s="260">
        <f t="shared" si="4"/>
        <v>0</v>
      </c>
      <c r="P25" s="276" t="e">
        <f t="shared" si="5"/>
        <v>#DIV/0!</v>
      </c>
      <c r="Q25">
        <v>0</v>
      </c>
      <c r="R25">
        <v>0</v>
      </c>
      <c r="S25" s="260">
        <f t="shared" si="6"/>
        <v>0</v>
      </c>
      <c r="T25" s="276" t="e">
        <f t="shared" si="7"/>
        <v>#DIV/0!</v>
      </c>
      <c r="U25" s="157"/>
    </row>
    <row r="26" spans="1:21" s="68" customFormat="1" ht="12.75">
      <c r="A26" t="s">
        <v>276</v>
      </c>
      <c r="B26" t="s">
        <v>528</v>
      </c>
      <c r="C26" s="333">
        <v>661650903</v>
      </c>
      <c r="D26" t="s">
        <v>498</v>
      </c>
      <c r="E26">
        <v>7290</v>
      </c>
      <c r="F26">
        <v>7290</v>
      </c>
      <c r="G26" s="260">
        <f t="shared" si="12"/>
        <v>0</v>
      </c>
      <c r="H26" s="276">
        <f t="shared" si="13"/>
        <v>0</v>
      </c>
      <c r="I26">
        <v>1735</v>
      </c>
      <c r="J26">
        <v>1735</v>
      </c>
      <c r="K26" s="260">
        <f t="shared" si="10"/>
        <v>0</v>
      </c>
      <c r="L26" s="276">
        <f t="shared" si="11"/>
        <v>0</v>
      </c>
      <c r="M26">
        <v>313.77</v>
      </c>
      <c r="N26">
        <v>313.77</v>
      </c>
      <c r="O26" s="260">
        <f t="shared" si="4"/>
        <v>0</v>
      </c>
      <c r="P26" s="276">
        <f t="shared" si="5"/>
        <v>0</v>
      </c>
      <c r="Q26">
        <v>15.88</v>
      </c>
      <c r="R26">
        <v>15.88</v>
      </c>
      <c r="S26" s="260">
        <f t="shared" si="6"/>
        <v>0</v>
      </c>
      <c r="T26" s="276">
        <f t="shared" si="7"/>
        <v>0</v>
      </c>
      <c r="U26" s="157"/>
    </row>
    <row r="27" spans="1:21" s="68" customFormat="1" ht="12.75">
      <c r="A27" t="s">
        <v>276</v>
      </c>
      <c r="B27" t="s">
        <v>526</v>
      </c>
      <c r="C27" s="333" t="s">
        <v>479</v>
      </c>
      <c r="D27" t="s">
        <v>480</v>
      </c>
      <c r="E27">
        <v>7100</v>
      </c>
      <c r="F27">
        <v>7100</v>
      </c>
      <c r="G27" s="260">
        <f t="shared" si="12"/>
        <v>0</v>
      </c>
      <c r="H27" s="276">
        <f t="shared" si="13"/>
        <v>0</v>
      </c>
      <c r="I27">
        <v>5119.16</v>
      </c>
      <c r="J27">
        <v>5119.16</v>
      </c>
      <c r="K27" s="260">
        <f t="shared" si="10"/>
        <v>0</v>
      </c>
      <c r="L27" s="276">
        <f t="shared" si="11"/>
        <v>0</v>
      </c>
      <c r="M27">
        <v>0</v>
      </c>
      <c r="N27">
        <v>0</v>
      </c>
      <c r="O27" s="260">
        <f t="shared" si="4"/>
        <v>0</v>
      </c>
      <c r="P27" s="276" t="e">
        <f t="shared" si="5"/>
        <v>#DIV/0!</v>
      </c>
      <c r="Q27">
        <v>-36.89</v>
      </c>
      <c r="R27">
        <v>-36.89</v>
      </c>
      <c r="S27" s="260">
        <f t="shared" si="6"/>
        <v>0</v>
      </c>
      <c r="T27" s="276">
        <f t="shared" si="7"/>
        <v>0</v>
      </c>
      <c r="U27" s="157"/>
    </row>
    <row r="28" spans="1:21" s="68" customFormat="1" ht="12.75">
      <c r="A28" t="s">
        <v>276</v>
      </c>
      <c r="B28" t="s">
        <v>524</v>
      </c>
      <c r="C28" s="333" t="s">
        <v>508</v>
      </c>
      <c r="D28" t="s">
        <v>509</v>
      </c>
      <c r="E28">
        <v>2702</v>
      </c>
      <c r="F28">
        <v>2702</v>
      </c>
      <c r="G28" s="260">
        <f t="shared" si="12"/>
        <v>0</v>
      </c>
      <c r="H28" s="276">
        <f t="shared" si="13"/>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7"/>
    </row>
    <row r="29" spans="1:21" s="68" customFormat="1" ht="12.75">
      <c r="A29" t="s">
        <v>276</v>
      </c>
      <c r="B29" t="s">
        <v>524</v>
      </c>
      <c r="C29" s="333" t="s">
        <v>508</v>
      </c>
      <c r="D29" t="s">
        <v>509</v>
      </c>
      <c r="E29">
        <v>2702</v>
      </c>
      <c r="F29">
        <v>2702</v>
      </c>
      <c r="G29" s="260">
        <f t="shared" si="12"/>
        <v>0</v>
      </c>
      <c r="H29" s="276">
        <f t="shared" si="13"/>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7"/>
    </row>
    <row r="30" spans="1:21" s="68" customFormat="1" ht="12.75">
      <c r="A30" t="s">
        <v>276</v>
      </c>
      <c r="B30" t="s">
        <v>524</v>
      </c>
      <c r="C30" s="333" t="s">
        <v>508</v>
      </c>
      <c r="D30" t="s">
        <v>509</v>
      </c>
      <c r="E30">
        <v>7015</v>
      </c>
      <c r="F30">
        <v>7015</v>
      </c>
      <c r="G30" s="260">
        <f t="shared" si="12"/>
        <v>0</v>
      </c>
      <c r="H30" s="276">
        <f t="shared" si="13"/>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7"/>
    </row>
    <row r="31" spans="1:21" s="68" customFormat="1" ht="12.75">
      <c r="A31" t="s">
        <v>276</v>
      </c>
      <c r="B31" t="s">
        <v>524</v>
      </c>
      <c r="C31" s="333" t="s">
        <v>508</v>
      </c>
      <c r="D31" t="s">
        <v>509</v>
      </c>
      <c r="E31">
        <v>7015</v>
      </c>
      <c r="F31">
        <v>7015</v>
      </c>
      <c r="G31" s="260">
        <f t="shared" si="12"/>
        <v>0</v>
      </c>
      <c r="H31" s="276">
        <f t="shared" si="13"/>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7"/>
    </row>
    <row r="32" spans="1:21" s="68" customFormat="1" ht="12.75">
      <c r="A32" t="s">
        <v>276</v>
      </c>
      <c r="B32" t="s">
        <v>526</v>
      </c>
      <c r="C32" s="333" t="s">
        <v>503</v>
      </c>
      <c r="D32" t="s">
        <v>504</v>
      </c>
      <c r="E32">
        <v>20682</v>
      </c>
      <c r="F32">
        <v>20682</v>
      </c>
      <c r="G32" s="260">
        <f t="shared" si="12"/>
        <v>0</v>
      </c>
      <c r="H32" s="276">
        <f t="shared" si="13"/>
        <v>0</v>
      </c>
      <c r="I32">
        <v>3322.37</v>
      </c>
      <c r="J32">
        <v>3322.37</v>
      </c>
      <c r="K32" s="260">
        <f t="shared" si="10"/>
        <v>0</v>
      </c>
      <c r="L32" s="276">
        <f t="shared" si="11"/>
        <v>0</v>
      </c>
      <c r="M32">
        <v>0</v>
      </c>
      <c r="N32">
        <v>0</v>
      </c>
      <c r="O32" s="260">
        <f t="shared" si="4"/>
        <v>0</v>
      </c>
      <c r="P32" s="276" t="e">
        <f t="shared" si="5"/>
        <v>#DIV/0!</v>
      </c>
      <c r="Q32">
        <v>27.95</v>
      </c>
      <c r="R32">
        <v>27.95</v>
      </c>
      <c r="S32" s="260">
        <f t="shared" si="6"/>
        <v>0</v>
      </c>
      <c r="T32" s="276">
        <f t="shared" si="7"/>
        <v>0</v>
      </c>
      <c r="U32" s="157"/>
    </row>
    <row r="33" spans="1:21" s="68" customFormat="1" ht="12.75">
      <c r="A33" t="s">
        <v>276</v>
      </c>
      <c r="B33" t="s">
        <v>522</v>
      </c>
      <c r="C33" s="333" t="s">
        <v>475</v>
      </c>
      <c r="D33" t="s">
        <v>355</v>
      </c>
      <c r="E33">
        <v>4504</v>
      </c>
      <c r="F33">
        <v>4504</v>
      </c>
      <c r="G33" s="260">
        <f t="shared" si="12"/>
        <v>0</v>
      </c>
      <c r="H33" s="276">
        <f t="shared" si="13"/>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7"/>
    </row>
    <row r="34" spans="1:21" s="68" customFormat="1" ht="12.75">
      <c r="A34" t="s">
        <v>276</v>
      </c>
      <c r="B34" t="s">
        <v>522</v>
      </c>
      <c r="C34" s="333" t="s">
        <v>475</v>
      </c>
      <c r="D34" t="s">
        <v>355</v>
      </c>
      <c r="E34">
        <v>4504</v>
      </c>
      <c r="F34">
        <v>4504</v>
      </c>
      <c r="G34" s="260">
        <f t="shared" si="12"/>
        <v>0</v>
      </c>
      <c r="H34" s="276">
        <f t="shared" si="13"/>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7"/>
    </row>
    <row r="35" spans="1:21" s="68" customFormat="1" ht="12.75">
      <c r="A35" t="s">
        <v>276</v>
      </c>
      <c r="B35" t="s">
        <v>522</v>
      </c>
      <c r="C35" s="333" t="s">
        <v>475</v>
      </c>
      <c r="D35" t="s">
        <v>355</v>
      </c>
      <c r="E35">
        <v>4504</v>
      </c>
      <c r="F35">
        <v>4504</v>
      </c>
      <c r="G35" s="260">
        <f t="shared" ref="G35" si="22">E35-F35</f>
        <v>0</v>
      </c>
      <c r="H35" s="276">
        <f t="shared" ref="H35" si="23">ROUND(G35/E35,10)</f>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7"/>
    </row>
    <row r="36" spans="1:21" s="68" customFormat="1" ht="12.75">
      <c r="A36" t="s">
        <v>276</v>
      </c>
      <c r="B36" t="s">
        <v>536</v>
      </c>
      <c r="C36" s="333" t="s">
        <v>356</v>
      </c>
      <c r="D36" t="s">
        <v>476</v>
      </c>
      <c r="E36">
        <v>18600</v>
      </c>
      <c r="F36">
        <v>18600</v>
      </c>
      <c r="G36" s="260">
        <f t="shared" ref="G36:G71" si="24">E36-F36</f>
        <v>0</v>
      </c>
      <c r="H36" s="276">
        <f t="shared" ref="H36:H71" si="25">ROUND(G36/E36,10)</f>
        <v>0</v>
      </c>
      <c r="I36">
        <v>1688.5</v>
      </c>
      <c r="J36">
        <v>1688.5</v>
      </c>
      <c r="K36" s="260">
        <f t="shared" ref="K36:K71" si="26">I36-J36</f>
        <v>0</v>
      </c>
      <c r="L36" s="276">
        <f t="shared" ref="L36:L71" si="27">ROUND(K36/I36,10)</f>
        <v>0</v>
      </c>
      <c r="M36">
        <v>909.19</v>
      </c>
      <c r="N36">
        <v>909.19</v>
      </c>
      <c r="O36" s="260">
        <f t="shared" si="4"/>
        <v>0</v>
      </c>
      <c r="P36" s="276">
        <f t="shared" si="5"/>
        <v>0</v>
      </c>
      <c r="Q36">
        <v>0</v>
      </c>
      <c r="R36">
        <v>0</v>
      </c>
      <c r="S36" s="260">
        <f t="shared" si="6"/>
        <v>0</v>
      </c>
      <c r="T36" s="276" t="e">
        <f t="shared" si="7"/>
        <v>#DIV/0!</v>
      </c>
      <c r="U36" s="157"/>
    </row>
    <row r="37" spans="1:21" s="68" customFormat="1" ht="12.75">
      <c r="A37" t="s">
        <v>276</v>
      </c>
      <c r="B37" t="s">
        <v>536</v>
      </c>
      <c r="C37" s="333">
        <v>485785109</v>
      </c>
      <c r="D37" t="s">
        <v>477</v>
      </c>
      <c r="E37">
        <v>11600</v>
      </c>
      <c r="F37">
        <v>11600</v>
      </c>
      <c r="G37" s="260">
        <f t="shared" si="24"/>
        <v>0</v>
      </c>
      <c r="H37" s="276">
        <f t="shared" si="25"/>
        <v>0</v>
      </c>
      <c r="I37">
        <v>3454.08</v>
      </c>
      <c r="J37">
        <v>3454.08</v>
      </c>
      <c r="K37" s="260">
        <f t="shared" si="26"/>
        <v>0</v>
      </c>
      <c r="L37" s="276">
        <f t="shared" si="27"/>
        <v>0</v>
      </c>
      <c r="M37">
        <v>383.79</v>
      </c>
      <c r="N37">
        <v>383.79</v>
      </c>
      <c r="O37" s="260">
        <f t="shared" si="4"/>
        <v>0</v>
      </c>
      <c r="P37" s="276">
        <f t="shared" si="5"/>
        <v>0</v>
      </c>
      <c r="Q37">
        <v>0</v>
      </c>
      <c r="R37">
        <v>0</v>
      </c>
      <c r="S37" s="260">
        <f t="shared" si="6"/>
        <v>0</v>
      </c>
      <c r="T37" s="276" t="e">
        <f t="shared" si="7"/>
        <v>#DIV/0!</v>
      </c>
      <c r="U37" s="157"/>
    </row>
    <row r="38" spans="1:21" s="68" customFormat="1" ht="12.75">
      <c r="A38" t="s">
        <v>276</v>
      </c>
      <c r="B38" t="s">
        <v>536</v>
      </c>
      <c r="C38" s="333">
        <v>398438408</v>
      </c>
      <c r="D38" t="s">
        <v>470</v>
      </c>
      <c r="E38">
        <v>3174.627</v>
      </c>
      <c r="F38">
        <v>3174.627</v>
      </c>
      <c r="G38" s="260">
        <f t="shared" si="24"/>
        <v>0</v>
      </c>
      <c r="H38" s="276">
        <f t="shared" si="25"/>
        <v>0</v>
      </c>
      <c r="I38">
        <v>517.99</v>
      </c>
      <c r="J38">
        <v>517.99</v>
      </c>
      <c r="K38" s="260">
        <f t="shared" si="26"/>
        <v>0</v>
      </c>
      <c r="L38" s="276">
        <f t="shared" si="27"/>
        <v>0</v>
      </c>
      <c r="M38">
        <v>991.28</v>
      </c>
      <c r="N38">
        <v>991.28</v>
      </c>
      <c r="O38" s="260">
        <f t="shared" si="4"/>
        <v>0</v>
      </c>
      <c r="P38" s="276">
        <f t="shared" si="5"/>
        <v>0</v>
      </c>
      <c r="Q38">
        <v>0</v>
      </c>
      <c r="R38">
        <v>0</v>
      </c>
      <c r="S38" s="260">
        <f t="shared" si="6"/>
        <v>0</v>
      </c>
      <c r="T38" s="276" t="e">
        <f t="shared" si="7"/>
        <v>#DIV/0!</v>
      </c>
      <c r="U38" s="157"/>
    </row>
    <row r="39" spans="1:21" s="68" customFormat="1" ht="12.75">
      <c r="A39" t="s">
        <v>276</v>
      </c>
      <c r="B39" t="s">
        <v>536</v>
      </c>
      <c r="C39" s="333" t="s">
        <v>316</v>
      </c>
      <c r="D39" t="s">
        <v>458</v>
      </c>
      <c r="E39">
        <v>2900</v>
      </c>
      <c r="F39">
        <v>2900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7"/>
    </row>
    <row r="40" spans="1:21" s="68" customFormat="1" ht="12.75">
      <c r="A40" t="s">
        <v>276</v>
      </c>
      <c r="B40" t="s">
        <v>536</v>
      </c>
      <c r="C40" s="333" t="s">
        <v>316</v>
      </c>
      <c r="D40" t="s">
        <v>458</v>
      </c>
      <c r="E40">
        <v>3500</v>
      </c>
      <c r="F40">
        <v>3500</v>
      </c>
      <c r="G40" s="260">
        <f t="shared" si="24"/>
        <v>0</v>
      </c>
      <c r="H40" s="276">
        <f t="shared" si="25"/>
        <v>0</v>
      </c>
      <c r="I40">
        <v>0</v>
      </c>
      <c r="J40">
        <v>0</v>
      </c>
      <c r="K40" s="260">
        <f t="shared" si="26"/>
        <v>0</v>
      </c>
      <c r="L40" s="276" t="e">
        <f t="shared" si="27"/>
        <v>#DIV/0!</v>
      </c>
      <c r="M40">
        <v>0</v>
      </c>
      <c r="N40">
        <v>0</v>
      </c>
      <c r="O40" s="260">
        <f t="shared" si="4"/>
        <v>0</v>
      </c>
      <c r="P40" s="276" t="e">
        <f t="shared" si="5"/>
        <v>#DIV/0!</v>
      </c>
      <c r="Q40">
        <v>0</v>
      </c>
      <c r="R40">
        <v>0</v>
      </c>
      <c r="S40" s="260">
        <f t="shared" si="6"/>
        <v>0</v>
      </c>
      <c r="T40" s="276" t="e">
        <f t="shared" si="7"/>
        <v>#DIV/0!</v>
      </c>
      <c r="U40" s="157"/>
    </row>
    <row r="41" spans="1:21" s="68" customFormat="1" ht="12.75">
      <c r="A41" t="s">
        <v>276</v>
      </c>
      <c r="B41" t="s">
        <v>536</v>
      </c>
      <c r="C41" s="333" t="s">
        <v>420</v>
      </c>
      <c r="D41" t="s">
        <v>514</v>
      </c>
      <c r="E41">
        <v>20000</v>
      </c>
      <c r="F41">
        <v>20000</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7"/>
    </row>
    <row r="42" spans="1:21" s="68" customFormat="1" ht="12.75">
      <c r="A42" t="s">
        <v>276</v>
      </c>
      <c r="B42" t="s">
        <v>536</v>
      </c>
      <c r="C42" s="333">
        <v>759530108</v>
      </c>
      <c r="D42" t="s">
        <v>496</v>
      </c>
      <c r="E42">
        <v>15000</v>
      </c>
      <c r="F42">
        <v>15000</v>
      </c>
      <c r="G42" s="260">
        <f t="shared" si="24"/>
        <v>0</v>
      </c>
      <c r="H42" s="276">
        <f t="shared" si="25"/>
        <v>0</v>
      </c>
      <c r="I42">
        <v>7039.05</v>
      </c>
      <c r="J42">
        <v>7039.05</v>
      </c>
      <c r="K42" s="260">
        <f t="shared" si="26"/>
        <v>0</v>
      </c>
      <c r="L42" s="276">
        <f t="shared" si="27"/>
        <v>0</v>
      </c>
      <c r="M42">
        <v>0</v>
      </c>
      <c r="N42">
        <v>0</v>
      </c>
      <c r="O42" s="260">
        <f t="shared" si="4"/>
        <v>0</v>
      </c>
      <c r="P42" s="276" t="e">
        <f t="shared" si="5"/>
        <v>#DIV/0!</v>
      </c>
      <c r="Q42">
        <v>0</v>
      </c>
      <c r="R42">
        <v>0</v>
      </c>
      <c r="S42" s="260">
        <f t="shared" si="6"/>
        <v>0</v>
      </c>
      <c r="T42" s="276" t="e">
        <f t="shared" si="7"/>
        <v>#DIV/0!</v>
      </c>
      <c r="U42" s="157"/>
    </row>
    <row r="43" spans="1:21" s="68" customFormat="1" ht="12.75">
      <c r="A43" t="s">
        <v>276</v>
      </c>
      <c r="B43" t="s">
        <v>536</v>
      </c>
      <c r="C43" s="333" t="s">
        <v>338</v>
      </c>
      <c r="D43" t="s">
        <v>469</v>
      </c>
      <c r="E43">
        <v>5800</v>
      </c>
      <c r="F43">
        <v>5800</v>
      </c>
      <c r="G43" s="260">
        <f t="shared" si="24"/>
        <v>0</v>
      </c>
      <c r="H43" s="276">
        <f t="shared" si="25"/>
        <v>0</v>
      </c>
      <c r="I43">
        <v>4454.24</v>
      </c>
      <c r="J43">
        <v>4454.24</v>
      </c>
      <c r="K43" s="260">
        <f t="shared" si="26"/>
        <v>0</v>
      </c>
      <c r="L43" s="276">
        <f t="shared" si="27"/>
        <v>0</v>
      </c>
      <c r="M43">
        <v>1565</v>
      </c>
      <c r="N43">
        <v>1565</v>
      </c>
      <c r="O43" s="260">
        <f t="shared" si="4"/>
        <v>0</v>
      </c>
      <c r="P43" s="276">
        <f t="shared" si="5"/>
        <v>0</v>
      </c>
      <c r="Q43">
        <v>0</v>
      </c>
      <c r="R43">
        <v>0</v>
      </c>
      <c r="S43" s="260">
        <f t="shared" si="6"/>
        <v>0</v>
      </c>
      <c r="T43" s="276" t="e">
        <f t="shared" si="7"/>
        <v>#DIV/0!</v>
      </c>
      <c r="U43" s="157"/>
    </row>
    <row r="44" spans="1:21" s="68" customFormat="1" ht="12.75">
      <c r="A44" t="s">
        <v>276</v>
      </c>
      <c r="B44" t="s">
        <v>536</v>
      </c>
      <c r="C44" s="333" t="s">
        <v>338</v>
      </c>
      <c r="D44" t="s">
        <v>469</v>
      </c>
      <c r="E44">
        <v>2377.998</v>
      </c>
      <c r="F44">
        <v>2377.998</v>
      </c>
      <c r="G44" s="260">
        <f t="shared" si="24"/>
        <v>0</v>
      </c>
      <c r="H44" s="276">
        <f t="shared" si="25"/>
        <v>0</v>
      </c>
      <c r="I44">
        <v>2767.99</v>
      </c>
      <c r="J44">
        <v>2767.99</v>
      </c>
      <c r="K44" s="260">
        <f t="shared" si="26"/>
        <v>0</v>
      </c>
      <c r="L44" s="276">
        <f t="shared" si="27"/>
        <v>0</v>
      </c>
      <c r="M44">
        <v>0</v>
      </c>
      <c r="N44">
        <v>0</v>
      </c>
      <c r="O44" s="260">
        <f t="shared" si="4"/>
        <v>0</v>
      </c>
      <c r="P44" s="276" t="e">
        <f t="shared" si="5"/>
        <v>#DIV/0!</v>
      </c>
      <c r="Q44">
        <v>0</v>
      </c>
      <c r="R44">
        <v>0</v>
      </c>
      <c r="S44" s="260">
        <f t="shared" si="6"/>
        <v>0</v>
      </c>
      <c r="T44" s="276" t="e">
        <f t="shared" si="7"/>
        <v>#DIV/0!</v>
      </c>
      <c r="U44" s="157"/>
    </row>
    <row r="45" spans="1:21" s="68" customFormat="1" ht="12.75">
      <c r="A45" t="s">
        <v>276</v>
      </c>
      <c r="B45" t="s">
        <v>524</v>
      </c>
      <c r="C45" s="333" t="s">
        <v>450</v>
      </c>
      <c r="D45" t="s">
        <v>451</v>
      </c>
      <c r="E45">
        <v>4033</v>
      </c>
      <c r="F45">
        <v>4033</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7"/>
    </row>
    <row r="46" spans="1:21" s="68" customFormat="1" ht="12.75">
      <c r="A46" t="s">
        <v>276</v>
      </c>
      <c r="B46" t="s">
        <v>524</v>
      </c>
      <c r="C46" s="333" t="s">
        <v>450</v>
      </c>
      <c r="D46" t="s">
        <v>451</v>
      </c>
      <c r="E46">
        <v>4033</v>
      </c>
      <c r="F46">
        <v>4033</v>
      </c>
      <c r="G46" s="260">
        <f t="shared" si="24"/>
        <v>0</v>
      </c>
      <c r="H46" s="276">
        <f t="shared" si="25"/>
        <v>0</v>
      </c>
      <c r="I46">
        <v>0</v>
      </c>
      <c r="J46">
        <v>0</v>
      </c>
      <c r="K46" s="260">
        <f t="shared" si="26"/>
        <v>0</v>
      </c>
      <c r="L46" s="276" t="e">
        <f t="shared" si="27"/>
        <v>#DIV/0!</v>
      </c>
      <c r="M46">
        <v>0</v>
      </c>
      <c r="N46">
        <v>0</v>
      </c>
      <c r="O46" s="260">
        <f t="shared" si="4"/>
        <v>0</v>
      </c>
      <c r="P46" s="276" t="e">
        <f t="shared" si="5"/>
        <v>#DIV/0!</v>
      </c>
      <c r="Q46">
        <v>0</v>
      </c>
      <c r="R46">
        <v>0</v>
      </c>
      <c r="S46" s="260">
        <f t="shared" si="6"/>
        <v>0</v>
      </c>
      <c r="T46" s="276" t="e">
        <f t="shared" si="7"/>
        <v>#DIV/0!</v>
      </c>
      <c r="U46" s="157"/>
    </row>
    <row r="47" spans="1:21" s="68" customFormat="1" ht="12.75">
      <c r="A47" t="s">
        <v>276</v>
      </c>
      <c r="B47" t="s">
        <v>524</v>
      </c>
      <c r="C47" s="333" t="s">
        <v>450</v>
      </c>
      <c r="D47" t="s">
        <v>451</v>
      </c>
      <c r="E47">
        <v>4033</v>
      </c>
      <c r="F47">
        <v>4033</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7"/>
    </row>
    <row r="48" spans="1:21" s="68" customFormat="1" ht="12.75">
      <c r="A48" t="s">
        <v>276</v>
      </c>
      <c r="B48" t="s">
        <v>524</v>
      </c>
      <c r="C48" s="333" t="s">
        <v>450</v>
      </c>
      <c r="D48" t="s">
        <v>451</v>
      </c>
      <c r="E48">
        <v>4033</v>
      </c>
      <c r="F48">
        <v>4033</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7"/>
    </row>
    <row r="49" spans="1:21" s="68" customFormat="1" ht="12.75">
      <c r="A49" t="s">
        <v>276</v>
      </c>
      <c r="B49" t="s">
        <v>524</v>
      </c>
      <c r="C49" s="333" t="s">
        <v>450</v>
      </c>
      <c r="D49" t="s">
        <v>451</v>
      </c>
      <c r="E49">
        <v>4033</v>
      </c>
      <c r="F49">
        <v>4033</v>
      </c>
      <c r="G49" s="260">
        <f t="shared" si="24"/>
        <v>0</v>
      </c>
      <c r="H49" s="276">
        <f t="shared" si="25"/>
        <v>0</v>
      </c>
      <c r="I49">
        <v>6295.75</v>
      </c>
      <c r="J49">
        <v>6295.75</v>
      </c>
      <c r="K49" s="260">
        <f t="shared" si="26"/>
        <v>0</v>
      </c>
      <c r="L49" s="276">
        <f t="shared" si="27"/>
        <v>0</v>
      </c>
      <c r="M49">
        <v>1111.02</v>
      </c>
      <c r="N49">
        <v>1111.02</v>
      </c>
      <c r="O49" s="260">
        <f t="shared" si="4"/>
        <v>0</v>
      </c>
      <c r="P49" s="276">
        <f t="shared" si="5"/>
        <v>0</v>
      </c>
      <c r="Q49">
        <v>-23.18</v>
      </c>
      <c r="R49">
        <v>-23.18</v>
      </c>
      <c r="S49" s="260">
        <f t="shared" si="6"/>
        <v>0</v>
      </c>
      <c r="T49" s="276">
        <f t="shared" si="7"/>
        <v>0</v>
      </c>
      <c r="U49" s="157"/>
    </row>
    <row r="50" spans="1:21" s="68" customFormat="1" ht="12.75">
      <c r="A50" t="s">
        <v>276</v>
      </c>
      <c r="B50" t="s">
        <v>524</v>
      </c>
      <c r="C50" s="333" t="s">
        <v>450</v>
      </c>
      <c r="D50" t="s">
        <v>451</v>
      </c>
      <c r="E50">
        <v>4033</v>
      </c>
      <c r="F50">
        <v>4033</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7"/>
    </row>
    <row r="51" spans="1:21" s="68" customFormat="1" ht="12.75">
      <c r="A51" t="s">
        <v>276</v>
      </c>
      <c r="B51" t="s">
        <v>536</v>
      </c>
      <c r="C51" s="333">
        <v>705015105</v>
      </c>
      <c r="D51" t="s">
        <v>492</v>
      </c>
      <c r="E51">
        <v>31708</v>
      </c>
      <c r="F51">
        <v>31708</v>
      </c>
      <c r="G51" s="260">
        <f t="shared" si="24"/>
        <v>0</v>
      </c>
      <c r="H51" s="276">
        <f t="shared" si="25"/>
        <v>0</v>
      </c>
      <c r="I51">
        <v>5977.4</v>
      </c>
      <c r="J51">
        <v>5977.4</v>
      </c>
      <c r="K51" s="260">
        <f t="shared" si="26"/>
        <v>0</v>
      </c>
      <c r="L51" s="276">
        <f t="shared" si="27"/>
        <v>0</v>
      </c>
      <c r="M51">
        <v>0</v>
      </c>
      <c r="N51">
        <v>0</v>
      </c>
      <c r="O51" s="260">
        <f t="shared" si="4"/>
        <v>0</v>
      </c>
      <c r="P51" s="276" t="e">
        <f t="shared" si="5"/>
        <v>#DIV/0!</v>
      </c>
      <c r="Q51">
        <v>0</v>
      </c>
      <c r="R51">
        <v>0</v>
      </c>
      <c r="S51" s="260">
        <f t="shared" si="6"/>
        <v>0</v>
      </c>
      <c r="T51" s="276" t="e">
        <f t="shared" si="7"/>
        <v>#DIV/0!</v>
      </c>
      <c r="U51" s="157"/>
    </row>
    <row r="52" spans="1:21" s="68" customFormat="1" ht="12.75">
      <c r="A52" t="s">
        <v>276</v>
      </c>
      <c r="B52" t="s">
        <v>524</v>
      </c>
      <c r="C52" s="333">
        <v>599933900</v>
      </c>
      <c r="D52" t="s">
        <v>513</v>
      </c>
      <c r="E52">
        <v>2900</v>
      </c>
      <c r="F52">
        <v>2900</v>
      </c>
      <c r="G52" s="260">
        <f t="shared" si="24"/>
        <v>0</v>
      </c>
      <c r="H52" s="276">
        <f t="shared" si="25"/>
        <v>0</v>
      </c>
      <c r="I52">
        <v>0</v>
      </c>
      <c r="J52">
        <v>0</v>
      </c>
      <c r="K52" s="260">
        <f t="shared" si="26"/>
        <v>0</v>
      </c>
      <c r="L52" s="276" t="e">
        <f t="shared" si="27"/>
        <v>#DIV/0!</v>
      </c>
      <c r="M52">
        <v>0</v>
      </c>
      <c r="N52">
        <v>0</v>
      </c>
      <c r="O52" s="260">
        <f t="shared" si="4"/>
        <v>0</v>
      </c>
      <c r="P52" s="276" t="e">
        <f t="shared" si="5"/>
        <v>#DIV/0!</v>
      </c>
      <c r="Q52">
        <v>0</v>
      </c>
      <c r="R52">
        <v>0</v>
      </c>
      <c r="S52" s="260">
        <f t="shared" si="6"/>
        <v>0</v>
      </c>
      <c r="T52" s="276" t="e">
        <f t="shared" si="7"/>
        <v>#DIV/0!</v>
      </c>
      <c r="U52" s="157"/>
    </row>
    <row r="53" spans="1:21" s="68" customFormat="1" ht="12.75">
      <c r="A53" t="s">
        <v>276</v>
      </c>
      <c r="B53" t="s">
        <v>524</v>
      </c>
      <c r="C53" s="333">
        <v>599933900</v>
      </c>
      <c r="D53" t="s">
        <v>513</v>
      </c>
      <c r="E53">
        <v>2900</v>
      </c>
      <c r="F53">
        <v>2900</v>
      </c>
      <c r="G53" s="260">
        <f t="shared" si="24"/>
        <v>0</v>
      </c>
      <c r="H53" s="276">
        <f t="shared" si="25"/>
        <v>0</v>
      </c>
      <c r="I53">
        <v>0</v>
      </c>
      <c r="J53">
        <v>0</v>
      </c>
      <c r="K53" s="260">
        <f t="shared" si="26"/>
        <v>0</v>
      </c>
      <c r="L53" s="276" t="e">
        <f t="shared" si="27"/>
        <v>#DIV/0!</v>
      </c>
      <c r="M53">
        <v>0</v>
      </c>
      <c r="N53">
        <v>0</v>
      </c>
      <c r="O53" s="260">
        <f t="shared" si="4"/>
        <v>0</v>
      </c>
      <c r="P53" s="276" t="e">
        <f t="shared" si="5"/>
        <v>#DIV/0!</v>
      </c>
      <c r="Q53">
        <v>0</v>
      </c>
      <c r="R53">
        <v>0</v>
      </c>
      <c r="S53" s="260">
        <f t="shared" si="6"/>
        <v>0</v>
      </c>
      <c r="T53" s="276" t="e">
        <f t="shared" si="7"/>
        <v>#DIV/0!</v>
      </c>
      <c r="U53" s="157"/>
    </row>
    <row r="54" spans="1:21" s="68" customFormat="1" ht="12.75">
      <c r="A54" t="s">
        <v>276</v>
      </c>
      <c r="B54" t="s">
        <v>524</v>
      </c>
      <c r="C54" s="333">
        <v>599933900</v>
      </c>
      <c r="D54" t="s">
        <v>513</v>
      </c>
      <c r="E54">
        <v>2900</v>
      </c>
      <c r="F54">
        <v>2900</v>
      </c>
      <c r="G54" s="260">
        <f t="shared" si="24"/>
        <v>0</v>
      </c>
      <c r="H54" s="276">
        <f t="shared" si="25"/>
        <v>0</v>
      </c>
      <c r="I54">
        <v>0</v>
      </c>
      <c r="J54">
        <v>0</v>
      </c>
      <c r="K54" s="260">
        <f t="shared" si="26"/>
        <v>0</v>
      </c>
      <c r="L54" s="276" t="e">
        <f t="shared" si="27"/>
        <v>#DIV/0!</v>
      </c>
      <c r="M54">
        <v>0</v>
      </c>
      <c r="N54">
        <v>0</v>
      </c>
      <c r="O54" s="260">
        <f t="shared" si="4"/>
        <v>0</v>
      </c>
      <c r="P54" s="276" t="e">
        <f t="shared" si="5"/>
        <v>#DIV/0!</v>
      </c>
      <c r="Q54">
        <v>0</v>
      </c>
      <c r="R54">
        <v>0</v>
      </c>
      <c r="S54" s="260">
        <f t="shared" si="6"/>
        <v>0</v>
      </c>
      <c r="T54" s="276" t="e">
        <f t="shared" si="7"/>
        <v>#DIV/0!</v>
      </c>
      <c r="U54" s="157"/>
    </row>
    <row r="55" spans="1:21" s="68" customFormat="1" ht="12.75">
      <c r="A55" t="s">
        <v>276</v>
      </c>
      <c r="B55" t="s">
        <v>536</v>
      </c>
      <c r="C55" s="333" t="s">
        <v>454</v>
      </c>
      <c r="D55" t="s">
        <v>455</v>
      </c>
      <c r="E55">
        <v>0</v>
      </c>
      <c r="F55">
        <v>0</v>
      </c>
      <c r="G55" s="260">
        <f t="shared" si="24"/>
        <v>0</v>
      </c>
      <c r="H55" s="276" t="e">
        <f t="shared" si="25"/>
        <v>#DIV/0!</v>
      </c>
      <c r="I55">
        <v>291.19</v>
      </c>
      <c r="J55">
        <v>291.19</v>
      </c>
      <c r="K55" s="260">
        <f t="shared" si="26"/>
        <v>0</v>
      </c>
      <c r="L55" s="276">
        <f t="shared" si="27"/>
        <v>0</v>
      </c>
      <c r="M55">
        <v>873.55</v>
      </c>
      <c r="N55">
        <v>873.55</v>
      </c>
      <c r="O55" s="260">
        <f t="shared" si="4"/>
        <v>0</v>
      </c>
      <c r="P55" s="276">
        <f t="shared" si="5"/>
        <v>0</v>
      </c>
      <c r="Q55">
        <v>0</v>
      </c>
      <c r="R55">
        <v>0</v>
      </c>
      <c r="S55" s="260">
        <f t="shared" si="6"/>
        <v>0</v>
      </c>
      <c r="T55" s="276" t="e">
        <f t="shared" si="7"/>
        <v>#DIV/0!</v>
      </c>
      <c r="U55" s="157"/>
    </row>
    <row r="56" spans="1:21" s="68" customFormat="1" ht="12.75">
      <c r="A56" t="s">
        <v>276</v>
      </c>
      <c r="B56" t="s">
        <v>528</v>
      </c>
      <c r="C56" s="333">
        <v>698604006</v>
      </c>
      <c r="D56" t="s">
        <v>518</v>
      </c>
      <c r="E56">
        <v>6300</v>
      </c>
      <c r="F56">
        <v>6300</v>
      </c>
      <c r="G56" s="260">
        <f t="shared" si="24"/>
        <v>0</v>
      </c>
      <c r="H56" s="276">
        <f t="shared" si="25"/>
        <v>0</v>
      </c>
      <c r="I56">
        <v>711.43</v>
      </c>
      <c r="J56">
        <v>711.43</v>
      </c>
      <c r="K56" s="260">
        <f t="shared" si="26"/>
        <v>0</v>
      </c>
      <c r="L56" s="276">
        <f t="shared" si="27"/>
        <v>0</v>
      </c>
      <c r="M56">
        <v>0</v>
      </c>
      <c r="N56">
        <v>0</v>
      </c>
      <c r="O56" s="260">
        <f t="shared" si="4"/>
        <v>0</v>
      </c>
      <c r="P56" s="276" t="e">
        <f t="shared" si="5"/>
        <v>#DIV/0!</v>
      </c>
      <c r="Q56">
        <v>-19.79</v>
      </c>
      <c r="R56">
        <v>-19.79</v>
      </c>
      <c r="S56" s="260">
        <f t="shared" si="6"/>
        <v>0</v>
      </c>
      <c r="T56" s="276">
        <f t="shared" si="7"/>
        <v>0</v>
      </c>
      <c r="U56" s="157"/>
    </row>
    <row r="57" spans="1:21" s="68" customFormat="1" ht="12.75">
      <c r="A57" t="s">
        <v>276</v>
      </c>
      <c r="B57" t="s">
        <v>526</v>
      </c>
      <c r="C57" s="333" t="s">
        <v>459</v>
      </c>
      <c r="D57" t="s">
        <v>319</v>
      </c>
      <c r="E57">
        <v>66722</v>
      </c>
      <c r="F57">
        <v>66722</v>
      </c>
      <c r="G57" s="260">
        <f t="shared" si="24"/>
        <v>0</v>
      </c>
      <c r="H57" s="276">
        <f t="shared" si="25"/>
        <v>0</v>
      </c>
      <c r="I57">
        <v>13210.34</v>
      </c>
      <c r="J57">
        <v>13210.34</v>
      </c>
      <c r="K57" s="260">
        <f t="shared" si="26"/>
        <v>0</v>
      </c>
      <c r="L57" s="276">
        <f t="shared" si="27"/>
        <v>0</v>
      </c>
      <c r="M57">
        <v>0</v>
      </c>
      <c r="N57">
        <v>0</v>
      </c>
      <c r="O57" s="260">
        <f t="shared" si="4"/>
        <v>0</v>
      </c>
      <c r="P57" s="276" t="e">
        <f t="shared" si="5"/>
        <v>#DIV/0!</v>
      </c>
      <c r="Q57">
        <v>0</v>
      </c>
      <c r="R57">
        <v>0</v>
      </c>
      <c r="S57" s="260">
        <f t="shared" si="6"/>
        <v>0</v>
      </c>
      <c r="T57" s="276" t="e">
        <f t="shared" si="7"/>
        <v>#DIV/0!</v>
      </c>
      <c r="U57" s="157"/>
    </row>
    <row r="58" spans="1:21" s="68" customFormat="1" ht="12.75">
      <c r="A58" t="s">
        <v>276</v>
      </c>
      <c r="B58" t="s">
        <v>524</v>
      </c>
      <c r="C58" s="333">
        <v>403197908</v>
      </c>
      <c r="D58" t="s">
        <v>295</v>
      </c>
      <c r="E58">
        <v>1416</v>
      </c>
      <c r="F58">
        <v>1416</v>
      </c>
      <c r="G58" s="260">
        <f t="shared" si="24"/>
        <v>0</v>
      </c>
      <c r="H58" s="276">
        <f t="shared" si="25"/>
        <v>0</v>
      </c>
      <c r="I58">
        <v>0</v>
      </c>
      <c r="J58">
        <v>0</v>
      </c>
      <c r="K58" s="260">
        <f t="shared" si="26"/>
        <v>0</v>
      </c>
      <c r="L58" s="276" t="e">
        <f t="shared" si="27"/>
        <v>#DIV/0!</v>
      </c>
      <c r="M58">
        <v>0</v>
      </c>
      <c r="N58">
        <v>0</v>
      </c>
      <c r="O58" s="260">
        <f t="shared" si="4"/>
        <v>0</v>
      </c>
      <c r="P58" s="276" t="e">
        <f t="shared" si="5"/>
        <v>#DIV/0!</v>
      </c>
      <c r="Q58">
        <v>0</v>
      </c>
      <c r="R58">
        <v>0</v>
      </c>
      <c r="S58" s="260">
        <f t="shared" si="6"/>
        <v>0</v>
      </c>
      <c r="T58" s="276" t="e">
        <f t="shared" si="7"/>
        <v>#DIV/0!</v>
      </c>
      <c r="U58" s="157"/>
    </row>
    <row r="59" spans="1:21" s="68" customFormat="1" ht="12.75">
      <c r="A59" t="s">
        <v>276</v>
      </c>
      <c r="B59" t="s">
        <v>524</v>
      </c>
      <c r="C59" s="333">
        <v>403197908</v>
      </c>
      <c r="D59" t="s">
        <v>295</v>
      </c>
      <c r="E59">
        <v>1416</v>
      </c>
      <c r="F59">
        <v>1416</v>
      </c>
      <c r="G59" s="260">
        <f t="shared" si="24"/>
        <v>0</v>
      </c>
      <c r="H59" s="276">
        <f t="shared" si="25"/>
        <v>0</v>
      </c>
      <c r="I59">
        <v>0</v>
      </c>
      <c r="J59">
        <v>0</v>
      </c>
      <c r="K59" s="260">
        <f t="shared" si="26"/>
        <v>0</v>
      </c>
      <c r="L59" s="276" t="e">
        <f t="shared" si="27"/>
        <v>#DIV/0!</v>
      </c>
      <c r="M59">
        <v>0</v>
      </c>
      <c r="N59">
        <v>0</v>
      </c>
      <c r="O59" s="260">
        <f t="shared" si="4"/>
        <v>0</v>
      </c>
      <c r="P59" s="276" t="e">
        <f t="shared" si="5"/>
        <v>#DIV/0!</v>
      </c>
      <c r="Q59">
        <v>0</v>
      </c>
      <c r="R59">
        <v>0</v>
      </c>
      <c r="S59" s="260">
        <f t="shared" si="6"/>
        <v>0</v>
      </c>
      <c r="T59" s="276" t="e">
        <f t="shared" si="7"/>
        <v>#DIV/0!</v>
      </c>
      <c r="U59" s="157"/>
    </row>
    <row r="60" spans="1:21" s="68" customFormat="1" ht="12.75">
      <c r="A60" t="s">
        <v>276</v>
      </c>
      <c r="B60" t="s">
        <v>524</v>
      </c>
      <c r="C60" s="333">
        <v>403197908</v>
      </c>
      <c r="D60" t="s">
        <v>295</v>
      </c>
      <c r="E60">
        <v>1716</v>
      </c>
      <c r="F60">
        <v>1716</v>
      </c>
      <c r="G60" s="260">
        <f t="shared" si="24"/>
        <v>0</v>
      </c>
      <c r="H60" s="276">
        <f t="shared" si="25"/>
        <v>0</v>
      </c>
      <c r="I60">
        <v>0</v>
      </c>
      <c r="J60">
        <v>0</v>
      </c>
      <c r="K60" s="260">
        <f t="shared" si="26"/>
        <v>0</v>
      </c>
      <c r="L60" s="276" t="e">
        <f t="shared" si="27"/>
        <v>#DIV/0!</v>
      </c>
      <c r="M60">
        <v>0</v>
      </c>
      <c r="N60">
        <v>0</v>
      </c>
      <c r="O60" s="260">
        <f t="shared" si="4"/>
        <v>0</v>
      </c>
      <c r="P60" s="276" t="e">
        <f t="shared" si="5"/>
        <v>#DIV/0!</v>
      </c>
      <c r="Q60">
        <v>0</v>
      </c>
      <c r="R60">
        <v>0</v>
      </c>
      <c r="S60" s="260">
        <f t="shared" si="6"/>
        <v>0</v>
      </c>
      <c r="T60" s="276" t="e">
        <f t="shared" si="7"/>
        <v>#DIV/0!</v>
      </c>
      <c r="U60" s="157"/>
    </row>
    <row r="61" spans="1:21" s="68" customFormat="1" ht="15">
      <c r="A61" s="325" t="s">
        <v>276</v>
      </c>
      <c r="B61" s="325" t="s">
        <v>524</v>
      </c>
      <c r="C61" s="337">
        <v>474184900</v>
      </c>
      <c r="D61" s="325" t="s">
        <v>371</v>
      </c>
      <c r="E61" s="325">
        <v>3154</v>
      </c>
      <c r="F61" s="325">
        <v>3154</v>
      </c>
      <c r="G61" s="260">
        <f t="shared" ref="G61:G65" si="28">E61-F61</f>
        <v>0</v>
      </c>
      <c r="H61" s="276">
        <f t="shared" ref="H61:H65" si="29">ROUND(G61/E61,10)</f>
        <v>0</v>
      </c>
      <c r="I61" s="326">
        <v>0</v>
      </c>
      <c r="J61" s="327">
        <v>0</v>
      </c>
      <c r="K61" s="260">
        <f t="shared" ref="K61:K65" si="30">I61-J61</f>
        <v>0</v>
      </c>
      <c r="L61" s="276" t="e">
        <f t="shared" ref="L61:L65" si="31">ROUND(K61/I61,10)</f>
        <v>#DIV/0!</v>
      </c>
      <c r="M61" s="328">
        <v>0</v>
      </c>
      <c r="N61" s="329">
        <v>0</v>
      </c>
      <c r="O61" s="260">
        <f t="shared" ref="O61:O65" si="32">M61-N61</f>
        <v>0</v>
      </c>
      <c r="P61" s="276" t="e">
        <f t="shared" ref="P61:P65" si="33">ROUND(O61/M61,10)</f>
        <v>#DIV/0!</v>
      </c>
      <c r="Q61" s="330">
        <v>0</v>
      </c>
      <c r="R61" s="331">
        <v>0</v>
      </c>
      <c r="S61" s="260">
        <f t="shared" ref="S61:S65" si="34">Q61-R61</f>
        <v>0</v>
      </c>
      <c r="T61" s="276" t="e">
        <f t="shared" ref="T61:T65" si="35">ROUND(S61/Q61,10)</f>
        <v>#DIV/0!</v>
      </c>
      <c r="U61" s="157"/>
    </row>
    <row r="62" spans="1:21" s="68" customFormat="1" ht="15">
      <c r="A62" s="325" t="s">
        <v>276</v>
      </c>
      <c r="B62" s="325" t="s">
        <v>524</v>
      </c>
      <c r="C62" s="337">
        <v>474184900</v>
      </c>
      <c r="D62" s="325" t="s">
        <v>371</v>
      </c>
      <c r="E62" s="325">
        <v>3154</v>
      </c>
      <c r="F62" s="325">
        <v>3154</v>
      </c>
      <c r="G62" s="260">
        <f t="shared" si="28"/>
        <v>0</v>
      </c>
      <c r="H62" s="276">
        <f t="shared" si="29"/>
        <v>0</v>
      </c>
      <c r="I62" s="326">
        <v>0</v>
      </c>
      <c r="J62" s="327">
        <v>0</v>
      </c>
      <c r="K62" s="260">
        <f t="shared" si="30"/>
        <v>0</v>
      </c>
      <c r="L62" s="276" t="e">
        <f t="shared" si="31"/>
        <v>#DIV/0!</v>
      </c>
      <c r="M62" s="328">
        <v>0</v>
      </c>
      <c r="N62" s="329">
        <v>0</v>
      </c>
      <c r="O62" s="260">
        <f t="shared" si="32"/>
        <v>0</v>
      </c>
      <c r="P62" s="276" t="e">
        <f t="shared" si="33"/>
        <v>#DIV/0!</v>
      </c>
      <c r="Q62" s="330">
        <v>0</v>
      </c>
      <c r="R62" s="331">
        <v>0</v>
      </c>
      <c r="S62" s="260">
        <f t="shared" si="34"/>
        <v>0</v>
      </c>
      <c r="T62" s="276" t="e">
        <f t="shared" si="35"/>
        <v>#DIV/0!</v>
      </c>
      <c r="U62" s="157"/>
    </row>
    <row r="63" spans="1:21" s="68" customFormat="1" ht="15">
      <c r="A63" s="325" t="s">
        <v>276</v>
      </c>
      <c r="B63" s="325" t="s">
        <v>524</v>
      </c>
      <c r="C63" s="337">
        <v>474184900</v>
      </c>
      <c r="D63" s="325" t="s">
        <v>371</v>
      </c>
      <c r="E63" s="325">
        <v>3654</v>
      </c>
      <c r="F63" s="325">
        <v>3654</v>
      </c>
      <c r="G63" s="260">
        <f t="shared" si="28"/>
        <v>0</v>
      </c>
      <c r="H63" s="276">
        <f t="shared" si="29"/>
        <v>0</v>
      </c>
      <c r="I63" s="326">
        <v>0</v>
      </c>
      <c r="J63" s="327">
        <v>0</v>
      </c>
      <c r="K63" s="260">
        <f t="shared" si="30"/>
        <v>0</v>
      </c>
      <c r="L63" s="276" t="e">
        <f t="shared" si="31"/>
        <v>#DIV/0!</v>
      </c>
      <c r="M63" s="328">
        <v>0</v>
      </c>
      <c r="N63" s="329">
        <v>0</v>
      </c>
      <c r="O63" s="260">
        <f t="shared" si="32"/>
        <v>0</v>
      </c>
      <c r="P63" s="276" t="e">
        <f t="shared" si="33"/>
        <v>#DIV/0!</v>
      </c>
      <c r="Q63" s="330">
        <v>0</v>
      </c>
      <c r="R63" s="331">
        <v>0</v>
      </c>
      <c r="S63" s="260">
        <f t="shared" si="34"/>
        <v>0</v>
      </c>
      <c r="T63" s="276" t="e">
        <f t="shared" si="35"/>
        <v>#DIV/0!</v>
      </c>
      <c r="U63" s="157"/>
    </row>
    <row r="64" spans="1:21" s="68" customFormat="1" ht="15">
      <c r="A64" s="325" t="s">
        <v>276</v>
      </c>
      <c r="B64" s="325" t="s">
        <v>524</v>
      </c>
      <c r="C64" s="337">
        <v>474184900</v>
      </c>
      <c r="D64" s="325" t="s">
        <v>371</v>
      </c>
      <c r="E64" s="325">
        <v>3654</v>
      </c>
      <c r="F64" s="325">
        <v>3654</v>
      </c>
      <c r="G64" s="260">
        <f t="shared" si="28"/>
        <v>0</v>
      </c>
      <c r="H64" s="276">
        <f t="shared" si="29"/>
        <v>0</v>
      </c>
      <c r="I64" s="326">
        <v>0</v>
      </c>
      <c r="J64" s="327">
        <v>0</v>
      </c>
      <c r="K64" s="260">
        <f t="shared" si="30"/>
        <v>0</v>
      </c>
      <c r="L64" s="276" t="e">
        <f t="shared" si="31"/>
        <v>#DIV/0!</v>
      </c>
      <c r="M64" s="328">
        <v>0</v>
      </c>
      <c r="N64" s="329">
        <v>0</v>
      </c>
      <c r="O64" s="260">
        <f t="shared" si="32"/>
        <v>0</v>
      </c>
      <c r="P64" s="276" t="e">
        <f t="shared" si="33"/>
        <v>#DIV/0!</v>
      </c>
      <c r="Q64" s="330">
        <v>0</v>
      </c>
      <c r="R64" s="331">
        <v>0</v>
      </c>
      <c r="S64" s="260">
        <f t="shared" si="34"/>
        <v>0</v>
      </c>
      <c r="T64" s="276" t="e">
        <f t="shared" si="35"/>
        <v>#DIV/0!</v>
      </c>
      <c r="U64" s="157"/>
    </row>
    <row r="65" spans="1:21" s="68" customFormat="1" ht="15">
      <c r="A65" s="325" t="s">
        <v>276</v>
      </c>
      <c r="B65" s="325" t="s">
        <v>524</v>
      </c>
      <c r="C65" s="337">
        <v>474184900</v>
      </c>
      <c r="D65" s="325" t="s">
        <v>371</v>
      </c>
      <c r="E65" s="325">
        <v>3654</v>
      </c>
      <c r="F65" s="325">
        <v>3654</v>
      </c>
      <c r="G65" s="260">
        <f t="shared" si="28"/>
        <v>0</v>
      </c>
      <c r="H65" s="276">
        <f t="shared" si="29"/>
        <v>0</v>
      </c>
      <c r="I65" s="326">
        <v>0</v>
      </c>
      <c r="J65" s="327">
        <v>0</v>
      </c>
      <c r="K65" s="260">
        <f t="shared" si="30"/>
        <v>0</v>
      </c>
      <c r="L65" s="276" t="e">
        <f t="shared" si="31"/>
        <v>#DIV/0!</v>
      </c>
      <c r="M65" s="328">
        <v>0</v>
      </c>
      <c r="N65" s="329">
        <v>0</v>
      </c>
      <c r="O65" s="260">
        <f t="shared" si="32"/>
        <v>0</v>
      </c>
      <c r="P65" s="276" t="e">
        <f t="shared" si="33"/>
        <v>#DIV/0!</v>
      </c>
      <c r="Q65" s="330">
        <v>0</v>
      </c>
      <c r="R65" s="331">
        <v>0</v>
      </c>
      <c r="S65" s="260">
        <f t="shared" si="34"/>
        <v>0</v>
      </c>
      <c r="T65" s="276" t="e">
        <f t="shared" si="35"/>
        <v>#DIV/0!</v>
      </c>
      <c r="U65" s="157"/>
    </row>
    <row r="66" spans="1:21" s="68" customFormat="1" ht="15">
      <c r="A66" s="325" t="s">
        <v>276</v>
      </c>
      <c r="B66" s="325" t="s">
        <v>524</v>
      </c>
      <c r="C66" s="337">
        <v>533004909</v>
      </c>
      <c r="D66" s="325" t="s">
        <v>467</v>
      </c>
      <c r="E66" s="325">
        <v>5188</v>
      </c>
      <c r="F66" s="325">
        <v>5188</v>
      </c>
      <c r="G66" s="260">
        <f t="shared" si="24"/>
        <v>0</v>
      </c>
      <c r="H66" s="276">
        <f t="shared" si="25"/>
        <v>0</v>
      </c>
      <c r="I66" s="326">
        <v>0</v>
      </c>
      <c r="J66" s="327">
        <v>0</v>
      </c>
      <c r="K66" s="260">
        <f t="shared" si="26"/>
        <v>0</v>
      </c>
      <c r="L66" s="276" t="e">
        <f t="shared" si="27"/>
        <v>#DIV/0!</v>
      </c>
      <c r="M66" s="328">
        <v>0</v>
      </c>
      <c r="N66" s="329">
        <v>0</v>
      </c>
      <c r="O66" s="260">
        <f t="shared" si="4"/>
        <v>0</v>
      </c>
      <c r="P66" s="276" t="e">
        <f t="shared" si="5"/>
        <v>#DIV/0!</v>
      </c>
      <c r="Q66" s="330">
        <v>0</v>
      </c>
      <c r="R66" s="331">
        <v>0</v>
      </c>
      <c r="S66" s="260">
        <f t="shared" si="6"/>
        <v>0</v>
      </c>
      <c r="T66" s="276" t="e">
        <f t="shared" si="7"/>
        <v>#DIV/0!</v>
      </c>
      <c r="U66" s="157"/>
    </row>
    <row r="67" spans="1:21" s="68" customFormat="1" ht="15">
      <c r="A67" s="325" t="s">
        <v>276</v>
      </c>
      <c r="B67" s="325" t="s">
        <v>524</v>
      </c>
      <c r="C67" s="337">
        <v>533004909</v>
      </c>
      <c r="D67" s="325" t="s">
        <v>467</v>
      </c>
      <c r="E67" s="325">
        <v>5188</v>
      </c>
      <c r="F67" s="325">
        <v>5188</v>
      </c>
      <c r="G67" s="260">
        <f t="shared" si="24"/>
        <v>0</v>
      </c>
      <c r="H67" s="276">
        <f t="shared" si="25"/>
        <v>0</v>
      </c>
      <c r="I67" s="326">
        <v>0</v>
      </c>
      <c r="J67" s="327">
        <v>0</v>
      </c>
      <c r="K67" s="260">
        <f t="shared" si="26"/>
        <v>0</v>
      </c>
      <c r="L67" s="276" t="e">
        <f t="shared" si="27"/>
        <v>#DIV/0!</v>
      </c>
      <c r="M67" s="328">
        <v>0</v>
      </c>
      <c r="N67" s="329">
        <v>0</v>
      </c>
      <c r="O67" s="260">
        <f t="shared" si="4"/>
        <v>0</v>
      </c>
      <c r="P67" s="276" t="e">
        <f t="shared" si="5"/>
        <v>#DIV/0!</v>
      </c>
      <c r="Q67" s="330">
        <v>0</v>
      </c>
      <c r="R67" s="331">
        <v>0</v>
      </c>
      <c r="S67" s="260">
        <f t="shared" si="6"/>
        <v>0</v>
      </c>
      <c r="T67" s="276" t="e">
        <f t="shared" si="7"/>
        <v>#DIV/0!</v>
      </c>
      <c r="U67" s="157"/>
    </row>
    <row r="68" spans="1:21" s="68" customFormat="1" ht="15">
      <c r="A68" s="313" t="s">
        <v>276</v>
      </c>
      <c r="B68" s="313" t="s">
        <v>524</v>
      </c>
      <c r="C68" s="338">
        <v>545831901</v>
      </c>
      <c r="D68" s="313" t="s">
        <v>304</v>
      </c>
      <c r="E68" s="313">
        <v>4538</v>
      </c>
      <c r="F68" s="313">
        <v>4538</v>
      </c>
      <c r="G68" s="260">
        <f t="shared" si="24"/>
        <v>0</v>
      </c>
      <c r="H68" s="276">
        <f t="shared" si="25"/>
        <v>0</v>
      </c>
      <c r="I68" s="313">
        <v>0</v>
      </c>
      <c r="J68" s="313">
        <v>0</v>
      </c>
      <c r="K68" s="260">
        <f t="shared" si="26"/>
        <v>0</v>
      </c>
      <c r="L68" s="276" t="e">
        <f t="shared" si="27"/>
        <v>#DIV/0!</v>
      </c>
      <c r="M68" s="313">
        <v>0</v>
      </c>
      <c r="N68" s="313">
        <v>0</v>
      </c>
      <c r="O68" s="260">
        <f t="shared" si="4"/>
        <v>0</v>
      </c>
      <c r="P68" s="276" t="e">
        <f t="shared" si="5"/>
        <v>#DIV/0!</v>
      </c>
      <c r="Q68" s="313">
        <v>0</v>
      </c>
      <c r="R68" s="313">
        <v>0</v>
      </c>
      <c r="S68" s="260">
        <f t="shared" si="6"/>
        <v>0</v>
      </c>
      <c r="T68" s="276" t="e">
        <f t="shared" si="7"/>
        <v>#DIV/0!</v>
      </c>
      <c r="U68" s="157"/>
    </row>
    <row r="69" spans="1:21" s="207" customFormat="1" ht="15">
      <c r="A69" s="313" t="s">
        <v>276</v>
      </c>
      <c r="B69" s="313" t="s">
        <v>524</v>
      </c>
      <c r="C69" s="338">
        <v>575035902</v>
      </c>
      <c r="D69" s="313" t="s">
        <v>537</v>
      </c>
      <c r="E69" s="313">
        <v>15713</v>
      </c>
      <c r="F69" s="313">
        <v>15713</v>
      </c>
      <c r="G69" s="260">
        <f t="shared" si="24"/>
        <v>0</v>
      </c>
      <c r="H69" s="276">
        <f t="shared" si="25"/>
        <v>0</v>
      </c>
      <c r="I69" s="313">
        <v>0</v>
      </c>
      <c r="J69" s="313">
        <v>0</v>
      </c>
      <c r="K69" s="260">
        <f t="shared" si="26"/>
        <v>0</v>
      </c>
      <c r="L69" s="276" t="e">
        <f t="shared" si="27"/>
        <v>#DIV/0!</v>
      </c>
      <c r="M69" s="313">
        <v>0</v>
      </c>
      <c r="N69" s="313">
        <v>0</v>
      </c>
      <c r="O69" s="260">
        <f t="shared" si="4"/>
        <v>0</v>
      </c>
      <c r="P69" s="276" t="e">
        <f t="shared" si="5"/>
        <v>#DIV/0!</v>
      </c>
      <c r="Q69" s="313">
        <v>0</v>
      </c>
      <c r="R69" s="313">
        <v>0</v>
      </c>
      <c r="S69" s="260">
        <f t="shared" si="6"/>
        <v>0</v>
      </c>
      <c r="T69" s="276" t="e">
        <f t="shared" si="7"/>
        <v>#DIV/0!</v>
      </c>
      <c r="U69" s="204"/>
    </row>
    <row r="70" spans="1:21" s="207" customFormat="1" ht="15">
      <c r="A70" s="313" t="s">
        <v>276</v>
      </c>
      <c r="B70" s="313" t="s">
        <v>524</v>
      </c>
      <c r="C70" s="338">
        <v>575035902</v>
      </c>
      <c r="D70" s="313" t="s">
        <v>537</v>
      </c>
      <c r="E70" s="313">
        <v>15713</v>
      </c>
      <c r="F70" s="313">
        <v>15713</v>
      </c>
      <c r="G70" s="260">
        <f t="shared" ref="G70" si="36">E70-F70</f>
        <v>0</v>
      </c>
      <c r="H70" s="276">
        <f t="shared" ref="H70" si="37">ROUND(G70/E70,10)</f>
        <v>0</v>
      </c>
      <c r="I70" s="313">
        <v>0</v>
      </c>
      <c r="J70" s="313">
        <v>0</v>
      </c>
      <c r="K70" s="260">
        <f t="shared" ref="K70" si="38">I70-J70</f>
        <v>0</v>
      </c>
      <c r="L70" s="276" t="e">
        <f t="shared" ref="L70" si="39">ROUND(K70/I70,10)</f>
        <v>#DIV/0!</v>
      </c>
      <c r="M70" s="313">
        <v>0</v>
      </c>
      <c r="N70" s="313">
        <v>0</v>
      </c>
      <c r="O70" s="260">
        <f t="shared" ref="O70" si="40">M70-N70</f>
        <v>0</v>
      </c>
      <c r="P70" s="276" t="e">
        <f t="shared" ref="P70" si="41">ROUND(O70/M70,10)</f>
        <v>#DIV/0!</v>
      </c>
      <c r="Q70" s="313">
        <v>0</v>
      </c>
      <c r="R70" s="313">
        <v>0</v>
      </c>
      <c r="S70" s="260">
        <f t="shared" ref="S70" si="42">Q70-R70</f>
        <v>0</v>
      </c>
      <c r="T70" s="276" t="e">
        <f t="shared" ref="T70" si="43">ROUND(S70/Q70,10)</f>
        <v>#DIV/0!</v>
      </c>
      <c r="U70" s="204"/>
    </row>
    <row r="71" spans="1:21" s="207" customFormat="1" ht="15.75" customHeight="1">
      <c r="A71" s="313" t="s">
        <v>276</v>
      </c>
      <c r="B71" s="313" t="s">
        <v>524</v>
      </c>
      <c r="C71" s="338">
        <v>575035902</v>
      </c>
      <c r="D71" s="313" t="s">
        <v>537</v>
      </c>
      <c r="E71" s="313">
        <v>15713</v>
      </c>
      <c r="F71" s="313">
        <v>15713</v>
      </c>
      <c r="G71" s="260">
        <f t="shared" si="24"/>
        <v>0</v>
      </c>
      <c r="H71" s="276">
        <f t="shared" si="25"/>
        <v>0</v>
      </c>
      <c r="I71" s="313">
        <v>0</v>
      </c>
      <c r="J71" s="313">
        <v>0</v>
      </c>
      <c r="K71" s="260">
        <f t="shared" si="26"/>
        <v>0</v>
      </c>
      <c r="L71" s="276" t="e">
        <f t="shared" si="27"/>
        <v>#DIV/0!</v>
      </c>
      <c r="M71" s="313">
        <v>0</v>
      </c>
      <c r="N71" s="313">
        <v>0</v>
      </c>
      <c r="O71" s="260">
        <f t="shared" si="4"/>
        <v>0</v>
      </c>
      <c r="P71" s="276" t="e">
        <f t="shared" si="5"/>
        <v>#DIV/0!</v>
      </c>
      <c r="Q71" s="313">
        <v>0</v>
      </c>
      <c r="R71" s="313">
        <v>0</v>
      </c>
      <c r="S71" s="260">
        <f t="shared" si="6"/>
        <v>0</v>
      </c>
      <c r="T71" s="276" t="e">
        <f t="shared" si="7"/>
        <v>#DIV/0!</v>
      </c>
      <c r="U71" s="204"/>
    </row>
    <row r="72" spans="1:21" s="207" customFormat="1" ht="15">
      <c r="A72" s="313"/>
      <c r="B72" s="313"/>
      <c r="C72" s="338"/>
      <c r="D72" s="313"/>
      <c r="E72" s="313"/>
      <c r="F72" s="313"/>
      <c r="G72" s="260"/>
      <c r="H72" s="276"/>
      <c r="I72" s="313"/>
      <c r="J72" s="313"/>
      <c r="K72" s="260"/>
      <c r="L72" s="276"/>
      <c r="M72" s="313"/>
      <c r="N72" s="313"/>
      <c r="O72" s="260"/>
      <c r="P72" s="276"/>
      <c r="Q72" s="313"/>
      <c r="R72" s="313"/>
      <c r="S72" s="260"/>
      <c r="T72" s="276"/>
      <c r="U72" s="204"/>
    </row>
    <row r="73" spans="1:21" s="159" customFormat="1" ht="12.75">
      <c r="A73" s="172" t="s">
        <v>143</v>
      </c>
      <c r="B73" s="180"/>
      <c r="C73" s="339"/>
      <c r="D73" s="180"/>
      <c r="E73" s="182"/>
      <c r="F73" s="271"/>
      <c r="G73" s="161"/>
      <c r="H73" s="161"/>
      <c r="I73" s="166"/>
      <c r="J73" s="160"/>
      <c r="K73" s="161"/>
      <c r="L73" s="161"/>
      <c r="M73" s="166"/>
      <c r="N73" s="160"/>
      <c r="O73" s="161"/>
      <c r="P73" s="161"/>
      <c r="Q73" s="166"/>
      <c r="R73" s="160"/>
      <c r="S73" s="161"/>
      <c r="T73" s="161"/>
      <c r="U73" s="160"/>
    </row>
    <row r="74" spans="1:21" s="66" customFormat="1">
      <c r="A74" s="116"/>
      <c r="B74" s="115"/>
      <c r="C74" s="118"/>
      <c r="D74" s="117"/>
      <c r="E74" s="205"/>
      <c r="F74" s="271"/>
      <c r="G74" s="155"/>
      <c r="H74" s="155"/>
      <c r="I74" s="166"/>
      <c r="J74" s="155"/>
      <c r="K74" s="155"/>
      <c r="L74" s="155"/>
      <c r="M74" s="166"/>
      <c r="N74" s="155"/>
      <c r="O74" s="155"/>
      <c r="P74" s="155"/>
      <c r="Q74" s="166"/>
      <c r="R74" s="155"/>
      <c r="S74" s="155"/>
      <c r="T74" s="155"/>
      <c r="U74" s="60"/>
    </row>
    <row r="75" spans="1:21" s="68" customFormat="1">
      <c r="A75" s="116"/>
      <c r="B75" s="115"/>
      <c r="C75" s="118"/>
      <c r="D75" s="117"/>
      <c r="E75" s="206">
        <f>SUM(E2:E74)</f>
        <v>629535.027</v>
      </c>
      <c r="F75" s="272">
        <f>SUM(F2:F74)</f>
        <v>629535.027</v>
      </c>
      <c r="G75" s="168">
        <f>SUM(G2:G74)</f>
        <v>0</v>
      </c>
      <c r="H75" s="276">
        <f>ROUND(G75/E75,10)</f>
        <v>0</v>
      </c>
      <c r="I75" s="167">
        <f>SUM(I2:I74)</f>
        <v>95827.54</v>
      </c>
      <c r="J75" s="168">
        <f>SUM(J2:J74)</f>
        <v>95827.54</v>
      </c>
      <c r="K75" s="168">
        <f>SUM(K2:K74)</f>
        <v>0</v>
      </c>
      <c r="L75" s="277">
        <f>ROUND(K75/I75,10)</f>
        <v>0</v>
      </c>
      <c r="M75" s="167">
        <f>SUM(M2:M74)</f>
        <v>13679.480000000001</v>
      </c>
      <c r="N75" s="168">
        <f>SUM(N2:N74)</f>
        <v>13679.480000000001</v>
      </c>
      <c r="O75" s="168">
        <f>SUM(O2:O74)</f>
        <v>0</v>
      </c>
      <c r="P75" s="277">
        <f>ROUND(O75/M75,10)</f>
        <v>0</v>
      </c>
      <c r="Q75" s="167">
        <f>SUM(Q2:Q74)</f>
        <v>158.26999999999995</v>
      </c>
      <c r="R75" s="168">
        <f>SUM(R2:R74)</f>
        <v>158.26999999999995</v>
      </c>
      <c r="S75" s="168">
        <f t="shared" ref="S75" si="44">SUM(S2:S74)</f>
        <v>0</v>
      </c>
      <c r="T75" s="277">
        <f>ROUND(S75/Q75,10)</f>
        <v>0</v>
      </c>
      <c r="U75" s="168">
        <f>SUM(U2:U74)</f>
        <v>0</v>
      </c>
    </row>
    <row r="76" spans="1:21">
      <c r="A76" s="116"/>
      <c r="B76" s="115"/>
      <c r="C76" s="118"/>
      <c r="D76" s="117"/>
      <c r="E76" s="117"/>
      <c r="F76" s="273"/>
      <c r="G76" s="162"/>
      <c r="H76" s="162"/>
      <c r="I76" s="163"/>
      <c r="J76" s="115"/>
      <c r="K76" s="115"/>
      <c r="L76" s="115"/>
      <c r="M76" s="163"/>
      <c r="N76" s="163"/>
      <c r="O76" s="163"/>
      <c r="P76" s="163"/>
      <c r="Q76" s="163"/>
      <c r="R76" s="163"/>
      <c r="S76" s="163"/>
      <c r="T76" s="163"/>
      <c r="U76" s="163"/>
    </row>
    <row r="77" spans="1:21">
      <c r="A77" s="116"/>
      <c r="B77" s="115"/>
      <c r="C77" s="118"/>
      <c r="D77" s="117"/>
      <c r="E77" s="117"/>
      <c r="F77" s="273"/>
      <c r="G77" s="162"/>
      <c r="H77" s="162"/>
      <c r="I77" s="163"/>
      <c r="J77" s="115"/>
      <c r="K77" s="115"/>
      <c r="L77" s="115"/>
      <c r="M77" s="163"/>
      <c r="N77" s="163"/>
      <c r="O77" s="163"/>
      <c r="P77" s="163"/>
      <c r="Q77" s="163"/>
      <c r="R77" s="163"/>
      <c r="S77" s="163"/>
      <c r="T77" s="163"/>
      <c r="U77" s="163"/>
    </row>
    <row r="79" spans="1:21">
      <c r="A79" s="71"/>
      <c r="Q79"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8"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3" t="s">
        <v>75</v>
      </c>
      <c r="F1" s="2" t="s">
        <v>7</v>
      </c>
      <c r="G1" s="158" t="s">
        <v>193</v>
      </c>
      <c r="H1" s="61" t="s">
        <v>209</v>
      </c>
    </row>
    <row r="2" spans="1:8" s="52" customFormat="1" ht="25.5" customHeight="1">
      <c r="A2" t="s">
        <v>276</v>
      </c>
      <c r="B2" t="s">
        <v>278</v>
      </c>
      <c r="C2" t="s">
        <v>275</v>
      </c>
      <c r="D2" s="313">
        <v>20.57</v>
      </c>
      <c r="E2" s="313">
        <v>20.57</v>
      </c>
      <c r="F2" s="269">
        <f>D2-E2</f>
        <v>0</v>
      </c>
      <c r="G2" s="278">
        <f>ROUND(F2/D2,10)</f>
        <v>0</v>
      </c>
      <c r="H2" s="61"/>
    </row>
    <row r="3" spans="1:8" s="52" customFormat="1" ht="25.5" customHeight="1">
      <c r="A3" s="1"/>
      <c r="B3" s="1"/>
      <c r="C3" s="1"/>
      <c r="D3" s="2"/>
      <c r="E3" s="263"/>
      <c r="F3" s="2"/>
      <c r="G3" s="2"/>
      <c r="H3" s="61"/>
    </row>
    <row r="4" spans="1:8" s="52" customFormat="1" ht="25.5" customHeight="1">
      <c r="A4" s="1"/>
      <c r="B4" s="1"/>
      <c r="C4" s="1"/>
      <c r="D4" s="2"/>
      <c r="E4" s="263"/>
      <c r="F4" s="2"/>
      <c r="G4" s="2"/>
      <c r="H4" s="61"/>
    </row>
    <row r="5" spans="1:8" s="52" customFormat="1" ht="25.5" customHeight="1">
      <c r="A5" s="1"/>
      <c r="B5" s="1"/>
      <c r="C5" s="1"/>
      <c r="D5" s="2"/>
      <c r="E5" s="263"/>
      <c r="F5" s="2"/>
      <c r="G5" s="2"/>
      <c r="H5" s="61"/>
    </row>
    <row r="6" spans="1:8" s="52" customFormat="1" ht="19.5" customHeight="1">
      <c r="A6" s="62"/>
      <c r="B6" s="54"/>
      <c r="D6" s="55"/>
      <c r="E6" s="264"/>
      <c r="F6" s="55"/>
      <c r="G6" s="55"/>
      <c r="H6" s="1"/>
    </row>
    <row r="7" spans="1:8" s="52" customFormat="1" ht="11.25" customHeight="1">
      <c r="D7" s="63"/>
      <c r="E7" s="265"/>
      <c r="F7" s="63"/>
      <c r="G7" s="63"/>
    </row>
    <row r="8" spans="1:8" s="52" customFormat="1" ht="19.5" customHeight="1" thickBot="1">
      <c r="C8" s="3" t="s">
        <v>11</v>
      </c>
      <c r="D8" s="4">
        <f>SUM(D2:D7)</f>
        <v>20.57</v>
      </c>
      <c r="E8" s="266">
        <f>SUM(E2:E7)</f>
        <v>20.57</v>
      </c>
      <c r="F8" s="4">
        <f>SUM(F2:F7)</f>
        <v>0</v>
      </c>
      <c r="G8" s="279">
        <f>ROUND(F8/D8,10)</f>
        <v>0</v>
      </c>
    </row>
    <row r="9" spans="1:8" s="52" customFormat="1" ht="13.5" thickTop="1">
      <c r="E9" s="267"/>
    </row>
    <row r="10" spans="1:8" s="52" customFormat="1" ht="13.5" thickBot="1">
      <c r="E10" s="267"/>
    </row>
    <row r="11" spans="1:8" s="52" customFormat="1" ht="13.5" thickBot="1">
      <c r="A11" s="9" t="s">
        <v>53</v>
      </c>
      <c r="B11" s="9"/>
      <c r="C11" s="51"/>
      <c r="D11" s="64"/>
      <c r="E11" s="259"/>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3" customWidth="1"/>
    <col min="2" max="2" width="33.7109375" style="51" customWidth="1"/>
    <col min="3" max="3" width="14" style="259"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0" t="s">
        <v>16</v>
      </c>
      <c r="B1" s="9" t="s">
        <v>5</v>
      </c>
      <c r="C1" s="255"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3">
        <v>705015105</v>
      </c>
      <c r="B2" t="s">
        <v>492</v>
      </c>
      <c r="C2">
        <v>31708</v>
      </c>
      <c r="D2" s="332">
        <v>44328</v>
      </c>
      <c r="E2" t="s">
        <v>536</v>
      </c>
      <c r="F2">
        <v>0</v>
      </c>
      <c r="G2"/>
      <c r="H2" s="200">
        <f t="shared" ref="H2:H73" si="0">F2-G2</f>
        <v>0</v>
      </c>
      <c r="I2" s="282" t="e">
        <f t="shared" ref="I2:I73" si="1">ROUND(H2/F2,10)</f>
        <v>#DIV/0!</v>
      </c>
      <c r="J2">
        <v>0</v>
      </c>
      <c r="K2">
        <v>0</v>
      </c>
      <c r="L2">
        <v>0</v>
      </c>
      <c r="M2"/>
      <c r="N2"/>
      <c r="O2"/>
      <c r="P2" s="200">
        <f t="shared" ref="P2:P74" si="2">J2-N2</f>
        <v>0</v>
      </c>
      <c r="Q2" s="280" t="e">
        <f>ROUND(P2/J2,10)</f>
        <v>#DIV/0!</v>
      </c>
      <c r="R2" s="200">
        <f>K2-M2</f>
        <v>0</v>
      </c>
      <c r="S2" s="280" t="e">
        <f>ROUND(R2/K2,10)</f>
        <v>#DIV/0!</v>
      </c>
      <c r="T2" s="200">
        <f>L2-O2</f>
        <v>0</v>
      </c>
      <c r="U2" s="280" t="e">
        <f>ROUND(T2/L2,10)</f>
        <v>#DIV/0!</v>
      </c>
      <c r="V2" s="7"/>
    </row>
    <row r="3" spans="1:22">
      <c r="A3" s="333">
        <v>599933900</v>
      </c>
      <c r="B3" t="s">
        <v>513</v>
      </c>
      <c r="C3">
        <v>2900</v>
      </c>
      <c r="D3" s="332">
        <v>43600</v>
      </c>
      <c r="E3" t="s">
        <v>524</v>
      </c>
      <c r="F3">
        <v>826.5</v>
      </c>
      <c r="G3"/>
      <c r="H3" s="200">
        <f t="shared" si="0"/>
        <v>826.5</v>
      </c>
      <c r="I3" s="282">
        <f t="shared" si="1"/>
        <v>1</v>
      </c>
      <c r="J3">
        <v>929.24</v>
      </c>
      <c r="K3">
        <v>994.94</v>
      </c>
      <c r="L3">
        <v>65.7</v>
      </c>
      <c r="M3"/>
      <c r="N3"/>
      <c r="O3"/>
      <c r="P3" s="200">
        <f t="shared" si="2"/>
        <v>929.24</v>
      </c>
      <c r="Q3" s="280">
        <f t="shared" ref="Q3:Q75" si="3">ROUND(P3/J3,10)</f>
        <v>1</v>
      </c>
      <c r="R3" s="200">
        <f t="shared" ref="R3:R74" si="4">K3-M3</f>
        <v>994.94</v>
      </c>
      <c r="S3" s="280">
        <f t="shared" ref="S3:S74" si="5">ROUND(R3/K3,10)</f>
        <v>1</v>
      </c>
      <c r="T3" s="200">
        <f t="shared" ref="T3:T74" si="6">L3-O3</f>
        <v>65.7</v>
      </c>
      <c r="U3" s="280">
        <f t="shared" ref="U3:U74" si="7">ROUND(T3/L3,10)</f>
        <v>1</v>
      </c>
      <c r="V3" s="7"/>
    </row>
    <row r="4" spans="1:22">
      <c r="A4" s="333">
        <v>599933900</v>
      </c>
      <c r="B4" t="s">
        <v>513</v>
      </c>
      <c r="C4">
        <v>2900</v>
      </c>
      <c r="D4" s="332">
        <v>44018</v>
      </c>
      <c r="E4" t="s">
        <v>524</v>
      </c>
      <c r="F4">
        <v>904.8</v>
      </c>
      <c r="G4"/>
      <c r="H4" s="200">
        <f t="shared" si="0"/>
        <v>904.8</v>
      </c>
      <c r="I4" s="282">
        <f t="shared" si="1"/>
        <v>1</v>
      </c>
      <c r="J4">
        <v>1015.96</v>
      </c>
      <c r="K4">
        <v>1089.2</v>
      </c>
      <c r="L4">
        <v>73.239999999999995</v>
      </c>
      <c r="M4"/>
      <c r="N4"/>
      <c r="O4"/>
      <c r="P4" s="200">
        <f t="shared" si="2"/>
        <v>1015.96</v>
      </c>
      <c r="Q4" s="280">
        <f t="shared" si="3"/>
        <v>1</v>
      </c>
      <c r="R4" s="200">
        <f t="shared" si="4"/>
        <v>1089.2</v>
      </c>
      <c r="S4" s="280">
        <f t="shared" si="5"/>
        <v>1</v>
      </c>
      <c r="T4" s="200">
        <f t="shared" si="6"/>
        <v>73.239999999999995</v>
      </c>
      <c r="U4" s="280">
        <f t="shared" si="7"/>
        <v>1</v>
      </c>
      <c r="V4" s="7"/>
    </row>
    <row r="5" spans="1:22">
      <c r="A5" s="333">
        <v>599933900</v>
      </c>
      <c r="B5" t="s">
        <v>513</v>
      </c>
      <c r="C5">
        <v>2900</v>
      </c>
      <c r="D5" s="332">
        <v>44315</v>
      </c>
      <c r="E5" t="s">
        <v>524</v>
      </c>
      <c r="F5">
        <v>800.4</v>
      </c>
      <c r="G5"/>
      <c r="H5" s="200">
        <f t="shared" si="0"/>
        <v>800.4</v>
      </c>
      <c r="I5" s="282">
        <f t="shared" si="1"/>
        <v>1</v>
      </c>
      <c r="J5">
        <v>967</v>
      </c>
      <c r="K5">
        <v>963.52</v>
      </c>
      <c r="L5">
        <v>-3.48</v>
      </c>
      <c r="M5"/>
      <c r="N5"/>
      <c r="O5"/>
      <c r="P5" s="200">
        <f t="shared" si="2"/>
        <v>967</v>
      </c>
      <c r="Q5" s="280">
        <f t="shared" si="3"/>
        <v>1</v>
      </c>
      <c r="R5" s="200">
        <f t="shared" si="4"/>
        <v>963.52</v>
      </c>
      <c r="S5" s="280">
        <f t="shared" si="5"/>
        <v>1</v>
      </c>
      <c r="T5" s="200">
        <f t="shared" si="6"/>
        <v>-3.48</v>
      </c>
      <c r="U5" s="280">
        <f t="shared" si="7"/>
        <v>1</v>
      </c>
      <c r="V5" s="7"/>
    </row>
    <row r="6" spans="1:22">
      <c r="A6" s="333" t="s">
        <v>278</v>
      </c>
      <c r="B6" t="s">
        <v>275</v>
      </c>
      <c r="C6">
        <v>272548.17</v>
      </c>
      <c r="D6" s="332">
        <v>44317</v>
      </c>
      <c r="E6" t="s">
        <v>536</v>
      </c>
      <c r="F6">
        <v>0</v>
      </c>
      <c r="G6"/>
      <c r="H6" s="200">
        <f t="shared" si="0"/>
        <v>0</v>
      </c>
      <c r="I6" s="282" t="e">
        <f t="shared" si="1"/>
        <v>#DIV/0!</v>
      </c>
      <c r="J6">
        <v>0</v>
      </c>
      <c r="K6">
        <v>0</v>
      </c>
      <c r="L6">
        <v>0</v>
      </c>
      <c r="M6"/>
      <c r="N6"/>
      <c r="O6"/>
      <c r="P6" s="200">
        <f t="shared" si="2"/>
        <v>0</v>
      </c>
      <c r="Q6" s="280" t="e">
        <f t="shared" si="3"/>
        <v>#DIV/0!</v>
      </c>
      <c r="R6" s="200">
        <f t="shared" si="4"/>
        <v>0</v>
      </c>
      <c r="S6" s="280" t="e">
        <f t="shared" si="5"/>
        <v>#DIV/0!</v>
      </c>
      <c r="T6" s="200">
        <f t="shared" si="6"/>
        <v>0</v>
      </c>
      <c r="U6" s="280" t="e">
        <f t="shared" si="7"/>
        <v>#DIV/0!</v>
      </c>
      <c r="V6" s="7"/>
    </row>
    <row r="7" spans="1:22">
      <c r="A7" s="333" t="s">
        <v>454</v>
      </c>
      <c r="B7" t="s">
        <v>455</v>
      </c>
      <c r="C7">
        <v>0</v>
      </c>
      <c r="D7" s="332">
        <v>44291</v>
      </c>
      <c r="E7" t="s">
        <v>536</v>
      </c>
      <c r="F7">
        <v>0</v>
      </c>
      <c r="G7"/>
      <c r="H7" s="200">
        <f t="shared" si="0"/>
        <v>0</v>
      </c>
      <c r="I7" s="282" t="e">
        <f t="shared" si="1"/>
        <v>#DIV/0!</v>
      </c>
      <c r="J7">
        <v>0</v>
      </c>
      <c r="K7">
        <v>0</v>
      </c>
      <c r="L7">
        <v>0</v>
      </c>
      <c r="M7"/>
      <c r="N7"/>
      <c r="O7"/>
      <c r="P7" s="200">
        <f t="shared" si="2"/>
        <v>0</v>
      </c>
      <c r="Q7" s="280" t="e">
        <f t="shared" si="3"/>
        <v>#DIV/0!</v>
      </c>
      <c r="R7" s="200">
        <f t="shared" si="4"/>
        <v>0</v>
      </c>
      <c r="S7" s="280" t="e">
        <f t="shared" si="5"/>
        <v>#DIV/0!</v>
      </c>
      <c r="T7" s="200">
        <f t="shared" si="6"/>
        <v>0</v>
      </c>
      <c r="U7" s="280" t="e">
        <f t="shared" si="7"/>
        <v>#DIV/0!</v>
      </c>
      <c r="V7" s="7"/>
    </row>
    <row r="8" spans="1:22">
      <c r="A8" s="333">
        <v>698604006</v>
      </c>
      <c r="B8" t="s">
        <v>518</v>
      </c>
      <c r="C8">
        <v>6300</v>
      </c>
      <c r="D8" s="332">
        <v>44323</v>
      </c>
      <c r="E8" t="s">
        <v>528</v>
      </c>
      <c r="F8">
        <v>0</v>
      </c>
      <c r="G8"/>
      <c r="H8" s="200">
        <f t="shared" si="0"/>
        <v>0</v>
      </c>
      <c r="I8" s="282" t="e">
        <f t="shared" si="1"/>
        <v>#DIV/0!</v>
      </c>
      <c r="J8">
        <v>0</v>
      </c>
      <c r="K8">
        <v>0</v>
      </c>
      <c r="L8">
        <v>0</v>
      </c>
      <c r="M8"/>
      <c r="N8"/>
      <c r="O8"/>
      <c r="P8" s="200">
        <f t="shared" si="2"/>
        <v>0</v>
      </c>
      <c r="Q8" s="280" t="e">
        <f t="shared" ref="Q8" si="8">ROUND(P8/J8,10)</f>
        <v>#DIV/0!</v>
      </c>
      <c r="R8" s="200">
        <f t="shared" si="4"/>
        <v>0</v>
      </c>
      <c r="S8" s="280" t="e">
        <f t="shared" ref="S8" si="9">ROUND(R8/K8,10)</f>
        <v>#DIV/0!</v>
      </c>
      <c r="T8" s="200">
        <f t="shared" si="6"/>
        <v>0</v>
      </c>
      <c r="U8" s="280" t="e">
        <f t="shared" si="7"/>
        <v>#DIV/0!</v>
      </c>
      <c r="V8" s="7"/>
    </row>
    <row r="9" spans="1:22">
      <c r="A9" s="333" t="s">
        <v>459</v>
      </c>
      <c r="B9" t="s">
        <v>319</v>
      </c>
      <c r="C9">
        <v>66722</v>
      </c>
      <c r="D9" s="332">
        <v>44348</v>
      </c>
      <c r="E9" t="s">
        <v>526</v>
      </c>
      <c r="F9">
        <v>0</v>
      </c>
      <c r="G9"/>
      <c r="H9" s="200">
        <f t="shared" si="0"/>
        <v>0</v>
      </c>
      <c r="I9" s="282" t="e">
        <f t="shared" si="1"/>
        <v>#DIV/0!</v>
      </c>
      <c r="J9">
        <v>0</v>
      </c>
      <c r="K9">
        <v>0</v>
      </c>
      <c r="L9">
        <v>0</v>
      </c>
      <c r="M9"/>
      <c r="N9"/>
      <c r="O9"/>
      <c r="P9" s="200">
        <f t="shared" si="2"/>
        <v>0</v>
      </c>
      <c r="Q9" s="280" t="e">
        <f t="shared" si="3"/>
        <v>#DIV/0!</v>
      </c>
      <c r="R9" s="200">
        <f t="shared" si="4"/>
        <v>0</v>
      </c>
      <c r="S9" s="280" t="e">
        <f t="shared" si="5"/>
        <v>#DIV/0!</v>
      </c>
      <c r="T9" s="200">
        <f t="shared" si="6"/>
        <v>0</v>
      </c>
      <c r="U9" s="280" t="e">
        <f t="shared" si="7"/>
        <v>#DIV/0!</v>
      </c>
      <c r="V9" s="7"/>
    </row>
    <row r="10" spans="1:22">
      <c r="A10" s="333">
        <v>403197908</v>
      </c>
      <c r="B10" t="s">
        <v>295</v>
      </c>
      <c r="C10">
        <v>1416</v>
      </c>
      <c r="D10" s="332">
        <v>42871</v>
      </c>
      <c r="E10" t="s">
        <v>524</v>
      </c>
      <c r="F10">
        <v>746.94</v>
      </c>
      <c r="G10"/>
      <c r="H10" s="200">
        <f t="shared" si="0"/>
        <v>746.94</v>
      </c>
      <c r="I10" s="282">
        <f t="shared" si="1"/>
        <v>1</v>
      </c>
      <c r="J10">
        <v>815.88</v>
      </c>
      <c r="K10">
        <v>899.17</v>
      </c>
      <c r="L10">
        <v>83.29</v>
      </c>
      <c r="M10"/>
      <c r="N10"/>
      <c r="O10"/>
      <c r="P10" s="200">
        <f t="shared" si="2"/>
        <v>815.88</v>
      </c>
      <c r="Q10" s="280">
        <f t="shared" si="3"/>
        <v>1</v>
      </c>
      <c r="R10" s="200">
        <f t="shared" si="4"/>
        <v>899.17</v>
      </c>
      <c r="S10" s="280">
        <f t="shared" si="5"/>
        <v>1</v>
      </c>
      <c r="T10" s="200">
        <f t="shared" si="6"/>
        <v>83.29</v>
      </c>
      <c r="U10" s="280">
        <f t="shared" si="7"/>
        <v>1</v>
      </c>
      <c r="V10" s="7"/>
    </row>
    <row r="11" spans="1:22">
      <c r="A11" s="333">
        <v>403197908</v>
      </c>
      <c r="B11" t="s">
        <v>295</v>
      </c>
      <c r="C11">
        <v>1416</v>
      </c>
      <c r="D11" s="332">
        <v>43235</v>
      </c>
      <c r="E11" t="s">
        <v>524</v>
      </c>
      <c r="F11">
        <v>971.02</v>
      </c>
      <c r="G11"/>
      <c r="H11" s="200">
        <f t="shared" si="0"/>
        <v>971.02</v>
      </c>
      <c r="I11" s="282">
        <f t="shared" si="1"/>
        <v>1</v>
      </c>
      <c r="J11">
        <v>1153.53</v>
      </c>
      <c r="K11">
        <v>1168.9100000000001</v>
      </c>
      <c r="L11">
        <v>15.38</v>
      </c>
      <c r="M11"/>
      <c r="N11"/>
      <c r="O11"/>
      <c r="P11" s="200">
        <f t="shared" si="2"/>
        <v>1153.53</v>
      </c>
      <c r="Q11" s="280">
        <f t="shared" si="3"/>
        <v>1</v>
      </c>
      <c r="R11" s="200">
        <f t="shared" si="4"/>
        <v>1168.9100000000001</v>
      </c>
      <c r="S11" s="280">
        <f t="shared" si="5"/>
        <v>1</v>
      </c>
      <c r="T11" s="200">
        <f t="shared" si="6"/>
        <v>15.38</v>
      </c>
      <c r="U11" s="280">
        <f t="shared" si="7"/>
        <v>1</v>
      </c>
      <c r="V11" s="7"/>
    </row>
    <row r="12" spans="1:22">
      <c r="A12" s="333">
        <v>403197908</v>
      </c>
      <c r="B12" t="s">
        <v>295</v>
      </c>
      <c r="C12">
        <v>1716</v>
      </c>
      <c r="D12" s="332">
        <v>43599</v>
      </c>
      <c r="E12" t="s">
        <v>524</v>
      </c>
      <c r="F12">
        <v>1516.19</v>
      </c>
      <c r="G12"/>
      <c r="H12" s="200">
        <f t="shared" si="0"/>
        <v>1516.19</v>
      </c>
      <c r="I12" s="282">
        <f t="shared" si="1"/>
        <v>1</v>
      </c>
      <c r="J12">
        <v>1704.81</v>
      </c>
      <c r="K12">
        <v>1825.19</v>
      </c>
      <c r="L12">
        <v>120.38</v>
      </c>
      <c r="M12"/>
      <c r="N12"/>
      <c r="O12"/>
      <c r="P12" s="200">
        <f t="shared" si="2"/>
        <v>1704.81</v>
      </c>
      <c r="Q12" s="280">
        <f t="shared" si="3"/>
        <v>1</v>
      </c>
      <c r="R12" s="200">
        <f t="shared" si="4"/>
        <v>1825.19</v>
      </c>
      <c r="S12" s="280">
        <f t="shared" si="5"/>
        <v>1</v>
      </c>
      <c r="T12" s="200">
        <f t="shared" si="6"/>
        <v>120.38</v>
      </c>
      <c r="U12" s="280">
        <f t="shared" si="7"/>
        <v>1</v>
      </c>
      <c r="V12" s="7"/>
    </row>
    <row r="13" spans="1:22">
      <c r="A13" s="333">
        <v>474184900</v>
      </c>
      <c r="B13" t="s">
        <v>371</v>
      </c>
      <c r="C13">
        <v>3154</v>
      </c>
      <c r="D13" s="332">
        <v>42859</v>
      </c>
      <c r="E13" t="s">
        <v>524</v>
      </c>
      <c r="F13">
        <v>998.24</v>
      </c>
      <c r="G13"/>
      <c r="H13" s="200">
        <f t="shared" si="0"/>
        <v>998.24</v>
      </c>
      <c r="I13" s="282">
        <f t="shared" si="1"/>
        <v>1</v>
      </c>
      <c r="J13">
        <v>1088.23</v>
      </c>
      <c r="K13">
        <v>1201.68</v>
      </c>
      <c r="L13">
        <v>113.45</v>
      </c>
      <c r="M13"/>
      <c r="N13"/>
      <c r="O13"/>
      <c r="P13" s="200">
        <f t="shared" si="2"/>
        <v>1088.23</v>
      </c>
      <c r="Q13" s="280">
        <f t="shared" si="3"/>
        <v>1</v>
      </c>
      <c r="R13" s="200">
        <f t="shared" si="4"/>
        <v>1201.68</v>
      </c>
      <c r="S13" s="280">
        <f t="shared" si="5"/>
        <v>1</v>
      </c>
      <c r="T13" s="200">
        <f t="shared" si="6"/>
        <v>113.45</v>
      </c>
      <c r="U13" s="280">
        <f t="shared" si="7"/>
        <v>1</v>
      </c>
      <c r="V13" s="7"/>
    </row>
    <row r="14" spans="1:22">
      <c r="A14" s="333">
        <v>474184900</v>
      </c>
      <c r="B14" t="s">
        <v>371</v>
      </c>
      <c r="C14">
        <v>3154</v>
      </c>
      <c r="D14" s="332">
        <v>43223</v>
      </c>
      <c r="E14" t="s">
        <v>524</v>
      </c>
      <c r="F14">
        <v>1039.83</v>
      </c>
      <c r="G14"/>
      <c r="H14" s="200">
        <f t="shared" si="0"/>
        <v>1039.83</v>
      </c>
      <c r="I14" s="282">
        <f t="shared" si="1"/>
        <v>1</v>
      </c>
      <c r="J14">
        <v>1256.33</v>
      </c>
      <c r="K14">
        <v>1251.75</v>
      </c>
      <c r="L14">
        <v>-4.58</v>
      </c>
      <c r="M14"/>
      <c r="N14"/>
      <c r="O14"/>
      <c r="P14" s="200">
        <f t="shared" si="2"/>
        <v>1256.33</v>
      </c>
      <c r="Q14" s="280">
        <f t="shared" si="3"/>
        <v>1</v>
      </c>
      <c r="R14" s="200">
        <f t="shared" si="4"/>
        <v>1251.75</v>
      </c>
      <c r="S14" s="280">
        <f t="shared" si="5"/>
        <v>1</v>
      </c>
      <c r="T14" s="200">
        <f t="shared" si="6"/>
        <v>-4.58</v>
      </c>
      <c r="U14" s="280">
        <f t="shared" si="7"/>
        <v>1</v>
      </c>
      <c r="V14" s="7"/>
    </row>
    <row r="15" spans="1:22">
      <c r="A15" s="333">
        <v>474184900</v>
      </c>
      <c r="B15" t="s">
        <v>371</v>
      </c>
      <c r="C15">
        <v>3654</v>
      </c>
      <c r="D15" s="332">
        <v>43587</v>
      </c>
      <c r="E15" t="s">
        <v>524</v>
      </c>
      <c r="F15">
        <v>1204.68</v>
      </c>
      <c r="G15"/>
      <c r="H15" s="200">
        <f t="shared" si="0"/>
        <v>1204.68</v>
      </c>
      <c r="I15" s="282">
        <f t="shared" si="1"/>
        <v>1</v>
      </c>
      <c r="J15">
        <v>1345.14</v>
      </c>
      <c r="K15">
        <v>1450.19</v>
      </c>
      <c r="L15">
        <v>105.05</v>
      </c>
      <c r="M15"/>
      <c r="N15"/>
      <c r="O15"/>
      <c r="P15" s="200">
        <f t="shared" si="2"/>
        <v>1345.14</v>
      </c>
      <c r="Q15" s="280">
        <f t="shared" si="3"/>
        <v>1</v>
      </c>
      <c r="R15" s="200">
        <f t="shared" si="4"/>
        <v>1450.19</v>
      </c>
      <c r="S15" s="280">
        <f t="shared" si="5"/>
        <v>1</v>
      </c>
      <c r="T15" s="200">
        <f t="shared" si="6"/>
        <v>105.05</v>
      </c>
      <c r="U15" s="280">
        <f t="shared" si="7"/>
        <v>1</v>
      </c>
      <c r="V15" s="7"/>
    </row>
    <row r="16" spans="1:22">
      <c r="A16" s="333">
        <v>474184900</v>
      </c>
      <c r="B16" t="s">
        <v>371</v>
      </c>
      <c r="C16">
        <v>3654</v>
      </c>
      <c r="D16" s="332">
        <v>43985</v>
      </c>
      <c r="E16" t="s">
        <v>524</v>
      </c>
      <c r="F16">
        <v>1252.8699999999999</v>
      </c>
      <c r="G16"/>
      <c r="H16" s="200">
        <f t="shared" ref="H16:H30" si="10">F16-G16</f>
        <v>1252.8699999999999</v>
      </c>
      <c r="I16" s="282">
        <f t="shared" ref="I16:I30" si="11">ROUND(H16/F16,10)</f>
        <v>1</v>
      </c>
      <c r="J16">
        <v>1393.62</v>
      </c>
      <c r="K16">
        <v>1508.2</v>
      </c>
      <c r="L16">
        <v>114.58</v>
      </c>
      <c r="M16"/>
      <c r="N16"/>
      <c r="O16"/>
      <c r="P16" s="200">
        <f t="shared" ref="P16:P30" si="12">J16-N16</f>
        <v>1393.62</v>
      </c>
      <c r="Q16" s="280">
        <f t="shared" ref="Q16:Q30" si="13">ROUND(P16/J16,10)</f>
        <v>1</v>
      </c>
      <c r="R16" s="200">
        <f t="shared" ref="R16:R30" si="14">K16-M16</f>
        <v>1508.2</v>
      </c>
      <c r="S16" s="280">
        <f t="shared" ref="S16:S30" si="15">ROUND(R16/K16,10)</f>
        <v>1</v>
      </c>
      <c r="T16" s="200">
        <f t="shared" ref="T16:T30" si="16">L16-O16</f>
        <v>114.58</v>
      </c>
      <c r="U16" s="280">
        <f t="shared" ref="U16:U30" si="17">ROUND(T16/L16,10)</f>
        <v>1</v>
      </c>
      <c r="V16" s="7"/>
    </row>
    <row r="17" spans="1:22">
      <c r="A17" s="333">
        <v>474184900</v>
      </c>
      <c r="B17" t="s">
        <v>371</v>
      </c>
      <c r="C17">
        <v>3654</v>
      </c>
      <c r="D17" s="332">
        <v>44314</v>
      </c>
      <c r="E17" t="s">
        <v>524</v>
      </c>
      <c r="F17">
        <v>1349.24</v>
      </c>
      <c r="G17"/>
      <c r="H17" s="200">
        <f t="shared" si="10"/>
        <v>1349.24</v>
      </c>
      <c r="I17" s="282">
        <f t="shared" si="11"/>
        <v>1</v>
      </c>
      <c r="J17">
        <v>1630.22</v>
      </c>
      <c r="K17">
        <v>1624.21</v>
      </c>
      <c r="L17">
        <v>-6.01</v>
      </c>
      <c r="M17"/>
      <c r="N17"/>
      <c r="O17"/>
      <c r="P17" s="200">
        <f t="shared" si="12"/>
        <v>1630.22</v>
      </c>
      <c r="Q17" s="280">
        <f t="shared" si="13"/>
        <v>1</v>
      </c>
      <c r="R17" s="200">
        <f t="shared" si="14"/>
        <v>1624.21</v>
      </c>
      <c r="S17" s="280">
        <f t="shared" si="15"/>
        <v>1</v>
      </c>
      <c r="T17" s="200">
        <f t="shared" si="16"/>
        <v>-6.01</v>
      </c>
      <c r="U17" s="280">
        <f t="shared" si="17"/>
        <v>1</v>
      </c>
      <c r="V17" s="7"/>
    </row>
    <row r="18" spans="1:22">
      <c r="A18" s="333">
        <v>533004909</v>
      </c>
      <c r="B18" t="s">
        <v>467</v>
      </c>
      <c r="C18">
        <v>5188</v>
      </c>
      <c r="D18" s="332">
        <v>43616</v>
      </c>
      <c r="E18" t="s">
        <v>524</v>
      </c>
      <c r="F18">
        <v>505.83</v>
      </c>
      <c r="G18"/>
      <c r="H18" s="200">
        <f t="shared" si="10"/>
        <v>505.83</v>
      </c>
      <c r="I18" s="282">
        <f t="shared" si="11"/>
        <v>1</v>
      </c>
      <c r="J18">
        <v>563.62</v>
      </c>
      <c r="K18">
        <v>608.91999999999996</v>
      </c>
      <c r="L18">
        <v>45.3</v>
      </c>
      <c r="M18"/>
      <c r="N18"/>
      <c r="O18"/>
      <c r="P18" s="200">
        <f t="shared" si="12"/>
        <v>563.62</v>
      </c>
      <c r="Q18" s="280">
        <f t="shared" si="13"/>
        <v>1</v>
      </c>
      <c r="R18" s="200">
        <f t="shared" si="14"/>
        <v>608.91999999999996</v>
      </c>
      <c r="S18" s="280">
        <f t="shared" si="15"/>
        <v>1</v>
      </c>
      <c r="T18" s="200">
        <f t="shared" si="16"/>
        <v>45.3</v>
      </c>
      <c r="U18" s="280">
        <f t="shared" si="17"/>
        <v>1</v>
      </c>
      <c r="V18" s="7"/>
    </row>
    <row r="19" spans="1:22">
      <c r="A19" s="333">
        <v>533004909</v>
      </c>
      <c r="B19" t="s">
        <v>467</v>
      </c>
      <c r="C19">
        <v>5188</v>
      </c>
      <c r="D19" s="332">
        <v>43984</v>
      </c>
      <c r="E19" t="s">
        <v>524</v>
      </c>
      <c r="F19">
        <v>472.11</v>
      </c>
      <c r="G19"/>
      <c r="H19" s="200">
        <f t="shared" si="10"/>
        <v>472.11</v>
      </c>
      <c r="I19" s="282">
        <f t="shared" si="11"/>
        <v>1</v>
      </c>
      <c r="J19">
        <v>521.94000000000005</v>
      </c>
      <c r="K19">
        <v>568.33000000000004</v>
      </c>
      <c r="L19">
        <v>46.39</v>
      </c>
      <c r="M19"/>
      <c r="N19"/>
      <c r="O19"/>
      <c r="P19" s="200">
        <f t="shared" si="12"/>
        <v>521.94000000000005</v>
      </c>
      <c r="Q19" s="280">
        <f t="shared" si="13"/>
        <v>1</v>
      </c>
      <c r="R19" s="200">
        <f t="shared" si="14"/>
        <v>568.33000000000004</v>
      </c>
      <c r="S19" s="280">
        <f t="shared" si="15"/>
        <v>1</v>
      </c>
      <c r="T19" s="200">
        <f t="shared" si="16"/>
        <v>46.39</v>
      </c>
      <c r="U19" s="280">
        <f t="shared" si="17"/>
        <v>1</v>
      </c>
      <c r="V19" s="7"/>
    </row>
    <row r="20" spans="1:22">
      <c r="A20" s="333">
        <v>545831901</v>
      </c>
      <c r="B20" t="s">
        <v>304</v>
      </c>
      <c r="C20">
        <v>4538</v>
      </c>
      <c r="D20" s="332">
        <v>43399</v>
      </c>
      <c r="E20" t="s">
        <v>524</v>
      </c>
      <c r="F20">
        <v>251.86</v>
      </c>
      <c r="G20"/>
      <c r="H20" s="200">
        <f t="shared" si="10"/>
        <v>251.86</v>
      </c>
      <c r="I20" s="282">
        <f t="shared" si="11"/>
        <v>1</v>
      </c>
      <c r="J20">
        <v>289.54000000000002</v>
      </c>
      <c r="K20">
        <v>303.19</v>
      </c>
      <c r="L20">
        <v>13.65</v>
      </c>
      <c r="M20"/>
      <c r="N20"/>
      <c r="O20"/>
      <c r="P20" s="200">
        <f t="shared" si="12"/>
        <v>289.54000000000002</v>
      </c>
      <c r="Q20" s="280">
        <f t="shared" si="13"/>
        <v>1</v>
      </c>
      <c r="R20" s="200">
        <f t="shared" si="14"/>
        <v>303.19</v>
      </c>
      <c r="S20" s="280">
        <f t="shared" si="15"/>
        <v>1</v>
      </c>
      <c r="T20" s="200">
        <f t="shared" si="16"/>
        <v>13.65</v>
      </c>
      <c r="U20" s="280">
        <f t="shared" si="17"/>
        <v>1</v>
      </c>
      <c r="V20" s="7"/>
    </row>
    <row r="21" spans="1:22">
      <c r="A21" s="333">
        <v>575035902</v>
      </c>
      <c r="B21" t="s">
        <v>537</v>
      </c>
      <c r="C21">
        <v>15713</v>
      </c>
      <c r="D21" s="332">
        <v>42878</v>
      </c>
      <c r="E21" t="s">
        <v>524</v>
      </c>
      <c r="F21">
        <v>331.54</v>
      </c>
      <c r="G21"/>
      <c r="H21" s="200">
        <f t="shared" si="10"/>
        <v>331.54</v>
      </c>
      <c r="I21" s="282">
        <f t="shared" si="11"/>
        <v>1</v>
      </c>
      <c r="J21">
        <v>371.16</v>
      </c>
      <c r="K21">
        <v>399.11</v>
      </c>
      <c r="L21">
        <v>27.95</v>
      </c>
      <c r="M21"/>
      <c r="N21"/>
      <c r="O21"/>
      <c r="P21" s="200">
        <f t="shared" si="12"/>
        <v>371.16</v>
      </c>
      <c r="Q21" s="280">
        <f t="shared" si="13"/>
        <v>1</v>
      </c>
      <c r="R21" s="200">
        <f t="shared" si="14"/>
        <v>399.11</v>
      </c>
      <c r="S21" s="280">
        <f t="shared" si="15"/>
        <v>1</v>
      </c>
      <c r="T21" s="200">
        <f t="shared" si="16"/>
        <v>27.95</v>
      </c>
      <c r="U21" s="280">
        <f t="shared" si="17"/>
        <v>1</v>
      </c>
      <c r="V21" s="7"/>
    </row>
    <row r="22" spans="1:22">
      <c r="A22" s="333">
        <v>575035902</v>
      </c>
      <c r="B22" t="s">
        <v>537</v>
      </c>
      <c r="C22">
        <v>15713</v>
      </c>
      <c r="D22" s="332">
        <v>42878</v>
      </c>
      <c r="E22" t="s">
        <v>524</v>
      </c>
      <c r="F22">
        <v>455.87</v>
      </c>
      <c r="G22"/>
      <c r="H22" s="200">
        <f t="shared" si="10"/>
        <v>455.87</v>
      </c>
      <c r="I22" s="282">
        <f t="shared" si="11"/>
        <v>1</v>
      </c>
      <c r="J22">
        <v>510.35</v>
      </c>
      <c r="K22">
        <v>548.78</v>
      </c>
      <c r="L22">
        <v>38.43</v>
      </c>
      <c r="M22"/>
      <c r="N22"/>
      <c r="O22"/>
      <c r="P22" s="200">
        <f t="shared" si="12"/>
        <v>510.35</v>
      </c>
      <c r="Q22" s="280">
        <f t="shared" si="13"/>
        <v>1</v>
      </c>
      <c r="R22" s="200">
        <f t="shared" si="14"/>
        <v>548.78</v>
      </c>
      <c r="S22" s="280">
        <f t="shared" si="15"/>
        <v>1</v>
      </c>
      <c r="T22" s="200">
        <f t="shared" si="16"/>
        <v>38.43</v>
      </c>
      <c r="U22" s="280">
        <f t="shared" si="17"/>
        <v>1</v>
      </c>
      <c r="V22" s="7"/>
    </row>
    <row r="23" spans="1:22">
      <c r="A23" s="333">
        <v>575035902</v>
      </c>
      <c r="B23" t="s">
        <v>537</v>
      </c>
      <c r="C23">
        <v>15713</v>
      </c>
      <c r="D23" s="332">
        <v>43249</v>
      </c>
      <c r="E23" t="s">
        <v>524</v>
      </c>
      <c r="F23">
        <v>455.87</v>
      </c>
      <c r="G23"/>
      <c r="H23" s="200">
        <f t="shared" si="10"/>
        <v>455.87</v>
      </c>
      <c r="I23" s="282">
        <f t="shared" si="11"/>
        <v>1</v>
      </c>
      <c r="J23">
        <v>531.29999999999995</v>
      </c>
      <c r="K23">
        <v>548.78</v>
      </c>
      <c r="L23">
        <v>17.48</v>
      </c>
      <c r="M23"/>
      <c r="N23"/>
      <c r="O23"/>
      <c r="P23" s="200">
        <f t="shared" si="12"/>
        <v>531.29999999999995</v>
      </c>
      <c r="Q23" s="280">
        <f t="shared" si="13"/>
        <v>1</v>
      </c>
      <c r="R23" s="200">
        <f t="shared" si="14"/>
        <v>548.78</v>
      </c>
      <c r="S23" s="280">
        <f t="shared" si="15"/>
        <v>1</v>
      </c>
      <c r="T23" s="200">
        <f t="shared" si="16"/>
        <v>17.48</v>
      </c>
      <c r="U23" s="280">
        <f t="shared" si="17"/>
        <v>1</v>
      </c>
      <c r="V23" s="7"/>
    </row>
    <row r="24" spans="1:22">
      <c r="A24" s="333">
        <v>605460005</v>
      </c>
      <c r="B24" t="s">
        <v>456</v>
      </c>
      <c r="C24">
        <v>24100</v>
      </c>
      <c r="D24" s="332">
        <v>44375</v>
      </c>
      <c r="E24" t="s">
        <v>528</v>
      </c>
      <c r="F24">
        <v>62746</v>
      </c>
      <c r="G24"/>
      <c r="H24" s="200">
        <f t="shared" si="10"/>
        <v>62746</v>
      </c>
      <c r="I24" s="282">
        <f t="shared" si="11"/>
        <v>1</v>
      </c>
      <c r="J24">
        <v>568.84</v>
      </c>
      <c r="K24">
        <v>574.04999999999995</v>
      </c>
      <c r="L24">
        <v>5.21</v>
      </c>
      <c r="M24"/>
      <c r="N24"/>
      <c r="O24"/>
      <c r="P24" s="200">
        <f t="shared" si="12"/>
        <v>568.84</v>
      </c>
      <c r="Q24" s="280">
        <f t="shared" si="13"/>
        <v>1</v>
      </c>
      <c r="R24" s="200">
        <f t="shared" si="14"/>
        <v>574.04999999999995</v>
      </c>
      <c r="S24" s="280">
        <f t="shared" si="15"/>
        <v>1</v>
      </c>
      <c r="T24" s="200">
        <f t="shared" si="16"/>
        <v>5.21</v>
      </c>
      <c r="U24" s="280">
        <f t="shared" si="17"/>
        <v>1</v>
      </c>
      <c r="V24" s="7"/>
    </row>
    <row r="25" spans="1:22">
      <c r="A25" s="333">
        <v>649926003</v>
      </c>
      <c r="B25" t="s">
        <v>364</v>
      </c>
      <c r="C25">
        <v>3900</v>
      </c>
      <c r="D25" s="332">
        <v>44375</v>
      </c>
      <c r="E25" t="s">
        <v>528</v>
      </c>
      <c r="F25">
        <v>47783</v>
      </c>
      <c r="G25"/>
      <c r="H25" s="200">
        <f t="shared" si="10"/>
        <v>47783</v>
      </c>
      <c r="I25" s="282">
        <f t="shared" si="11"/>
        <v>1</v>
      </c>
      <c r="J25">
        <v>433.19</v>
      </c>
      <c r="K25">
        <v>437.15</v>
      </c>
      <c r="L25">
        <v>3.96</v>
      </c>
      <c r="M25"/>
      <c r="N25"/>
      <c r="O25"/>
      <c r="P25" s="200">
        <f t="shared" si="12"/>
        <v>433.19</v>
      </c>
      <c r="Q25" s="280">
        <f t="shared" si="13"/>
        <v>1</v>
      </c>
      <c r="R25" s="200">
        <f t="shared" si="14"/>
        <v>437.15</v>
      </c>
      <c r="S25" s="280">
        <f t="shared" si="15"/>
        <v>1</v>
      </c>
      <c r="T25" s="200">
        <f t="shared" si="16"/>
        <v>3.96</v>
      </c>
      <c r="U25" s="280">
        <f t="shared" si="17"/>
        <v>1</v>
      </c>
      <c r="V25" s="7"/>
    </row>
    <row r="26" spans="1:22">
      <c r="A26" s="333">
        <v>655580009</v>
      </c>
      <c r="B26" t="s">
        <v>483</v>
      </c>
      <c r="C26">
        <v>6000</v>
      </c>
      <c r="D26" s="332">
        <v>44375</v>
      </c>
      <c r="E26" t="s">
        <v>528</v>
      </c>
      <c r="F26">
        <v>54215</v>
      </c>
      <c r="G26"/>
      <c r="H26" s="200">
        <f t="shared" si="10"/>
        <v>54215</v>
      </c>
      <c r="I26" s="282">
        <f t="shared" si="11"/>
        <v>1</v>
      </c>
      <c r="J26">
        <v>491.5</v>
      </c>
      <c r="K26">
        <v>496</v>
      </c>
      <c r="L26">
        <v>4.5</v>
      </c>
      <c r="M26"/>
      <c r="N26"/>
      <c r="O26"/>
      <c r="P26" s="200">
        <f t="shared" si="12"/>
        <v>491.5</v>
      </c>
      <c r="Q26" s="280">
        <f t="shared" si="13"/>
        <v>1</v>
      </c>
      <c r="R26" s="200">
        <f t="shared" si="14"/>
        <v>496</v>
      </c>
      <c r="S26" s="280">
        <f t="shared" si="15"/>
        <v>1</v>
      </c>
      <c r="T26" s="200">
        <f t="shared" si="16"/>
        <v>4.5</v>
      </c>
      <c r="U26" s="280">
        <f t="shared" si="17"/>
        <v>1</v>
      </c>
      <c r="V26" s="7"/>
    </row>
    <row r="27" spans="1:22">
      <c r="A27" s="333">
        <v>664068004</v>
      </c>
      <c r="B27" t="s">
        <v>485</v>
      </c>
      <c r="C27">
        <v>7972</v>
      </c>
      <c r="D27" s="332">
        <v>44348</v>
      </c>
      <c r="E27" t="s">
        <v>528</v>
      </c>
      <c r="F27">
        <v>36627</v>
      </c>
      <c r="G27"/>
      <c r="H27" s="200">
        <f t="shared" si="10"/>
        <v>36627</v>
      </c>
      <c r="I27" s="282">
        <f t="shared" si="11"/>
        <v>1</v>
      </c>
      <c r="J27">
        <v>332.06</v>
      </c>
      <c r="K27">
        <v>335.09</v>
      </c>
      <c r="L27">
        <v>3.03</v>
      </c>
      <c r="M27"/>
      <c r="N27"/>
      <c r="O27"/>
      <c r="P27" s="200">
        <f t="shared" si="12"/>
        <v>332.06</v>
      </c>
      <c r="Q27" s="280">
        <f t="shared" si="13"/>
        <v>1</v>
      </c>
      <c r="R27" s="200">
        <f t="shared" si="14"/>
        <v>335.09</v>
      </c>
      <c r="S27" s="280">
        <f t="shared" si="15"/>
        <v>1</v>
      </c>
      <c r="T27" s="200">
        <f t="shared" si="16"/>
        <v>3.03</v>
      </c>
      <c r="U27" s="280">
        <f t="shared" si="17"/>
        <v>1</v>
      </c>
      <c r="V27" s="7"/>
    </row>
    <row r="28" spans="1:22">
      <c r="A28" s="333">
        <v>665942009</v>
      </c>
      <c r="B28" t="s">
        <v>487</v>
      </c>
      <c r="C28">
        <v>7911</v>
      </c>
      <c r="D28" s="332">
        <v>44372</v>
      </c>
      <c r="E28" t="s">
        <v>528</v>
      </c>
      <c r="F28">
        <v>50886</v>
      </c>
      <c r="G28"/>
      <c r="H28" s="200">
        <f t="shared" si="10"/>
        <v>50886</v>
      </c>
      <c r="I28" s="282">
        <f t="shared" si="11"/>
        <v>1</v>
      </c>
      <c r="J28">
        <v>461.32</v>
      </c>
      <c r="K28">
        <v>465.54</v>
      </c>
      <c r="L28">
        <v>4.22</v>
      </c>
      <c r="M28"/>
      <c r="N28"/>
      <c r="O28"/>
      <c r="P28" s="200">
        <f t="shared" si="12"/>
        <v>461.32</v>
      </c>
      <c r="Q28" s="280">
        <f t="shared" si="13"/>
        <v>1</v>
      </c>
      <c r="R28" s="200">
        <f t="shared" si="14"/>
        <v>465.54</v>
      </c>
      <c r="S28" s="280">
        <f t="shared" si="15"/>
        <v>1</v>
      </c>
      <c r="T28" s="200">
        <f t="shared" si="16"/>
        <v>4.22</v>
      </c>
      <c r="U28" s="280">
        <f t="shared" si="17"/>
        <v>1</v>
      </c>
      <c r="V28" s="7"/>
    </row>
    <row r="29" spans="1:22">
      <c r="A29" s="333">
        <v>666114004</v>
      </c>
      <c r="B29" t="s">
        <v>378</v>
      </c>
      <c r="C29">
        <v>17800</v>
      </c>
      <c r="D29" s="332">
        <v>44375</v>
      </c>
      <c r="E29" t="s">
        <v>528</v>
      </c>
      <c r="F29">
        <v>111769</v>
      </c>
      <c r="G29"/>
      <c r="H29" s="200">
        <f t="shared" si="10"/>
        <v>111769</v>
      </c>
      <c r="I29" s="282">
        <f t="shared" si="11"/>
        <v>1</v>
      </c>
      <c r="J29">
        <v>1013.27</v>
      </c>
      <c r="K29">
        <v>1022.54</v>
      </c>
      <c r="L29">
        <v>9.27</v>
      </c>
      <c r="M29"/>
      <c r="N29"/>
      <c r="O29"/>
      <c r="P29" s="200">
        <f t="shared" si="12"/>
        <v>1013.27</v>
      </c>
      <c r="Q29" s="280">
        <f t="shared" si="13"/>
        <v>1</v>
      </c>
      <c r="R29" s="200">
        <f t="shared" si="14"/>
        <v>1022.54</v>
      </c>
      <c r="S29" s="280">
        <f t="shared" si="15"/>
        <v>1</v>
      </c>
      <c r="T29" s="200">
        <f t="shared" si="16"/>
        <v>9.27</v>
      </c>
      <c r="U29" s="280">
        <f t="shared" si="17"/>
        <v>1</v>
      </c>
      <c r="V29" s="7"/>
    </row>
    <row r="30" spans="1:22">
      <c r="A30" s="333">
        <v>588950907</v>
      </c>
      <c r="B30" t="s">
        <v>350</v>
      </c>
      <c r="C30">
        <v>19754</v>
      </c>
      <c r="D30" s="332">
        <v>44257</v>
      </c>
      <c r="E30" t="s">
        <v>524</v>
      </c>
      <c r="F30">
        <v>1146.23</v>
      </c>
      <c r="G30"/>
      <c r="H30" s="200">
        <f t="shared" si="10"/>
        <v>1146.23</v>
      </c>
      <c r="I30" s="282">
        <f t="shared" si="11"/>
        <v>1</v>
      </c>
      <c r="J30">
        <v>1391.29</v>
      </c>
      <c r="K30">
        <v>1379.83</v>
      </c>
      <c r="L30">
        <v>-11.46</v>
      </c>
      <c r="M30"/>
      <c r="N30"/>
      <c r="O30"/>
      <c r="P30" s="200">
        <f t="shared" si="12"/>
        <v>1391.29</v>
      </c>
      <c r="Q30" s="280">
        <f t="shared" si="13"/>
        <v>1</v>
      </c>
      <c r="R30" s="200">
        <f t="shared" si="14"/>
        <v>1379.83</v>
      </c>
      <c r="S30" s="280">
        <f t="shared" si="15"/>
        <v>1</v>
      </c>
      <c r="T30" s="200">
        <f t="shared" si="16"/>
        <v>-11.46</v>
      </c>
      <c r="U30" s="280">
        <f t="shared" si="17"/>
        <v>1</v>
      </c>
      <c r="V30" s="7"/>
    </row>
    <row r="31" spans="1:22">
      <c r="A31" s="333">
        <v>588950907</v>
      </c>
      <c r="B31" t="s">
        <v>350</v>
      </c>
      <c r="C31">
        <v>19754</v>
      </c>
      <c r="D31" s="332">
        <v>43522</v>
      </c>
      <c r="E31" t="s">
        <v>524</v>
      </c>
      <c r="F31">
        <v>1406.73</v>
      </c>
      <c r="G31"/>
      <c r="H31" s="200">
        <f t="shared" si="0"/>
        <v>1406.73</v>
      </c>
      <c r="I31" s="282">
        <f t="shared" si="1"/>
        <v>1</v>
      </c>
      <c r="J31">
        <v>1595.16</v>
      </c>
      <c r="K31">
        <v>1693.42</v>
      </c>
      <c r="L31">
        <v>98.26</v>
      </c>
      <c r="M31"/>
      <c r="N31"/>
      <c r="O31"/>
      <c r="P31" s="200">
        <f t="shared" si="2"/>
        <v>1595.16</v>
      </c>
      <c r="Q31" s="280">
        <f t="shared" si="3"/>
        <v>1</v>
      </c>
      <c r="R31" s="200">
        <f t="shared" si="4"/>
        <v>1693.42</v>
      </c>
      <c r="S31" s="280">
        <f t="shared" si="5"/>
        <v>1</v>
      </c>
      <c r="T31" s="200">
        <f t="shared" si="6"/>
        <v>98.26</v>
      </c>
      <c r="U31" s="280">
        <f t="shared" si="7"/>
        <v>1</v>
      </c>
      <c r="V31" s="7"/>
    </row>
    <row r="32" spans="1:22">
      <c r="A32" s="333">
        <v>588950907</v>
      </c>
      <c r="B32" t="s">
        <v>350</v>
      </c>
      <c r="C32">
        <v>19754</v>
      </c>
      <c r="D32" s="332">
        <v>43886</v>
      </c>
      <c r="E32" t="s">
        <v>524</v>
      </c>
      <c r="F32">
        <v>1406.73</v>
      </c>
      <c r="G32"/>
      <c r="H32" s="200">
        <f t="shared" si="0"/>
        <v>1406.73</v>
      </c>
      <c r="I32" s="282">
        <f t="shared" si="1"/>
        <v>1</v>
      </c>
      <c r="J32">
        <v>1526.59</v>
      </c>
      <c r="K32">
        <v>1693.42</v>
      </c>
      <c r="L32">
        <v>166.83</v>
      </c>
      <c r="M32"/>
      <c r="N32"/>
      <c r="O32"/>
      <c r="P32" s="200">
        <f t="shared" si="2"/>
        <v>1526.59</v>
      </c>
      <c r="Q32" s="280">
        <f t="shared" si="3"/>
        <v>1</v>
      </c>
      <c r="R32" s="200">
        <f t="shared" si="4"/>
        <v>1693.42</v>
      </c>
      <c r="S32" s="280">
        <f t="shared" si="5"/>
        <v>1</v>
      </c>
      <c r="T32" s="200">
        <f t="shared" si="6"/>
        <v>166.83</v>
      </c>
      <c r="U32" s="280">
        <f t="shared" si="7"/>
        <v>1</v>
      </c>
      <c r="V32" s="7"/>
    </row>
    <row r="33" spans="1:22">
      <c r="A33" s="333">
        <v>635640006</v>
      </c>
      <c r="B33" t="s">
        <v>412</v>
      </c>
      <c r="C33">
        <v>6188</v>
      </c>
      <c r="D33" s="332">
        <v>44375</v>
      </c>
      <c r="E33" t="s">
        <v>528</v>
      </c>
      <c r="F33">
        <v>26535</v>
      </c>
      <c r="G33"/>
      <c r="H33" s="200">
        <f t="shared" si="0"/>
        <v>26535</v>
      </c>
      <c r="I33" s="282">
        <f t="shared" si="1"/>
        <v>1</v>
      </c>
      <c r="J33">
        <v>240.56</v>
      </c>
      <c r="K33">
        <v>242.76</v>
      </c>
      <c r="L33">
        <v>2.2000000000000002</v>
      </c>
      <c r="M33"/>
      <c r="N33"/>
      <c r="O33"/>
      <c r="P33" s="200">
        <f t="shared" si="2"/>
        <v>240.56</v>
      </c>
      <c r="Q33" s="280">
        <f t="shared" si="3"/>
        <v>1</v>
      </c>
      <c r="R33" s="200">
        <f t="shared" si="4"/>
        <v>242.76</v>
      </c>
      <c r="S33" s="280">
        <f t="shared" si="5"/>
        <v>1</v>
      </c>
      <c r="T33" s="200">
        <f t="shared" si="6"/>
        <v>2.2000000000000002</v>
      </c>
      <c r="U33" s="280">
        <f t="shared" si="7"/>
        <v>1</v>
      </c>
      <c r="V33" s="7"/>
    </row>
    <row r="34" spans="1:22">
      <c r="A34" s="333">
        <v>686930009</v>
      </c>
      <c r="B34" t="s">
        <v>511</v>
      </c>
      <c r="C34">
        <v>2398</v>
      </c>
      <c r="D34" s="332">
        <v>44371</v>
      </c>
      <c r="E34" t="s">
        <v>528</v>
      </c>
      <c r="F34">
        <v>33053</v>
      </c>
      <c r="G34"/>
      <c r="H34" s="200">
        <f t="shared" si="0"/>
        <v>33053</v>
      </c>
      <c r="I34" s="282">
        <f t="shared" si="1"/>
        <v>1</v>
      </c>
      <c r="J34">
        <v>299.64999999999998</v>
      </c>
      <c r="K34">
        <v>302.39</v>
      </c>
      <c r="L34">
        <v>2.74</v>
      </c>
      <c r="M34"/>
      <c r="N34"/>
      <c r="O34"/>
      <c r="P34" s="200">
        <f t="shared" si="2"/>
        <v>299.64999999999998</v>
      </c>
      <c r="Q34" s="280">
        <f t="shared" si="3"/>
        <v>1</v>
      </c>
      <c r="R34" s="200">
        <f t="shared" si="4"/>
        <v>302.39</v>
      </c>
      <c r="S34" s="280">
        <f t="shared" si="5"/>
        <v>1</v>
      </c>
      <c r="T34" s="200">
        <f t="shared" si="6"/>
        <v>2.74</v>
      </c>
      <c r="U34" s="280">
        <f t="shared" si="7"/>
        <v>1</v>
      </c>
      <c r="V34" s="7"/>
    </row>
    <row r="35" spans="1:22">
      <c r="A35" s="333">
        <v>803054204</v>
      </c>
      <c r="B35" t="s">
        <v>497</v>
      </c>
      <c r="C35">
        <v>3700</v>
      </c>
      <c r="D35" s="332">
        <v>42877</v>
      </c>
      <c r="E35" t="s">
        <v>536</v>
      </c>
      <c r="F35">
        <v>1463</v>
      </c>
      <c r="G35"/>
      <c r="H35" s="200">
        <f t="shared" si="0"/>
        <v>1463</v>
      </c>
      <c r="I35" s="282">
        <f t="shared" si="1"/>
        <v>1</v>
      </c>
      <c r="J35">
        <v>1463</v>
      </c>
      <c r="K35">
        <v>1463</v>
      </c>
      <c r="L35">
        <v>0</v>
      </c>
      <c r="M35"/>
      <c r="N35"/>
      <c r="O35"/>
      <c r="P35" s="200">
        <f t="shared" si="2"/>
        <v>1463</v>
      </c>
      <c r="Q35" s="280">
        <f t="shared" si="3"/>
        <v>1</v>
      </c>
      <c r="R35" s="200">
        <f t="shared" si="4"/>
        <v>1463</v>
      </c>
      <c r="S35" s="280">
        <f t="shared" si="5"/>
        <v>1</v>
      </c>
      <c r="T35" s="200">
        <f t="shared" si="6"/>
        <v>0</v>
      </c>
      <c r="U35" s="280" t="e">
        <f t="shared" si="7"/>
        <v>#DIV/0!</v>
      </c>
      <c r="V35" s="7"/>
    </row>
    <row r="36" spans="1:22">
      <c r="A36" s="333">
        <v>803054204</v>
      </c>
      <c r="B36" t="s">
        <v>497</v>
      </c>
      <c r="C36">
        <v>3700</v>
      </c>
      <c r="D36" s="332">
        <v>43249</v>
      </c>
      <c r="E36" t="s">
        <v>536</v>
      </c>
      <c r="F36">
        <v>1574.91</v>
      </c>
      <c r="G36"/>
      <c r="H36" s="200">
        <f t="shared" si="0"/>
        <v>1574.91</v>
      </c>
      <c r="I36" s="282">
        <f t="shared" si="1"/>
        <v>1</v>
      </c>
      <c r="J36">
        <v>1574.91</v>
      </c>
      <c r="K36">
        <v>1574.91</v>
      </c>
      <c r="L36">
        <v>0</v>
      </c>
      <c r="M36"/>
      <c r="N36"/>
      <c r="O36"/>
      <c r="P36" s="200">
        <f t="shared" si="2"/>
        <v>1574.91</v>
      </c>
      <c r="Q36" s="280">
        <f t="shared" si="3"/>
        <v>1</v>
      </c>
      <c r="R36" s="200">
        <f t="shared" si="4"/>
        <v>1574.91</v>
      </c>
      <c r="S36" s="280">
        <f t="shared" si="5"/>
        <v>1</v>
      </c>
      <c r="T36" s="200">
        <f t="shared" si="6"/>
        <v>0</v>
      </c>
      <c r="U36" s="280" t="e">
        <f t="shared" si="7"/>
        <v>#DIV/0!</v>
      </c>
      <c r="V36" s="7"/>
    </row>
    <row r="37" spans="1:22">
      <c r="A37" s="333">
        <v>803054204</v>
      </c>
      <c r="B37" t="s">
        <v>497</v>
      </c>
      <c r="C37">
        <v>7300</v>
      </c>
      <c r="D37" s="332">
        <v>43613</v>
      </c>
      <c r="E37" t="s">
        <v>536</v>
      </c>
      <c r="F37">
        <v>3145.15</v>
      </c>
      <c r="G37"/>
      <c r="H37" s="200">
        <f t="shared" si="0"/>
        <v>3145.15</v>
      </c>
      <c r="I37" s="282">
        <f t="shared" si="1"/>
        <v>1</v>
      </c>
      <c r="J37">
        <v>3145.15</v>
      </c>
      <c r="K37">
        <v>3145.15</v>
      </c>
      <c r="L37">
        <v>0</v>
      </c>
      <c r="M37"/>
      <c r="N37"/>
      <c r="O37"/>
      <c r="P37" s="200">
        <f t="shared" si="2"/>
        <v>3145.15</v>
      </c>
      <c r="Q37" s="280">
        <f t="shared" si="3"/>
        <v>1</v>
      </c>
      <c r="R37" s="200">
        <f t="shared" si="4"/>
        <v>3145.15</v>
      </c>
      <c r="S37" s="280">
        <f t="shared" si="5"/>
        <v>1</v>
      </c>
      <c r="T37" s="200">
        <f t="shared" si="6"/>
        <v>0</v>
      </c>
      <c r="U37" s="280" t="e">
        <f t="shared" si="7"/>
        <v>#DIV/0!</v>
      </c>
      <c r="V37" s="7"/>
    </row>
    <row r="38" spans="1:22">
      <c r="A38" s="333">
        <v>803054204</v>
      </c>
      <c r="B38" t="s">
        <v>497</v>
      </c>
      <c r="C38">
        <v>6200</v>
      </c>
      <c r="D38" s="332">
        <v>43984</v>
      </c>
      <c r="E38" t="s">
        <v>536</v>
      </c>
      <c r="F38">
        <v>2768.41</v>
      </c>
      <c r="G38"/>
      <c r="H38" s="200">
        <f t="shared" si="0"/>
        <v>2768.41</v>
      </c>
      <c r="I38" s="282">
        <f t="shared" si="1"/>
        <v>1</v>
      </c>
      <c r="J38">
        <v>2768.41</v>
      </c>
      <c r="K38">
        <v>2768.41</v>
      </c>
      <c r="L38">
        <v>0</v>
      </c>
      <c r="M38"/>
      <c r="N38"/>
      <c r="O38"/>
      <c r="P38" s="200">
        <f t="shared" si="2"/>
        <v>2768.41</v>
      </c>
      <c r="Q38" s="280">
        <f t="shared" si="3"/>
        <v>1</v>
      </c>
      <c r="R38" s="200">
        <f t="shared" si="4"/>
        <v>2768.41</v>
      </c>
      <c r="S38" s="280">
        <f t="shared" si="5"/>
        <v>1</v>
      </c>
      <c r="T38" s="200">
        <f t="shared" si="6"/>
        <v>0</v>
      </c>
      <c r="U38" s="280" t="e">
        <f t="shared" si="7"/>
        <v>#DIV/0!</v>
      </c>
      <c r="V38" s="7"/>
    </row>
    <row r="39" spans="1:22">
      <c r="A39" s="333">
        <v>833635105</v>
      </c>
      <c r="B39" t="s">
        <v>494</v>
      </c>
      <c r="C39">
        <v>8898</v>
      </c>
      <c r="D39" s="332">
        <v>1</v>
      </c>
      <c r="E39" t="s">
        <v>536</v>
      </c>
      <c r="F39">
        <v>0</v>
      </c>
      <c r="G39"/>
      <c r="H39" s="200">
        <f t="shared" si="0"/>
        <v>0</v>
      </c>
      <c r="I39" s="282" t="e">
        <f t="shared" si="1"/>
        <v>#DIV/0!</v>
      </c>
      <c r="J39">
        <v>0</v>
      </c>
      <c r="K39">
        <v>0</v>
      </c>
      <c r="L39">
        <v>0</v>
      </c>
      <c r="M39"/>
      <c r="N39"/>
      <c r="O39"/>
      <c r="P39" s="200">
        <f t="shared" si="2"/>
        <v>0</v>
      </c>
      <c r="Q39" s="280" t="e">
        <f t="shared" si="3"/>
        <v>#DIV/0!</v>
      </c>
      <c r="R39" s="200">
        <f t="shared" si="4"/>
        <v>0</v>
      </c>
      <c r="S39" s="280" t="e">
        <f t="shared" si="5"/>
        <v>#DIV/0!</v>
      </c>
      <c r="T39" s="200">
        <f t="shared" si="6"/>
        <v>0</v>
      </c>
      <c r="U39" s="280" t="e">
        <f t="shared" si="7"/>
        <v>#DIV/0!</v>
      </c>
      <c r="V39" s="7"/>
    </row>
    <row r="40" spans="1:22">
      <c r="A40" s="333" t="s">
        <v>538</v>
      </c>
      <c r="B40" t="s">
        <v>539</v>
      </c>
      <c r="C40">
        <v>2043.5619999999999</v>
      </c>
      <c r="D40" s="332">
        <v>44090</v>
      </c>
      <c r="E40" t="s">
        <v>536</v>
      </c>
      <c r="F40">
        <v>0</v>
      </c>
      <c r="G40"/>
      <c r="H40" s="200">
        <f t="shared" si="0"/>
        <v>0</v>
      </c>
      <c r="I40" s="282" t="e">
        <f t="shared" si="1"/>
        <v>#DIV/0!</v>
      </c>
      <c r="J40">
        <v>0</v>
      </c>
      <c r="K40">
        <v>0</v>
      </c>
      <c r="L40">
        <v>0</v>
      </c>
      <c r="M40"/>
      <c r="N40"/>
      <c r="O40"/>
      <c r="P40" s="200">
        <f t="shared" si="2"/>
        <v>0</v>
      </c>
      <c r="Q40" s="280" t="e">
        <f t="shared" si="3"/>
        <v>#DIV/0!</v>
      </c>
      <c r="R40" s="200">
        <f t="shared" si="4"/>
        <v>0</v>
      </c>
      <c r="S40" s="280" t="e">
        <f t="shared" si="5"/>
        <v>#DIV/0!</v>
      </c>
      <c r="T40" s="200">
        <f t="shared" si="6"/>
        <v>0</v>
      </c>
      <c r="U40" s="280" t="e">
        <f t="shared" si="7"/>
        <v>#DIV/0!</v>
      </c>
      <c r="V40" s="7"/>
    </row>
    <row r="41" spans="1:22">
      <c r="A41" s="333" t="s">
        <v>404</v>
      </c>
      <c r="B41" t="s">
        <v>502</v>
      </c>
      <c r="C41">
        <v>18400</v>
      </c>
      <c r="D41" s="332">
        <v>44328</v>
      </c>
      <c r="E41" t="s">
        <v>536</v>
      </c>
      <c r="F41">
        <v>0</v>
      </c>
      <c r="G41"/>
      <c r="H41" s="200">
        <f t="shared" si="0"/>
        <v>0</v>
      </c>
      <c r="I41" s="282" t="e">
        <f t="shared" si="1"/>
        <v>#DIV/0!</v>
      </c>
      <c r="J41">
        <v>0</v>
      </c>
      <c r="K41">
        <v>0</v>
      </c>
      <c r="L41">
        <v>0</v>
      </c>
      <c r="M41"/>
      <c r="N41"/>
      <c r="O41"/>
      <c r="P41" s="200">
        <f t="shared" si="2"/>
        <v>0</v>
      </c>
      <c r="Q41" s="280" t="e">
        <f t="shared" si="3"/>
        <v>#DIV/0!</v>
      </c>
      <c r="R41" s="200">
        <f t="shared" si="4"/>
        <v>0</v>
      </c>
      <c r="S41" s="280" t="e">
        <f t="shared" si="5"/>
        <v>#DIV/0!</v>
      </c>
      <c r="T41" s="200">
        <f t="shared" si="6"/>
        <v>0</v>
      </c>
      <c r="U41" s="280" t="e">
        <f t="shared" si="7"/>
        <v>#DIV/0!</v>
      </c>
      <c r="V41" s="7"/>
    </row>
    <row r="42" spans="1:22">
      <c r="A42" s="333">
        <v>712459908</v>
      </c>
      <c r="B42" t="s">
        <v>321</v>
      </c>
      <c r="C42">
        <v>2596</v>
      </c>
      <c r="D42" s="332">
        <v>43951</v>
      </c>
      <c r="E42" t="s">
        <v>522</v>
      </c>
      <c r="F42">
        <v>5815.04</v>
      </c>
      <c r="G42"/>
      <c r="H42" s="200">
        <f t="shared" si="0"/>
        <v>5815.04</v>
      </c>
      <c r="I42" s="282">
        <f t="shared" si="1"/>
        <v>1</v>
      </c>
      <c r="J42">
        <v>5963.84</v>
      </c>
      <c r="K42">
        <v>6375.79</v>
      </c>
      <c r="L42">
        <v>411.95</v>
      </c>
      <c r="M42"/>
      <c r="N42"/>
      <c r="O42"/>
      <c r="P42" s="200">
        <f t="shared" si="2"/>
        <v>5963.84</v>
      </c>
      <c r="Q42" s="280">
        <f t="shared" si="3"/>
        <v>1</v>
      </c>
      <c r="R42" s="200">
        <f t="shared" si="4"/>
        <v>6375.79</v>
      </c>
      <c r="S42" s="280">
        <f t="shared" si="5"/>
        <v>1</v>
      </c>
      <c r="T42" s="200">
        <f t="shared" si="6"/>
        <v>411.95</v>
      </c>
      <c r="U42" s="280">
        <f t="shared" si="7"/>
        <v>1</v>
      </c>
      <c r="V42" s="7"/>
    </row>
    <row r="43" spans="1:22">
      <c r="A43" s="333">
        <v>717158901</v>
      </c>
      <c r="B43" t="s">
        <v>333</v>
      </c>
      <c r="C43">
        <v>18812</v>
      </c>
      <c r="D43" s="332">
        <v>43962</v>
      </c>
      <c r="E43" t="s">
        <v>522</v>
      </c>
      <c r="F43">
        <v>456.94</v>
      </c>
      <c r="G43"/>
      <c r="H43" s="200">
        <f t="shared" si="0"/>
        <v>456.94</v>
      </c>
      <c r="I43" s="282">
        <f t="shared" si="1"/>
        <v>1</v>
      </c>
      <c r="J43">
        <v>467.34</v>
      </c>
      <c r="K43">
        <v>501</v>
      </c>
      <c r="L43">
        <v>33.659999999999997</v>
      </c>
      <c r="M43"/>
      <c r="N43"/>
      <c r="O43"/>
      <c r="P43" s="200">
        <f t="shared" si="2"/>
        <v>467.34</v>
      </c>
      <c r="Q43" s="280">
        <f t="shared" si="3"/>
        <v>1</v>
      </c>
      <c r="R43" s="200">
        <f t="shared" si="4"/>
        <v>501</v>
      </c>
      <c r="S43" s="280">
        <f t="shared" si="5"/>
        <v>1</v>
      </c>
      <c r="T43" s="200">
        <f t="shared" si="6"/>
        <v>33.659999999999997</v>
      </c>
      <c r="U43" s="280">
        <f t="shared" si="7"/>
        <v>1</v>
      </c>
      <c r="V43" s="7"/>
    </row>
    <row r="44" spans="1:22">
      <c r="A44" s="333">
        <v>717158901</v>
      </c>
      <c r="B44" t="s">
        <v>333</v>
      </c>
      <c r="C44">
        <v>18812</v>
      </c>
      <c r="D44" s="332">
        <v>44172</v>
      </c>
      <c r="E44" t="s">
        <v>522</v>
      </c>
      <c r="F44">
        <v>456.94</v>
      </c>
      <c r="G44"/>
      <c r="H44" s="200">
        <f t="shared" si="0"/>
        <v>456.94</v>
      </c>
      <c r="I44" s="282">
        <f t="shared" si="1"/>
        <v>1</v>
      </c>
      <c r="J44">
        <v>513.13</v>
      </c>
      <c r="K44">
        <v>501</v>
      </c>
      <c r="L44">
        <v>-12.13</v>
      </c>
      <c r="M44"/>
      <c r="N44"/>
      <c r="O44"/>
      <c r="P44" s="200">
        <f t="shared" si="2"/>
        <v>513.13</v>
      </c>
      <c r="Q44" s="280">
        <f t="shared" si="3"/>
        <v>1</v>
      </c>
      <c r="R44" s="200">
        <f t="shared" si="4"/>
        <v>501</v>
      </c>
      <c r="S44" s="280">
        <f t="shared" si="5"/>
        <v>1</v>
      </c>
      <c r="T44" s="200">
        <f t="shared" si="6"/>
        <v>-12.13</v>
      </c>
      <c r="U44" s="280">
        <f t="shared" si="7"/>
        <v>1</v>
      </c>
      <c r="V44" s="7"/>
    </row>
    <row r="45" spans="1:22">
      <c r="A45" s="333">
        <v>733337901</v>
      </c>
      <c r="B45" t="s">
        <v>481</v>
      </c>
      <c r="C45">
        <v>2445</v>
      </c>
      <c r="D45" s="332">
        <v>43956</v>
      </c>
      <c r="E45" t="s">
        <v>522</v>
      </c>
      <c r="F45">
        <v>1176.6600000000001</v>
      </c>
      <c r="G45"/>
      <c r="H45" s="200">
        <f t="shared" si="0"/>
        <v>1176.6600000000001</v>
      </c>
      <c r="I45" s="282">
        <f t="shared" si="1"/>
        <v>1</v>
      </c>
      <c r="J45">
        <v>1219.1400000000001</v>
      </c>
      <c r="K45">
        <v>1290.1300000000001</v>
      </c>
      <c r="L45">
        <v>70.989999999999995</v>
      </c>
      <c r="M45"/>
      <c r="N45"/>
      <c r="O45"/>
      <c r="P45" s="200">
        <f t="shared" si="2"/>
        <v>1219.1400000000001</v>
      </c>
      <c r="Q45" s="280">
        <f t="shared" si="3"/>
        <v>1</v>
      </c>
      <c r="R45" s="200">
        <f t="shared" si="4"/>
        <v>1290.1300000000001</v>
      </c>
      <c r="S45" s="280">
        <f t="shared" si="5"/>
        <v>1</v>
      </c>
      <c r="T45" s="200">
        <f t="shared" si="6"/>
        <v>70.989999999999995</v>
      </c>
      <c r="U45" s="280">
        <f t="shared" si="7"/>
        <v>1</v>
      </c>
      <c r="V45" s="7"/>
    </row>
    <row r="46" spans="1:22">
      <c r="A46" s="333" t="s">
        <v>323</v>
      </c>
      <c r="B46" t="s">
        <v>460</v>
      </c>
      <c r="C46">
        <v>11200</v>
      </c>
      <c r="D46" s="332">
        <v>44323</v>
      </c>
      <c r="E46" t="s">
        <v>536</v>
      </c>
      <c r="F46">
        <v>0</v>
      </c>
      <c r="G46"/>
      <c r="H46" s="200">
        <f t="shared" si="0"/>
        <v>0</v>
      </c>
      <c r="I46" s="282" t="e">
        <f t="shared" si="1"/>
        <v>#DIV/0!</v>
      </c>
      <c r="J46">
        <v>0</v>
      </c>
      <c r="K46">
        <v>0</v>
      </c>
      <c r="L46">
        <v>0</v>
      </c>
      <c r="M46"/>
      <c r="N46"/>
      <c r="O46"/>
      <c r="P46" s="200">
        <f t="shared" si="2"/>
        <v>0</v>
      </c>
      <c r="Q46" s="280" t="e">
        <f t="shared" si="3"/>
        <v>#DIV/0!</v>
      </c>
      <c r="R46" s="200">
        <f t="shared" si="4"/>
        <v>0</v>
      </c>
      <c r="S46" s="280" t="e">
        <f t="shared" si="5"/>
        <v>#DIV/0!</v>
      </c>
      <c r="T46" s="200">
        <f t="shared" si="6"/>
        <v>0</v>
      </c>
      <c r="U46" s="280" t="e">
        <f t="shared" si="7"/>
        <v>#DIV/0!</v>
      </c>
      <c r="V46" s="7"/>
    </row>
    <row r="47" spans="1:22">
      <c r="A47" s="333">
        <v>294821608</v>
      </c>
      <c r="B47" t="s">
        <v>468</v>
      </c>
      <c r="C47">
        <v>17427.84</v>
      </c>
      <c r="D47" s="332">
        <v>44302</v>
      </c>
      <c r="E47" t="s">
        <v>536</v>
      </c>
      <c r="F47">
        <v>0</v>
      </c>
      <c r="G47"/>
      <c r="H47" s="200">
        <f t="shared" si="0"/>
        <v>0</v>
      </c>
      <c r="I47" s="282" t="e">
        <f t="shared" si="1"/>
        <v>#DIV/0!</v>
      </c>
      <c r="J47">
        <v>0</v>
      </c>
      <c r="K47">
        <v>0</v>
      </c>
      <c r="L47">
        <v>0</v>
      </c>
      <c r="M47"/>
      <c r="N47"/>
      <c r="O47"/>
      <c r="P47" s="200">
        <f t="shared" si="2"/>
        <v>0</v>
      </c>
      <c r="Q47" s="280" t="e">
        <f t="shared" si="3"/>
        <v>#DIV/0!</v>
      </c>
      <c r="R47" s="200">
        <f t="shared" si="4"/>
        <v>0</v>
      </c>
      <c r="S47" s="280" t="e">
        <f t="shared" si="5"/>
        <v>#DIV/0!</v>
      </c>
      <c r="T47" s="200">
        <f t="shared" si="6"/>
        <v>0</v>
      </c>
      <c r="U47" s="280" t="e">
        <f t="shared" si="7"/>
        <v>#DIV/0!</v>
      </c>
      <c r="V47" s="7"/>
    </row>
    <row r="48" spans="1:22">
      <c r="A48" s="333">
        <v>661650903</v>
      </c>
      <c r="B48" t="s">
        <v>498</v>
      </c>
      <c r="C48">
        <v>7290</v>
      </c>
      <c r="D48" s="332">
        <v>44375</v>
      </c>
      <c r="E48" t="s">
        <v>528</v>
      </c>
      <c r="F48">
        <v>34610</v>
      </c>
      <c r="G48"/>
      <c r="H48" s="200">
        <f t="shared" si="0"/>
        <v>34610</v>
      </c>
      <c r="I48" s="282">
        <f t="shared" si="1"/>
        <v>1</v>
      </c>
      <c r="J48">
        <v>313.77</v>
      </c>
      <c r="K48">
        <v>316.64</v>
      </c>
      <c r="L48">
        <v>2.87</v>
      </c>
      <c r="M48"/>
      <c r="N48"/>
      <c r="O48"/>
      <c r="P48" s="200">
        <f t="shared" si="2"/>
        <v>313.77</v>
      </c>
      <c r="Q48" s="280">
        <f t="shared" si="3"/>
        <v>1</v>
      </c>
      <c r="R48" s="200">
        <f t="shared" si="4"/>
        <v>316.64</v>
      </c>
      <c r="S48" s="280">
        <f t="shared" si="5"/>
        <v>1</v>
      </c>
      <c r="T48" s="200">
        <f t="shared" si="6"/>
        <v>2.87</v>
      </c>
      <c r="U48" s="280">
        <f t="shared" si="7"/>
        <v>1</v>
      </c>
      <c r="V48" s="7"/>
    </row>
    <row r="49" spans="1:22">
      <c r="A49" s="333" t="s">
        <v>479</v>
      </c>
      <c r="B49" t="s">
        <v>480</v>
      </c>
      <c r="C49">
        <v>7100</v>
      </c>
      <c r="D49" s="332">
        <v>44342</v>
      </c>
      <c r="E49" t="s">
        <v>526</v>
      </c>
      <c r="F49">
        <v>0</v>
      </c>
      <c r="G49"/>
      <c r="H49" s="200">
        <f t="shared" si="0"/>
        <v>0</v>
      </c>
      <c r="I49" s="282" t="e">
        <f t="shared" si="1"/>
        <v>#DIV/0!</v>
      </c>
      <c r="J49">
        <v>0</v>
      </c>
      <c r="K49">
        <v>0</v>
      </c>
      <c r="L49">
        <v>0</v>
      </c>
      <c r="M49"/>
      <c r="N49"/>
      <c r="O49"/>
      <c r="P49" s="200">
        <f t="shared" si="2"/>
        <v>0</v>
      </c>
      <c r="Q49" s="280" t="e">
        <f t="shared" si="3"/>
        <v>#DIV/0!</v>
      </c>
      <c r="R49" s="200">
        <f t="shared" si="4"/>
        <v>0</v>
      </c>
      <c r="S49" s="280" t="e">
        <f t="shared" si="5"/>
        <v>#DIV/0!</v>
      </c>
      <c r="T49" s="200">
        <f t="shared" si="6"/>
        <v>0</v>
      </c>
      <c r="U49" s="280" t="e">
        <f t="shared" si="7"/>
        <v>#DIV/0!</v>
      </c>
      <c r="V49" s="7"/>
    </row>
    <row r="50" spans="1:22">
      <c r="A50" s="333" t="s">
        <v>508</v>
      </c>
      <c r="B50" t="s">
        <v>509</v>
      </c>
      <c r="C50">
        <v>2702</v>
      </c>
      <c r="D50" s="332">
        <v>42877</v>
      </c>
      <c r="E50" t="s">
        <v>524</v>
      </c>
      <c r="F50">
        <v>605.75</v>
      </c>
      <c r="G50"/>
      <c r="H50" s="200">
        <f t="shared" si="0"/>
        <v>605.75</v>
      </c>
      <c r="I50" s="282">
        <f t="shared" si="1"/>
        <v>1</v>
      </c>
      <c r="J50">
        <v>673.99</v>
      </c>
      <c r="K50">
        <v>729.2</v>
      </c>
      <c r="L50">
        <v>55.21</v>
      </c>
      <c r="M50"/>
      <c r="N50"/>
      <c r="O50"/>
      <c r="P50" s="200">
        <f t="shared" si="2"/>
        <v>673.99</v>
      </c>
      <c r="Q50" s="280">
        <f t="shared" si="3"/>
        <v>1</v>
      </c>
      <c r="R50" s="200">
        <f t="shared" si="4"/>
        <v>729.2</v>
      </c>
      <c r="S50" s="280">
        <f t="shared" si="5"/>
        <v>1</v>
      </c>
      <c r="T50" s="200">
        <f t="shared" si="6"/>
        <v>55.21</v>
      </c>
      <c r="U50" s="280">
        <f t="shared" si="7"/>
        <v>1</v>
      </c>
      <c r="V50" s="7"/>
    </row>
    <row r="51" spans="1:22">
      <c r="A51" s="333" t="s">
        <v>508</v>
      </c>
      <c r="B51" t="s">
        <v>509</v>
      </c>
      <c r="C51">
        <v>2702</v>
      </c>
      <c r="D51" s="332">
        <v>43242</v>
      </c>
      <c r="E51" t="s">
        <v>524</v>
      </c>
      <c r="F51">
        <v>627.13</v>
      </c>
      <c r="G51"/>
      <c r="H51" s="200">
        <f t="shared" si="0"/>
        <v>627.13</v>
      </c>
      <c r="I51" s="282">
        <f t="shared" si="1"/>
        <v>1</v>
      </c>
      <c r="J51">
        <v>739.52</v>
      </c>
      <c r="K51">
        <v>754.94</v>
      </c>
      <c r="L51">
        <v>15.42</v>
      </c>
      <c r="M51"/>
      <c r="N51"/>
      <c r="O51"/>
      <c r="P51" s="200">
        <f t="shared" si="2"/>
        <v>739.52</v>
      </c>
      <c r="Q51" s="280">
        <f t="shared" si="3"/>
        <v>1</v>
      </c>
      <c r="R51" s="200">
        <f t="shared" si="4"/>
        <v>754.94</v>
      </c>
      <c r="S51" s="280">
        <f t="shared" si="5"/>
        <v>1</v>
      </c>
      <c r="T51" s="200">
        <f t="shared" si="6"/>
        <v>15.42</v>
      </c>
      <c r="U51" s="280">
        <f t="shared" si="7"/>
        <v>1</v>
      </c>
      <c r="V51" s="7"/>
    </row>
    <row r="52" spans="1:22">
      <c r="A52" s="333" t="s">
        <v>508</v>
      </c>
      <c r="B52" t="s">
        <v>509</v>
      </c>
      <c r="C52">
        <v>7015</v>
      </c>
      <c r="D52" s="332">
        <v>43612</v>
      </c>
      <c r="E52" t="s">
        <v>524</v>
      </c>
      <c r="F52">
        <v>1665.19</v>
      </c>
      <c r="G52"/>
      <c r="H52" s="200">
        <f t="shared" si="0"/>
        <v>1665.19</v>
      </c>
      <c r="I52" s="282">
        <f t="shared" si="1"/>
        <v>1</v>
      </c>
      <c r="J52">
        <v>1856.68</v>
      </c>
      <c r="K52">
        <v>2004.56</v>
      </c>
      <c r="L52">
        <v>147.88</v>
      </c>
      <c r="M52"/>
      <c r="N52"/>
      <c r="O52"/>
      <c r="P52" s="200">
        <f t="shared" si="2"/>
        <v>1856.68</v>
      </c>
      <c r="Q52" s="280">
        <f t="shared" si="3"/>
        <v>1</v>
      </c>
      <c r="R52" s="200">
        <f t="shared" si="4"/>
        <v>2004.56</v>
      </c>
      <c r="S52" s="280">
        <f t="shared" si="5"/>
        <v>1</v>
      </c>
      <c r="T52" s="200">
        <f t="shared" si="6"/>
        <v>147.88</v>
      </c>
      <c r="U52" s="280">
        <f t="shared" si="7"/>
        <v>1</v>
      </c>
      <c r="V52" s="7"/>
    </row>
    <row r="53" spans="1:22">
      <c r="A53" s="333" t="s">
        <v>508</v>
      </c>
      <c r="B53" t="s">
        <v>509</v>
      </c>
      <c r="C53">
        <v>7015</v>
      </c>
      <c r="D53" s="332">
        <v>44004</v>
      </c>
      <c r="E53" t="s">
        <v>524</v>
      </c>
      <c r="F53">
        <v>1757.7</v>
      </c>
      <c r="G53"/>
      <c r="H53" s="200">
        <f t="shared" si="0"/>
        <v>1757.7</v>
      </c>
      <c r="I53" s="282">
        <f t="shared" si="1"/>
        <v>1</v>
      </c>
      <c r="J53">
        <v>1972.05</v>
      </c>
      <c r="K53">
        <v>2115.92</v>
      </c>
      <c r="L53">
        <v>143.87</v>
      </c>
      <c r="M53"/>
      <c r="N53"/>
      <c r="O53"/>
      <c r="P53" s="200">
        <f t="shared" si="2"/>
        <v>1972.05</v>
      </c>
      <c r="Q53" s="280">
        <f t="shared" si="3"/>
        <v>1</v>
      </c>
      <c r="R53" s="200">
        <f t="shared" si="4"/>
        <v>2115.92</v>
      </c>
      <c r="S53" s="280">
        <f t="shared" si="5"/>
        <v>1</v>
      </c>
      <c r="T53" s="200">
        <f t="shared" si="6"/>
        <v>143.87</v>
      </c>
      <c r="U53" s="280">
        <f t="shared" si="7"/>
        <v>1</v>
      </c>
      <c r="V53" s="7"/>
    </row>
    <row r="54" spans="1:22">
      <c r="A54" s="333" t="s">
        <v>503</v>
      </c>
      <c r="B54" t="s">
        <v>504</v>
      </c>
      <c r="C54">
        <v>20682</v>
      </c>
      <c r="D54" s="332">
        <v>44330</v>
      </c>
      <c r="E54" t="s">
        <v>526</v>
      </c>
      <c r="F54">
        <v>0</v>
      </c>
      <c r="G54"/>
      <c r="H54" s="200">
        <f t="shared" si="0"/>
        <v>0</v>
      </c>
      <c r="I54" s="282" t="e">
        <f t="shared" si="1"/>
        <v>#DIV/0!</v>
      </c>
      <c r="J54">
        <v>0</v>
      </c>
      <c r="K54">
        <v>0</v>
      </c>
      <c r="L54">
        <v>0</v>
      </c>
      <c r="M54"/>
      <c r="N54"/>
      <c r="O54"/>
      <c r="P54" s="200">
        <f t="shared" ref="P54:P63" si="18">J54-N54</f>
        <v>0</v>
      </c>
      <c r="Q54" s="280" t="e">
        <f t="shared" ref="Q54:Q63" si="19">ROUND(P54/J54,10)</f>
        <v>#DIV/0!</v>
      </c>
      <c r="R54" s="200">
        <f t="shared" ref="R54:R63" si="20">K54-M54</f>
        <v>0</v>
      </c>
      <c r="S54" s="280" t="e">
        <f t="shared" ref="S54:S63" si="21">ROUND(R54/K54,10)</f>
        <v>#DIV/0!</v>
      </c>
      <c r="T54" s="200">
        <f t="shared" ref="T54:T63" si="22">L54-O54</f>
        <v>0</v>
      </c>
      <c r="U54" s="280" t="e">
        <f t="shared" ref="U54:U63" si="23">ROUND(T54/L54,10)</f>
        <v>#DIV/0!</v>
      </c>
      <c r="V54" s="7"/>
    </row>
    <row r="55" spans="1:22">
      <c r="A55" s="333" t="s">
        <v>475</v>
      </c>
      <c r="B55" t="s">
        <v>355</v>
      </c>
      <c r="C55">
        <v>4504</v>
      </c>
      <c r="D55" s="332">
        <v>44306</v>
      </c>
      <c r="E55" t="s">
        <v>522</v>
      </c>
      <c r="F55">
        <v>1008.9</v>
      </c>
      <c r="G55"/>
      <c r="H55" s="200">
        <f t="shared" si="0"/>
        <v>1008.9</v>
      </c>
      <c r="I55" s="282">
        <f t="shared" si="1"/>
        <v>1</v>
      </c>
      <c r="J55">
        <v>1097.8800000000001</v>
      </c>
      <c r="K55">
        <v>1106.19</v>
      </c>
      <c r="L55">
        <v>8.31</v>
      </c>
      <c r="M55"/>
      <c r="N55"/>
      <c r="O55"/>
      <c r="P55" s="200">
        <f t="shared" si="18"/>
        <v>1097.8800000000001</v>
      </c>
      <c r="Q55" s="280">
        <f t="shared" si="19"/>
        <v>1</v>
      </c>
      <c r="R55" s="200">
        <f t="shared" si="20"/>
        <v>1106.19</v>
      </c>
      <c r="S55" s="280">
        <f t="shared" si="21"/>
        <v>1</v>
      </c>
      <c r="T55" s="200">
        <f t="shared" si="22"/>
        <v>8.31</v>
      </c>
      <c r="U55" s="280">
        <f t="shared" si="23"/>
        <v>1</v>
      </c>
      <c r="V55" s="7"/>
    </row>
    <row r="56" spans="1:22">
      <c r="A56" s="333" t="s">
        <v>475</v>
      </c>
      <c r="B56" t="s">
        <v>355</v>
      </c>
      <c r="C56">
        <v>4504</v>
      </c>
      <c r="D56" s="332">
        <v>43976</v>
      </c>
      <c r="E56" t="s">
        <v>522</v>
      </c>
      <c r="F56">
        <v>591.15</v>
      </c>
      <c r="G56"/>
      <c r="H56" s="200">
        <f t="shared" si="0"/>
        <v>591.15</v>
      </c>
      <c r="I56" s="282">
        <f t="shared" si="1"/>
        <v>1</v>
      </c>
      <c r="J56">
        <v>613.13</v>
      </c>
      <c r="K56">
        <v>648.16</v>
      </c>
      <c r="L56">
        <v>35.03</v>
      </c>
      <c r="M56"/>
      <c r="N56"/>
      <c r="O56"/>
      <c r="P56" s="200">
        <f t="shared" si="18"/>
        <v>613.13</v>
      </c>
      <c r="Q56" s="280">
        <f t="shared" si="19"/>
        <v>1</v>
      </c>
      <c r="R56" s="200">
        <f t="shared" si="20"/>
        <v>648.16</v>
      </c>
      <c r="S56" s="280">
        <f t="shared" si="21"/>
        <v>1</v>
      </c>
      <c r="T56" s="200">
        <f t="shared" si="22"/>
        <v>35.03</v>
      </c>
      <c r="U56" s="280">
        <f t="shared" si="23"/>
        <v>1</v>
      </c>
      <c r="V56" s="7"/>
    </row>
    <row r="57" spans="1:22">
      <c r="A57" s="333" t="s">
        <v>475</v>
      </c>
      <c r="B57" t="s">
        <v>355</v>
      </c>
      <c r="C57">
        <v>4504</v>
      </c>
      <c r="D57" s="332">
        <v>44141</v>
      </c>
      <c r="E57" t="s">
        <v>522</v>
      </c>
      <c r="F57">
        <v>591.15</v>
      </c>
      <c r="G57"/>
      <c r="H57" s="200">
        <f t="shared" si="0"/>
        <v>591.15</v>
      </c>
      <c r="I57" s="282">
        <f t="shared" si="1"/>
        <v>1</v>
      </c>
      <c r="J57">
        <v>648.23</v>
      </c>
      <c r="K57">
        <v>648.16</v>
      </c>
      <c r="L57">
        <v>-7.0000000000000007E-2</v>
      </c>
      <c r="M57"/>
      <c r="N57"/>
      <c r="O57"/>
      <c r="P57" s="200">
        <f t="shared" si="18"/>
        <v>648.23</v>
      </c>
      <c r="Q57" s="280">
        <f t="shared" si="19"/>
        <v>1</v>
      </c>
      <c r="R57" s="200">
        <f t="shared" si="20"/>
        <v>648.16</v>
      </c>
      <c r="S57" s="280">
        <f t="shared" si="21"/>
        <v>1</v>
      </c>
      <c r="T57" s="200">
        <f t="shared" si="22"/>
        <v>-7.0000000000000007E-2</v>
      </c>
      <c r="U57" s="280">
        <f t="shared" si="23"/>
        <v>1</v>
      </c>
      <c r="V57" s="7"/>
    </row>
    <row r="58" spans="1:22">
      <c r="A58" s="333" t="s">
        <v>356</v>
      </c>
      <c r="B58" t="s">
        <v>476</v>
      </c>
      <c r="C58">
        <v>18600</v>
      </c>
      <c r="D58" s="332">
        <v>44320</v>
      </c>
      <c r="E58" t="s">
        <v>536</v>
      </c>
      <c r="F58">
        <v>909.19</v>
      </c>
      <c r="G58"/>
      <c r="H58" s="200">
        <f t="shared" si="0"/>
        <v>909.19</v>
      </c>
      <c r="I58" s="282">
        <f t="shared" si="1"/>
        <v>1</v>
      </c>
      <c r="J58">
        <v>909.19</v>
      </c>
      <c r="K58">
        <v>909.19</v>
      </c>
      <c r="L58">
        <v>0</v>
      </c>
      <c r="M58"/>
      <c r="N58"/>
      <c r="O58"/>
      <c r="P58" s="200">
        <f t="shared" si="18"/>
        <v>909.19</v>
      </c>
      <c r="Q58" s="280">
        <f t="shared" si="19"/>
        <v>1</v>
      </c>
      <c r="R58" s="200">
        <f t="shared" si="20"/>
        <v>909.19</v>
      </c>
      <c r="S58" s="280">
        <f t="shared" si="21"/>
        <v>1</v>
      </c>
      <c r="T58" s="200">
        <f t="shared" si="22"/>
        <v>0</v>
      </c>
      <c r="U58" s="280" t="e">
        <f t="shared" si="23"/>
        <v>#DIV/0!</v>
      </c>
      <c r="V58" s="7"/>
    </row>
    <row r="59" spans="1:22">
      <c r="A59" s="333">
        <v>485785109</v>
      </c>
      <c r="B59" t="s">
        <v>477</v>
      </c>
      <c r="C59">
        <v>11600</v>
      </c>
      <c r="D59" s="332">
        <v>44340</v>
      </c>
      <c r="E59" t="s">
        <v>536</v>
      </c>
      <c r="F59">
        <v>0</v>
      </c>
      <c r="G59"/>
      <c r="H59" s="200">
        <f t="shared" si="0"/>
        <v>0</v>
      </c>
      <c r="I59" s="282" t="e">
        <f t="shared" si="1"/>
        <v>#DIV/0!</v>
      </c>
      <c r="J59">
        <v>0</v>
      </c>
      <c r="K59">
        <v>0</v>
      </c>
      <c r="L59">
        <v>0</v>
      </c>
      <c r="M59"/>
      <c r="N59"/>
      <c r="O59"/>
      <c r="P59" s="200">
        <f t="shared" si="18"/>
        <v>0</v>
      </c>
      <c r="Q59" s="280" t="e">
        <f t="shared" si="19"/>
        <v>#DIV/0!</v>
      </c>
      <c r="R59" s="200">
        <f t="shared" si="20"/>
        <v>0</v>
      </c>
      <c r="S59" s="280" t="e">
        <f t="shared" si="21"/>
        <v>#DIV/0!</v>
      </c>
      <c r="T59" s="200">
        <f t="shared" si="22"/>
        <v>0</v>
      </c>
      <c r="U59" s="280" t="e">
        <f t="shared" si="23"/>
        <v>#DIV/0!</v>
      </c>
      <c r="V59" s="7"/>
    </row>
    <row r="60" spans="1:22">
      <c r="A60" s="333">
        <v>398438408</v>
      </c>
      <c r="B60" t="s">
        <v>470</v>
      </c>
      <c r="C60">
        <v>3174.627</v>
      </c>
      <c r="D60" s="332">
        <v>44144</v>
      </c>
      <c r="E60" t="s">
        <v>536</v>
      </c>
      <c r="F60">
        <v>187.12</v>
      </c>
      <c r="G60"/>
      <c r="H60" s="200">
        <f t="shared" si="0"/>
        <v>187.12</v>
      </c>
      <c r="I60" s="282">
        <f t="shared" si="1"/>
        <v>1</v>
      </c>
      <c r="J60">
        <v>187.12</v>
      </c>
      <c r="K60">
        <v>187.12</v>
      </c>
      <c r="L60">
        <v>0</v>
      </c>
      <c r="M60"/>
      <c r="N60"/>
      <c r="O60"/>
      <c r="P60" s="200">
        <f t="shared" si="18"/>
        <v>187.12</v>
      </c>
      <c r="Q60" s="280">
        <f t="shared" si="19"/>
        <v>1</v>
      </c>
      <c r="R60" s="200">
        <f t="shared" si="20"/>
        <v>187.12</v>
      </c>
      <c r="S60" s="280">
        <f t="shared" si="21"/>
        <v>1</v>
      </c>
      <c r="T60" s="200">
        <f t="shared" si="22"/>
        <v>0</v>
      </c>
      <c r="U60" s="280" t="e">
        <f t="shared" si="23"/>
        <v>#DIV/0!</v>
      </c>
      <c r="V60" s="7"/>
    </row>
    <row r="61" spans="1:22">
      <c r="A61" s="333" t="s">
        <v>316</v>
      </c>
      <c r="B61" t="s">
        <v>458</v>
      </c>
      <c r="C61">
        <v>2900</v>
      </c>
      <c r="D61" s="332">
        <v>43784</v>
      </c>
      <c r="E61" t="s">
        <v>536</v>
      </c>
      <c r="F61">
        <v>508.82</v>
      </c>
      <c r="G61"/>
      <c r="H61" s="200">
        <f t="shared" si="0"/>
        <v>508.82</v>
      </c>
      <c r="I61" s="282">
        <f t="shared" si="1"/>
        <v>1</v>
      </c>
      <c r="J61">
        <v>508.82</v>
      </c>
      <c r="K61">
        <v>508.82</v>
      </c>
      <c r="L61">
        <v>0</v>
      </c>
      <c r="M61"/>
      <c r="N61"/>
      <c r="O61"/>
      <c r="P61" s="200">
        <f t="shared" si="18"/>
        <v>508.82</v>
      </c>
      <c r="Q61" s="280">
        <f t="shared" si="19"/>
        <v>1</v>
      </c>
      <c r="R61" s="200">
        <f t="shared" si="20"/>
        <v>508.82</v>
      </c>
      <c r="S61" s="280">
        <f t="shared" si="21"/>
        <v>1</v>
      </c>
      <c r="T61" s="200">
        <f t="shared" si="22"/>
        <v>0</v>
      </c>
      <c r="U61" s="280" t="e">
        <f t="shared" si="23"/>
        <v>#DIV/0!</v>
      </c>
      <c r="V61" s="7"/>
    </row>
    <row r="62" spans="1:22">
      <c r="A62" s="333" t="s">
        <v>316</v>
      </c>
      <c r="B62" t="s">
        <v>458</v>
      </c>
      <c r="C62">
        <v>3500</v>
      </c>
      <c r="D62" s="332">
        <v>43593</v>
      </c>
      <c r="E62" t="s">
        <v>536</v>
      </c>
      <c r="F62">
        <v>1230.3900000000001</v>
      </c>
      <c r="G62"/>
      <c r="H62" s="200">
        <f t="shared" si="0"/>
        <v>1230.3900000000001</v>
      </c>
      <c r="I62" s="282">
        <f t="shared" si="1"/>
        <v>1</v>
      </c>
      <c r="J62">
        <v>1230.3900000000001</v>
      </c>
      <c r="K62">
        <v>1230.3900000000001</v>
      </c>
      <c r="L62">
        <v>0</v>
      </c>
      <c r="M62"/>
      <c r="N62"/>
      <c r="O62"/>
      <c r="P62" s="200">
        <f t="shared" si="18"/>
        <v>1230.3900000000001</v>
      </c>
      <c r="Q62" s="280">
        <f t="shared" si="19"/>
        <v>1</v>
      </c>
      <c r="R62" s="200">
        <f t="shared" si="20"/>
        <v>1230.3900000000001</v>
      </c>
      <c r="S62" s="280">
        <f t="shared" si="21"/>
        <v>1</v>
      </c>
      <c r="T62" s="200">
        <f t="shared" si="22"/>
        <v>0</v>
      </c>
      <c r="U62" s="280" t="e">
        <f t="shared" si="23"/>
        <v>#DIV/0!</v>
      </c>
      <c r="V62" s="7"/>
    </row>
    <row r="63" spans="1:22" ht="15">
      <c r="A63" s="337" t="s">
        <v>420</v>
      </c>
      <c r="B63" s="320" t="s">
        <v>514</v>
      </c>
      <c r="C63" s="320">
        <v>20000</v>
      </c>
      <c r="D63" s="321">
        <v>44301</v>
      </c>
      <c r="E63" s="320" t="s">
        <v>536</v>
      </c>
      <c r="F63" s="322">
        <v>1295</v>
      </c>
      <c r="G63" s="323"/>
      <c r="H63" s="200">
        <f t="shared" si="0"/>
        <v>1295</v>
      </c>
      <c r="I63" s="282">
        <f t="shared" si="1"/>
        <v>1</v>
      </c>
      <c r="J63" s="331">
        <v>1295</v>
      </c>
      <c r="K63" s="331">
        <v>1295</v>
      </c>
      <c r="L63" s="324">
        <v>0</v>
      </c>
      <c r="M63" s="331"/>
      <c r="N63" s="324"/>
      <c r="O63" s="324"/>
      <c r="P63" s="200">
        <f t="shared" si="18"/>
        <v>1295</v>
      </c>
      <c r="Q63" s="280">
        <f t="shared" si="19"/>
        <v>1</v>
      </c>
      <c r="R63" s="200">
        <f t="shared" si="20"/>
        <v>1295</v>
      </c>
      <c r="S63" s="280">
        <f t="shared" si="21"/>
        <v>1</v>
      </c>
      <c r="T63" s="200">
        <f t="shared" si="22"/>
        <v>0</v>
      </c>
      <c r="U63" s="280" t="e">
        <f t="shared" si="23"/>
        <v>#DIV/0!</v>
      </c>
      <c r="V63" s="7"/>
    </row>
    <row r="64" spans="1:22" ht="15">
      <c r="A64" s="337">
        <v>759530108</v>
      </c>
      <c r="B64" s="320" t="s">
        <v>496</v>
      </c>
      <c r="C64" s="320">
        <v>15000</v>
      </c>
      <c r="D64" s="321">
        <v>44355</v>
      </c>
      <c r="E64" s="320" t="s">
        <v>536</v>
      </c>
      <c r="F64" s="322">
        <v>0</v>
      </c>
      <c r="G64" s="323"/>
      <c r="H64" s="200">
        <f t="shared" si="0"/>
        <v>0</v>
      </c>
      <c r="I64" s="282" t="e">
        <f t="shared" si="1"/>
        <v>#DIV/0!</v>
      </c>
      <c r="J64" s="331">
        <v>0</v>
      </c>
      <c r="K64" s="331">
        <v>0</v>
      </c>
      <c r="L64" s="324">
        <v>0</v>
      </c>
      <c r="M64" s="331"/>
      <c r="N64" s="324"/>
      <c r="O64" s="324"/>
      <c r="P64" s="200">
        <f t="shared" si="2"/>
        <v>0</v>
      </c>
      <c r="Q64" s="280" t="e">
        <f t="shared" si="3"/>
        <v>#DIV/0!</v>
      </c>
      <c r="R64" s="200">
        <f t="shared" si="4"/>
        <v>0</v>
      </c>
      <c r="S64" s="280" t="e">
        <f t="shared" si="5"/>
        <v>#DIV/0!</v>
      </c>
      <c r="T64" s="200">
        <f t="shared" si="6"/>
        <v>0</v>
      </c>
      <c r="U64" s="280" t="e">
        <f t="shared" si="7"/>
        <v>#DIV/0!</v>
      </c>
      <c r="V64" s="7"/>
    </row>
    <row r="65" spans="1:22" ht="15">
      <c r="A65" s="337" t="s">
        <v>338</v>
      </c>
      <c r="B65" s="320" t="s">
        <v>469</v>
      </c>
      <c r="C65" s="320">
        <v>5800</v>
      </c>
      <c r="D65" s="321">
        <v>44321</v>
      </c>
      <c r="E65" s="320" t="s">
        <v>536</v>
      </c>
      <c r="F65" s="322">
        <v>1565</v>
      </c>
      <c r="G65" s="323"/>
      <c r="H65" s="200">
        <f t="shared" si="0"/>
        <v>1565</v>
      </c>
      <c r="I65" s="282">
        <f t="shared" si="1"/>
        <v>1</v>
      </c>
      <c r="J65" s="331">
        <v>1565</v>
      </c>
      <c r="K65" s="331">
        <v>1565</v>
      </c>
      <c r="L65" s="324">
        <v>0</v>
      </c>
      <c r="M65" s="331"/>
      <c r="N65" s="324"/>
      <c r="O65" s="324"/>
      <c r="P65" s="200">
        <f t="shared" si="2"/>
        <v>1565</v>
      </c>
      <c r="Q65" s="280">
        <f t="shared" si="3"/>
        <v>1</v>
      </c>
      <c r="R65" s="200">
        <f t="shared" si="4"/>
        <v>1565</v>
      </c>
      <c r="S65" s="280">
        <f t="shared" si="5"/>
        <v>1</v>
      </c>
      <c r="T65" s="200">
        <f t="shared" si="6"/>
        <v>0</v>
      </c>
      <c r="U65" s="280" t="e">
        <f t="shared" si="7"/>
        <v>#DIV/0!</v>
      </c>
      <c r="V65" s="7"/>
    </row>
    <row r="66" spans="1:22" ht="15">
      <c r="A66" s="337" t="s">
        <v>338</v>
      </c>
      <c r="B66" s="320" t="s">
        <v>469</v>
      </c>
      <c r="C66" s="320">
        <v>2377.998</v>
      </c>
      <c r="D66" s="321">
        <v>43587</v>
      </c>
      <c r="E66" s="320" t="s">
        <v>536</v>
      </c>
      <c r="F66" s="322">
        <v>0</v>
      </c>
      <c r="G66" s="323"/>
      <c r="H66" s="200">
        <f t="shared" si="0"/>
        <v>0</v>
      </c>
      <c r="I66" s="282" t="e">
        <f t="shared" si="1"/>
        <v>#DIV/0!</v>
      </c>
      <c r="J66" s="331">
        <v>0</v>
      </c>
      <c r="K66" s="331">
        <v>0</v>
      </c>
      <c r="L66" s="324">
        <v>0</v>
      </c>
      <c r="M66" s="331"/>
      <c r="N66" s="324"/>
      <c r="O66" s="324"/>
      <c r="P66" s="200">
        <f t="shared" si="2"/>
        <v>0</v>
      </c>
      <c r="Q66" s="280" t="e">
        <f t="shared" si="3"/>
        <v>#DIV/0!</v>
      </c>
      <c r="R66" s="200">
        <f t="shared" si="4"/>
        <v>0</v>
      </c>
      <c r="S66" s="280" t="e">
        <f t="shared" si="5"/>
        <v>#DIV/0!</v>
      </c>
      <c r="T66" s="200">
        <f t="shared" si="6"/>
        <v>0</v>
      </c>
      <c r="U66" s="280" t="e">
        <f t="shared" si="7"/>
        <v>#DIV/0!</v>
      </c>
      <c r="V66" s="7"/>
    </row>
    <row r="67" spans="1:22" ht="15">
      <c r="A67" s="337" t="s">
        <v>450</v>
      </c>
      <c r="B67" s="320" t="s">
        <v>451</v>
      </c>
      <c r="C67" s="320">
        <v>4033</v>
      </c>
      <c r="D67" s="321">
        <v>43775</v>
      </c>
      <c r="E67" s="320" t="s">
        <v>524</v>
      </c>
      <c r="F67" s="322">
        <v>248.03</v>
      </c>
      <c r="G67" s="323"/>
      <c r="H67" s="200">
        <f t="shared" si="0"/>
        <v>248.03</v>
      </c>
      <c r="I67" s="282">
        <f t="shared" si="1"/>
        <v>1</v>
      </c>
      <c r="J67" s="331">
        <v>275.08999999999997</v>
      </c>
      <c r="K67" s="331">
        <v>298.58</v>
      </c>
      <c r="L67" s="324">
        <v>23.49</v>
      </c>
      <c r="M67" s="331"/>
      <c r="N67" s="324"/>
      <c r="O67" s="324"/>
      <c r="P67" s="200">
        <f t="shared" si="2"/>
        <v>275.08999999999997</v>
      </c>
      <c r="Q67" s="280">
        <f t="shared" si="3"/>
        <v>1</v>
      </c>
      <c r="R67" s="200">
        <f t="shared" si="4"/>
        <v>298.58</v>
      </c>
      <c r="S67" s="280">
        <f t="shared" si="5"/>
        <v>1</v>
      </c>
      <c r="T67" s="200">
        <f t="shared" si="6"/>
        <v>23.49</v>
      </c>
      <c r="U67" s="280">
        <f t="shared" si="7"/>
        <v>1</v>
      </c>
      <c r="V67" s="7"/>
    </row>
    <row r="68" spans="1:22" ht="15">
      <c r="A68" s="338" t="s">
        <v>450</v>
      </c>
      <c r="B68" s="313" t="s">
        <v>451</v>
      </c>
      <c r="C68" s="313">
        <v>4033</v>
      </c>
      <c r="D68" s="316">
        <v>44140</v>
      </c>
      <c r="E68" s="313" t="s">
        <v>524</v>
      </c>
      <c r="F68" s="313">
        <v>260.13</v>
      </c>
      <c r="G68" s="313"/>
      <c r="H68" s="200">
        <f t="shared" si="0"/>
        <v>260.13</v>
      </c>
      <c r="I68" s="282">
        <f t="shared" si="1"/>
        <v>1</v>
      </c>
      <c r="J68">
        <v>307.88</v>
      </c>
      <c r="K68">
        <v>313.14</v>
      </c>
      <c r="L68">
        <v>5.26</v>
      </c>
      <c r="M68"/>
      <c r="N68"/>
      <c r="O68"/>
      <c r="P68" s="200">
        <f t="shared" si="2"/>
        <v>307.88</v>
      </c>
      <c r="Q68" s="280">
        <f t="shared" si="3"/>
        <v>1</v>
      </c>
      <c r="R68" s="200">
        <f t="shared" si="4"/>
        <v>313.14</v>
      </c>
      <c r="S68" s="280">
        <f t="shared" si="5"/>
        <v>1</v>
      </c>
      <c r="T68" s="200">
        <f t="shared" si="6"/>
        <v>5.26</v>
      </c>
      <c r="U68" s="280">
        <f t="shared" si="7"/>
        <v>1</v>
      </c>
      <c r="V68" s="7"/>
    </row>
    <row r="69" spans="1:22" ht="15">
      <c r="A69" s="338" t="s">
        <v>450</v>
      </c>
      <c r="B69" s="313" t="s">
        <v>451</v>
      </c>
      <c r="C69" s="313">
        <v>4033</v>
      </c>
      <c r="D69" s="316">
        <v>43591</v>
      </c>
      <c r="E69" s="313" t="s">
        <v>524</v>
      </c>
      <c r="F69" s="313">
        <v>865.08</v>
      </c>
      <c r="G69" s="313"/>
      <c r="H69" s="200">
        <f t="shared" si="0"/>
        <v>865.08</v>
      </c>
      <c r="I69" s="282">
        <f t="shared" si="1"/>
        <v>1</v>
      </c>
      <c r="J69">
        <v>965.95</v>
      </c>
      <c r="K69">
        <v>1041.3800000000001</v>
      </c>
      <c r="L69">
        <v>75.430000000000007</v>
      </c>
      <c r="M69"/>
      <c r="N69"/>
      <c r="O69"/>
      <c r="P69" s="200">
        <f t="shared" si="2"/>
        <v>965.95</v>
      </c>
      <c r="Q69" s="280">
        <f t="shared" si="3"/>
        <v>1</v>
      </c>
      <c r="R69" s="200">
        <f t="shared" si="4"/>
        <v>1041.3800000000001</v>
      </c>
      <c r="S69" s="280">
        <f t="shared" si="5"/>
        <v>1</v>
      </c>
      <c r="T69" s="200">
        <f t="shared" si="6"/>
        <v>75.430000000000007</v>
      </c>
      <c r="U69" s="280">
        <f t="shared" si="7"/>
        <v>1</v>
      </c>
      <c r="V69" s="7"/>
    </row>
    <row r="70" spans="1:22" ht="15">
      <c r="A70" s="338" t="s">
        <v>450</v>
      </c>
      <c r="B70" s="313" t="s">
        <v>451</v>
      </c>
      <c r="C70" s="313">
        <v>4033</v>
      </c>
      <c r="D70" s="316">
        <v>43958</v>
      </c>
      <c r="E70" s="313" t="s">
        <v>524</v>
      </c>
      <c r="F70" s="313">
        <v>901.38</v>
      </c>
      <c r="G70" s="313"/>
      <c r="H70" s="200">
        <f t="shared" si="0"/>
        <v>901.38</v>
      </c>
      <c r="I70" s="282">
        <f t="shared" si="1"/>
        <v>1</v>
      </c>
      <c r="J70">
        <v>977.14</v>
      </c>
      <c r="K70">
        <v>1085.08</v>
      </c>
      <c r="L70">
        <v>107.94</v>
      </c>
      <c r="M70"/>
      <c r="N70"/>
      <c r="O70"/>
      <c r="P70" s="200">
        <f t="shared" si="2"/>
        <v>977.14</v>
      </c>
      <c r="Q70" s="280">
        <f t="shared" si="3"/>
        <v>1</v>
      </c>
      <c r="R70" s="200">
        <f t="shared" si="4"/>
        <v>1085.08</v>
      </c>
      <c r="S70" s="280">
        <f t="shared" si="5"/>
        <v>1</v>
      </c>
      <c r="T70" s="200">
        <f t="shared" si="6"/>
        <v>107.94</v>
      </c>
      <c r="U70" s="280">
        <f t="shared" si="7"/>
        <v>1</v>
      </c>
      <c r="V70" s="7"/>
    </row>
    <row r="71" spans="1:22" ht="15">
      <c r="A71" s="338" t="s">
        <v>450</v>
      </c>
      <c r="B71" s="313" t="s">
        <v>451</v>
      </c>
      <c r="C71" s="313">
        <v>4033</v>
      </c>
      <c r="D71" s="316">
        <v>44322</v>
      </c>
      <c r="E71" s="313" t="s">
        <v>524</v>
      </c>
      <c r="F71" s="313">
        <v>919.52</v>
      </c>
      <c r="G71" s="313"/>
      <c r="H71" s="200">
        <f t="shared" si="0"/>
        <v>919.52</v>
      </c>
      <c r="I71" s="282">
        <f t="shared" si="1"/>
        <v>1</v>
      </c>
      <c r="J71">
        <v>1111.02</v>
      </c>
      <c r="K71">
        <v>1106.92</v>
      </c>
      <c r="L71">
        <v>-4.0999999999999996</v>
      </c>
      <c r="M71"/>
      <c r="N71"/>
      <c r="O71"/>
      <c r="P71" s="200">
        <f t="shared" si="2"/>
        <v>1111.02</v>
      </c>
      <c r="Q71" s="280">
        <f t="shared" si="3"/>
        <v>1</v>
      </c>
      <c r="R71" s="200">
        <f t="shared" si="4"/>
        <v>1106.92</v>
      </c>
      <c r="S71" s="280">
        <f t="shared" si="5"/>
        <v>1</v>
      </c>
      <c r="T71" s="200">
        <f t="shared" si="6"/>
        <v>-4.0999999999999996</v>
      </c>
      <c r="U71" s="280">
        <f t="shared" si="7"/>
        <v>1</v>
      </c>
      <c r="V71" s="7"/>
    </row>
    <row r="72" spans="1:22" ht="15">
      <c r="A72" s="338" t="s">
        <v>450</v>
      </c>
      <c r="B72" s="313" t="s">
        <v>451</v>
      </c>
      <c r="C72" s="313">
        <v>4033</v>
      </c>
      <c r="D72" s="316">
        <v>43521</v>
      </c>
      <c r="E72" s="313" t="s">
        <v>524</v>
      </c>
      <c r="F72" s="313">
        <v>2722.28</v>
      </c>
      <c r="G72" s="313"/>
      <c r="H72" s="200">
        <f t="shared" si="0"/>
        <v>2722.28</v>
      </c>
      <c r="I72" s="282">
        <f t="shared" si="1"/>
        <v>1</v>
      </c>
      <c r="J72">
        <v>3089.51</v>
      </c>
      <c r="K72">
        <v>3277.08</v>
      </c>
      <c r="L72">
        <v>187.57</v>
      </c>
      <c r="M72"/>
      <c r="N72"/>
      <c r="O72"/>
      <c r="P72" s="200">
        <f t="shared" si="2"/>
        <v>3089.51</v>
      </c>
      <c r="Q72" s="280">
        <f t="shared" si="3"/>
        <v>1</v>
      </c>
      <c r="R72" s="200">
        <f t="shared" si="4"/>
        <v>3277.08</v>
      </c>
      <c r="S72" s="280">
        <f t="shared" si="5"/>
        <v>1</v>
      </c>
      <c r="T72" s="200">
        <f t="shared" si="6"/>
        <v>187.57</v>
      </c>
      <c r="U72" s="280">
        <f t="shared" si="7"/>
        <v>1</v>
      </c>
      <c r="V72" s="7"/>
    </row>
    <row r="73" spans="1:22" ht="15">
      <c r="A73" s="338"/>
      <c r="B73" s="313"/>
      <c r="C73" s="313"/>
      <c r="D73" s="316"/>
      <c r="E73" s="313"/>
      <c r="F73" s="313"/>
      <c r="G73" s="313"/>
      <c r="H73" s="200">
        <f t="shared" si="0"/>
        <v>0</v>
      </c>
      <c r="I73" s="282" t="e">
        <f t="shared" si="1"/>
        <v>#DIV/0!</v>
      </c>
      <c r="J73"/>
      <c r="K73"/>
      <c r="L73"/>
      <c r="M73"/>
      <c r="N73"/>
      <c r="O73"/>
      <c r="P73" s="200">
        <f t="shared" si="2"/>
        <v>0</v>
      </c>
      <c r="Q73" s="280" t="e">
        <f t="shared" si="3"/>
        <v>#DIV/0!</v>
      </c>
      <c r="R73" s="200">
        <f t="shared" si="4"/>
        <v>0</v>
      </c>
      <c r="S73" s="280" t="e">
        <f t="shared" si="5"/>
        <v>#DIV/0!</v>
      </c>
      <c r="T73" s="200">
        <f t="shared" si="6"/>
        <v>0</v>
      </c>
      <c r="U73" s="280" t="e">
        <f t="shared" si="7"/>
        <v>#DIV/0!</v>
      </c>
      <c r="V73" s="7"/>
    </row>
    <row r="74" spans="1:22">
      <c r="A74" s="341" t="s">
        <v>143</v>
      </c>
      <c r="B74" s="193"/>
      <c r="C74" s="256"/>
      <c r="D74" s="184"/>
      <c r="E74" s="183"/>
      <c r="F74" s="176">
        <v>0</v>
      </c>
      <c r="G74" s="174">
        <v>0</v>
      </c>
      <c r="H74" s="200">
        <f t="shared" ref="H74" si="24">F74-G74</f>
        <v>0</v>
      </c>
      <c r="I74" s="282" t="e">
        <f t="shared" ref="I74" si="25">ROUND(H74/F74,10)</f>
        <v>#DIV/0!</v>
      </c>
      <c r="J74" s="176"/>
      <c r="K74" s="176"/>
      <c r="L74" s="208"/>
      <c r="M74" s="198"/>
      <c r="N74" s="198"/>
      <c r="O74" s="208"/>
      <c r="P74" s="200">
        <f t="shared" si="2"/>
        <v>0</v>
      </c>
      <c r="Q74" s="280" t="e">
        <f t="shared" si="3"/>
        <v>#DIV/0!</v>
      </c>
      <c r="R74" s="200">
        <f t="shared" si="4"/>
        <v>0</v>
      </c>
      <c r="S74" s="280" t="e">
        <f t="shared" si="5"/>
        <v>#DIV/0!</v>
      </c>
      <c r="T74" s="200">
        <f t="shared" si="6"/>
        <v>0</v>
      </c>
      <c r="U74" s="280" t="e">
        <f t="shared" si="7"/>
        <v>#DIV/0!</v>
      </c>
      <c r="V74" s="7"/>
    </row>
    <row r="75" spans="1:22" ht="13.5" thickBot="1">
      <c r="A75" s="342"/>
      <c r="B75" s="186"/>
      <c r="C75" s="257"/>
      <c r="D75" s="187"/>
      <c r="E75" s="187"/>
      <c r="F75" s="177">
        <f>SUM(F2:F74)</f>
        <v>511583.44000000012</v>
      </c>
      <c r="G75" s="175">
        <f>SUM(G2:G74)</f>
        <v>0</v>
      </c>
      <c r="H75" s="11">
        <f>SUM(H2:H74)</f>
        <v>511583.44000000012</v>
      </c>
      <c r="I75" s="283">
        <f t="shared" ref="I75" si="26">ROUND(H75/F75,10)</f>
        <v>1</v>
      </c>
      <c r="J75" s="196">
        <f t="shared" ref="J75:P75" si="27">SUM(J2:J74)</f>
        <v>61893.57999999998</v>
      </c>
      <c r="K75" s="177">
        <f t="shared" si="27"/>
        <v>64357.120000000003</v>
      </c>
      <c r="L75" s="196">
        <f t="shared" si="27"/>
        <v>2463.54</v>
      </c>
      <c r="M75" s="199">
        <f t="shared" si="27"/>
        <v>0</v>
      </c>
      <c r="N75" s="199">
        <f t="shared" si="27"/>
        <v>0</v>
      </c>
      <c r="O75" s="199">
        <f t="shared" si="27"/>
        <v>0</v>
      </c>
      <c r="P75" s="8">
        <f t="shared" si="27"/>
        <v>61893.57999999998</v>
      </c>
      <c r="Q75" s="281">
        <f t="shared" si="3"/>
        <v>1</v>
      </c>
      <c r="R75" s="8">
        <f>SUM(R2:R74)</f>
        <v>64357.120000000003</v>
      </c>
      <c r="S75" s="281">
        <f>ROUND(R75/K75,10)</f>
        <v>1</v>
      </c>
      <c r="T75" s="281"/>
      <c r="U75" s="281">
        <f>ROUND(T75/L75,10)</f>
        <v>0</v>
      </c>
      <c r="V75" s="185"/>
    </row>
    <row r="76" spans="1:22" ht="13.5" thickTop="1">
      <c r="A76" s="342"/>
      <c r="B76" s="186"/>
      <c r="C76" s="258"/>
      <c r="D76" s="189"/>
      <c r="E76" s="189"/>
      <c r="F76" s="12"/>
      <c r="G76" s="12"/>
      <c r="H76" s="12"/>
      <c r="I76" s="12"/>
      <c r="J76" s="190"/>
      <c r="K76" s="12"/>
      <c r="L76" s="190"/>
      <c r="M76" s="188"/>
      <c r="N76" s="188"/>
      <c r="O76" s="188"/>
      <c r="P76" s="188"/>
      <c r="Q76" s="188"/>
      <c r="R76" s="188"/>
      <c r="S76" s="188"/>
      <c r="T76" s="188"/>
      <c r="U76" s="188"/>
      <c r="V76" s="185"/>
    </row>
    <row r="77" spans="1:22">
      <c r="A77" s="342"/>
      <c r="B77" s="186"/>
      <c r="C77" s="258"/>
      <c r="D77" s="189"/>
      <c r="E77" s="189"/>
      <c r="F77" s="12"/>
      <c r="G77" s="12"/>
      <c r="H77" s="12"/>
      <c r="I77" s="12"/>
      <c r="J77" s="188"/>
      <c r="K77" s="12"/>
      <c r="L77" s="188"/>
      <c r="M77" s="188"/>
      <c r="N77" s="188"/>
      <c r="O77" s="188"/>
      <c r="P77" s="188"/>
      <c r="Q77" s="188"/>
      <c r="R77" s="188"/>
      <c r="S77" s="188"/>
      <c r="T77" s="188"/>
      <c r="U77" s="188"/>
      <c r="V77" s="185"/>
    </row>
    <row r="78" spans="1:22">
      <c r="A78" s="342"/>
      <c r="B78" s="186"/>
      <c r="C78" s="258"/>
      <c r="D78" s="189"/>
      <c r="E78" s="189"/>
      <c r="F78" s="12"/>
      <c r="G78" s="12"/>
      <c r="H78" s="12"/>
      <c r="I78" s="12"/>
      <c r="J78" s="188"/>
      <c r="K78" s="12"/>
      <c r="L78" s="188"/>
      <c r="M78" s="188"/>
      <c r="N78" s="188"/>
      <c r="O78" s="188"/>
      <c r="P78" s="188"/>
      <c r="Q78" s="188"/>
      <c r="R78" s="188"/>
      <c r="S78" s="188"/>
      <c r="T78" s="188"/>
      <c r="U78" s="188"/>
      <c r="V78" s="185"/>
    </row>
    <row r="79" spans="1:22">
      <c r="A79" s="342"/>
      <c r="B79" s="186"/>
      <c r="C79" s="258"/>
      <c r="D79" s="189"/>
      <c r="E79" s="189"/>
      <c r="F79" s="12"/>
      <c r="G79" s="12"/>
      <c r="H79" s="12"/>
      <c r="I79" s="12"/>
      <c r="J79" s="188"/>
      <c r="K79" s="12"/>
      <c r="L79" s="188"/>
      <c r="M79" s="188"/>
      <c r="N79" s="188"/>
      <c r="O79" s="188"/>
      <c r="P79" s="188"/>
      <c r="Q79" s="188"/>
      <c r="R79" s="188"/>
      <c r="S79" s="188"/>
      <c r="T79" s="188"/>
      <c r="U79" s="188"/>
      <c r="V79" s="185"/>
    </row>
    <row r="80" spans="1:22">
      <c r="A80" s="342"/>
      <c r="B80" s="186"/>
      <c r="C80" s="258"/>
      <c r="D80" s="189"/>
      <c r="E80" s="189"/>
      <c r="F80" s="12"/>
      <c r="G80" s="12"/>
      <c r="H80" s="12"/>
      <c r="I80" s="12"/>
      <c r="J80" s="188"/>
      <c r="K80" s="12"/>
      <c r="L80" s="188"/>
      <c r="M80" s="188"/>
      <c r="N80" s="188"/>
      <c r="O80" s="188"/>
      <c r="P80" s="188"/>
      <c r="Q80" s="188"/>
      <c r="R80" s="188"/>
      <c r="S80" s="188"/>
      <c r="T80" s="188"/>
      <c r="U80" s="188"/>
      <c r="V80" s="185"/>
    </row>
    <row r="81" spans="1:22">
      <c r="A81" s="342"/>
      <c r="B81" s="186"/>
      <c r="C81" s="258"/>
      <c r="D81" s="189"/>
      <c r="E81" s="189"/>
      <c r="F81" s="12"/>
      <c r="G81" s="12"/>
      <c r="H81" s="12"/>
      <c r="I81" s="12"/>
      <c r="J81" s="188"/>
      <c r="K81" s="12"/>
      <c r="L81" s="188"/>
      <c r="M81" s="188"/>
      <c r="N81" s="188"/>
      <c r="O81" s="188"/>
      <c r="P81" s="188"/>
      <c r="Q81" s="188"/>
      <c r="R81" s="188"/>
      <c r="S81" s="188"/>
      <c r="T81" s="188"/>
      <c r="U81" s="188"/>
      <c r="V81" s="185"/>
    </row>
    <row r="86" spans="1:22">
      <c r="J86" s="192"/>
    </row>
    <row r="89" spans="1:22">
      <c r="A89" s="344"/>
    </row>
    <row r="90" spans="1:22">
      <c r="A90" s="344"/>
    </row>
    <row r="91" spans="1:22">
      <c r="A91" s="344"/>
    </row>
    <row r="92" spans="1:22">
      <c r="A92" s="344"/>
    </row>
    <row r="93" spans="1:22">
      <c r="A93" s="344"/>
    </row>
    <row r="94" spans="1:22">
      <c r="A94" s="344"/>
    </row>
    <row r="95" spans="1:22">
      <c r="A95" s="344"/>
    </row>
    <row r="96" spans="1:22">
      <c r="A96" s="344"/>
    </row>
    <row r="97" spans="1:9" ht="15">
      <c r="A97" s="344"/>
      <c r="C97" s="313"/>
      <c r="D97" s="313"/>
      <c r="E97" s="313"/>
      <c r="F97" s="316"/>
      <c r="G97" s="313"/>
      <c r="H97"/>
      <c r="I97"/>
    </row>
    <row r="98" spans="1:9" ht="15">
      <c r="A98" s="344"/>
      <c r="C98" s="313"/>
      <c r="D98" s="313"/>
      <c r="E98" s="313"/>
      <c r="F98" s="316"/>
      <c r="G98" s="313"/>
      <c r="H98"/>
      <c r="I98"/>
    </row>
    <row r="99" spans="1:9" ht="15">
      <c r="A99" s="344"/>
      <c r="C99" s="313"/>
      <c r="D99" s="313"/>
      <c r="E99" s="313"/>
      <c r="F99" s="316"/>
      <c r="G99" s="313"/>
      <c r="H99"/>
      <c r="I99"/>
    </row>
    <row r="100" spans="1:9" ht="15">
      <c r="A100" s="344"/>
      <c r="C100" s="313"/>
      <c r="D100" s="313"/>
      <c r="E100" s="313"/>
      <c r="F100" s="316"/>
      <c r="G100" s="313"/>
      <c r="H100"/>
      <c r="I100"/>
    </row>
    <row r="101" spans="1:9" ht="15">
      <c r="A101" s="344"/>
      <c r="C101" s="313"/>
      <c r="D101" s="313"/>
      <c r="E101" s="313"/>
      <c r="F101" s="316"/>
      <c r="G101" s="313"/>
      <c r="H101"/>
      <c r="I101"/>
    </row>
    <row r="102" spans="1:9" ht="15">
      <c r="C102" s="313"/>
      <c r="D102" s="313"/>
      <c r="E102" s="313"/>
      <c r="F102" s="316"/>
      <c r="G102" s="313"/>
      <c r="H102"/>
      <c r="I102"/>
    </row>
    <row r="103" spans="1:9" ht="15">
      <c r="C103" s="313"/>
      <c r="D103" s="313"/>
      <c r="E103" s="313"/>
      <c r="F103" s="316"/>
      <c r="G103" s="313"/>
      <c r="H103"/>
      <c r="I103"/>
    </row>
    <row r="104" spans="1:9" ht="15">
      <c r="C104" s="313"/>
      <c r="D104" s="313"/>
      <c r="E104" s="313"/>
      <c r="F104" s="316"/>
      <c r="G104" s="313"/>
      <c r="H104"/>
      <c r="I104"/>
    </row>
    <row r="105" spans="1:9" ht="15">
      <c r="C105" s="313"/>
      <c r="D105" s="313"/>
      <c r="E105" s="313"/>
      <c r="F105" s="316"/>
      <c r="G105" s="313"/>
      <c r="H105"/>
      <c r="I105"/>
    </row>
    <row r="106" spans="1:9" ht="15">
      <c r="C106" s="313"/>
      <c r="D106" s="313"/>
      <c r="E106" s="313"/>
      <c r="F106" s="316"/>
      <c r="G106" s="313"/>
      <c r="H106"/>
      <c r="I106"/>
    </row>
    <row r="107" spans="1:9" ht="15">
      <c r="C107" s="313"/>
      <c r="D107" s="313"/>
      <c r="E107" s="313"/>
      <c r="F107" s="316"/>
      <c r="G107" s="313"/>
      <c r="H107"/>
      <c r="I107"/>
    </row>
    <row r="108" spans="1:9" ht="15">
      <c r="C108" s="313"/>
      <c r="D108" s="313"/>
      <c r="E108" s="313"/>
      <c r="F108" s="316"/>
      <c r="G108" s="313"/>
      <c r="H108"/>
      <c r="I108"/>
    </row>
    <row r="109" spans="1:9" ht="15">
      <c r="C109" s="313"/>
      <c r="D109" s="313"/>
      <c r="E109" s="313"/>
      <c r="F109" s="316"/>
      <c r="G109" s="313"/>
      <c r="H109"/>
      <c r="I109"/>
    </row>
    <row r="110" spans="1:9" ht="15">
      <c r="C110" s="313"/>
      <c r="D110" s="313"/>
      <c r="E110" s="313"/>
      <c r="F110" s="316"/>
      <c r="G110" s="313"/>
      <c r="H110"/>
      <c r="I110"/>
    </row>
    <row r="111" spans="1:9" ht="15">
      <c r="C111" s="313"/>
      <c r="D111" s="313"/>
      <c r="E111" s="313"/>
      <c r="F111" s="316"/>
      <c r="G111" s="313"/>
      <c r="H111"/>
      <c r="I111"/>
    </row>
    <row r="112" spans="1:9" ht="15">
      <c r="C112" s="313"/>
      <c r="D112" s="313"/>
      <c r="E112" s="313"/>
      <c r="F112" s="316"/>
      <c r="G112" s="313"/>
      <c r="H112"/>
      <c r="I112"/>
    </row>
    <row r="113" spans="3:9" ht="15">
      <c r="C113" s="313"/>
      <c r="D113" s="313"/>
      <c r="E113" s="313"/>
      <c r="F113" s="316"/>
      <c r="G113" s="313"/>
      <c r="H113"/>
      <c r="I113"/>
    </row>
    <row r="114" spans="3:9" ht="15">
      <c r="C114" s="313"/>
      <c r="D114" s="313"/>
      <c r="E114" s="313"/>
      <c r="F114" s="316"/>
      <c r="G114" s="313"/>
      <c r="H114"/>
      <c r="I114"/>
    </row>
    <row r="115" spans="3:9" ht="15">
      <c r="C115" s="313"/>
      <c r="D115" s="313"/>
      <c r="E115" s="313"/>
      <c r="F115" s="316"/>
      <c r="G115" s="313"/>
      <c r="H115"/>
      <c r="I115"/>
    </row>
    <row r="116" spans="3:9" ht="15">
      <c r="C116" s="313"/>
      <c r="D116" s="313"/>
      <c r="E116" s="313"/>
      <c r="F116" s="316"/>
      <c r="G116" s="313"/>
      <c r="H116"/>
      <c r="I116"/>
    </row>
    <row r="117" spans="3:9" ht="15">
      <c r="C117" s="313"/>
      <c r="D117" s="313"/>
      <c r="E117" s="313"/>
      <c r="F117" s="316"/>
      <c r="G117" s="313"/>
      <c r="H117"/>
      <c r="I117"/>
    </row>
    <row r="118" spans="3:9" ht="15">
      <c r="C118" s="313"/>
      <c r="D118" s="313"/>
      <c r="E118" s="313"/>
      <c r="F118" s="316"/>
      <c r="G118" s="313"/>
      <c r="H118"/>
      <c r="I118"/>
    </row>
    <row r="119" spans="3:9" ht="15">
      <c r="C119" s="313"/>
      <c r="D119" s="313"/>
      <c r="E119" s="313"/>
      <c r="F119" s="316"/>
      <c r="G119" s="313"/>
      <c r="H119"/>
      <c r="I119"/>
    </row>
    <row r="120" spans="3:9" ht="15">
      <c r="C120" s="313"/>
      <c r="D120" s="313"/>
      <c r="E120" s="313"/>
      <c r="F120" s="316"/>
      <c r="G120" s="313"/>
      <c r="H120"/>
      <c r="I120"/>
    </row>
    <row r="121" spans="3:9" ht="15">
      <c r="C121" s="313"/>
      <c r="D121" s="313"/>
      <c r="E121" s="313"/>
      <c r="F121" s="316"/>
      <c r="G121" s="313"/>
      <c r="H121"/>
      <c r="I121"/>
    </row>
    <row r="122" spans="3:9" ht="15">
      <c r="C122" s="313"/>
      <c r="D122" s="313"/>
      <c r="E122" s="313"/>
      <c r="F122" s="316"/>
      <c r="G122" s="313"/>
      <c r="H122"/>
      <c r="I122"/>
    </row>
    <row r="123" spans="3:9" ht="15">
      <c r="C123" s="313"/>
      <c r="D123" s="313"/>
      <c r="E123" s="313"/>
      <c r="F123" s="316"/>
      <c r="G123" s="313"/>
      <c r="H123"/>
      <c r="I123"/>
    </row>
    <row r="124" spans="3:9" ht="15">
      <c r="C124" s="313"/>
      <c r="D124" s="313"/>
      <c r="E124" s="313"/>
      <c r="F124" s="316"/>
      <c r="G124" s="313"/>
      <c r="H124"/>
      <c r="I124"/>
    </row>
    <row r="125" spans="3:9" ht="15">
      <c r="C125" s="313"/>
      <c r="D125" s="313"/>
      <c r="E125" s="313"/>
      <c r="F125" s="316"/>
      <c r="G125" s="313"/>
      <c r="H125"/>
      <c r="I125"/>
    </row>
    <row r="126" spans="3:9" ht="15">
      <c r="C126" s="313"/>
      <c r="D126" s="313"/>
      <c r="E126" s="313"/>
      <c r="F126" s="316"/>
      <c r="G126" s="313"/>
      <c r="H126"/>
      <c r="I126"/>
    </row>
    <row r="127" spans="3:9" ht="15">
      <c r="C127" s="313"/>
      <c r="D127" s="313"/>
      <c r="E127" s="313"/>
      <c r="F127" s="316"/>
      <c r="G127" s="313"/>
      <c r="H127"/>
      <c r="I127"/>
    </row>
    <row r="128" spans="3:9" ht="15">
      <c r="C128" s="313"/>
      <c r="D128" s="313"/>
      <c r="E128" s="313"/>
      <c r="F128" s="316"/>
      <c r="G128" s="313"/>
      <c r="H128"/>
      <c r="I128"/>
    </row>
    <row r="129" spans="3:9" ht="15">
      <c r="C129" s="313"/>
      <c r="D129" s="313"/>
      <c r="E129" s="313"/>
      <c r="F129" s="316"/>
      <c r="G129" s="313"/>
      <c r="H129"/>
      <c r="I129"/>
    </row>
    <row r="130" spans="3:9" ht="15">
      <c r="C130" s="313"/>
      <c r="D130" s="313"/>
      <c r="E130" s="313"/>
      <c r="F130" s="316"/>
      <c r="G130" s="313"/>
      <c r="H130"/>
      <c r="I130"/>
    </row>
    <row r="131" spans="3:9" ht="15">
      <c r="C131" s="313"/>
      <c r="D131" s="313"/>
      <c r="E131" s="313"/>
      <c r="F131" s="316"/>
      <c r="G131" s="313"/>
      <c r="H131"/>
      <c r="I131"/>
    </row>
    <row r="132" spans="3:9" ht="15">
      <c r="C132" s="313"/>
      <c r="D132" s="313"/>
      <c r="E132" s="313"/>
      <c r="F132" s="316"/>
      <c r="G132" s="313"/>
      <c r="H132"/>
      <c r="I132"/>
    </row>
    <row r="133" spans="3:9" ht="15">
      <c r="C133" s="313"/>
      <c r="D133" s="313"/>
      <c r="E133" s="313"/>
      <c r="F133" s="316"/>
      <c r="G133" s="313"/>
      <c r="H133"/>
      <c r="I133"/>
    </row>
    <row r="134" spans="3:9" ht="15">
      <c r="C134" s="313"/>
      <c r="D134" s="313"/>
      <c r="E134" s="313"/>
      <c r="F134" s="316"/>
      <c r="G134" s="313"/>
      <c r="H134"/>
      <c r="I134"/>
    </row>
    <row r="135" spans="3:9" ht="15">
      <c r="C135" s="313"/>
      <c r="D135" s="313"/>
      <c r="E135" s="313"/>
      <c r="F135" s="316"/>
      <c r="G135" s="313"/>
      <c r="H135"/>
      <c r="I135"/>
    </row>
    <row r="136" spans="3:9" ht="15">
      <c r="C136" s="313"/>
      <c r="D136" s="313"/>
      <c r="E136" s="313"/>
      <c r="F136" s="316"/>
      <c r="G136" s="313"/>
      <c r="H136"/>
      <c r="I136"/>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6" customWidth="1"/>
    <col min="8" max="8" width="13.85546875" style="52" customWidth="1"/>
    <col min="9" max="9" width="14.7109375" style="52" customWidth="1"/>
    <col min="10" max="10" width="10" style="374"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6"/>
      <c r="J1" s="374"/>
    </row>
    <row r="2" spans="1:16" s="52" customFormat="1">
      <c r="C2" s="86"/>
      <c r="D2" s="119"/>
      <c r="E2" s="119"/>
      <c r="F2" s="119"/>
      <c r="G2" s="287"/>
      <c r="J2" s="374"/>
      <c r="L2" s="9"/>
      <c r="M2" s="120"/>
      <c r="N2" s="120"/>
      <c r="O2" s="120"/>
    </row>
    <row r="3" spans="1:16" ht="51" customHeight="1">
      <c r="A3" s="121" t="s">
        <v>16</v>
      </c>
      <c r="B3" s="121" t="s">
        <v>5</v>
      </c>
      <c r="C3" s="122" t="s">
        <v>14</v>
      </c>
      <c r="D3" s="123" t="s">
        <v>17</v>
      </c>
      <c r="E3" s="123" t="s">
        <v>74</v>
      </c>
      <c r="F3" s="123" t="s">
        <v>206</v>
      </c>
      <c r="G3" s="123" t="s">
        <v>208</v>
      </c>
      <c r="H3" s="123" t="s">
        <v>18</v>
      </c>
      <c r="I3" s="123" t="s">
        <v>19</v>
      </c>
      <c r="J3" s="375"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8" t="e">
        <f t="shared" ref="G4:G5" si="1">ROUND(F4/D4,10)</f>
        <v>#DIV/0!</v>
      </c>
      <c r="H4" s="127"/>
      <c r="I4" s="127"/>
      <c r="J4" s="376"/>
      <c r="K4" s="209" t="s">
        <v>221</v>
      </c>
      <c r="L4" s="128">
        <v>0</v>
      </c>
      <c r="M4" s="128">
        <v>0</v>
      </c>
      <c r="N4" s="126">
        <f>+L4-M4</f>
        <v>0</v>
      </c>
      <c r="O4" s="288" t="e">
        <f>ROUND(N4/L4,10)</f>
        <v>#DIV/0!</v>
      </c>
      <c r="P4" s="107"/>
    </row>
    <row r="5" spans="1:16" ht="12.75" customHeight="1">
      <c r="A5" s="125"/>
      <c r="B5" s="125"/>
      <c r="C5" s="125"/>
      <c r="D5" s="125"/>
      <c r="E5" s="125"/>
      <c r="F5" s="126">
        <f t="shared" si="0"/>
        <v>0</v>
      </c>
      <c r="G5" s="288" t="e">
        <f t="shared" si="1"/>
        <v>#DIV/0!</v>
      </c>
      <c r="H5" s="127"/>
      <c r="I5" s="127"/>
      <c r="J5" s="376"/>
      <c r="K5" s="209" t="s">
        <v>221</v>
      </c>
      <c r="L5" s="128"/>
      <c r="M5" s="128"/>
      <c r="N5" s="126">
        <f t="shared" ref="N5:N18" si="2">+L5-M5</f>
        <v>0</v>
      </c>
      <c r="O5" s="288" t="e">
        <f t="shared" ref="O5:O19" si="3">ROUND(N5/L5,10)</f>
        <v>#DIV/0!</v>
      </c>
      <c r="P5" s="107"/>
    </row>
    <row r="6" spans="1:16" ht="12.75" customHeight="1">
      <c r="A6" s="125"/>
      <c r="B6" s="125"/>
      <c r="C6" s="125"/>
      <c r="D6" s="125"/>
      <c r="E6" s="125"/>
      <c r="F6" s="126">
        <f t="shared" ref="F6:F11" si="4">+D6-E6</f>
        <v>0</v>
      </c>
      <c r="G6" s="288" t="e">
        <f t="shared" ref="G6:G11" si="5">ROUND(F6/D6,10)</f>
        <v>#DIV/0!</v>
      </c>
      <c r="H6" s="127"/>
      <c r="I6" s="127"/>
      <c r="J6" s="376"/>
      <c r="K6" s="209" t="s">
        <v>221</v>
      </c>
      <c r="L6" s="128">
        <v>0</v>
      </c>
      <c r="M6" s="128">
        <v>0</v>
      </c>
      <c r="N6" s="126">
        <f t="shared" si="2"/>
        <v>0</v>
      </c>
      <c r="O6" s="288" t="e">
        <f t="shared" si="3"/>
        <v>#DIV/0!</v>
      </c>
      <c r="P6" s="107"/>
    </row>
    <row r="7" spans="1:16" ht="12.75" customHeight="1">
      <c r="A7" s="125"/>
      <c r="B7" s="125"/>
      <c r="C7" s="125"/>
      <c r="D7" s="125"/>
      <c r="E7" s="125"/>
      <c r="F7" s="126">
        <f t="shared" si="4"/>
        <v>0</v>
      </c>
      <c r="G7" s="288" t="e">
        <f t="shared" si="5"/>
        <v>#DIV/0!</v>
      </c>
      <c r="H7" s="127"/>
      <c r="I7" s="127"/>
      <c r="J7" s="376"/>
      <c r="K7" s="209" t="s">
        <v>221</v>
      </c>
      <c r="L7" s="128">
        <v>0</v>
      </c>
      <c r="M7" s="128">
        <v>0</v>
      </c>
      <c r="N7" s="126">
        <f t="shared" si="2"/>
        <v>0</v>
      </c>
      <c r="O7" s="288" t="e">
        <f t="shared" si="3"/>
        <v>#DIV/0!</v>
      </c>
      <c r="P7" s="107"/>
    </row>
    <row r="8" spans="1:16" ht="12.75" customHeight="1">
      <c r="A8" s="125"/>
      <c r="B8" s="125"/>
      <c r="C8" s="125"/>
      <c r="D8" s="125"/>
      <c r="E8" s="125"/>
      <c r="F8" s="126">
        <f t="shared" si="4"/>
        <v>0</v>
      </c>
      <c r="G8" s="288" t="e">
        <f t="shared" si="5"/>
        <v>#DIV/0!</v>
      </c>
      <c r="H8" s="127"/>
      <c r="I8" s="127"/>
      <c r="J8" s="376"/>
      <c r="K8" s="209" t="s">
        <v>221</v>
      </c>
      <c r="L8" s="128">
        <v>0</v>
      </c>
      <c r="M8" s="128">
        <v>0</v>
      </c>
      <c r="N8" s="126">
        <f t="shared" si="2"/>
        <v>0</v>
      </c>
      <c r="O8" s="288" t="e">
        <f t="shared" si="3"/>
        <v>#DIV/0!</v>
      </c>
      <c r="P8" s="107"/>
    </row>
    <row r="9" spans="1:16" ht="12.75" customHeight="1">
      <c r="A9" s="124"/>
      <c r="B9" s="125"/>
      <c r="C9" s="131"/>
      <c r="D9" s="108"/>
      <c r="E9" s="108"/>
      <c r="F9" s="126">
        <f t="shared" si="4"/>
        <v>0</v>
      </c>
      <c r="G9" s="288" t="e">
        <f t="shared" si="5"/>
        <v>#DIV/0!</v>
      </c>
      <c r="H9" s="127"/>
      <c r="I9" s="127"/>
      <c r="J9" s="377"/>
      <c r="K9" s="209" t="s">
        <v>221</v>
      </c>
      <c r="L9" s="128">
        <v>0</v>
      </c>
      <c r="M9" s="128">
        <v>0</v>
      </c>
      <c r="N9" s="126">
        <f t="shared" si="2"/>
        <v>0</v>
      </c>
      <c r="O9" s="288" t="e">
        <f t="shared" si="3"/>
        <v>#DIV/0!</v>
      </c>
      <c r="P9" s="107"/>
    </row>
    <row r="10" spans="1:16" ht="12.75" customHeight="1">
      <c r="A10" s="124"/>
      <c r="B10" s="125"/>
      <c r="C10" s="131"/>
      <c r="D10" s="108"/>
      <c r="E10" s="108"/>
      <c r="F10" s="126">
        <f t="shared" si="4"/>
        <v>0</v>
      </c>
      <c r="G10" s="288" t="e">
        <f t="shared" si="5"/>
        <v>#DIV/0!</v>
      </c>
      <c r="H10" s="127"/>
      <c r="I10" s="127"/>
      <c r="J10" s="377"/>
      <c r="K10" s="209" t="s">
        <v>221</v>
      </c>
      <c r="L10" s="128">
        <v>0</v>
      </c>
      <c r="M10" s="128">
        <v>0</v>
      </c>
      <c r="N10" s="126">
        <f t="shared" si="2"/>
        <v>0</v>
      </c>
      <c r="O10" s="288" t="e">
        <f t="shared" si="3"/>
        <v>#DIV/0!</v>
      </c>
      <c r="P10" s="107"/>
    </row>
    <row r="11" spans="1:16" ht="12.75" customHeight="1">
      <c r="A11" s="124"/>
      <c r="B11" s="125"/>
      <c r="C11" s="131"/>
      <c r="D11" s="108"/>
      <c r="E11" s="108"/>
      <c r="F11" s="126">
        <f t="shared" si="4"/>
        <v>0</v>
      </c>
      <c r="G11" s="288" t="e">
        <f t="shared" si="5"/>
        <v>#DIV/0!</v>
      </c>
      <c r="H11" s="127"/>
      <c r="I11" s="127"/>
      <c r="J11" s="377"/>
      <c r="K11" s="209" t="s">
        <v>221</v>
      </c>
      <c r="L11" s="128">
        <v>0</v>
      </c>
      <c r="M11" s="128">
        <v>0</v>
      </c>
      <c r="N11" s="126">
        <f t="shared" si="2"/>
        <v>0</v>
      </c>
      <c r="O11" s="288" t="e">
        <f t="shared" si="3"/>
        <v>#DIV/0!</v>
      </c>
      <c r="P11" s="107"/>
    </row>
    <row r="12" spans="1:16" ht="12.75" customHeight="1">
      <c r="A12" s="124"/>
      <c r="B12" s="125"/>
      <c r="C12" s="131"/>
      <c r="D12" s="108"/>
      <c r="E12" s="108"/>
      <c r="F12" s="126">
        <f t="shared" ref="F12:F13" si="6">+D12-E12</f>
        <v>0</v>
      </c>
      <c r="G12" s="288" t="e">
        <f t="shared" ref="G12:G13" si="7">ROUND(F12/D12,10)</f>
        <v>#DIV/0!</v>
      </c>
      <c r="H12" s="127"/>
      <c r="I12" s="127"/>
      <c r="J12" s="377"/>
      <c r="K12" s="209" t="s">
        <v>221</v>
      </c>
      <c r="L12" s="128">
        <v>0</v>
      </c>
      <c r="M12" s="128">
        <v>0</v>
      </c>
      <c r="N12" s="126">
        <f t="shared" si="2"/>
        <v>0</v>
      </c>
      <c r="O12" s="288" t="e">
        <f t="shared" si="3"/>
        <v>#DIV/0!</v>
      </c>
      <c r="P12" s="107"/>
    </row>
    <row r="13" spans="1:16" ht="12.75" customHeight="1">
      <c r="A13" s="124"/>
      <c r="B13" s="125"/>
      <c r="C13" s="131"/>
      <c r="D13" s="108"/>
      <c r="E13" s="108"/>
      <c r="F13" s="126">
        <f t="shared" si="6"/>
        <v>0</v>
      </c>
      <c r="G13" s="288" t="e">
        <f t="shared" si="7"/>
        <v>#DIV/0!</v>
      </c>
      <c r="H13" s="127"/>
      <c r="I13" s="127"/>
      <c r="J13" s="377"/>
      <c r="K13" s="209" t="s">
        <v>221</v>
      </c>
      <c r="L13" s="128">
        <v>0</v>
      </c>
      <c r="M13" s="128">
        <v>0</v>
      </c>
      <c r="N13" s="126">
        <f t="shared" si="2"/>
        <v>0</v>
      </c>
      <c r="O13" s="288" t="e">
        <f t="shared" si="3"/>
        <v>#DIV/0!</v>
      </c>
      <c r="P13" s="107"/>
    </row>
    <row r="14" spans="1:16" ht="12.75" customHeight="1">
      <c r="A14" s="124"/>
      <c r="B14" s="125"/>
      <c r="C14" s="124"/>
      <c r="D14" s="108"/>
      <c r="E14" s="126"/>
      <c r="F14" s="126">
        <f t="shared" ref="F14:F18" si="8">+D14-E14</f>
        <v>0</v>
      </c>
      <c r="G14" s="288" t="e">
        <f t="shared" ref="G14:G19" si="9">ROUND(F14/D14,10)</f>
        <v>#DIV/0!</v>
      </c>
      <c r="H14" s="127"/>
      <c r="I14" s="127"/>
      <c r="J14" s="377"/>
      <c r="K14" s="209" t="s">
        <v>221</v>
      </c>
      <c r="L14" s="128"/>
      <c r="M14" s="128"/>
      <c r="N14" s="126">
        <f t="shared" si="2"/>
        <v>0</v>
      </c>
      <c r="O14" s="288" t="e">
        <f t="shared" si="3"/>
        <v>#DIV/0!</v>
      </c>
      <c r="P14" s="107"/>
    </row>
    <row r="15" spans="1:16" ht="12.75" customHeight="1">
      <c r="A15" s="107"/>
      <c r="B15" s="107"/>
      <c r="C15" s="108"/>
      <c r="D15" s="108"/>
      <c r="E15" s="126"/>
      <c r="F15" s="126">
        <f t="shared" si="8"/>
        <v>0</v>
      </c>
      <c r="G15" s="288" t="e">
        <f t="shared" si="9"/>
        <v>#DIV/0!</v>
      </c>
      <c r="H15" s="110"/>
      <c r="I15" s="110"/>
      <c r="J15" s="377"/>
      <c r="K15" s="209" t="s">
        <v>221</v>
      </c>
      <c r="L15" s="128"/>
      <c r="M15" s="128"/>
      <c r="N15" s="126">
        <f t="shared" si="2"/>
        <v>0</v>
      </c>
      <c r="O15" s="288" t="e">
        <f t="shared" si="3"/>
        <v>#DIV/0!</v>
      </c>
      <c r="P15" s="107"/>
    </row>
    <row r="16" spans="1:16" ht="12.75" customHeight="1">
      <c r="A16" s="107"/>
      <c r="B16" s="107"/>
      <c r="C16" s="108"/>
      <c r="D16" s="129"/>
      <c r="E16" s="126"/>
      <c r="F16" s="126">
        <f t="shared" si="8"/>
        <v>0</v>
      </c>
      <c r="G16" s="288" t="e">
        <f t="shared" si="9"/>
        <v>#DIV/0!</v>
      </c>
      <c r="H16" s="110"/>
      <c r="I16" s="110"/>
      <c r="J16" s="377"/>
      <c r="K16" s="209" t="s">
        <v>221</v>
      </c>
      <c r="L16" s="128"/>
      <c r="M16" s="128"/>
      <c r="N16" s="126">
        <f t="shared" si="2"/>
        <v>0</v>
      </c>
      <c r="O16" s="288" t="e">
        <f t="shared" si="3"/>
        <v>#DIV/0!</v>
      </c>
      <c r="P16" s="107"/>
    </row>
    <row r="17" spans="1:16" ht="12.75" customHeight="1">
      <c r="A17" s="130"/>
      <c r="B17" s="130"/>
      <c r="C17" s="129"/>
      <c r="D17" s="129"/>
      <c r="E17" s="131"/>
      <c r="F17" s="126">
        <f t="shared" si="8"/>
        <v>0</v>
      </c>
      <c r="G17" s="288" t="e">
        <f t="shared" si="9"/>
        <v>#DIV/0!</v>
      </c>
      <c r="H17" s="132"/>
      <c r="I17" s="132"/>
      <c r="J17" s="377"/>
      <c r="K17" s="209" t="s">
        <v>221</v>
      </c>
      <c r="L17" s="133"/>
      <c r="M17" s="133"/>
      <c r="N17" s="126">
        <f t="shared" si="2"/>
        <v>0</v>
      </c>
      <c r="O17" s="288" t="e">
        <f t="shared" si="3"/>
        <v>#DIV/0!</v>
      </c>
      <c r="P17" s="107"/>
    </row>
    <row r="18" spans="1:16" ht="12.75" customHeight="1">
      <c r="A18" s="134"/>
      <c r="B18" s="107"/>
      <c r="C18" s="108"/>
      <c r="D18" s="107"/>
      <c r="E18" s="136"/>
      <c r="F18" s="126">
        <f t="shared" si="8"/>
        <v>0</v>
      </c>
      <c r="G18" s="288" t="e">
        <f t="shared" si="9"/>
        <v>#DIV/0!</v>
      </c>
      <c r="H18" s="137"/>
      <c r="I18" s="137"/>
      <c r="J18" s="378"/>
      <c r="K18" s="209" t="s">
        <v>221</v>
      </c>
      <c r="L18" s="122"/>
      <c r="M18" s="122">
        <v>0</v>
      </c>
      <c r="N18" s="126">
        <f t="shared" si="2"/>
        <v>0</v>
      </c>
      <c r="O18" s="288" t="e">
        <f t="shared" si="3"/>
        <v>#DIV/0!</v>
      </c>
      <c r="P18" s="107"/>
    </row>
    <row r="19" spans="1:16" ht="18.95" customHeight="1" thickBot="1">
      <c r="A19" s="138"/>
      <c r="B19" s="138" t="s">
        <v>76</v>
      </c>
      <c r="C19" s="139"/>
      <c r="D19" s="135">
        <f>SUM(D4:D18)</f>
        <v>0</v>
      </c>
      <c r="E19" s="135">
        <f>SUM(E4:E18)</f>
        <v>0</v>
      </c>
      <c r="F19" s="135">
        <f>SUM(F4:F18)</f>
        <v>0</v>
      </c>
      <c r="G19" s="288" t="e">
        <f t="shared" si="9"/>
        <v>#DIV/0!</v>
      </c>
      <c r="H19" s="140"/>
      <c r="I19" s="140"/>
      <c r="J19" s="379"/>
      <c r="K19" s="140"/>
      <c r="L19" s="139">
        <f>SUM(L4:L18)</f>
        <v>0</v>
      </c>
      <c r="M19" s="141">
        <f>SUM(M4:M18)</f>
        <v>0</v>
      </c>
      <c r="N19" s="135">
        <f>SUM(N4:N18)</f>
        <v>0</v>
      </c>
      <c r="O19" s="288"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80"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8" t="e">
        <f t="shared" ref="G24:G35" si="11">ROUND(F24/D24,10)</f>
        <v>#DIV/0!</v>
      </c>
      <c r="H24" s="127"/>
      <c r="I24" s="127"/>
      <c r="J24" s="377"/>
      <c r="K24" s="292" t="s">
        <v>222</v>
      </c>
      <c r="L24" s="128">
        <v>0</v>
      </c>
      <c r="M24" s="128">
        <v>0</v>
      </c>
      <c r="N24" s="126">
        <f t="shared" ref="N24:N43" si="12">+L24-M24</f>
        <v>0</v>
      </c>
      <c r="O24" s="288" t="e">
        <f t="shared" ref="O24:O43" si="13">ROUND(N24/L24,10)</f>
        <v>#DIV/0!</v>
      </c>
      <c r="P24" s="107"/>
    </row>
    <row r="25" spans="1:16">
      <c r="A25" s="124"/>
      <c r="B25" s="125"/>
      <c r="C25" s="131"/>
      <c r="D25" s="108"/>
      <c r="E25" s="108"/>
      <c r="F25" s="126">
        <f t="shared" si="10"/>
        <v>0</v>
      </c>
      <c r="G25" s="288" t="e">
        <f t="shared" si="11"/>
        <v>#DIV/0!</v>
      </c>
      <c r="H25" s="127"/>
      <c r="I25" s="127"/>
      <c r="J25" s="377"/>
      <c r="K25" s="293" t="s">
        <v>222</v>
      </c>
      <c r="L25" s="128">
        <v>0</v>
      </c>
      <c r="M25" s="128">
        <v>0</v>
      </c>
      <c r="N25" s="126">
        <f t="shared" si="12"/>
        <v>0</v>
      </c>
      <c r="O25" s="288" t="e">
        <f t="shared" si="13"/>
        <v>#DIV/0!</v>
      </c>
      <c r="P25" s="107"/>
    </row>
    <row r="26" spans="1:16" ht="13.15" customHeight="1">
      <c r="A26" s="124"/>
      <c r="B26" s="125"/>
      <c r="C26" s="131"/>
      <c r="D26" s="108"/>
      <c r="E26" s="108"/>
      <c r="F26" s="126">
        <f t="shared" si="10"/>
        <v>0</v>
      </c>
      <c r="G26" s="288" t="e">
        <f t="shared" si="11"/>
        <v>#DIV/0!</v>
      </c>
      <c r="H26" s="127"/>
      <c r="I26" s="127"/>
      <c r="J26" s="377"/>
      <c r="K26" s="293" t="s">
        <v>222</v>
      </c>
      <c r="L26" s="128">
        <v>0</v>
      </c>
      <c r="M26" s="128">
        <v>0</v>
      </c>
      <c r="N26" s="126">
        <f t="shared" si="12"/>
        <v>0</v>
      </c>
      <c r="O26" s="288" t="e">
        <f t="shared" si="13"/>
        <v>#DIV/0!</v>
      </c>
      <c r="P26" s="107"/>
    </row>
    <row r="27" spans="1:16">
      <c r="A27" s="124"/>
      <c r="B27" s="125"/>
      <c r="C27" s="131"/>
      <c r="D27" s="126"/>
      <c r="E27" s="126"/>
      <c r="F27" s="126">
        <f t="shared" si="10"/>
        <v>0</v>
      </c>
      <c r="G27" s="288" t="e">
        <f t="shared" si="11"/>
        <v>#DIV/0!</v>
      </c>
      <c r="H27" s="127"/>
      <c r="I27" s="127"/>
      <c r="J27" s="377"/>
      <c r="K27" s="293" t="s">
        <v>222</v>
      </c>
      <c r="L27" s="128">
        <v>0</v>
      </c>
      <c r="M27" s="128">
        <v>0</v>
      </c>
      <c r="N27" s="126">
        <f t="shared" si="12"/>
        <v>0</v>
      </c>
      <c r="O27" s="288" t="e">
        <f t="shared" si="13"/>
        <v>#DIV/0!</v>
      </c>
      <c r="P27" s="107"/>
    </row>
    <row r="28" spans="1:16">
      <c r="A28" s="124"/>
      <c r="B28" s="125"/>
      <c r="C28" s="131"/>
      <c r="D28" s="126"/>
      <c r="E28" s="126"/>
      <c r="F28" s="126">
        <f t="shared" ref="F28" si="14">+D28-E28</f>
        <v>0</v>
      </c>
      <c r="G28" s="288" t="e">
        <f t="shared" ref="G28" si="15">ROUND(F28/D28,10)</f>
        <v>#DIV/0!</v>
      </c>
      <c r="H28" s="127"/>
      <c r="I28" s="127"/>
      <c r="J28" s="377"/>
      <c r="K28" s="293" t="s">
        <v>222</v>
      </c>
      <c r="L28" s="128">
        <v>0</v>
      </c>
      <c r="M28" s="128">
        <v>0</v>
      </c>
      <c r="N28" s="126">
        <f t="shared" si="12"/>
        <v>0</v>
      </c>
      <c r="O28" s="288" t="e">
        <f t="shared" si="13"/>
        <v>#DIV/0!</v>
      </c>
      <c r="P28" s="107"/>
    </row>
    <row r="29" spans="1:16">
      <c r="A29" s="124"/>
      <c r="B29" s="125"/>
      <c r="C29" s="131"/>
      <c r="D29" s="126"/>
      <c r="E29" s="126"/>
      <c r="F29" s="126">
        <f t="shared" si="10"/>
        <v>0</v>
      </c>
      <c r="G29" s="288" t="e">
        <f t="shared" si="11"/>
        <v>#DIV/0!</v>
      </c>
      <c r="H29" s="127"/>
      <c r="I29" s="127"/>
      <c r="J29" s="377"/>
      <c r="K29" s="293" t="s">
        <v>222</v>
      </c>
      <c r="L29" s="128">
        <v>0</v>
      </c>
      <c r="M29" s="128">
        <v>0</v>
      </c>
      <c r="N29" s="126">
        <f t="shared" si="12"/>
        <v>0</v>
      </c>
      <c r="O29" s="288" t="e">
        <f t="shared" si="13"/>
        <v>#DIV/0!</v>
      </c>
      <c r="P29" s="107"/>
    </row>
    <row r="30" spans="1:16">
      <c r="A30" s="124"/>
      <c r="B30" s="125"/>
      <c r="C30" s="131"/>
      <c r="D30" s="108"/>
      <c r="E30" s="108"/>
      <c r="F30" s="126">
        <f t="shared" si="10"/>
        <v>0</v>
      </c>
      <c r="G30" s="288" t="e">
        <f t="shared" si="11"/>
        <v>#DIV/0!</v>
      </c>
      <c r="H30" s="127"/>
      <c r="I30" s="127"/>
      <c r="J30" s="377"/>
      <c r="K30" s="293" t="s">
        <v>222</v>
      </c>
      <c r="L30" s="128">
        <v>0</v>
      </c>
      <c r="M30" s="128">
        <v>0</v>
      </c>
      <c r="N30" s="126">
        <f t="shared" si="12"/>
        <v>0</v>
      </c>
      <c r="O30" s="288" t="e">
        <f t="shared" si="13"/>
        <v>#DIV/0!</v>
      </c>
      <c r="P30" s="107"/>
    </row>
    <row r="31" spans="1:16">
      <c r="A31" s="124"/>
      <c r="B31" s="125"/>
      <c r="C31" s="131"/>
      <c r="D31" s="108"/>
      <c r="E31" s="108"/>
      <c r="F31" s="126">
        <f t="shared" si="10"/>
        <v>0</v>
      </c>
      <c r="G31" s="288" t="e">
        <f t="shared" si="11"/>
        <v>#DIV/0!</v>
      </c>
      <c r="H31" s="127"/>
      <c r="I31" s="127"/>
      <c r="J31" s="377"/>
      <c r="K31" s="293" t="s">
        <v>222</v>
      </c>
      <c r="L31" s="128">
        <v>0</v>
      </c>
      <c r="M31" s="128">
        <v>0</v>
      </c>
      <c r="N31" s="126">
        <f t="shared" si="12"/>
        <v>0</v>
      </c>
      <c r="O31" s="288" t="e">
        <f t="shared" si="13"/>
        <v>#DIV/0!</v>
      </c>
      <c r="P31" s="107"/>
    </row>
    <row r="32" spans="1:16">
      <c r="A32" s="124"/>
      <c r="B32" s="125"/>
      <c r="C32" s="131"/>
      <c r="D32" s="126"/>
      <c r="E32" s="126"/>
      <c r="F32" s="126">
        <f t="shared" si="10"/>
        <v>0</v>
      </c>
      <c r="G32" s="288" t="e">
        <f t="shared" si="11"/>
        <v>#DIV/0!</v>
      </c>
      <c r="H32" s="127"/>
      <c r="I32" s="127"/>
      <c r="J32" s="377"/>
      <c r="K32" s="293" t="s">
        <v>222</v>
      </c>
      <c r="L32" s="128"/>
      <c r="M32" s="128"/>
      <c r="N32" s="126">
        <f t="shared" si="12"/>
        <v>0</v>
      </c>
      <c r="O32" s="288" t="e">
        <f t="shared" si="13"/>
        <v>#DIV/0!</v>
      </c>
      <c r="P32" s="107"/>
    </row>
    <row r="33" spans="1:16">
      <c r="A33" s="124"/>
      <c r="B33" s="125"/>
      <c r="C33" s="131"/>
      <c r="D33" s="126"/>
      <c r="E33" s="126"/>
      <c r="F33" s="126">
        <f t="shared" si="10"/>
        <v>0</v>
      </c>
      <c r="G33" s="288" t="e">
        <f t="shared" si="11"/>
        <v>#DIV/0!</v>
      </c>
      <c r="H33" s="127"/>
      <c r="I33" s="127"/>
      <c r="J33" s="377"/>
      <c r="K33" s="293" t="s">
        <v>222</v>
      </c>
      <c r="L33" s="128"/>
      <c r="M33" s="128"/>
      <c r="N33" s="126">
        <f t="shared" si="12"/>
        <v>0</v>
      </c>
      <c r="O33" s="288" t="e">
        <f t="shared" si="13"/>
        <v>#DIV/0!</v>
      </c>
      <c r="P33" s="107"/>
    </row>
    <row r="34" spans="1:16">
      <c r="A34" s="124"/>
      <c r="B34" s="125"/>
      <c r="C34" s="131"/>
      <c r="D34" s="126"/>
      <c r="E34" s="126"/>
      <c r="F34" s="126">
        <f t="shared" si="10"/>
        <v>0</v>
      </c>
      <c r="G34" s="288" t="e">
        <f t="shared" si="11"/>
        <v>#DIV/0!</v>
      </c>
      <c r="H34" s="127"/>
      <c r="I34" s="127"/>
      <c r="J34" s="377"/>
      <c r="K34" s="293" t="s">
        <v>222</v>
      </c>
      <c r="L34" s="128"/>
      <c r="M34" s="128"/>
      <c r="N34" s="126">
        <f t="shared" si="12"/>
        <v>0</v>
      </c>
      <c r="O34" s="288" t="e">
        <f t="shared" si="13"/>
        <v>#DIV/0!</v>
      </c>
      <c r="P34" s="107"/>
    </row>
    <row r="35" spans="1:16">
      <c r="A35" s="124"/>
      <c r="B35" s="125"/>
      <c r="C35" s="131"/>
      <c r="D35" s="126"/>
      <c r="E35" s="126"/>
      <c r="F35" s="126">
        <f t="shared" si="10"/>
        <v>0</v>
      </c>
      <c r="G35" s="288" t="e">
        <f t="shared" si="11"/>
        <v>#DIV/0!</v>
      </c>
      <c r="H35" s="127"/>
      <c r="I35" s="127"/>
      <c r="J35" s="377"/>
      <c r="K35" s="293" t="s">
        <v>222</v>
      </c>
      <c r="L35" s="128"/>
      <c r="M35" s="128"/>
      <c r="N35" s="126">
        <f t="shared" si="12"/>
        <v>0</v>
      </c>
      <c r="O35" s="288" t="e">
        <f t="shared" si="13"/>
        <v>#DIV/0!</v>
      </c>
      <c r="P35" s="107"/>
    </row>
    <row r="36" spans="1:16">
      <c r="A36" s="124"/>
      <c r="B36" s="125"/>
      <c r="C36" s="124"/>
      <c r="D36" s="126"/>
      <c r="E36" s="126"/>
      <c r="F36" s="126">
        <f t="shared" ref="F36:F38" si="16">+D36-E36</f>
        <v>0</v>
      </c>
      <c r="G36" s="288" t="e">
        <f t="shared" ref="G36:G38" si="17">ROUND(F36/D36,10)</f>
        <v>#DIV/0!</v>
      </c>
      <c r="H36" s="127"/>
      <c r="I36" s="127"/>
      <c r="J36" s="377"/>
      <c r="K36" s="293" t="s">
        <v>222</v>
      </c>
      <c r="L36" s="128"/>
      <c r="M36" s="128"/>
      <c r="N36" s="126">
        <f t="shared" si="12"/>
        <v>0</v>
      </c>
      <c r="O36" s="288" t="e">
        <f t="shared" si="13"/>
        <v>#DIV/0!</v>
      </c>
      <c r="P36" s="107"/>
    </row>
    <row r="37" spans="1:16">
      <c r="A37" s="124"/>
      <c r="B37" s="125"/>
      <c r="C37" s="124"/>
      <c r="D37" s="108"/>
      <c r="E37" s="126"/>
      <c r="F37" s="126">
        <f t="shared" si="16"/>
        <v>0</v>
      </c>
      <c r="G37" s="288" t="e">
        <f t="shared" si="17"/>
        <v>#DIV/0!</v>
      </c>
      <c r="H37" s="127"/>
      <c r="I37" s="127"/>
      <c r="J37" s="377"/>
      <c r="K37" s="293" t="s">
        <v>222</v>
      </c>
      <c r="L37" s="128"/>
      <c r="M37" s="128"/>
      <c r="N37" s="126">
        <f t="shared" si="12"/>
        <v>0</v>
      </c>
      <c r="O37" s="288" t="e">
        <f t="shared" si="13"/>
        <v>#DIV/0!</v>
      </c>
      <c r="P37" s="107"/>
    </row>
    <row r="38" spans="1:16">
      <c r="A38" s="124"/>
      <c r="B38" s="125"/>
      <c r="C38" s="124"/>
      <c r="D38" s="108"/>
      <c r="E38" s="126"/>
      <c r="F38" s="126">
        <f t="shared" si="16"/>
        <v>0</v>
      </c>
      <c r="G38" s="288" t="e">
        <f t="shared" si="17"/>
        <v>#DIV/0!</v>
      </c>
      <c r="H38" s="127"/>
      <c r="I38" s="127"/>
      <c r="J38" s="377"/>
      <c r="K38" s="293" t="s">
        <v>222</v>
      </c>
      <c r="L38" s="128"/>
      <c r="M38" s="128"/>
      <c r="N38" s="126">
        <f t="shared" si="12"/>
        <v>0</v>
      </c>
      <c r="O38" s="288" t="e">
        <f t="shared" si="13"/>
        <v>#DIV/0!</v>
      </c>
      <c r="P38" s="107"/>
    </row>
    <row r="39" spans="1:16">
      <c r="A39" s="124"/>
      <c r="B39" s="125"/>
      <c r="C39" s="124"/>
      <c r="D39" s="108"/>
      <c r="E39" s="126"/>
      <c r="F39" s="126">
        <f t="shared" ref="F39:F44" si="18">+D39-E39</f>
        <v>0</v>
      </c>
      <c r="G39" s="288" t="e">
        <f t="shared" ref="G39:G45" si="19">ROUND(F39/D39,10)</f>
        <v>#DIV/0!</v>
      </c>
      <c r="H39" s="127"/>
      <c r="I39" s="127"/>
      <c r="J39" s="377"/>
      <c r="K39" s="293" t="s">
        <v>222</v>
      </c>
      <c r="L39" s="128"/>
      <c r="M39" s="128"/>
      <c r="N39" s="126">
        <f t="shared" si="12"/>
        <v>0</v>
      </c>
      <c r="O39" s="288" t="e">
        <f t="shared" si="13"/>
        <v>#DIV/0!</v>
      </c>
      <c r="P39" s="107"/>
    </row>
    <row r="40" spans="1:16">
      <c r="A40" s="124"/>
      <c r="B40" s="125"/>
      <c r="C40" s="124"/>
      <c r="D40" s="107"/>
      <c r="E40" s="126"/>
      <c r="F40" s="126">
        <f t="shared" si="18"/>
        <v>0</v>
      </c>
      <c r="G40" s="288" t="e">
        <f t="shared" si="19"/>
        <v>#DIV/0!</v>
      </c>
      <c r="H40" s="127"/>
      <c r="I40" s="127"/>
      <c r="J40" s="377"/>
      <c r="K40" s="293" t="s">
        <v>222</v>
      </c>
      <c r="L40" s="128"/>
      <c r="M40" s="128"/>
      <c r="N40" s="126">
        <f t="shared" si="12"/>
        <v>0</v>
      </c>
      <c r="O40" s="288" t="e">
        <f t="shared" si="13"/>
        <v>#DIV/0!</v>
      </c>
      <c r="P40" s="107"/>
    </row>
    <row r="41" spans="1:16">
      <c r="A41" s="107"/>
      <c r="B41" s="107"/>
      <c r="C41" s="108"/>
      <c r="D41" s="108"/>
      <c r="E41" s="126"/>
      <c r="F41" s="126">
        <f t="shared" si="18"/>
        <v>0</v>
      </c>
      <c r="G41" s="288" t="e">
        <f t="shared" si="19"/>
        <v>#DIV/0!</v>
      </c>
      <c r="H41" s="110"/>
      <c r="I41" s="110"/>
      <c r="J41" s="377"/>
      <c r="K41" s="293" t="s">
        <v>222</v>
      </c>
      <c r="L41" s="128"/>
      <c r="M41" s="128"/>
      <c r="N41" s="126">
        <f t="shared" si="12"/>
        <v>0</v>
      </c>
      <c r="O41" s="288" t="e">
        <f t="shared" si="13"/>
        <v>#DIV/0!</v>
      </c>
      <c r="P41" s="107"/>
    </row>
    <row r="42" spans="1:16">
      <c r="A42" s="124"/>
      <c r="B42" s="125"/>
      <c r="C42" s="131"/>
      <c r="D42" s="108"/>
      <c r="E42" s="126"/>
      <c r="F42" s="126">
        <f t="shared" si="18"/>
        <v>0</v>
      </c>
      <c r="G42" s="288" t="e">
        <f t="shared" si="19"/>
        <v>#DIV/0!</v>
      </c>
      <c r="H42" s="127"/>
      <c r="I42" s="127"/>
      <c r="J42" s="377"/>
      <c r="K42" s="293" t="s">
        <v>222</v>
      </c>
      <c r="L42" s="128"/>
      <c r="M42" s="133"/>
      <c r="N42" s="126">
        <f t="shared" si="12"/>
        <v>0</v>
      </c>
      <c r="O42" s="288" t="e">
        <f t="shared" si="13"/>
        <v>#DIV/0!</v>
      </c>
      <c r="P42" s="107"/>
    </row>
    <row r="43" spans="1:16">
      <c r="A43" s="124"/>
      <c r="B43" s="125"/>
      <c r="C43" s="131"/>
      <c r="D43" s="108"/>
      <c r="E43" s="126"/>
      <c r="F43" s="126">
        <f t="shared" si="18"/>
        <v>0</v>
      </c>
      <c r="G43" s="288" t="e">
        <f t="shared" si="19"/>
        <v>#DIV/0!</v>
      </c>
      <c r="H43" s="127"/>
      <c r="I43" s="127"/>
      <c r="J43" s="377"/>
      <c r="K43" s="293" t="s">
        <v>222</v>
      </c>
      <c r="L43" s="128"/>
      <c r="M43" s="133"/>
      <c r="N43" s="126">
        <f t="shared" si="12"/>
        <v>0</v>
      </c>
      <c r="O43" s="288" t="e">
        <f t="shared" si="13"/>
        <v>#DIV/0!</v>
      </c>
      <c r="P43" s="107"/>
    </row>
    <row r="44" spans="1:16">
      <c r="A44" s="107"/>
      <c r="B44" s="107"/>
      <c r="C44" s="108"/>
      <c r="D44" s="143"/>
      <c r="E44" s="143"/>
      <c r="F44" s="126">
        <f t="shared" si="18"/>
        <v>0</v>
      </c>
      <c r="G44" s="288" t="e">
        <f t="shared" si="19"/>
        <v>#DIV/0!</v>
      </c>
      <c r="H44" s="111"/>
      <c r="I44" s="111"/>
      <c r="J44" s="377"/>
      <c r="K44" s="293" t="s">
        <v>222</v>
      </c>
      <c r="L44" s="128"/>
      <c r="M44" s="128"/>
      <c r="N44" s="126">
        <f t="shared" ref="N44" si="20">+L44-M44</f>
        <v>0</v>
      </c>
      <c r="O44" s="288" t="e">
        <f t="shared" ref="O44" si="21">ROUND(N44/L44,10)</f>
        <v>#DIV/0!</v>
      </c>
      <c r="P44" s="107"/>
    </row>
    <row r="45" spans="1:16" ht="13.5" thickBot="1">
      <c r="A45" s="138"/>
      <c r="B45" s="138" t="s">
        <v>106</v>
      </c>
      <c r="C45" s="144"/>
      <c r="D45" s="4">
        <f>SUM(D24:D44)</f>
        <v>0</v>
      </c>
      <c r="E45" s="4">
        <f>SUM(E24:E44)</f>
        <v>0</v>
      </c>
      <c r="F45" s="4">
        <f>SUM(F24:F44)</f>
        <v>0</v>
      </c>
      <c r="G45" s="288" t="e">
        <f t="shared" si="19"/>
        <v>#DIV/0!</v>
      </c>
      <c r="H45" s="145"/>
      <c r="I45" s="145"/>
      <c r="J45" s="381"/>
      <c r="K45" s="145"/>
      <c r="L45" s="135">
        <f>SUM(L24:L44)</f>
        <v>0</v>
      </c>
      <c r="M45" s="135">
        <f>SUM(M24:M44)</f>
        <v>0</v>
      </c>
      <c r="N45" s="4">
        <f>SUM(N24:N44)</f>
        <v>0</v>
      </c>
      <c r="O45" s="288"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7" t="s">
        <v>536</v>
      </c>
      <c r="B4" s="317">
        <v>1970</v>
      </c>
      <c r="C4" s="317">
        <v>1970</v>
      </c>
      <c r="D4" s="317" t="s">
        <v>520</v>
      </c>
      <c r="E4" s="317">
        <v>1970</v>
      </c>
      <c r="F4" s="317">
        <v>1970</v>
      </c>
      <c r="G4" s="317">
        <v>7.75</v>
      </c>
      <c r="H4" s="317">
        <v>7.75</v>
      </c>
      <c r="I4" s="113"/>
      <c r="J4" s="151">
        <v>44316</v>
      </c>
      <c r="K4" s="151">
        <v>44319</v>
      </c>
      <c r="L4" s="113"/>
    </row>
    <row r="5" spans="1:16">
      <c r="A5" s="317" t="s">
        <v>536</v>
      </c>
      <c r="B5" s="317">
        <v>7500.69</v>
      </c>
      <c r="C5" s="317">
        <v>7500.69</v>
      </c>
      <c r="D5" s="317" t="s">
        <v>522</v>
      </c>
      <c r="E5" s="317">
        <v>7500.69</v>
      </c>
      <c r="F5" s="317">
        <v>7500.69</v>
      </c>
      <c r="G5" s="317">
        <v>7.24</v>
      </c>
      <c r="H5" s="317">
        <v>7.24</v>
      </c>
      <c r="I5" s="113"/>
      <c r="J5" s="151">
        <v>44316</v>
      </c>
      <c r="K5" s="151">
        <v>44319</v>
      </c>
      <c r="L5" s="113"/>
    </row>
    <row r="6" spans="1:16">
      <c r="A6" s="317" t="s">
        <v>536</v>
      </c>
      <c r="B6" s="317">
        <v>10734.03</v>
      </c>
      <c r="C6" s="317">
        <v>10734.03</v>
      </c>
      <c r="D6" s="317" t="s">
        <v>524</v>
      </c>
      <c r="E6" s="317">
        <v>10734.03</v>
      </c>
      <c r="F6" s="317">
        <v>10734.03</v>
      </c>
      <c r="G6" s="317">
        <v>41.93</v>
      </c>
      <c r="H6" s="317">
        <v>41.93</v>
      </c>
      <c r="I6" s="113"/>
      <c r="J6" s="151">
        <v>44316</v>
      </c>
      <c r="K6" s="151">
        <v>44319</v>
      </c>
      <c r="L6" s="113"/>
    </row>
    <row r="7" spans="1:16">
      <c r="A7" s="317" t="s">
        <v>536</v>
      </c>
      <c r="B7" s="317">
        <v>10521.34</v>
      </c>
      <c r="C7" s="317">
        <v>10521.34</v>
      </c>
      <c r="D7" s="317" t="s">
        <v>532</v>
      </c>
      <c r="E7" s="317">
        <v>10521.34</v>
      </c>
      <c r="F7" s="317">
        <v>10521.34</v>
      </c>
      <c r="G7" s="317">
        <v>69.989999999999995</v>
      </c>
      <c r="H7" s="317">
        <v>69.989999999999995</v>
      </c>
      <c r="I7" s="113"/>
      <c r="J7" s="151">
        <v>44316</v>
      </c>
      <c r="K7" s="151">
        <v>44319</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30726.06</v>
      </c>
      <c r="C11" s="88">
        <f t="shared" ref="C11:H11" si="0">SUM(C4:C10)</f>
        <v>30726.06</v>
      </c>
      <c r="D11" s="88">
        <f t="shared" si="0"/>
        <v>0</v>
      </c>
      <c r="E11" s="88">
        <f>SUM(E4:E10)</f>
        <v>30726.06</v>
      </c>
      <c r="F11" s="88">
        <f t="shared" si="0"/>
        <v>30726.06</v>
      </c>
      <c r="G11" s="88">
        <f t="shared" si="0"/>
        <v>126.91</v>
      </c>
      <c r="H11" s="88">
        <f t="shared" si="0"/>
        <v>126.91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19"/>
      <c r="B15" s="319"/>
      <c r="C15" s="319"/>
      <c r="D15" s="319"/>
      <c r="E15" s="319"/>
      <c r="F15" s="319"/>
      <c r="G15" s="319"/>
      <c r="H15" s="319"/>
      <c r="I15" s="105"/>
      <c r="J15" s="152"/>
      <c r="K15" s="152"/>
      <c r="L15" s="106"/>
      <c r="M15" s="52"/>
      <c r="N15" s="52"/>
      <c r="O15" s="52"/>
      <c r="P15" s="52"/>
    </row>
    <row r="16" spans="1:16" s="100" customFormat="1">
      <c r="A16" s="319"/>
      <c r="B16" s="319"/>
      <c r="C16" s="319"/>
      <c r="D16" s="319"/>
      <c r="E16" s="319"/>
      <c r="F16" s="319"/>
      <c r="G16" s="319"/>
      <c r="H16" s="319"/>
      <c r="I16" s="105"/>
      <c r="J16" s="152"/>
      <c r="K16" s="152"/>
      <c r="L16" s="113"/>
      <c r="M16" s="52"/>
      <c r="N16" s="52"/>
      <c r="O16" s="52"/>
      <c r="P16" s="52"/>
    </row>
    <row r="17" spans="1:16" s="100" customFormat="1">
      <c r="A17" s="319"/>
      <c r="B17" s="319"/>
      <c r="C17" s="319"/>
      <c r="D17" s="319"/>
      <c r="E17" s="319"/>
      <c r="F17" s="319"/>
      <c r="G17" s="319"/>
      <c r="H17" s="319"/>
      <c r="I17" s="105"/>
      <c r="J17" s="152"/>
      <c r="K17" s="152"/>
      <c r="L17" s="113"/>
      <c r="M17" s="52"/>
      <c r="N17" s="52"/>
      <c r="O17" s="52"/>
      <c r="P17" s="52"/>
    </row>
    <row r="18" spans="1:16" s="100" customFormat="1">
      <c r="A18" s="319"/>
      <c r="B18" s="319"/>
      <c r="C18" s="319"/>
      <c r="D18" s="319"/>
      <c r="E18" s="319"/>
      <c r="F18" s="319"/>
      <c r="G18" s="319"/>
      <c r="H18" s="319"/>
      <c r="I18" s="105"/>
      <c r="J18" s="152"/>
      <c r="K18" s="152"/>
      <c r="L18" s="113"/>
      <c r="M18" s="52"/>
      <c r="N18" s="52"/>
      <c r="O18" s="52"/>
      <c r="P18" s="52"/>
    </row>
    <row r="19" spans="1:16">
      <c r="A19" s="209"/>
      <c r="B19" s="318"/>
      <c r="C19" s="318"/>
      <c r="D19" s="209"/>
      <c r="E19" s="318"/>
      <c r="F19" s="318"/>
      <c r="G19" s="318"/>
      <c r="H19" s="318"/>
      <c r="I19" s="109"/>
      <c r="J19" s="110"/>
      <c r="K19" s="111"/>
      <c r="L19" s="112"/>
    </row>
    <row r="20" spans="1:16">
      <c r="A20" s="209"/>
      <c r="B20" s="318"/>
      <c r="C20" s="318"/>
      <c r="D20" s="209"/>
      <c r="E20" s="318"/>
      <c r="F20" s="318"/>
      <c r="G20" s="318"/>
      <c r="H20" s="318"/>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126.91</v>
      </c>
      <c r="E25" s="96">
        <f>H11</f>
        <v>126.91</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3" customWidth="1"/>
    <col min="3" max="3" width="16.5703125" style="333" customWidth="1"/>
    <col min="4" max="4" width="29" customWidth="1"/>
    <col min="13" max="13" width="13" customWidth="1"/>
  </cols>
  <sheetData>
    <row r="1" spans="1:13">
      <c r="A1" t="s">
        <v>273</v>
      </c>
      <c r="B1" s="333" t="s">
        <v>272</v>
      </c>
      <c r="C1" s="333" t="s">
        <v>271</v>
      </c>
      <c r="D1" t="s">
        <v>270</v>
      </c>
      <c r="E1" t="s">
        <v>269</v>
      </c>
      <c r="F1" t="s">
        <v>268</v>
      </c>
      <c r="G1" t="s">
        <v>267</v>
      </c>
      <c r="H1" t="s">
        <v>266</v>
      </c>
      <c r="I1" t="s">
        <v>265</v>
      </c>
      <c r="J1" t="s">
        <v>264</v>
      </c>
      <c r="K1" t="s">
        <v>263</v>
      </c>
      <c r="L1" t="s">
        <v>262</v>
      </c>
      <c r="M1" t="s">
        <v>261</v>
      </c>
    </row>
    <row r="2" spans="1:13">
      <c r="A2" t="s">
        <v>294</v>
      </c>
      <c r="B2" s="333">
        <v>4031976</v>
      </c>
      <c r="C2" s="333">
        <v>4031976</v>
      </c>
      <c r="D2" t="s">
        <v>295</v>
      </c>
      <c r="E2">
        <v>1716</v>
      </c>
      <c r="F2">
        <v>337964.93</v>
      </c>
      <c r="G2">
        <v>308.68</v>
      </c>
      <c r="H2">
        <v>529689.46</v>
      </c>
      <c r="I2">
        <v>311416.71000000002</v>
      </c>
      <c r="J2">
        <v>256.85000000000002</v>
      </c>
      <c r="K2">
        <v>440754.6</v>
      </c>
      <c r="L2" t="s">
        <v>296</v>
      </c>
      <c r="M2" s="332">
        <v>44316</v>
      </c>
    </row>
    <row r="3" spans="1:13">
      <c r="A3" t="s">
        <v>294</v>
      </c>
      <c r="B3" s="335" t="s">
        <v>297</v>
      </c>
      <c r="C3" s="333" t="s">
        <v>298</v>
      </c>
      <c r="D3" t="s">
        <v>299</v>
      </c>
      <c r="E3">
        <v>5885</v>
      </c>
      <c r="F3">
        <v>283658.11</v>
      </c>
      <c r="G3">
        <v>58.25</v>
      </c>
      <c r="H3">
        <v>342801.25</v>
      </c>
      <c r="I3">
        <v>283658.11</v>
      </c>
      <c r="J3">
        <v>58.25</v>
      </c>
      <c r="K3">
        <v>342801.25</v>
      </c>
      <c r="L3" t="s">
        <v>300</v>
      </c>
      <c r="M3" s="332">
        <v>44316</v>
      </c>
    </row>
    <row r="4" spans="1:13">
      <c r="A4" t="s">
        <v>294</v>
      </c>
      <c r="B4" s="333">
        <v>1317205</v>
      </c>
      <c r="C4" s="333" t="s">
        <v>301</v>
      </c>
      <c r="D4" t="s">
        <v>302</v>
      </c>
      <c r="E4">
        <v>19200</v>
      </c>
      <c r="F4">
        <v>629809.76</v>
      </c>
      <c r="G4">
        <v>50.93</v>
      </c>
      <c r="H4">
        <v>977932.80000000005</v>
      </c>
      <c r="I4">
        <v>629809.76</v>
      </c>
      <c r="J4">
        <v>50.93</v>
      </c>
      <c r="K4">
        <v>977932.80000000005</v>
      </c>
      <c r="L4" t="s">
        <v>300</v>
      </c>
      <c r="M4" s="332">
        <v>44316</v>
      </c>
    </row>
    <row r="5" spans="1:13">
      <c r="A5" t="s">
        <v>294</v>
      </c>
      <c r="B5" s="333" t="s">
        <v>303</v>
      </c>
      <c r="C5" s="333" t="s">
        <v>303</v>
      </c>
      <c r="D5" t="s">
        <v>304</v>
      </c>
      <c r="E5">
        <v>4033</v>
      </c>
      <c r="F5">
        <v>382583.97</v>
      </c>
      <c r="G5">
        <v>120.08</v>
      </c>
      <c r="H5">
        <v>484289.58</v>
      </c>
      <c r="I5">
        <v>355874.45</v>
      </c>
      <c r="J5">
        <v>99.92</v>
      </c>
      <c r="K5">
        <v>402977.36</v>
      </c>
      <c r="L5" t="s">
        <v>296</v>
      </c>
      <c r="M5" s="332">
        <v>44316</v>
      </c>
    </row>
    <row r="6" spans="1:13">
      <c r="A6" t="s">
        <v>294</v>
      </c>
      <c r="B6" s="333" t="s">
        <v>305</v>
      </c>
      <c r="C6" s="333" t="s">
        <v>306</v>
      </c>
      <c r="D6" t="s">
        <v>307</v>
      </c>
      <c r="E6">
        <v>3480</v>
      </c>
      <c r="F6">
        <v>775351.7</v>
      </c>
      <c r="G6">
        <v>230.95</v>
      </c>
      <c r="H6">
        <v>803706</v>
      </c>
      <c r="I6">
        <v>775351.7</v>
      </c>
      <c r="J6">
        <v>230.95</v>
      </c>
      <c r="K6">
        <v>803706</v>
      </c>
      <c r="L6" t="s">
        <v>300</v>
      </c>
      <c r="M6" s="332">
        <v>44316</v>
      </c>
    </row>
    <row r="7" spans="1:13">
      <c r="A7" t="s">
        <v>294</v>
      </c>
      <c r="B7" s="333" t="s">
        <v>308</v>
      </c>
      <c r="C7" s="333">
        <v>2722670</v>
      </c>
      <c r="D7" t="s">
        <v>309</v>
      </c>
      <c r="E7">
        <v>26114</v>
      </c>
      <c r="F7">
        <v>381312.15</v>
      </c>
      <c r="G7">
        <v>13.94</v>
      </c>
      <c r="H7">
        <v>364029.16</v>
      </c>
      <c r="I7">
        <v>381312.15</v>
      </c>
      <c r="J7">
        <v>13.94</v>
      </c>
      <c r="K7">
        <v>364029.16</v>
      </c>
      <c r="L7" t="s">
        <v>300</v>
      </c>
      <c r="M7" s="332">
        <v>44316</v>
      </c>
    </row>
    <row r="8" spans="1:13">
      <c r="A8" t="s">
        <v>294</v>
      </c>
      <c r="B8" s="333">
        <v>35128206</v>
      </c>
      <c r="C8" s="333">
        <v>2257495</v>
      </c>
      <c r="D8" t="s">
        <v>310</v>
      </c>
      <c r="E8">
        <v>12500</v>
      </c>
      <c r="F8">
        <v>292738.75</v>
      </c>
      <c r="G8">
        <v>20.58</v>
      </c>
      <c r="H8">
        <v>257250</v>
      </c>
      <c r="I8">
        <v>292738.75</v>
      </c>
      <c r="J8">
        <v>20.58</v>
      </c>
      <c r="K8">
        <v>257250</v>
      </c>
      <c r="L8" t="s">
        <v>300</v>
      </c>
      <c r="M8" s="332">
        <v>44316</v>
      </c>
    </row>
    <row r="9" spans="1:13">
      <c r="A9" t="s">
        <v>294</v>
      </c>
      <c r="B9" s="333">
        <v>6054603</v>
      </c>
      <c r="C9" s="333">
        <v>6054603</v>
      </c>
      <c r="D9" t="s">
        <v>311</v>
      </c>
      <c r="E9">
        <v>24100</v>
      </c>
      <c r="F9">
        <v>234404.42</v>
      </c>
      <c r="G9">
        <v>10.54</v>
      </c>
      <c r="H9">
        <v>253968.61</v>
      </c>
      <c r="I9">
        <v>25815650</v>
      </c>
      <c r="J9">
        <v>1151.5</v>
      </c>
      <c r="K9">
        <v>27751150</v>
      </c>
      <c r="L9" t="s">
        <v>312</v>
      </c>
      <c r="M9" s="332">
        <v>44316</v>
      </c>
    </row>
    <row r="10" spans="1:13">
      <c r="A10" t="s">
        <v>294</v>
      </c>
      <c r="B10" s="333" t="s">
        <v>313</v>
      </c>
      <c r="C10" s="333" t="s">
        <v>314</v>
      </c>
      <c r="D10" t="s">
        <v>315</v>
      </c>
      <c r="E10">
        <v>2200</v>
      </c>
      <c r="F10">
        <v>286746.15999999997</v>
      </c>
      <c r="G10">
        <v>144.97</v>
      </c>
      <c r="H10">
        <v>318934</v>
      </c>
      <c r="I10">
        <v>286746.15999999997</v>
      </c>
      <c r="J10">
        <v>144.97</v>
      </c>
      <c r="K10">
        <v>318934</v>
      </c>
      <c r="L10" t="s">
        <v>300</v>
      </c>
      <c r="M10" s="332">
        <v>44316</v>
      </c>
    </row>
    <row r="11" spans="1:13">
      <c r="A11" t="s">
        <v>294</v>
      </c>
      <c r="B11" s="335" t="s">
        <v>316</v>
      </c>
      <c r="C11" s="333" t="s">
        <v>317</v>
      </c>
      <c r="D11" t="s">
        <v>318</v>
      </c>
      <c r="E11">
        <v>2900</v>
      </c>
      <c r="F11">
        <v>403848.2</v>
      </c>
      <c r="G11">
        <v>648.1</v>
      </c>
      <c r="H11">
        <v>1879490</v>
      </c>
      <c r="I11">
        <v>403848.2</v>
      </c>
      <c r="J11">
        <v>648.1</v>
      </c>
      <c r="K11">
        <v>1879490</v>
      </c>
      <c r="L11" t="s">
        <v>300</v>
      </c>
      <c r="M11" s="332">
        <v>44316</v>
      </c>
    </row>
    <row r="12" spans="1:13">
      <c r="A12" t="s">
        <v>294</v>
      </c>
      <c r="B12" s="350" t="s">
        <v>445</v>
      </c>
      <c r="C12" s="350" t="s">
        <v>445</v>
      </c>
      <c r="D12" t="s">
        <v>319</v>
      </c>
      <c r="E12">
        <v>66722</v>
      </c>
      <c r="F12">
        <v>499555.04</v>
      </c>
      <c r="G12">
        <v>6.99</v>
      </c>
      <c r="H12">
        <v>466565.5</v>
      </c>
      <c r="I12">
        <v>386457.16</v>
      </c>
      <c r="J12">
        <v>5.0599999999999996</v>
      </c>
      <c r="K12">
        <v>337746.76</v>
      </c>
      <c r="L12" t="s">
        <v>320</v>
      </c>
      <c r="M12" s="332">
        <v>44316</v>
      </c>
    </row>
    <row r="13" spans="1:13">
      <c r="A13" t="s">
        <v>294</v>
      </c>
      <c r="B13" s="333">
        <v>7124594</v>
      </c>
      <c r="C13" s="333">
        <v>7124594</v>
      </c>
      <c r="D13" t="s">
        <v>321</v>
      </c>
      <c r="E13">
        <v>2596</v>
      </c>
      <c r="F13">
        <v>382225.63</v>
      </c>
      <c r="G13">
        <v>169.06</v>
      </c>
      <c r="H13">
        <v>438872.66</v>
      </c>
      <c r="I13">
        <v>383309.17</v>
      </c>
      <c r="J13">
        <v>154.4</v>
      </c>
      <c r="K13">
        <v>400822.4</v>
      </c>
      <c r="L13" t="s">
        <v>322</v>
      </c>
      <c r="M13" s="332">
        <v>44316</v>
      </c>
    </row>
    <row r="14" spans="1:13">
      <c r="A14" t="s">
        <v>294</v>
      </c>
      <c r="B14" s="333" t="s">
        <v>323</v>
      </c>
      <c r="C14" s="333">
        <v>2136646</v>
      </c>
      <c r="D14" t="s">
        <v>324</v>
      </c>
      <c r="E14">
        <v>11200</v>
      </c>
      <c r="F14">
        <v>294060.79999999999</v>
      </c>
      <c r="G14">
        <v>22.24</v>
      </c>
      <c r="H14">
        <v>249088</v>
      </c>
      <c r="I14">
        <v>294060.79999999999</v>
      </c>
      <c r="J14">
        <v>22.24</v>
      </c>
      <c r="K14">
        <v>249088</v>
      </c>
      <c r="L14" t="s">
        <v>300</v>
      </c>
      <c r="M14" s="332">
        <v>44316</v>
      </c>
    </row>
    <row r="15" spans="1:13">
      <c r="A15" t="s">
        <v>294</v>
      </c>
      <c r="B15" s="333" t="s">
        <v>325</v>
      </c>
      <c r="C15" s="333" t="s">
        <v>325</v>
      </c>
      <c r="D15" t="s">
        <v>326</v>
      </c>
      <c r="E15">
        <v>16432</v>
      </c>
      <c r="F15">
        <v>487339.79</v>
      </c>
      <c r="G15">
        <v>32.15</v>
      </c>
      <c r="H15">
        <v>528211.96</v>
      </c>
      <c r="I15">
        <v>378549.73</v>
      </c>
      <c r="J15">
        <v>23.27</v>
      </c>
      <c r="K15">
        <v>382372.64</v>
      </c>
      <c r="L15" t="s">
        <v>320</v>
      </c>
      <c r="M15" s="332">
        <v>44316</v>
      </c>
    </row>
    <row r="16" spans="1:13">
      <c r="A16" t="s">
        <v>294</v>
      </c>
      <c r="B16" s="333">
        <v>124765108</v>
      </c>
      <c r="C16" s="333">
        <v>2125097</v>
      </c>
      <c r="D16" t="s">
        <v>327</v>
      </c>
      <c r="E16">
        <v>24400</v>
      </c>
      <c r="F16">
        <v>406039.06</v>
      </c>
      <c r="G16">
        <v>31.32</v>
      </c>
      <c r="H16">
        <v>764208</v>
      </c>
      <c r="I16">
        <v>406039.06</v>
      </c>
      <c r="J16">
        <v>31.32</v>
      </c>
      <c r="K16">
        <v>764208</v>
      </c>
      <c r="L16" t="s">
        <v>300</v>
      </c>
      <c r="M16" s="332">
        <v>44316</v>
      </c>
    </row>
    <row r="17" spans="1:13">
      <c r="A17" t="s">
        <v>294</v>
      </c>
      <c r="B17" s="333" t="s">
        <v>328</v>
      </c>
      <c r="C17" s="333" t="s">
        <v>329</v>
      </c>
      <c r="D17" t="s">
        <v>330</v>
      </c>
      <c r="E17">
        <v>4000</v>
      </c>
      <c r="F17">
        <v>237904.32</v>
      </c>
      <c r="G17">
        <v>88.46</v>
      </c>
      <c r="H17">
        <v>353840</v>
      </c>
      <c r="I17">
        <v>237904.32</v>
      </c>
      <c r="J17">
        <v>88.46</v>
      </c>
      <c r="K17">
        <v>353840</v>
      </c>
      <c r="L17" t="s">
        <v>300</v>
      </c>
      <c r="M17" s="332">
        <v>44316</v>
      </c>
    </row>
    <row r="18" spans="1:13">
      <c r="A18" t="s">
        <v>294</v>
      </c>
      <c r="B18" s="333" t="s">
        <v>331</v>
      </c>
      <c r="C18" s="333" t="s">
        <v>331</v>
      </c>
      <c r="D18" t="s">
        <v>332</v>
      </c>
      <c r="E18">
        <v>18812</v>
      </c>
      <c r="F18">
        <v>0</v>
      </c>
      <c r="G18">
        <v>0</v>
      </c>
      <c r="H18">
        <v>0</v>
      </c>
      <c r="I18">
        <v>0</v>
      </c>
      <c r="J18">
        <v>0</v>
      </c>
      <c r="K18">
        <v>0</v>
      </c>
      <c r="L18" t="s">
        <v>322</v>
      </c>
      <c r="M18" s="332">
        <v>44316</v>
      </c>
    </row>
    <row r="19" spans="1:13">
      <c r="A19" t="s">
        <v>294</v>
      </c>
      <c r="B19" s="333">
        <v>7171589</v>
      </c>
      <c r="C19" s="333">
        <v>7171589</v>
      </c>
      <c r="D19" t="s">
        <v>333</v>
      </c>
      <c r="E19">
        <v>18812</v>
      </c>
      <c r="F19">
        <v>260935.19</v>
      </c>
      <c r="G19">
        <v>10.45</v>
      </c>
      <c r="H19">
        <v>196626.9</v>
      </c>
      <c r="I19">
        <v>259038.25</v>
      </c>
      <c r="J19">
        <v>9.5500000000000007</v>
      </c>
      <c r="K19">
        <v>179579.35</v>
      </c>
      <c r="L19" t="s">
        <v>322</v>
      </c>
      <c r="M19" s="332">
        <v>44316</v>
      </c>
    </row>
    <row r="20" spans="1:13">
      <c r="A20" t="s">
        <v>294</v>
      </c>
      <c r="B20" s="333">
        <v>6185495</v>
      </c>
      <c r="C20" s="333">
        <v>6185495</v>
      </c>
      <c r="D20" t="s">
        <v>334</v>
      </c>
      <c r="E20">
        <v>1883</v>
      </c>
      <c r="F20">
        <v>180451.82</v>
      </c>
      <c r="G20">
        <v>209.23</v>
      </c>
      <c r="H20">
        <v>393977.07</v>
      </c>
      <c r="I20">
        <v>240346.12</v>
      </c>
      <c r="J20">
        <v>271.16000000000003</v>
      </c>
      <c r="K20">
        <v>510594.28</v>
      </c>
      <c r="L20" t="s">
        <v>335</v>
      </c>
      <c r="M20" s="332">
        <v>44316</v>
      </c>
    </row>
    <row r="21" spans="1:13">
      <c r="A21" t="s">
        <v>294</v>
      </c>
      <c r="B21" s="333">
        <v>5330047</v>
      </c>
      <c r="C21" s="333">
        <v>5330047</v>
      </c>
      <c r="D21" t="s">
        <v>336</v>
      </c>
      <c r="E21">
        <v>5188</v>
      </c>
      <c r="F21">
        <v>492884.56</v>
      </c>
      <c r="G21">
        <v>231.88</v>
      </c>
      <c r="H21">
        <v>1203009.97</v>
      </c>
      <c r="I21">
        <v>452326.07</v>
      </c>
      <c r="J21">
        <v>192.95</v>
      </c>
      <c r="K21">
        <v>1001024.6</v>
      </c>
      <c r="L21" t="s">
        <v>296</v>
      </c>
      <c r="M21" s="332">
        <v>44316</v>
      </c>
    </row>
    <row r="22" spans="1:13">
      <c r="A22" t="s">
        <v>294</v>
      </c>
      <c r="B22" s="333">
        <v>294821608</v>
      </c>
      <c r="C22" s="333">
        <v>2031730</v>
      </c>
      <c r="D22" t="s">
        <v>337</v>
      </c>
      <c r="E22">
        <v>70800</v>
      </c>
      <c r="F22">
        <v>507624.08</v>
      </c>
      <c r="G22">
        <v>13.79</v>
      </c>
      <c r="H22">
        <v>976332</v>
      </c>
      <c r="I22">
        <v>507624.08</v>
      </c>
      <c r="J22">
        <v>13.79</v>
      </c>
      <c r="K22">
        <v>976332</v>
      </c>
      <c r="L22" t="s">
        <v>300</v>
      </c>
      <c r="M22" s="332">
        <v>44316</v>
      </c>
    </row>
    <row r="23" spans="1:13">
      <c r="A23" t="s">
        <v>294</v>
      </c>
      <c r="B23" s="333" t="s">
        <v>338</v>
      </c>
      <c r="C23" s="333" t="s">
        <v>339</v>
      </c>
      <c r="D23" t="s">
        <v>340</v>
      </c>
      <c r="E23">
        <v>5800</v>
      </c>
      <c r="F23">
        <v>434282.3</v>
      </c>
      <c r="G23">
        <v>213.39</v>
      </c>
      <c r="H23">
        <v>1237662</v>
      </c>
      <c r="I23">
        <v>434282.3</v>
      </c>
      <c r="J23">
        <v>213.39</v>
      </c>
      <c r="K23">
        <v>1237662</v>
      </c>
      <c r="L23" t="s">
        <v>300</v>
      </c>
      <c r="M23" s="332">
        <v>44316</v>
      </c>
    </row>
    <row r="24" spans="1:13">
      <c r="A24" t="s">
        <v>294</v>
      </c>
      <c r="B24" s="333">
        <v>398438408</v>
      </c>
      <c r="C24" s="333" t="s">
        <v>341</v>
      </c>
      <c r="D24" t="s">
        <v>342</v>
      </c>
      <c r="E24">
        <v>25900</v>
      </c>
      <c r="F24">
        <v>522107.96</v>
      </c>
      <c r="G24">
        <v>17.649999999999999</v>
      </c>
      <c r="H24">
        <v>457135</v>
      </c>
      <c r="I24">
        <v>522107.96</v>
      </c>
      <c r="J24">
        <v>17.649999999999999</v>
      </c>
      <c r="K24">
        <v>457135</v>
      </c>
      <c r="L24" t="s">
        <v>300</v>
      </c>
      <c r="M24" s="332">
        <v>44316</v>
      </c>
    </row>
    <row r="25" spans="1:13">
      <c r="A25" t="s">
        <v>294</v>
      </c>
      <c r="B25" s="333" t="s">
        <v>343</v>
      </c>
      <c r="C25" s="333">
        <v>2781648</v>
      </c>
      <c r="D25" t="s">
        <v>344</v>
      </c>
      <c r="E25">
        <v>5000</v>
      </c>
      <c r="F25">
        <v>340064</v>
      </c>
      <c r="G25">
        <v>70.28</v>
      </c>
      <c r="H25">
        <v>351400</v>
      </c>
      <c r="I25">
        <v>340064</v>
      </c>
      <c r="J25">
        <v>70.28</v>
      </c>
      <c r="K25">
        <v>351400</v>
      </c>
      <c r="L25" t="s">
        <v>300</v>
      </c>
      <c r="M25" s="332">
        <v>44316</v>
      </c>
    </row>
    <row r="26" spans="1:13">
      <c r="A26" t="s">
        <v>294</v>
      </c>
      <c r="B26" s="333" t="s">
        <v>345</v>
      </c>
      <c r="C26" s="333">
        <v>2569286</v>
      </c>
      <c r="D26" t="s">
        <v>346</v>
      </c>
      <c r="E26">
        <v>54700</v>
      </c>
      <c r="F26">
        <v>671650.19</v>
      </c>
      <c r="G26">
        <v>16.3</v>
      </c>
      <c r="H26">
        <v>891610</v>
      </c>
      <c r="I26">
        <v>671650.19</v>
      </c>
      <c r="J26">
        <v>16.3</v>
      </c>
      <c r="K26">
        <v>891610</v>
      </c>
      <c r="L26" t="s">
        <v>300</v>
      </c>
      <c r="M26" s="332">
        <v>44316</v>
      </c>
    </row>
    <row r="27" spans="1:13">
      <c r="A27" t="s">
        <v>294</v>
      </c>
      <c r="B27" s="333" t="s">
        <v>347</v>
      </c>
      <c r="C27" s="333" t="s">
        <v>348</v>
      </c>
      <c r="D27" t="s">
        <v>349</v>
      </c>
      <c r="E27">
        <v>1300</v>
      </c>
      <c r="F27">
        <v>210188.94</v>
      </c>
      <c r="G27">
        <v>216.95</v>
      </c>
      <c r="H27">
        <v>282035</v>
      </c>
      <c r="I27">
        <v>210188.94</v>
      </c>
      <c r="J27">
        <v>216.95</v>
      </c>
      <c r="K27">
        <v>282035</v>
      </c>
      <c r="L27" t="s">
        <v>300</v>
      </c>
      <c r="M27" s="332">
        <v>44316</v>
      </c>
    </row>
    <row r="28" spans="1:13">
      <c r="A28" t="s">
        <v>294</v>
      </c>
      <c r="B28" s="333">
        <v>5889505</v>
      </c>
      <c r="C28" s="333">
        <v>5889505</v>
      </c>
      <c r="D28" t="s">
        <v>350</v>
      </c>
      <c r="E28">
        <v>19754</v>
      </c>
      <c r="F28">
        <v>389105.64</v>
      </c>
      <c r="G28">
        <v>40.340000000000003</v>
      </c>
      <c r="H28">
        <v>796830.92</v>
      </c>
      <c r="I28">
        <v>360551.52</v>
      </c>
      <c r="J28">
        <v>33.56</v>
      </c>
      <c r="K28">
        <v>663043.01</v>
      </c>
      <c r="L28" t="s">
        <v>296</v>
      </c>
      <c r="M28" s="332">
        <v>44316</v>
      </c>
    </row>
    <row r="29" spans="1:13">
      <c r="A29" t="s">
        <v>294</v>
      </c>
      <c r="B29" s="333" t="s">
        <v>351</v>
      </c>
      <c r="C29" s="333" t="s">
        <v>352</v>
      </c>
      <c r="D29" t="s">
        <v>353</v>
      </c>
      <c r="E29">
        <v>11955</v>
      </c>
      <c r="F29">
        <v>675226.53</v>
      </c>
      <c r="G29">
        <v>71.11</v>
      </c>
      <c r="H29">
        <v>850120.05</v>
      </c>
      <c r="I29">
        <v>675226.53</v>
      </c>
      <c r="J29">
        <v>71.11</v>
      </c>
      <c r="K29">
        <v>850120.05</v>
      </c>
      <c r="L29" t="s">
        <v>300</v>
      </c>
      <c r="M29" s="332">
        <v>44316</v>
      </c>
    </row>
    <row r="30" spans="1:13">
      <c r="A30" t="s">
        <v>294</v>
      </c>
      <c r="B30" s="333" t="s">
        <v>354</v>
      </c>
      <c r="C30" s="333" t="s">
        <v>354</v>
      </c>
      <c r="D30" t="s">
        <v>355</v>
      </c>
      <c r="E30">
        <v>4504</v>
      </c>
      <c r="F30">
        <v>218870.8</v>
      </c>
      <c r="G30">
        <v>62.98</v>
      </c>
      <c r="H30">
        <v>283663.71999999997</v>
      </c>
      <c r="I30">
        <v>218444</v>
      </c>
      <c r="J30">
        <v>57.52</v>
      </c>
      <c r="K30">
        <v>259070.07999999999</v>
      </c>
      <c r="L30" t="s">
        <v>322</v>
      </c>
      <c r="M30" s="332">
        <v>44316</v>
      </c>
    </row>
    <row r="31" spans="1:13">
      <c r="A31" t="s">
        <v>294</v>
      </c>
      <c r="B31" s="333" t="s">
        <v>356</v>
      </c>
      <c r="C31" s="333" t="s">
        <v>357</v>
      </c>
      <c r="D31" t="s">
        <v>358</v>
      </c>
      <c r="E31">
        <v>18600</v>
      </c>
      <c r="F31">
        <v>162577.01999999999</v>
      </c>
      <c r="G31">
        <v>12.61</v>
      </c>
      <c r="H31">
        <v>234601.8</v>
      </c>
      <c r="I31">
        <v>162577.01999999999</v>
      </c>
      <c r="J31">
        <v>12.61</v>
      </c>
      <c r="K31">
        <v>234601.8</v>
      </c>
      <c r="L31" t="s">
        <v>300</v>
      </c>
      <c r="M31" s="332">
        <v>44316</v>
      </c>
    </row>
    <row r="32" spans="1:13">
      <c r="A32" t="s">
        <v>294</v>
      </c>
      <c r="B32" s="333">
        <v>485785109</v>
      </c>
      <c r="C32" s="333" t="s">
        <v>359</v>
      </c>
      <c r="D32" t="s">
        <v>360</v>
      </c>
      <c r="E32">
        <v>11600</v>
      </c>
      <c r="F32">
        <v>289444.36</v>
      </c>
      <c r="G32">
        <v>17.09</v>
      </c>
      <c r="H32">
        <v>198197.6</v>
      </c>
      <c r="I32">
        <v>289444.36</v>
      </c>
      <c r="J32">
        <v>17.09</v>
      </c>
      <c r="K32">
        <v>198197.6</v>
      </c>
      <c r="L32" t="s">
        <v>300</v>
      </c>
      <c r="M32" s="332">
        <v>44316</v>
      </c>
    </row>
    <row r="33" spans="1:13">
      <c r="A33" t="s">
        <v>294</v>
      </c>
      <c r="B33" s="333" t="s">
        <v>361</v>
      </c>
      <c r="C33" s="333" t="s">
        <v>362</v>
      </c>
      <c r="D33" t="s">
        <v>363</v>
      </c>
      <c r="E33">
        <v>11161</v>
      </c>
      <c r="F33">
        <v>520806.32</v>
      </c>
      <c r="G33">
        <v>48.92</v>
      </c>
      <c r="H33">
        <v>545996.12</v>
      </c>
      <c r="I33">
        <v>520806.32</v>
      </c>
      <c r="J33">
        <v>48.92</v>
      </c>
      <c r="K33">
        <v>545996.12</v>
      </c>
      <c r="L33" t="s">
        <v>300</v>
      </c>
      <c r="M33" s="332">
        <v>44316</v>
      </c>
    </row>
    <row r="34" spans="1:13">
      <c r="A34" t="s">
        <v>294</v>
      </c>
      <c r="B34" s="333">
        <v>6499260</v>
      </c>
      <c r="C34" s="333">
        <v>6499260</v>
      </c>
      <c r="D34" t="s">
        <v>364</v>
      </c>
      <c r="E34">
        <v>3900</v>
      </c>
      <c r="F34">
        <v>211774.68</v>
      </c>
      <c r="G34">
        <v>60.74</v>
      </c>
      <c r="H34">
        <v>236883.87</v>
      </c>
      <c r="I34">
        <v>23262722</v>
      </c>
      <c r="J34">
        <v>6637</v>
      </c>
      <c r="K34">
        <v>25884300</v>
      </c>
      <c r="L34" t="s">
        <v>312</v>
      </c>
      <c r="M34" s="332">
        <v>44316</v>
      </c>
    </row>
    <row r="35" spans="1:13">
      <c r="A35" t="s">
        <v>294</v>
      </c>
      <c r="B35" s="333" t="s">
        <v>365</v>
      </c>
      <c r="C35" s="333" t="s">
        <v>365</v>
      </c>
      <c r="D35" t="s">
        <v>366</v>
      </c>
      <c r="E35">
        <v>7100</v>
      </c>
      <c r="F35">
        <v>406713.57</v>
      </c>
      <c r="G35">
        <v>102.22</v>
      </c>
      <c r="H35">
        <v>725790.86</v>
      </c>
      <c r="I35">
        <v>306696.84999999998</v>
      </c>
      <c r="J35">
        <v>74</v>
      </c>
      <c r="K35">
        <v>525400</v>
      </c>
      <c r="L35" t="s">
        <v>320</v>
      </c>
      <c r="M35" s="332">
        <v>44316</v>
      </c>
    </row>
    <row r="36" spans="1:13">
      <c r="A36" t="s">
        <v>294</v>
      </c>
      <c r="B36" s="333">
        <v>7333378</v>
      </c>
      <c r="C36" s="333">
        <v>7333378</v>
      </c>
      <c r="D36" t="s">
        <v>367</v>
      </c>
      <c r="E36">
        <v>2445</v>
      </c>
      <c r="F36">
        <v>439028.68</v>
      </c>
      <c r="G36">
        <v>635.94000000000005</v>
      </c>
      <c r="H36">
        <v>1554862.59</v>
      </c>
      <c r="I36">
        <v>438707.4</v>
      </c>
      <c r="J36">
        <v>580.79999999999995</v>
      </c>
      <c r="K36">
        <v>1420056</v>
      </c>
      <c r="L36" t="s">
        <v>322</v>
      </c>
      <c r="M36" s="332">
        <v>44316</v>
      </c>
    </row>
    <row r="37" spans="1:13">
      <c r="A37" t="s">
        <v>294</v>
      </c>
      <c r="B37" s="333" t="s">
        <v>368</v>
      </c>
      <c r="C37" s="333" t="s">
        <v>368</v>
      </c>
      <c r="D37" t="s">
        <v>369</v>
      </c>
      <c r="E37">
        <v>3051</v>
      </c>
      <c r="F37">
        <v>206037.33</v>
      </c>
      <c r="G37">
        <v>123.83</v>
      </c>
      <c r="H37">
        <v>377820.21</v>
      </c>
      <c r="I37">
        <v>276242.15000000002</v>
      </c>
      <c r="J37">
        <v>160.49</v>
      </c>
      <c r="K37">
        <v>489654.99</v>
      </c>
      <c r="L37" t="s">
        <v>335</v>
      </c>
      <c r="M37" s="332">
        <v>44316</v>
      </c>
    </row>
    <row r="38" spans="1:13">
      <c r="A38" t="s">
        <v>294</v>
      </c>
      <c r="B38" s="333">
        <v>6555805</v>
      </c>
      <c r="C38" s="333">
        <v>6555805</v>
      </c>
      <c r="D38" t="s">
        <v>370</v>
      </c>
      <c r="E38">
        <v>6000</v>
      </c>
      <c r="F38">
        <v>214862.88</v>
      </c>
      <c r="G38">
        <v>44.98</v>
      </c>
      <c r="H38">
        <v>269881.94</v>
      </c>
      <c r="I38">
        <v>23582788</v>
      </c>
      <c r="J38">
        <v>4915</v>
      </c>
      <c r="K38">
        <v>29490000</v>
      </c>
      <c r="L38" t="s">
        <v>312</v>
      </c>
      <c r="M38" s="332">
        <v>44316</v>
      </c>
    </row>
    <row r="39" spans="1:13">
      <c r="A39" t="s">
        <v>294</v>
      </c>
      <c r="B39" s="333">
        <v>4741844</v>
      </c>
      <c r="C39" s="333">
        <v>4741844</v>
      </c>
      <c r="D39" t="s">
        <v>371</v>
      </c>
      <c r="E39">
        <v>3654</v>
      </c>
      <c r="F39">
        <v>405958.8</v>
      </c>
      <c r="G39">
        <v>175.64</v>
      </c>
      <c r="H39">
        <v>641788.37</v>
      </c>
      <c r="I39">
        <v>375707.75</v>
      </c>
      <c r="J39">
        <v>146.15</v>
      </c>
      <c r="K39">
        <v>534032.1</v>
      </c>
      <c r="L39" t="s">
        <v>296</v>
      </c>
      <c r="M39" s="332">
        <v>44316</v>
      </c>
    </row>
    <row r="40" spans="1:13">
      <c r="A40" t="s">
        <v>294</v>
      </c>
      <c r="B40" s="333">
        <v>631512209</v>
      </c>
      <c r="C40" s="333" t="s">
        <v>372</v>
      </c>
      <c r="D40" t="s">
        <v>373</v>
      </c>
      <c r="E40">
        <v>9900</v>
      </c>
      <c r="F40">
        <v>257665.09</v>
      </c>
      <c r="G40">
        <v>45.62</v>
      </c>
      <c r="H40">
        <v>451638</v>
      </c>
      <c r="I40">
        <v>257665.09</v>
      </c>
      <c r="J40">
        <v>45.62</v>
      </c>
      <c r="K40">
        <v>451638</v>
      </c>
      <c r="L40" t="s">
        <v>300</v>
      </c>
      <c r="M40" s="332">
        <v>44316</v>
      </c>
    </row>
    <row r="41" spans="1:13">
      <c r="A41" t="s">
        <v>294</v>
      </c>
      <c r="B41" s="333">
        <v>6640682</v>
      </c>
      <c r="C41" s="333">
        <v>6640682</v>
      </c>
      <c r="D41" t="s">
        <v>374</v>
      </c>
      <c r="E41">
        <v>7972</v>
      </c>
      <c r="F41">
        <v>400043.51</v>
      </c>
      <c r="G41">
        <v>115.81</v>
      </c>
      <c r="H41">
        <v>923269.52</v>
      </c>
      <c r="I41">
        <v>44158818</v>
      </c>
      <c r="J41">
        <v>12655</v>
      </c>
      <c r="K41">
        <v>100885660</v>
      </c>
      <c r="L41" t="s">
        <v>312</v>
      </c>
      <c r="M41" s="332">
        <v>44316</v>
      </c>
    </row>
    <row r="42" spans="1:13">
      <c r="A42" t="s">
        <v>294</v>
      </c>
      <c r="B42" s="333">
        <v>654902204</v>
      </c>
      <c r="C42" s="333">
        <v>2640891</v>
      </c>
      <c r="D42" t="s">
        <v>375</v>
      </c>
      <c r="E42">
        <v>40000</v>
      </c>
      <c r="F42">
        <v>137044</v>
      </c>
      <c r="G42">
        <v>4.68</v>
      </c>
      <c r="H42">
        <v>187200</v>
      </c>
      <c r="I42">
        <v>137044</v>
      </c>
      <c r="J42">
        <v>4.68</v>
      </c>
      <c r="K42">
        <v>187200</v>
      </c>
      <c r="L42" t="s">
        <v>300</v>
      </c>
      <c r="M42" s="332">
        <v>44316</v>
      </c>
    </row>
    <row r="43" spans="1:13">
      <c r="A43" t="s">
        <v>294</v>
      </c>
      <c r="B43" s="333">
        <v>6659428</v>
      </c>
      <c r="C43" s="333">
        <v>6659428</v>
      </c>
      <c r="D43" t="s">
        <v>376</v>
      </c>
      <c r="E43">
        <v>7911</v>
      </c>
      <c r="F43">
        <v>352324.1</v>
      </c>
      <c r="G43">
        <v>75.87</v>
      </c>
      <c r="H43">
        <v>600184.77</v>
      </c>
      <c r="I43">
        <v>39528357</v>
      </c>
      <c r="J43">
        <v>8290</v>
      </c>
      <c r="K43">
        <v>65582190</v>
      </c>
      <c r="L43" t="s">
        <v>312</v>
      </c>
      <c r="M43" s="332">
        <v>44316</v>
      </c>
    </row>
    <row r="44" spans="1:13">
      <c r="A44" t="s">
        <v>294</v>
      </c>
      <c r="B44" s="333">
        <v>683715106</v>
      </c>
      <c r="C44" s="333">
        <v>2655657</v>
      </c>
      <c r="D44" t="s">
        <v>377</v>
      </c>
      <c r="E44">
        <v>11800</v>
      </c>
      <c r="F44">
        <v>394088.85</v>
      </c>
      <c r="G44">
        <v>47.1</v>
      </c>
      <c r="H44">
        <v>555780</v>
      </c>
      <c r="I44">
        <v>394088.85</v>
      </c>
      <c r="J44">
        <v>47.1</v>
      </c>
      <c r="K44">
        <v>555780</v>
      </c>
      <c r="L44" t="s">
        <v>300</v>
      </c>
      <c r="M44" s="332">
        <v>44316</v>
      </c>
    </row>
    <row r="45" spans="1:13">
      <c r="A45" t="s">
        <v>294</v>
      </c>
      <c r="B45" s="333">
        <v>6661144</v>
      </c>
      <c r="C45" s="333">
        <v>6661144</v>
      </c>
      <c r="D45" t="s">
        <v>378</v>
      </c>
      <c r="E45">
        <v>17800</v>
      </c>
      <c r="F45">
        <v>280514.89</v>
      </c>
      <c r="G45">
        <v>16.079999999999998</v>
      </c>
      <c r="H45">
        <v>286295.42</v>
      </c>
      <c r="I45">
        <v>31008719</v>
      </c>
      <c r="J45">
        <v>1757.5</v>
      </c>
      <c r="K45">
        <v>31283500</v>
      </c>
      <c r="L45" t="s">
        <v>312</v>
      </c>
      <c r="M45" s="332">
        <v>44316</v>
      </c>
    </row>
    <row r="46" spans="1:13">
      <c r="A46" t="s">
        <v>294</v>
      </c>
      <c r="B46" s="333">
        <v>686330101</v>
      </c>
      <c r="C46" s="333">
        <v>2402444</v>
      </c>
      <c r="D46" t="s">
        <v>379</v>
      </c>
      <c r="E46">
        <v>2050</v>
      </c>
      <c r="F46">
        <v>163597.38</v>
      </c>
      <c r="G46">
        <v>80.84</v>
      </c>
      <c r="H46">
        <v>165722</v>
      </c>
      <c r="I46">
        <v>163597.38</v>
      </c>
      <c r="J46">
        <v>80.84</v>
      </c>
      <c r="K46">
        <v>165722</v>
      </c>
      <c r="L46" t="s">
        <v>300</v>
      </c>
      <c r="M46" s="332">
        <v>44316</v>
      </c>
    </row>
    <row r="47" spans="1:13">
      <c r="A47" t="s">
        <v>294</v>
      </c>
      <c r="B47" s="333" t="s">
        <v>380</v>
      </c>
      <c r="C47" s="333" t="s">
        <v>381</v>
      </c>
      <c r="D47" t="s">
        <v>382</v>
      </c>
      <c r="E47">
        <v>8500</v>
      </c>
      <c r="F47">
        <v>348644.54</v>
      </c>
      <c r="G47">
        <v>45.74</v>
      </c>
      <c r="H47">
        <v>388790</v>
      </c>
      <c r="I47">
        <v>348644.54</v>
      </c>
      <c r="J47">
        <v>45.74</v>
      </c>
      <c r="K47">
        <v>388790</v>
      </c>
      <c r="L47" t="s">
        <v>300</v>
      </c>
      <c r="M47" s="332">
        <v>44316</v>
      </c>
    </row>
    <row r="48" spans="1:13">
      <c r="A48" t="s">
        <v>294</v>
      </c>
      <c r="B48" s="333">
        <v>6269861</v>
      </c>
      <c r="C48" s="333">
        <v>6269861</v>
      </c>
      <c r="D48" t="s">
        <v>383</v>
      </c>
      <c r="E48">
        <v>11200</v>
      </c>
      <c r="F48">
        <v>178647.75</v>
      </c>
      <c r="G48">
        <v>21.55</v>
      </c>
      <c r="H48">
        <v>241383.73</v>
      </c>
      <c r="I48">
        <v>20187196</v>
      </c>
      <c r="J48">
        <v>2355</v>
      </c>
      <c r="K48">
        <v>26376000</v>
      </c>
      <c r="L48" t="s">
        <v>312</v>
      </c>
      <c r="M48" s="332">
        <v>44316</v>
      </c>
    </row>
    <row r="49" spans="1:13">
      <c r="A49" t="s">
        <v>294</v>
      </c>
      <c r="B49" s="333">
        <v>705015105</v>
      </c>
      <c r="C49" s="333">
        <v>2704485</v>
      </c>
      <c r="D49" t="s">
        <v>384</v>
      </c>
      <c r="E49">
        <v>31708</v>
      </c>
      <c r="F49">
        <v>378096.97</v>
      </c>
      <c r="G49">
        <v>11.5</v>
      </c>
      <c r="H49">
        <v>364642</v>
      </c>
      <c r="I49">
        <v>378096.97</v>
      </c>
      <c r="J49">
        <v>11.5</v>
      </c>
      <c r="K49">
        <v>364642</v>
      </c>
      <c r="L49" t="s">
        <v>300</v>
      </c>
      <c r="M49" s="332">
        <v>44316</v>
      </c>
    </row>
    <row r="50" spans="1:13">
      <c r="A50" t="s">
        <v>294</v>
      </c>
      <c r="B50" s="333" t="s">
        <v>385</v>
      </c>
      <c r="C50" s="333" t="s">
        <v>386</v>
      </c>
      <c r="D50" t="s">
        <v>387</v>
      </c>
      <c r="E50">
        <v>9900</v>
      </c>
      <c r="F50">
        <v>119154.1</v>
      </c>
      <c r="G50">
        <v>21.72</v>
      </c>
      <c r="H50">
        <v>215067.6</v>
      </c>
      <c r="I50">
        <v>119154.1</v>
      </c>
      <c r="J50">
        <v>21.72</v>
      </c>
      <c r="K50">
        <v>215067.6</v>
      </c>
      <c r="L50" t="s">
        <v>300</v>
      </c>
      <c r="M50" s="332">
        <v>44316</v>
      </c>
    </row>
    <row r="51" spans="1:13">
      <c r="A51" t="s">
        <v>294</v>
      </c>
      <c r="B51" s="333" t="s">
        <v>388</v>
      </c>
      <c r="C51" s="333" t="s">
        <v>389</v>
      </c>
      <c r="D51" t="s">
        <v>390</v>
      </c>
      <c r="E51">
        <v>46200</v>
      </c>
      <c r="F51">
        <v>471782.36</v>
      </c>
      <c r="G51">
        <v>8.5500000000000007</v>
      </c>
      <c r="H51">
        <v>395010</v>
      </c>
      <c r="I51">
        <v>471782.36</v>
      </c>
      <c r="J51">
        <v>8.5500000000000007</v>
      </c>
      <c r="K51">
        <v>395010</v>
      </c>
      <c r="L51" t="s">
        <v>300</v>
      </c>
      <c r="M51" s="332">
        <v>44316</v>
      </c>
    </row>
    <row r="52" spans="1:13">
      <c r="A52" t="s">
        <v>294</v>
      </c>
      <c r="B52" s="333">
        <v>6229597</v>
      </c>
      <c r="C52" s="333">
        <v>6229597</v>
      </c>
      <c r="D52" t="s">
        <v>391</v>
      </c>
      <c r="E52">
        <v>50671</v>
      </c>
      <c r="F52">
        <v>404967.63</v>
      </c>
      <c r="G52">
        <v>12.71</v>
      </c>
      <c r="H52">
        <v>644111.09</v>
      </c>
      <c r="I52">
        <v>45371868</v>
      </c>
      <c r="J52">
        <v>1389</v>
      </c>
      <c r="K52">
        <v>70382019</v>
      </c>
      <c r="L52" t="s">
        <v>312</v>
      </c>
      <c r="M52" s="332">
        <v>44316</v>
      </c>
    </row>
    <row r="53" spans="1:13">
      <c r="A53" t="s">
        <v>294</v>
      </c>
      <c r="B53" s="333">
        <v>759530108</v>
      </c>
      <c r="C53" s="333" t="s">
        <v>392</v>
      </c>
      <c r="D53" t="s">
        <v>393</v>
      </c>
      <c r="E53">
        <v>15000</v>
      </c>
      <c r="F53">
        <v>304525.32</v>
      </c>
      <c r="G53">
        <v>26.08</v>
      </c>
      <c r="H53">
        <v>391200</v>
      </c>
      <c r="I53">
        <v>304525.32</v>
      </c>
      <c r="J53">
        <v>26.08</v>
      </c>
      <c r="K53">
        <v>391200</v>
      </c>
      <c r="L53" t="s">
        <v>300</v>
      </c>
      <c r="M53" s="332">
        <v>44316</v>
      </c>
    </row>
    <row r="54" spans="1:13">
      <c r="A54" t="s">
        <v>294</v>
      </c>
      <c r="B54" s="333">
        <v>803054204</v>
      </c>
      <c r="C54" s="333">
        <v>2775135</v>
      </c>
      <c r="D54" t="s">
        <v>394</v>
      </c>
      <c r="E54">
        <v>3200</v>
      </c>
      <c r="F54">
        <v>343386.56</v>
      </c>
      <c r="G54">
        <v>139.94</v>
      </c>
      <c r="H54">
        <v>447808</v>
      </c>
      <c r="I54">
        <v>343386.56</v>
      </c>
      <c r="J54">
        <v>139.94</v>
      </c>
      <c r="K54">
        <v>447808</v>
      </c>
      <c r="L54" t="s">
        <v>300</v>
      </c>
      <c r="M54" s="332">
        <v>44316</v>
      </c>
    </row>
    <row r="55" spans="1:13">
      <c r="A55" t="s">
        <v>294</v>
      </c>
      <c r="B55" s="333">
        <v>6616508</v>
      </c>
      <c r="C55" s="333">
        <v>6616508</v>
      </c>
      <c r="D55" t="s">
        <v>395</v>
      </c>
      <c r="E55">
        <v>7290</v>
      </c>
      <c r="F55">
        <v>123898.39</v>
      </c>
      <c r="G55">
        <v>17</v>
      </c>
      <c r="H55">
        <v>123957.35</v>
      </c>
      <c r="I55">
        <v>14022188</v>
      </c>
      <c r="J55">
        <v>1858</v>
      </c>
      <c r="K55">
        <v>13544820</v>
      </c>
      <c r="L55" t="s">
        <v>312</v>
      </c>
      <c r="M55" s="332">
        <v>44316</v>
      </c>
    </row>
    <row r="56" spans="1:13">
      <c r="A56" t="s">
        <v>294</v>
      </c>
      <c r="B56" s="333" t="s">
        <v>396</v>
      </c>
      <c r="C56" s="333" t="s">
        <v>397</v>
      </c>
      <c r="D56" t="s">
        <v>398</v>
      </c>
      <c r="E56">
        <v>1173</v>
      </c>
      <c r="F56">
        <v>154407.51</v>
      </c>
      <c r="G56">
        <v>1182.51</v>
      </c>
      <c r="H56">
        <v>1387084.23</v>
      </c>
      <c r="I56">
        <v>154407.51</v>
      </c>
      <c r="J56">
        <v>1182.51</v>
      </c>
      <c r="K56">
        <v>1387084.23</v>
      </c>
      <c r="L56" t="s">
        <v>300</v>
      </c>
      <c r="M56" s="332">
        <v>44316</v>
      </c>
    </row>
    <row r="57" spans="1:13">
      <c r="A57" t="s">
        <v>294</v>
      </c>
      <c r="B57" s="333" t="s">
        <v>399</v>
      </c>
      <c r="C57" s="333">
        <v>2495648</v>
      </c>
      <c r="D57" t="s">
        <v>400</v>
      </c>
      <c r="E57">
        <v>8800</v>
      </c>
      <c r="F57">
        <v>215805.28</v>
      </c>
      <c r="G57">
        <v>30.04</v>
      </c>
      <c r="H57">
        <v>264352</v>
      </c>
      <c r="I57">
        <v>215805.28</v>
      </c>
      <c r="J57">
        <v>30.04</v>
      </c>
      <c r="K57">
        <v>264352</v>
      </c>
      <c r="L57" t="s">
        <v>300</v>
      </c>
      <c r="M57" s="332">
        <v>44316</v>
      </c>
    </row>
    <row r="58" spans="1:13">
      <c r="A58" t="s">
        <v>294</v>
      </c>
      <c r="B58" s="333" t="s">
        <v>401</v>
      </c>
      <c r="C58" s="333" t="s">
        <v>401</v>
      </c>
      <c r="D58" t="s">
        <v>402</v>
      </c>
      <c r="E58">
        <v>13596</v>
      </c>
      <c r="F58">
        <v>264414.63</v>
      </c>
      <c r="G58">
        <v>25.82</v>
      </c>
      <c r="H58">
        <v>351011.62</v>
      </c>
      <c r="I58">
        <v>2373861.6</v>
      </c>
      <c r="J58">
        <v>218.6</v>
      </c>
      <c r="K58">
        <v>2972085.6</v>
      </c>
      <c r="L58" t="s">
        <v>403</v>
      </c>
      <c r="M58" s="332">
        <v>44316</v>
      </c>
    </row>
    <row r="59" spans="1:13">
      <c r="A59" t="s">
        <v>294</v>
      </c>
      <c r="B59" s="333" t="s">
        <v>404</v>
      </c>
      <c r="C59" s="333">
        <v>2615565</v>
      </c>
      <c r="D59" t="s">
        <v>405</v>
      </c>
      <c r="E59">
        <v>18400</v>
      </c>
      <c r="F59">
        <v>615917.48</v>
      </c>
      <c r="G59">
        <v>43.17</v>
      </c>
      <c r="H59">
        <v>794328</v>
      </c>
      <c r="I59">
        <v>615917.48</v>
      </c>
      <c r="J59">
        <v>43.17</v>
      </c>
      <c r="K59">
        <v>794328</v>
      </c>
      <c r="L59" t="s">
        <v>300</v>
      </c>
      <c r="M59" s="332">
        <v>44316</v>
      </c>
    </row>
    <row r="60" spans="1:13">
      <c r="A60" t="s">
        <v>294</v>
      </c>
      <c r="B60" s="333" t="s">
        <v>406</v>
      </c>
      <c r="C60" s="333" t="s">
        <v>406</v>
      </c>
      <c r="D60" t="s">
        <v>407</v>
      </c>
      <c r="E60">
        <v>20682</v>
      </c>
      <c r="F60">
        <v>410724.72</v>
      </c>
      <c r="G60">
        <v>22.45</v>
      </c>
      <c r="H60">
        <v>464409.32</v>
      </c>
      <c r="I60">
        <v>319786.15999999997</v>
      </c>
      <c r="J60">
        <v>16.25</v>
      </c>
      <c r="K60">
        <v>336185.91</v>
      </c>
      <c r="L60" t="s">
        <v>320</v>
      </c>
      <c r="M60" s="332">
        <v>44316</v>
      </c>
    </row>
    <row r="61" spans="1:13">
      <c r="A61" t="s">
        <v>294</v>
      </c>
      <c r="B61" s="333">
        <v>833635105</v>
      </c>
      <c r="C61" s="333">
        <v>2771122</v>
      </c>
      <c r="D61" t="s">
        <v>408</v>
      </c>
      <c r="E61">
        <v>8898</v>
      </c>
      <c r="F61">
        <v>414270.9</v>
      </c>
      <c r="G61">
        <v>52.74</v>
      </c>
      <c r="H61">
        <v>469280.52</v>
      </c>
      <c r="I61">
        <v>414270.9</v>
      </c>
      <c r="J61">
        <v>52.74</v>
      </c>
      <c r="K61">
        <v>469280.52</v>
      </c>
      <c r="L61" t="s">
        <v>300</v>
      </c>
      <c r="M61" s="332">
        <v>44316</v>
      </c>
    </row>
    <row r="62" spans="1:13">
      <c r="A62" t="s">
        <v>294</v>
      </c>
      <c r="B62" s="333">
        <v>835699307</v>
      </c>
      <c r="C62" s="333">
        <v>2821481</v>
      </c>
      <c r="D62" t="s">
        <v>409</v>
      </c>
      <c r="E62">
        <v>11667</v>
      </c>
      <c r="F62">
        <v>479616.92</v>
      </c>
      <c r="G62">
        <v>100.16</v>
      </c>
      <c r="H62">
        <v>1168566.72</v>
      </c>
      <c r="I62">
        <v>479616.92</v>
      </c>
      <c r="J62">
        <v>100.16</v>
      </c>
      <c r="K62">
        <v>1168566.72</v>
      </c>
      <c r="L62" t="s">
        <v>300</v>
      </c>
      <c r="M62" s="332">
        <v>44316</v>
      </c>
    </row>
    <row r="63" spans="1:13">
      <c r="A63" t="s">
        <v>294</v>
      </c>
      <c r="B63" s="333" t="s">
        <v>410</v>
      </c>
      <c r="C63" s="333" t="s">
        <v>410</v>
      </c>
      <c r="D63" t="s">
        <v>411</v>
      </c>
      <c r="E63">
        <v>85492</v>
      </c>
      <c r="F63">
        <v>175873.37</v>
      </c>
      <c r="G63">
        <v>2.2200000000000002</v>
      </c>
      <c r="H63">
        <v>189982.22</v>
      </c>
      <c r="I63">
        <v>234248.08</v>
      </c>
      <c r="J63">
        <v>2.88</v>
      </c>
      <c r="K63">
        <v>246216.95999999999</v>
      </c>
      <c r="L63" t="s">
        <v>335</v>
      </c>
      <c r="M63" s="332">
        <v>44316</v>
      </c>
    </row>
    <row r="64" spans="1:13">
      <c r="A64" t="s">
        <v>294</v>
      </c>
      <c r="B64" s="333">
        <v>6356406</v>
      </c>
      <c r="C64" s="333">
        <v>6356406</v>
      </c>
      <c r="D64" t="s">
        <v>412</v>
      </c>
      <c r="E64">
        <v>6188</v>
      </c>
      <c r="F64">
        <v>194414.99</v>
      </c>
      <c r="G64">
        <v>18.55</v>
      </c>
      <c r="H64">
        <v>114818.07</v>
      </c>
      <c r="I64">
        <v>21503189</v>
      </c>
      <c r="J64">
        <v>2027.5</v>
      </c>
      <c r="K64">
        <v>12546170</v>
      </c>
      <c r="L64" t="s">
        <v>312</v>
      </c>
      <c r="M64" s="332">
        <v>44316</v>
      </c>
    </row>
    <row r="65" spans="1:13">
      <c r="A65" t="s">
        <v>294</v>
      </c>
      <c r="B65" s="333" t="s">
        <v>413</v>
      </c>
      <c r="C65" s="333" t="s">
        <v>413</v>
      </c>
      <c r="D65" t="s">
        <v>414</v>
      </c>
      <c r="E65">
        <v>7015</v>
      </c>
      <c r="F65">
        <v>553085.36</v>
      </c>
      <c r="G65">
        <v>129.07</v>
      </c>
      <c r="H65">
        <v>905433.24</v>
      </c>
      <c r="I65">
        <v>498746.86</v>
      </c>
      <c r="J65">
        <v>107.4</v>
      </c>
      <c r="K65">
        <v>753411</v>
      </c>
      <c r="L65" t="s">
        <v>296</v>
      </c>
      <c r="M65" s="332">
        <v>44316</v>
      </c>
    </row>
    <row r="66" spans="1:13">
      <c r="A66" t="s">
        <v>294</v>
      </c>
      <c r="B66" s="333">
        <v>874080104</v>
      </c>
      <c r="C66" s="333" t="s">
        <v>415</v>
      </c>
      <c r="D66" t="s">
        <v>416</v>
      </c>
      <c r="E66">
        <v>2300</v>
      </c>
      <c r="F66">
        <v>149308.41</v>
      </c>
      <c r="G66">
        <v>56.95</v>
      </c>
      <c r="H66">
        <v>130985</v>
      </c>
      <c r="I66">
        <v>149308.41</v>
      </c>
      <c r="J66">
        <v>56.95</v>
      </c>
      <c r="K66">
        <v>130985</v>
      </c>
      <c r="L66" t="s">
        <v>300</v>
      </c>
      <c r="M66" s="332">
        <v>44316</v>
      </c>
    </row>
    <row r="67" spans="1:13">
      <c r="A67" t="s">
        <v>294</v>
      </c>
      <c r="B67" s="333">
        <v>6869302</v>
      </c>
      <c r="C67" s="333">
        <v>6869302</v>
      </c>
      <c r="D67" t="s">
        <v>417</v>
      </c>
      <c r="E67">
        <v>2398</v>
      </c>
      <c r="F67">
        <v>203559.9</v>
      </c>
      <c r="G67">
        <v>135.9</v>
      </c>
      <c r="H67">
        <v>325892.74</v>
      </c>
      <c r="I67">
        <v>23051525</v>
      </c>
      <c r="J67">
        <v>14850</v>
      </c>
      <c r="K67">
        <v>35610300</v>
      </c>
      <c r="L67" t="s">
        <v>312</v>
      </c>
      <c r="M67" s="332">
        <v>44316</v>
      </c>
    </row>
    <row r="68" spans="1:13">
      <c r="A68" t="s">
        <v>294</v>
      </c>
      <c r="B68" s="333">
        <v>878742204</v>
      </c>
      <c r="C68" s="333">
        <v>2124533</v>
      </c>
      <c r="D68" t="s">
        <v>418</v>
      </c>
      <c r="E68">
        <v>8200</v>
      </c>
      <c r="F68">
        <v>173840</v>
      </c>
      <c r="G68">
        <v>21.17</v>
      </c>
      <c r="H68">
        <v>173594</v>
      </c>
      <c r="I68">
        <v>173840</v>
      </c>
      <c r="J68">
        <v>21.17</v>
      </c>
      <c r="K68">
        <v>173594</v>
      </c>
      <c r="L68" t="s">
        <v>300</v>
      </c>
      <c r="M68" s="332">
        <v>44316</v>
      </c>
    </row>
    <row r="69" spans="1:13">
      <c r="A69" t="s">
        <v>294</v>
      </c>
      <c r="B69" s="333">
        <v>5999330</v>
      </c>
      <c r="C69" s="333">
        <v>5999330</v>
      </c>
      <c r="D69" t="s">
        <v>419</v>
      </c>
      <c r="E69">
        <v>2900</v>
      </c>
      <c r="F69">
        <v>513054.91</v>
      </c>
      <c r="G69">
        <v>385.89</v>
      </c>
      <c r="H69">
        <v>1119084.24</v>
      </c>
      <c r="I69">
        <v>449991.92</v>
      </c>
      <c r="J69">
        <v>321.10000000000002</v>
      </c>
      <c r="K69">
        <v>931190</v>
      </c>
      <c r="L69" t="s">
        <v>296</v>
      </c>
      <c r="M69" s="332">
        <v>44316</v>
      </c>
    </row>
    <row r="70" spans="1:13">
      <c r="A70" t="s">
        <v>294</v>
      </c>
      <c r="B70" s="333" t="s">
        <v>420</v>
      </c>
      <c r="C70" s="333" t="s">
        <v>421</v>
      </c>
      <c r="D70" t="s">
        <v>422</v>
      </c>
      <c r="E70">
        <v>20000</v>
      </c>
      <c r="F70">
        <v>223704</v>
      </c>
      <c r="G70">
        <v>15.29</v>
      </c>
      <c r="H70">
        <v>305800</v>
      </c>
      <c r="I70">
        <v>223704</v>
      </c>
      <c r="J70">
        <v>15.29</v>
      </c>
      <c r="K70">
        <v>305800</v>
      </c>
      <c r="L70" t="s">
        <v>300</v>
      </c>
      <c r="M70" s="332">
        <v>44316</v>
      </c>
    </row>
    <row r="71" spans="1:13">
      <c r="A71" t="s">
        <v>294</v>
      </c>
      <c r="B71" s="335" t="s">
        <v>423</v>
      </c>
      <c r="C71" s="335" t="s">
        <v>424</v>
      </c>
      <c r="D71" t="s">
        <v>425</v>
      </c>
      <c r="E71">
        <v>10100</v>
      </c>
      <c r="F71">
        <v>693092.04</v>
      </c>
      <c r="G71">
        <v>32.270000000000003</v>
      </c>
      <c r="H71">
        <v>325927</v>
      </c>
      <c r="I71">
        <v>693092.04</v>
      </c>
      <c r="J71">
        <v>32.270000000000003</v>
      </c>
      <c r="K71">
        <v>325927</v>
      </c>
      <c r="L71" t="s">
        <v>300</v>
      </c>
      <c r="M71" s="332">
        <v>44316</v>
      </c>
    </row>
    <row r="72" spans="1:13">
      <c r="A72" t="s">
        <v>294</v>
      </c>
      <c r="B72" s="333">
        <v>6916781</v>
      </c>
      <c r="C72" s="333">
        <v>6916781</v>
      </c>
      <c r="D72" t="s">
        <v>426</v>
      </c>
      <c r="E72">
        <v>12030</v>
      </c>
      <c r="F72">
        <v>187289.37</v>
      </c>
      <c r="G72">
        <v>19.989999999999998</v>
      </c>
      <c r="H72">
        <v>240491.47</v>
      </c>
      <c r="I72">
        <v>261259.85</v>
      </c>
      <c r="J72">
        <v>26.59</v>
      </c>
      <c r="K72">
        <v>319877.7</v>
      </c>
      <c r="L72" t="s">
        <v>427</v>
      </c>
      <c r="M72" s="332">
        <v>44316</v>
      </c>
    </row>
    <row r="73" spans="1:13">
      <c r="A73" t="s">
        <v>294</v>
      </c>
      <c r="B73" s="373" t="s">
        <v>446</v>
      </c>
      <c r="C73" s="333">
        <v>2857334</v>
      </c>
      <c r="D73" t="s">
        <v>428</v>
      </c>
      <c r="E73">
        <v>16500</v>
      </c>
      <c r="F73">
        <v>285814.65000000002</v>
      </c>
      <c r="G73">
        <v>20.12</v>
      </c>
      <c r="H73">
        <v>331980</v>
      </c>
      <c r="I73">
        <v>285814.65000000002</v>
      </c>
      <c r="J73">
        <v>20.12</v>
      </c>
      <c r="K73">
        <v>331980</v>
      </c>
      <c r="L73" t="s">
        <v>300</v>
      </c>
      <c r="M73" s="332">
        <v>44316</v>
      </c>
    </row>
    <row r="74" spans="1:13">
      <c r="A74" t="s">
        <v>294</v>
      </c>
      <c r="B74" s="333">
        <v>4031879</v>
      </c>
      <c r="C74" s="333">
        <v>4031879</v>
      </c>
      <c r="D74" t="s">
        <v>429</v>
      </c>
      <c r="E74">
        <v>18176</v>
      </c>
      <c r="F74">
        <v>343845.81</v>
      </c>
      <c r="G74">
        <v>31.84</v>
      </c>
      <c r="H74">
        <v>578635.06999999995</v>
      </c>
      <c r="I74">
        <v>316197.39</v>
      </c>
      <c r="J74">
        <v>26.49</v>
      </c>
      <c r="K74">
        <v>481482.23999999999</v>
      </c>
      <c r="L74" t="s">
        <v>296</v>
      </c>
      <c r="M74" s="332">
        <v>44316</v>
      </c>
    </row>
    <row r="75" spans="1:13">
      <c r="A75" t="s">
        <v>294</v>
      </c>
      <c r="B75" s="333">
        <v>6986041</v>
      </c>
      <c r="C75" s="333">
        <v>6986041</v>
      </c>
      <c r="D75" t="s">
        <v>430</v>
      </c>
      <c r="E75">
        <v>6300</v>
      </c>
      <c r="F75">
        <v>168291.53</v>
      </c>
      <c r="G75">
        <v>46.12</v>
      </c>
      <c r="H75">
        <v>290582.96000000002</v>
      </c>
      <c r="I75">
        <v>19016943</v>
      </c>
      <c r="J75">
        <v>5040</v>
      </c>
      <c r="K75">
        <v>31752000</v>
      </c>
      <c r="L75" t="s">
        <v>312</v>
      </c>
      <c r="M75" s="332">
        <v>44316</v>
      </c>
    </row>
    <row r="76" spans="1:13">
      <c r="A76" t="s">
        <v>294</v>
      </c>
      <c r="B76" s="333" t="s">
        <v>431</v>
      </c>
      <c r="C76" s="333" t="s">
        <v>432</v>
      </c>
      <c r="D76" t="s">
        <v>433</v>
      </c>
      <c r="E76">
        <v>4300</v>
      </c>
      <c r="F76">
        <v>258574.05</v>
      </c>
      <c r="G76">
        <v>62.92</v>
      </c>
      <c r="H76">
        <v>270556</v>
      </c>
      <c r="I76">
        <v>258574.05</v>
      </c>
      <c r="J76">
        <v>62.92</v>
      </c>
      <c r="K76">
        <v>270556</v>
      </c>
      <c r="L76" t="s">
        <v>300</v>
      </c>
      <c r="M76" s="332">
        <v>44316</v>
      </c>
    </row>
    <row r="77" spans="1:13">
      <c r="A77" t="s">
        <v>294</v>
      </c>
      <c r="B77" s="333" t="s">
        <v>434</v>
      </c>
      <c r="C77" s="333" t="s">
        <v>434</v>
      </c>
      <c r="D77" t="s">
        <v>435</v>
      </c>
      <c r="F77">
        <v>272477.42</v>
      </c>
      <c r="H77">
        <v>272477.42</v>
      </c>
      <c r="I77">
        <v>272477.42</v>
      </c>
      <c r="K77">
        <v>272477.42</v>
      </c>
      <c r="L77" t="s">
        <v>300</v>
      </c>
      <c r="M77" s="332">
        <v>44316</v>
      </c>
    </row>
    <row r="78" spans="1:13">
      <c r="A78" t="s">
        <v>294</v>
      </c>
      <c r="B78" s="333" t="s">
        <v>434</v>
      </c>
      <c r="C78" s="333" t="s">
        <v>434</v>
      </c>
      <c r="D78" t="s">
        <v>436</v>
      </c>
      <c r="E78">
        <v>17570.900000000001</v>
      </c>
      <c r="F78">
        <v>12705.46</v>
      </c>
      <c r="G78">
        <v>0.77</v>
      </c>
      <c r="H78">
        <v>13557.79</v>
      </c>
      <c r="I78">
        <v>17570.900000000001</v>
      </c>
      <c r="J78">
        <v>1</v>
      </c>
      <c r="K78">
        <v>17570.900000000001</v>
      </c>
      <c r="L78" t="s">
        <v>335</v>
      </c>
      <c r="M78" s="332">
        <v>44316</v>
      </c>
    </row>
    <row r="79" spans="1:13">
      <c r="A79" t="s">
        <v>294</v>
      </c>
      <c r="B79" s="333" t="s">
        <v>434</v>
      </c>
      <c r="C79" s="333" t="s">
        <v>434</v>
      </c>
      <c r="D79" t="s">
        <v>437</v>
      </c>
      <c r="E79">
        <v>31493.13</v>
      </c>
      <c r="F79">
        <v>33140.31</v>
      </c>
      <c r="G79">
        <v>1.0900000000000001</v>
      </c>
      <c r="H79">
        <v>34482.79</v>
      </c>
      <c r="I79">
        <v>31493.13</v>
      </c>
      <c r="J79">
        <v>1</v>
      </c>
      <c r="K79">
        <v>31493.13</v>
      </c>
      <c r="L79" t="s">
        <v>322</v>
      </c>
      <c r="M79" s="332">
        <v>44316</v>
      </c>
    </row>
    <row r="80" spans="1:13">
      <c r="A80" t="s">
        <v>294</v>
      </c>
      <c r="B80" s="333" t="s">
        <v>434</v>
      </c>
      <c r="C80" s="333" t="s">
        <v>434</v>
      </c>
      <c r="D80" t="s">
        <v>438</v>
      </c>
      <c r="E80">
        <v>11982.21</v>
      </c>
      <c r="F80">
        <v>14461.63</v>
      </c>
      <c r="G80">
        <v>1.2</v>
      </c>
      <c r="H80">
        <v>14399.96</v>
      </c>
      <c r="I80">
        <v>11982.21</v>
      </c>
      <c r="J80">
        <v>1</v>
      </c>
      <c r="K80">
        <v>11982.21</v>
      </c>
      <c r="L80" t="s">
        <v>296</v>
      </c>
      <c r="M80" s="332">
        <v>44316</v>
      </c>
    </row>
    <row r="81" spans="1:13">
      <c r="A81" t="s">
        <v>294</v>
      </c>
      <c r="B81" s="333" t="s">
        <v>434</v>
      </c>
      <c r="C81" s="333" t="s">
        <v>434</v>
      </c>
      <c r="D81" t="s">
        <v>439</v>
      </c>
      <c r="E81">
        <v>10009.85</v>
      </c>
      <c r="F81">
        <v>13241.37</v>
      </c>
      <c r="G81">
        <v>1.38</v>
      </c>
      <c r="H81">
        <v>13827.67</v>
      </c>
      <c r="I81">
        <v>10009.85</v>
      </c>
      <c r="J81">
        <v>1</v>
      </c>
      <c r="K81">
        <v>10009.85</v>
      </c>
      <c r="L81" t="s">
        <v>320</v>
      </c>
      <c r="M81" s="332">
        <v>44316</v>
      </c>
    </row>
    <row r="82" spans="1:13">
      <c r="A82" t="s">
        <v>294</v>
      </c>
      <c r="B82" s="333" t="s">
        <v>434</v>
      </c>
      <c r="C82" s="333" t="s">
        <v>434</v>
      </c>
      <c r="D82" t="s">
        <v>440</v>
      </c>
      <c r="E82">
        <v>3812855</v>
      </c>
      <c r="F82">
        <v>35809.9</v>
      </c>
      <c r="G82">
        <v>0.01</v>
      </c>
      <c r="H82">
        <v>34893.89</v>
      </c>
      <c r="I82">
        <v>3812855</v>
      </c>
      <c r="J82">
        <v>1</v>
      </c>
      <c r="K82">
        <v>3812855</v>
      </c>
      <c r="L82" t="s">
        <v>312</v>
      </c>
      <c r="M82" s="332">
        <v>44316</v>
      </c>
    </row>
    <row r="83" spans="1:13">
      <c r="A83" t="s">
        <v>294</v>
      </c>
      <c r="B83" s="333" t="s">
        <v>434</v>
      </c>
      <c r="C83" s="333" t="s">
        <v>434</v>
      </c>
      <c r="D83" t="s">
        <v>441</v>
      </c>
      <c r="E83">
        <v>104647.49</v>
      </c>
      <c r="F83">
        <v>12117.53</v>
      </c>
      <c r="G83">
        <v>0.12</v>
      </c>
      <c r="H83">
        <v>12585.84</v>
      </c>
      <c r="I83">
        <v>104647.49</v>
      </c>
      <c r="J83">
        <v>1</v>
      </c>
      <c r="K83">
        <v>104647.49</v>
      </c>
      <c r="L83" t="s">
        <v>442</v>
      </c>
      <c r="M83" s="332">
        <v>44316</v>
      </c>
    </row>
    <row r="84" spans="1:13">
      <c r="A84" t="s">
        <v>294</v>
      </c>
      <c r="B84" s="333" t="s">
        <v>434</v>
      </c>
      <c r="C84" s="333" t="s">
        <v>434</v>
      </c>
      <c r="D84" t="s">
        <v>443</v>
      </c>
      <c r="E84">
        <v>286935.15999999997</v>
      </c>
      <c r="F84">
        <v>31304.25</v>
      </c>
      <c r="G84">
        <v>0.12</v>
      </c>
      <c r="H84">
        <v>33887.839999999997</v>
      </c>
      <c r="I84">
        <v>286935.15999999997</v>
      </c>
      <c r="J84">
        <v>1</v>
      </c>
      <c r="K84">
        <v>286935.15999999997</v>
      </c>
      <c r="L84" t="s">
        <v>403</v>
      </c>
      <c r="M84" s="332">
        <v>44316</v>
      </c>
    </row>
    <row r="85" spans="1:13">
      <c r="A85" t="s">
        <v>294</v>
      </c>
      <c r="B85" s="333" t="s">
        <v>434</v>
      </c>
      <c r="C85" s="333" t="s">
        <v>434</v>
      </c>
      <c r="D85" t="s">
        <v>444</v>
      </c>
      <c r="E85">
        <v>6079.19</v>
      </c>
      <c r="F85">
        <v>4420.47</v>
      </c>
      <c r="G85">
        <v>0.75</v>
      </c>
      <c r="H85">
        <v>4570.4799999999996</v>
      </c>
      <c r="I85">
        <v>6079.19</v>
      </c>
      <c r="J85">
        <v>1</v>
      </c>
      <c r="K85">
        <v>6079.19</v>
      </c>
      <c r="L85" t="s">
        <v>427</v>
      </c>
      <c r="M85" s="332">
        <v>44316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2021-05-17T15:30:50Z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