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7" l="1"/>
  <c r="U10" i="7"/>
  <c r="R10" i="7"/>
  <c r="S10" i="7"/>
  <c r="P10" i="7"/>
  <c r="Q10" i="7"/>
  <c r="H10" i="7"/>
  <c r="I10" i="7"/>
  <c r="T9" i="7"/>
  <c r="U9" i="7"/>
  <c r="R9" i="7"/>
  <c r="S9" i="7"/>
  <c r="P9" i="7"/>
  <c r="Q9" i="7"/>
  <c r="H9" i="7"/>
  <c r="I9" i="7"/>
  <c r="S50" i="12"/>
  <c r="T50" i="12"/>
  <c r="O50" i="12"/>
  <c r="P50" i="12"/>
  <c r="K50" i="12"/>
  <c r="L50" i="12"/>
  <c r="G50" i="12"/>
  <c r="H50" i="12"/>
  <c r="S49" i="12"/>
  <c r="T49" i="12"/>
  <c r="O49" i="12"/>
  <c r="P49" i="12"/>
  <c r="K49" i="12"/>
  <c r="L49" i="12"/>
  <c r="G49" i="12"/>
  <c r="H49" i="12"/>
  <c r="A65" i="2"/>
  <c r="Q65" i="2"/>
  <c r="R65" i="2"/>
  <c r="S65" i="2"/>
  <c r="M65" i="2"/>
  <c r="N65" i="2"/>
  <c r="O65" i="2"/>
  <c r="I65" i="2"/>
  <c r="J65" i="2"/>
  <c r="K65" i="2"/>
  <c r="E65" i="2"/>
  <c r="F65" i="2"/>
  <c r="G65" i="2"/>
  <c r="A64" i="2"/>
  <c r="Q64" i="2"/>
  <c r="R64" i="2"/>
  <c r="S64" i="2"/>
  <c r="M64" i="2"/>
  <c r="N64" i="2"/>
  <c r="O64" i="2"/>
  <c r="I64" i="2"/>
  <c r="J64" i="2"/>
  <c r="K64" i="2"/>
  <c r="E64" i="2"/>
  <c r="F64" i="2"/>
  <c r="G64" i="2"/>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33" i="7"/>
  <c r="I33" i="7"/>
  <c r="H32" i="7"/>
  <c r="I32" i="7"/>
  <c r="H31" i="7"/>
  <c r="I31" i="7"/>
  <c r="H30" i="7"/>
  <c r="I30" i="7"/>
  <c r="H29" i="7"/>
  <c r="I29" i="7"/>
  <c r="H28" i="7"/>
  <c r="I28" i="7"/>
  <c r="H27" i="7"/>
  <c r="I27" i="7"/>
  <c r="H26" i="7"/>
  <c r="I26" i="7"/>
  <c r="H25" i="7"/>
  <c r="I25" i="7"/>
  <c r="H24" i="7"/>
  <c r="I24" i="7"/>
  <c r="H23" i="7"/>
  <c r="I23" i="7"/>
  <c r="H22" i="7"/>
  <c r="I22" i="7"/>
  <c r="H21" i="7"/>
  <c r="I21" i="7"/>
  <c r="H20" i="7"/>
  <c r="I20" i="7"/>
  <c r="H19" i="7"/>
  <c r="I19" i="7"/>
  <c r="H18" i="7"/>
  <c r="I18" i="7"/>
  <c r="H17" i="7"/>
  <c r="I17" i="7"/>
  <c r="H16" i="7"/>
  <c r="I16" i="7"/>
  <c r="H15" i="7"/>
  <c r="I15" i="7"/>
  <c r="H14" i="7"/>
  <c r="I14" i="7"/>
  <c r="H13" i="7"/>
  <c r="I13" i="7"/>
  <c r="H12" i="7"/>
  <c r="H81" i="2"/>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S57" i="12"/>
  <c r="T57" i="12"/>
  <c r="O57" i="12"/>
  <c r="P57" i="12"/>
  <c r="K57" i="12"/>
  <c r="L57" i="12"/>
  <c r="G57" i="12"/>
  <c r="H57" i="12"/>
  <c r="S46" i="12"/>
  <c r="T46" i="12"/>
  <c r="S47" i="12"/>
  <c r="T47" i="12"/>
  <c r="S48" i="12"/>
  <c r="T48" i="12"/>
  <c r="S51" i="12"/>
  <c r="T51" i="12"/>
  <c r="S52" i="12"/>
  <c r="T52" i="12"/>
  <c r="O46" i="12"/>
  <c r="P46" i="12"/>
  <c r="O47" i="12"/>
  <c r="P47" i="12"/>
  <c r="O48" i="12"/>
  <c r="P48" i="12"/>
  <c r="O51" i="12"/>
  <c r="P51" i="12"/>
  <c r="O52" i="12"/>
  <c r="P52" i="12"/>
  <c r="K46" i="12"/>
  <c r="L46" i="12"/>
  <c r="K47" i="12"/>
  <c r="L47" i="12"/>
  <c r="K48" i="12"/>
  <c r="L48" i="12"/>
  <c r="K51" i="12"/>
  <c r="L51" i="12"/>
  <c r="K52" i="12"/>
  <c r="L52" i="12"/>
  <c r="G46" i="12"/>
  <c r="H46" i="12"/>
  <c r="G47" i="12"/>
  <c r="H47" i="12"/>
  <c r="G48" i="12"/>
  <c r="H48" i="12"/>
  <c r="G51" i="12"/>
  <c r="H51" i="12"/>
  <c r="G52" i="12"/>
  <c r="H52" i="12"/>
  <c r="A74" i="2"/>
  <c r="Q74" i="2"/>
  <c r="R74" i="2"/>
  <c r="S74" i="2"/>
  <c r="A75" i="2"/>
  <c r="M75" i="2"/>
  <c r="N75" i="2"/>
  <c r="O75" i="2"/>
  <c r="E74" i="2"/>
  <c r="F74" i="2"/>
  <c r="G74" i="2"/>
  <c r="M74" i="2"/>
  <c r="N74" i="2"/>
  <c r="O74" i="2"/>
  <c r="I75" i="2"/>
  <c r="J75" i="2"/>
  <c r="K75" i="2"/>
  <c r="Q75" i="2"/>
  <c r="R75" i="2"/>
  <c r="S75" i="2"/>
  <c r="E75" i="2"/>
  <c r="F75" i="2"/>
  <c r="G75" i="2"/>
  <c r="I74" i="2"/>
  <c r="J74" i="2"/>
  <c r="K74" i="2"/>
  <c r="E13" i="3"/>
  <c r="H2" i="7"/>
  <c r="H3" i="7"/>
  <c r="H6" i="7"/>
  <c r="H7" i="7"/>
  <c r="H8" i="7"/>
  <c r="H11" i="7"/>
  <c r="F4" i="9"/>
  <c r="G4" i="9"/>
  <c r="T3" i="7"/>
  <c r="T6" i="7"/>
  <c r="T7" i="7"/>
  <c r="T8" i="7"/>
  <c r="T11" i="7"/>
  <c r="T12" i="7"/>
  <c r="T13" i="7"/>
  <c r="T14" i="7"/>
  <c r="T15" i="7"/>
  <c r="T16" i="7"/>
  <c r="T17" i="7"/>
  <c r="T18" i="7"/>
  <c r="T19" i="7"/>
  <c r="T20" i="7"/>
  <c r="U20" i="7"/>
  <c r="T21" i="7"/>
  <c r="U21" i="7"/>
  <c r="T22" i="7"/>
  <c r="U22" i="7"/>
  <c r="T23" i="7"/>
  <c r="U23" i="7"/>
  <c r="T24" i="7"/>
  <c r="U24" i="7"/>
  <c r="T25" i="7"/>
  <c r="U25" i="7"/>
  <c r="T26" i="7"/>
  <c r="U26" i="7"/>
  <c r="T27" i="7"/>
  <c r="T28" i="7"/>
  <c r="U28" i="7"/>
  <c r="T29" i="7"/>
  <c r="U29" i="7"/>
  <c r="T30" i="7"/>
  <c r="U30" i="7"/>
  <c r="T31" i="7"/>
  <c r="U31" i="7"/>
  <c r="T32" i="7"/>
  <c r="U32" i="7"/>
  <c r="T33" i="7"/>
  <c r="U33" i="7"/>
  <c r="T34" i="7"/>
  <c r="U34" i="7"/>
  <c r="T35" i="7"/>
  <c r="U35" i="7"/>
  <c r="T36" i="7"/>
  <c r="U36" i="7"/>
  <c r="T37" i="7"/>
  <c r="U37" i="7"/>
  <c r="T38" i="7"/>
  <c r="T39" i="7"/>
  <c r="T40" i="7"/>
  <c r="T51" i="7"/>
  <c r="T52" i="7"/>
  <c r="T53" i="7"/>
  <c r="T54" i="7"/>
  <c r="T55" i="7"/>
  <c r="T56" i="7"/>
  <c r="T57" i="7"/>
  <c r="T58" i="7"/>
  <c r="T59" i="7"/>
  <c r="T60" i="7"/>
  <c r="T61" i="7"/>
  <c r="R3" i="7"/>
  <c r="R6" i="7"/>
  <c r="R7" i="7"/>
  <c r="R8" i="7"/>
  <c r="R11" i="7"/>
  <c r="R12" i="7"/>
  <c r="R13" i="7"/>
  <c r="R14" i="7"/>
  <c r="R15" i="7"/>
  <c r="R16" i="7"/>
  <c r="R17" i="7"/>
  <c r="R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R39" i="7"/>
  <c r="R40" i="7"/>
  <c r="R51" i="7"/>
  <c r="R52" i="7"/>
  <c r="R53" i="7"/>
  <c r="R54" i="7"/>
  <c r="R55" i="7"/>
  <c r="R56" i="7"/>
  <c r="R57" i="7"/>
  <c r="R58" i="7"/>
  <c r="R59" i="7"/>
  <c r="R60" i="7"/>
  <c r="R61" i="7"/>
  <c r="P3" i="7"/>
  <c r="P6" i="7"/>
  <c r="P7" i="7"/>
  <c r="P8" i="7"/>
  <c r="P11" i="7"/>
  <c r="P12" i="7"/>
  <c r="P13" i="7"/>
  <c r="P14" i="7"/>
  <c r="P15" i="7"/>
  <c r="P16" i="7"/>
  <c r="P17" i="7"/>
  <c r="P18" i="7"/>
  <c r="P19" i="7"/>
  <c r="P20" i="7"/>
  <c r="Q20" i="7"/>
  <c r="P21" i="7"/>
  <c r="P22" i="7"/>
  <c r="Q22" i="7"/>
  <c r="P23" i="7"/>
  <c r="Q23" i="7"/>
  <c r="P24" i="7"/>
  <c r="Q24" i="7"/>
  <c r="P25" i="7"/>
  <c r="Q25" i="7"/>
  <c r="P26" i="7"/>
  <c r="Q26" i="7"/>
  <c r="P27" i="7"/>
  <c r="Q27" i="7"/>
  <c r="P28" i="7"/>
  <c r="Q28" i="7"/>
  <c r="P29" i="7"/>
  <c r="P30" i="7"/>
  <c r="Q30" i="7"/>
  <c r="P31" i="7"/>
  <c r="Q31" i="7"/>
  <c r="P32" i="7"/>
  <c r="Q32" i="7"/>
  <c r="P33" i="7"/>
  <c r="Q33" i="7"/>
  <c r="P34" i="7"/>
  <c r="Q34" i="7"/>
  <c r="P35" i="7"/>
  <c r="Q35" i="7"/>
  <c r="P36" i="7"/>
  <c r="Q36" i="7"/>
  <c r="P37" i="7"/>
  <c r="P38" i="7"/>
  <c r="P39" i="7"/>
  <c r="P40" i="7"/>
  <c r="P51" i="7"/>
  <c r="P52" i="7"/>
  <c r="P53" i="7"/>
  <c r="P54" i="7"/>
  <c r="P55" i="7"/>
  <c r="P56" i="7"/>
  <c r="P57" i="7"/>
  <c r="P58" i="7"/>
  <c r="P59" i="7"/>
  <c r="P60" i="7"/>
  <c r="P61" i="7"/>
  <c r="F62" i="7"/>
  <c r="G62" i="7"/>
  <c r="U27" i="7"/>
  <c r="Q21" i="7"/>
  <c r="Q29" i="7"/>
  <c r="Q37" i="7"/>
  <c r="H61" i="7"/>
  <c r="I61" i="7"/>
  <c r="I2" i="7"/>
  <c r="I3" i="7"/>
  <c r="I6" i="7"/>
  <c r="I7" i="7"/>
  <c r="I8" i="7"/>
  <c r="I11" i="7"/>
  <c r="I12"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53" i="12"/>
  <c r="T53" i="12"/>
  <c r="S54" i="12"/>
  <c r="T54" i="12"/>
  <c r="S55" i="12"/>
  <c r="T55" i="12"/>
  <c r="S56" i="12"/>
  <c r="T56" i="12"/>
  <c r="S58" i="12"/>
  <c r="T58"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53" i="12"/>
  <c r="P53" i="12"/>
  <c r="O54" i="12"/>
  <c r="P54" i="12"/>
  <c r="O55" i="12"/>
  <c r="P55" i="12"/>
  <c r="O56" i="12"/>
  <c r="P56" i="12"/>
  <c r="O58" i="12"/>
  <c r="P58"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53" i="12"/>
  <c r="L53" i="12"/>
  <c r="K54" i="12"/>
  <c r="L54" i="12"/>
  <c r="K55" i="12"/>
  <c r="L55" i="12"/>
  <c r="K56" i="12"/>
  <c r="L56" i="12"/>
  <c r="K58" i="12"/>
  <c r="L58"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53" i="12"/>
  <c r="H53" i="12"/>
  <c r="G54" i="12"/>
  <c r="H54" i="12"/>
  <c r="G55" i="12"/>
  <c r="H55" i="12"/>
  <c r="G56" i="12"/>
  <c r="H56" i="12"/>
  <c r="G58" i="12"/>
  <c r="H58"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6" i="2"/>
  <c r="E66" i="2"/>
  <c r="A67" i="2"/>
  <c r="E67" i="2"/>
  <c r="A68" i="2"/>
  <c r="A69" i="2"/>
  <c r="E69" i="2"/>
  <c r="A70" i="2"/>
  <c r="E70" i="2"/>
  <c r="A71" i="2"/>
  <c r="E71" i="2"/>
  <c r="A72" i="2"/>
  <c r="A73" i="2"/>
  <c r="E73" i="2"/>
  <c r="A76" i="2"/>
  <c r="E76" i="2"/>
  <c r="F76" i="2"/>
  <c r="G76" i="2"/>
  <c r="A77" i="2"/>
  <c r="E77" i="2"/>
  <c r="A3" i="2"/>
  <c r="I17" i="2"/>
  <c r="I25" i="2"/>
  <c r="I9" i="2"/>
  <c r="I76" i="2"/>
  <c r="J76" i="2"/>
  <c r="K76" i="2"/>
  <c r="I66" i="2"/>
  <c r="I56" i="2"/>
  <c r="I48" i="2"/>
  <c r="J48" i="2"/>
  <c r="K48" i="2"/>
  <c r="I40" i="2"/>
  <c r="J40" i="2"/>
  <c r="K40" i="2"/>
  <c r="I32" i="2"/>
  <c r="J32" i="2"/>
  <c r="K32" i="2"/>
  <c r="M76" i="2"/>
  <c r="N76" i="2"/>
  <c r="O76" i="2"/>
  <c r="Q66" i="2"/>
  <c r="E29" i="2"/>
  <c r="E21" i="2"/>
  <c r="E13" i="2"/>
  <c r="E5" i="2"/>
  <c r="I70" i="2"/>
  <c r="M66" i="2"/>
  <c r="Q76" i="2"/>
  <c r="R76" i="2"/>
  <c r="S76" i="2"/>
  <c r="Q3" i="2"/>
  <c r="R3" i="2"/>
  <c r="M3" i="2"/>
  <c r="E3" i="2"/>
  <c r="Q72" i="2"/>
  <c r="M72" i="2"/>
  <c r="E72" i="2"/>
  <c r="Q68" i="2"/>
  <c r="M68" i="2"/>
  <c r="E68"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2" i="2"/>
  <c r="I68" i="2"/>
  <c r="I62" i="2"/>
  <c r="I58" i="2"/>
  <c r="I54" i="2"/>
  <c r="I50" i="2"/>
  <c r="J50" i="2"/>
  <c r="K50" i="2"/>
  <c r="I46" i="2"/>
  <c r="J46" i="2"/>
  <c r="K46" i="2"/>
  <c r="I42" i="2"/>
  <c r="J42" i="2"/>
  <c r="K42" i="2"/>
  <c r="I38" i="2"/>
  <c r="J38" i="2"/>
  <c r="K38" i="2"/>
  <c r="I34" i="2"/>
  <c r="J34" i="2"/>
  <c r="K34" i="2"/>
  <c r="M70" i="2"/>
  <c r="M60" i="2"/>
  <c r="M52" i="2"/>
  <c r="M44" i="2"/>
  <c r="N44" i="2"/>
  <c r="O44" i="2"/>
  <c r="M36" i="2"/>
  <c r="N36" i="2"/>
  <c r="O36" i="2"/>
  <c r="M28" i="2"/>
  <c r="M20" i="2"/>
  <c r="M12" i="2"/>
  <c r="M4" i="2"/>
  <c r="Q70" i="2"/>
  <c r="Q77" i="2"/>
  <c r="M77" i="2"/>
  <c r="Q73" i="2"/>
  <c r="M73" i="2"/>
  <c r="Q71" i="2"/>
  <c r="M71" i="2"/>
  <c r="Q69" i="2"/>
  <c r="M69" i="2"/>
  <c r="Q67" i="2"/>
  <c r="M67"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7" i="2"/>
  <c r="I73" i="2"/>
  <c r="I71" i="2"/>
  <c r="I69" i="2"/>
  <c r="I67"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81" i="2"/>
  <c r="E35" i="1"/>
  <c r="E28" i="1"/>
  <c r="E46" i="1"/>
  <c r="F46" i="1"/>
  <c r="E34" i="1"/>
  <c r="E33" i="1"/>
  <c r="K20" i="12"/>
  <c r="L20" i="12"/>
  <c r="G20" i="12"/>
  <c r="H20" i="12"/>
  <c r="K18" i="12"/>
  <c r="L18" i="12"/>
  <c r="K14" i="12"/>
  <c r="L14" i="12"/>
  <c r="G18" i="12"/>
  <c r="H18"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7" i="2"/>
  <c r="O77" i="2"/>
  <c r="N73" i="2"/>
  <c r="O73" i="2"/>
  <c r="N72" i="2"/>
  <c r="O72" i="2"/>
  <c r="N71" i="2"/>
  <c r="O71" i="2"/>
  <c r="N70" i="2"/>
  <c r="O70" i="2"/>
  <c r="N69" i="2"/>
  <c r="O69" i="2"/>
  <c r="N68" i="2"/>
  <c r="O68" i="2"/>
  <c r="N67" i="2"/>
  <c r="O67" i="2"/>
  <c r="N66" i="2"/>
  <c r="O66"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1" i="2"/>
  <c r="O6" i="2"/>
  <c r="U61" i="7"/>
  <c r="U60" i="7"/>
  <c r="U59" i="7"/>
  <c r="U58" i="7"/>
  <c r="U57" i="7"/>
  <c r="U56" i="7"/>
  <c r="U55" i="7"/>
  <c r="U54" i="7"/>
  <c r="U53" i="7"/>
  <c r="U52" i="7"/>
  <c r="U51" i="7"/>
  <c r="U40" i="7"/>
  <c r="U39" i="7"/>
  <c r="U38" i="7"/>
  <c r="U19" i="7"/>
  <c r="U18" i="7"/>
  <c r="U17" i="7"/>
  <c r="U16" i="7"/>
  <c r="U15" i="7"/>
  <c r="U14" i="7"/>
  <c r="U13" i="7"/>
  <c r="U12" i="7"/>
  <c r="U11" i="7"/>
  <c r="U7" i="7"/>
  <c r="U6" i="7"/>
  <c r="U3" i="7"/>
  <c r="T2" i="7"/>
  <c r="U2" i="7"/>
  <c r="S61" i="7"/>
  <c r="S60" i="7"/>
  <c r="S59" i="7"/>
  <c r="S58" i="7"/>
  <c r="S57" i="7"/>
  <c r="S56" i="7"/>
  <c r="S55" i="7"/>
  <c r="S54" i="7"/>
  <c r="S53" i="7"/>
  <c r="S52" i="7"/>
  <c r="S51" i="7"/>
  <c r="S40" i="7"/>
  <c r="S39" i="7"/>
  <c r="S38" i="7"/>
  <c r="S19" i="7"/>
  <c r="S18" i="7"/>
  <c r="S17" i="7"/>
  <c r="S16" i="7"/>
  <c r="S15" i="7"/>
  <c r="S14" i="7"/>
  <c r="S13" i="7"/>
  <c r="S12" i="7"/>
  <c r="S11" i="7"/>
  <c r="S7" i="7"/>
  <c r="S6" i="7"/>
  <c r="S3" i="7"/>
  <c r="R2" i="7"/>
  <c r="R62" i="7"/>
  <c r="S2" i="12"/>
  <c r="S62" i="12"/>
  <c r="O2" i="12"/>
  <c r="O62" i="12"/>
  <c r="K2" i="12"/>
  <c r="K62" i="12"/>
  <c r="T2" i="12"/>
  <c r="P2" i="12"/>
  <c r="S2" i="7"/>
  <c r="L2" i="12"/>
  <c r="F2" i="8"/>
  <c r="G2" i="8"/>
  <c r="F77" i="2"/>
  <c r="G77" i="2"/>
  <c r="F73" i="2"/>
  <c r="G73" i="2"/>
  <c r="F72" i="2"/>
  <c r="G72" i="2"/>
  <c r="F71" i="2"/>
  <c r="G71" i="2"/>
  <c r="F70" i="2"/>
  <c r="G70" i="2"/>
  <c r="F69" i="2"/>
  <c r="G69" i="2"/>
  <c r="F68" i="2"/>
  <c r="G68" i="2"/>
  <c r="F67" i="2"/>
  <c r="G67" i="2"/>
  <c r="F66" i="2"/>
  <c r="G66"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7" i="2"/>
  <c r="K77" i="2"/>
  <c r="J73" i="2"/>
  <c r="K73" i="2"/>
  <c r="J72" i="2"/>
  <c r="K72" i="2"/>
  <c r="J71" i="2"/>
  <c r="K71" i="2"/>
  <c r="J70" i="2"/>
  <c r="K70" i="2"/>
  <c r="J69" i="2"/>
  <c r="K69" i="2"/>
  <c r="J68" i="2"/>
  <c r="K68" i="2"/>
  <c r="J67" i="2"/>
  <c r="K67" i="2"/>
  <c r="J66" i="2"/>
  <c r="K66"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7" i="2"/>
  <c r="S77" i="2"/>
  <c r="R73" i="2"/>
  <c r="S73" i="2"/>
  <c r="R72" i="2"/>
  <c r="S72" i="2"/>
  <c r="R71" i="2"/>
  <c r="S71" i="2"/>
  <c r="R70" i="2"/>
  <c r="S70" i="2"/>
  <c r="R69" i="2"/>
  <c r="S69" i="2"/>
  <c r="R68" i="2"/>
  <c r="S68" i="2"/>
  <c r="R67" i="2"/>
  <c r="S67" i="2"/>
  <c r="R66" i="2"/>
  <c r="S66"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1" i="2"/>
  <c r="E81" i="2"/>
  <c r="P2" i="7"/>
  <c r="Q2" i="7"/>
  <c r="Q3" i="7"/>
  <c r="Q6" i="7"/>
  <c r="Q7" i="7"/>
  <c r="Q11" i="7"/>
  <c r="Q12" i="7"/>
  <c r="Q13" i="7"/>
  <c r="Q14" i="7"/>
  <c r="Q15" i="7"/>
  <c r="Q16" i="7"/>
  <c r="Q17" i="7"/>
  <c r="Q18" i="7"/>
  <c r="Q19" i="7"/>
  <c r="Q38" i="7"/>
  <c r="E5" i="3"/>
  <c r="F5" i="3"/>
  <c r="E6" i="3"/>
  <c r="F6" i="3"/>
  <c r="E7" i="3"/>
  <c r="F7" i="3"/>
  <c r="E8" i="3"/>
  <c r="F8" i="3"/>
  <c r="E9" i="3"/>
  <c r="F9" i="3"/>
  <c r="E10" i="3"/>
  <c r="F10" i="3"/>
  <c r="E11" i="3"/>
  <c r="F11" i="3"/>
  <c r="E12" i="3"/>
  <c r="F12" i="3"/>
  <c r="F13" i="3"/>
  <c r="E14" i="3"/>
  <c r="F14" i="3"/>
  <c r="E15" i="3"/>
  <c r="F15" i="3"/>
  <c r="Q62" i="12"/>
  <c r="T62" i="12"/>
  <c r="O62" i="7"/>
  <c r="N62" i="7"/>
  <c r="M62" i="7"/>
  <c r="D25" i="1"/>
  <c r="L62" i="7"/>
  <c r="U62" i="7"/>
  <c r="K62" i="7"/>
  <c r="S62" i="7"/>
  <c r="J62" i="7"/>
  <c r="C25" i="1"/>
  <c r="U62" i="12"/>
  <c r="R62" i="12"/>
  <c r="N62" i="12"/>
  <c r="M62" i="12"/>
  <c r="P62" i="12"/>
  <c r="J62" i="12"/>
  <c r="G62" i="12"/>
  <c r="F62" i="12"/>
  <c r="E62" i="12"/>
  <c r="I62" i="12"/>
  <c r="L62" i="12"/>
  <c r="Q81" i="2"/>
  <c r="P81" i="2"/>
  <c r="M81" i="2"/>
  <c r="L81" i="2"/>
  <c r="O81" i="2"/>
  <c r="D19" i="9"/>
  <c r="H62" i="12"/>
  <c r="D37" i="1"/>
  <c r="C31" i="1"/>
  <c r="G19" i="9"/>
  <c r="C37" i="1"/>
  <c r="Q40" i="7"/>
  <c r="Q51" i="7"/>
  <c r="Q52" i="7"/>
  <c r="Q53" i="7"/>
  <c r="Q54" i="7"/>
  <c r="Q55" i="7"/>
  <c r="Q56" i="7"/>
  <c r="Q57" i="7"/>
  <c r="Q58" i="7"/>
  <c r="Q59" i="7"/>
  <c r="Q60" i="7"/>
  <c r="Q61" i="7"/>
  <c r="Q39" i="7"/>
  <c r="H62" i="7"/>
  <c r="I62" i="7"/>
  <c r="P62" i="7"/>
  <c r="Q62" i="7"/>
  <c r="R8" i="2"/>
  <c r="J81" i="2"/>
  <c r="K81" i="2"/>
  <c r="F81" i="2"/>
  <c r="G81" i="2"/>
  <c r="R81" i="2"/>
  <c r="S8" i="2"/>
  <c r="S81"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8" i="3"/>
  <c r="F18" i="3"/>
  <c r="E25" i="1"/>
  <c r="C43" i="1"/>
  <c r="E43" i="1"/>
  <c r="E22" i="1"/>
  <c r="F26" i="11"/>
  <c r="F25" i="11"/>
  <c r="E14" i="1"/>
  <c r="C48" i="1"/>
  <c r="F43" i="1"/>
  <c r="E44" i="1"/>
</calcChain>
</file>

<file path=xl/sharedStrings.xml><?xml version="1.0" encoding="utf-8"?>
<sst xmlns="http://schemas.openxmlformats.org/spreadsheetml/2006/main" count="1322" uniqueCount="532">
  <si>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</si>
  <si>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</si>
  <si>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</si>
  <si>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</si>
  <si>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</si>
  <si>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</si>
  <si>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</si>
  <si>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</si>
  <si>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</si>
  <si>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</si>
  <si>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</si>
  <si>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</si>
  <si>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</si>
  <si>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</si>
  <si>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</si>
  <si>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</si>
  <si>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</si>
  <si>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</si>
  <si>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</si>
  <si>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</si>
  <si>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</si>
  <si>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</si>
  <si>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</si>
  <si>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</si>
  <si>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</si>
  <si>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</si>
  <si>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</si>
  <si>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</si>
  <si>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</si>
  <si>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</si>
  <si>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</si>
  <si>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</si>
  <si>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</si>
  <si>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</si>
  <si>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</si>
  <si>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</si>
  <si>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</si>
  <si>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</si>
  <si>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</si>
  <si>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</si>
  <si>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</si>
  <si>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</si>
  <si>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</si>
  <si>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</si>
  <si>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</si>
  <si>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</si>
  <si>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</si>
  <si>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</si>
  <si>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</si>
  <si>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</si>
  <si>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</si>
  <si>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</si>
  <si>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</si>
  <si>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</si>
  <si>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</si>
  <si>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</si>
  <si>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</si>
  <si>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</si>
  <si>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</si>
  <si>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</si>
  <si>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</si>
  <si>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</si>
  <si>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</si>
  <si>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</si>
  <si>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</si>
  <si>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</si>
  <si>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</si>
  <si>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</si>
  <si>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</si>
  <si>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</si>
  <si>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</si>
  <si>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</si>
  <si>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</si>
  <si>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</si>
  <si>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</si>
  <si>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</si>
  <si>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</si>
  <si>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</si>
  <si>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</si>
  <si>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</si>
  <si>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</si>
  <si>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</si>
  <si>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</si>
  <si>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</si>
  <si>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</si>
  <si>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</si>
  <si>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</si>
  <si>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</si>
  <si>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</si>
  <si>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</si>
  <si>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</si>
  <si>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</si>
  <si>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</si>
  <si>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</si>
  <si>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</si>
  <si>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</si>
  <si>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</si>
  <si>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</si>
  <si>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</si>
  <si>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</si>
  <si>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</si>
  <si>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</si>
  <si>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</si>
  <si>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</si>
  <si>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</si>
  <si>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</si>
  <si>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</si>
  <si>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</si>
  <si>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</si>
  <si>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</si>
  <si>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</si>
  <si>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</si>
  <si>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</si>
  <si>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</si>
  <si>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</si>
  <si>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</si>
  <si>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</si>
  <si>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</si>
  <si>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</si>
  <si>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</si>
  <si>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</si>
  <si>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</si>
  <si>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</si>
  <si>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</si>
  <si>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</si>
  <si>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</si>
  <si>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</si>
  <si>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</si>
  <si>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</si>
  <si>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</si>
  <si>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</si>
  <si>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</si>
  <si>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</si>
  <si>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</si>
  <si>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</si>
  <si>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</si>
  <si>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</si>
  <si>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</si>
  <si>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</si>
  <si>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</si>
  <si>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</si>
  <si>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</si>
  <si>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</si>
  <si>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</si>
  <si>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</si>
  <si>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</si>
  <si>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</si>
  <si>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</si>
  <si>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</si>
  <si>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</si>
  <si>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</si>
  <si>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</si>
  <si>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</si>
  <si>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</si>
  <si>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</si>
  <si>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</si>
  <si>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</si>
  <si>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</si>
  <si>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</si>
  <si>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</si>
  <si>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</si>
  <si>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</si>
  <si>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</si>
  <si>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</si>
  <si>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</si>
  <si>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</si>
  <si>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</si>
  <si>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</si>
  <si>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</si>
  <si>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</si>
  <si>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</si>
  <si>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</si>
  <si>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</si>
  <si>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</si>
  <si>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</si>
  <si>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</si>
  <si>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</si>
  <si>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</si>
  <si>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</si>
  <si>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</si>
  <si>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</si>
  <si>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</si>
  <si>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</si>
  <si>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</si>
  <si>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</si>
  <si>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</si>
  <si>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</si>
  <si>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</si>
  <si>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</si>
  <si>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</si>
  <si>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</si>
  <si>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</si>
  <si>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</si>
  <si>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</si>
  <si>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</si>
  <si>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</si>
  <si>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</si>
  <si>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</si>
  <si>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</si>
  <si>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</si>
  <si>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</si>
  <si>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</si>
  <si>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</si>
  <si>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</si>
  <si>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</si>
  <si>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</si>
  <si>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</si>
  <si>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</si>
  <si>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</si>
  <si>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</si>
  <si>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</si>
  <si>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</si>
  <si>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</si>
  <si>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</si>
  <si>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</si>
  <si>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</si>
  <si>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</si>
  <si>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</si>
  <si>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</si>
  <si>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</si>
  <si>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</si>
  <si>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</si>
  <si>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</si>
  <si>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</si>
  <si>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</si>
  <si>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</si>
  <si>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</si>
  <si>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</si>
  <si>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</si>
  <si>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</si>
  <si>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</si>
  <si>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</si>
  <si>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</si>
  <si>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</si>
  <si>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</si>
  <si>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</si>
  <si>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</si>
  <si>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</si>
  <si>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</si>
  <si>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</si>
  <si>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</si>
  <si>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</si>
  <si>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</si>
  <si>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</si>
  <si>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</si>
  <si>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</si>
  <si>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</si>
  <si>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</si>
  <si>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</si>
  <si>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</si>
  <si>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</si>
  <si>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</si>
  <si>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</si>
  <si>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</si>
  <si>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</si>
  <si>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</si>
  <si>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</si>
  <si>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</si>
  <si>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</si>
  <si>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</si>
  <si>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</si>
  <si>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</si>
  <si>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</si>
  <si>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</si>
  <si>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</si>
  <si>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</si>
  <si>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</si>
  <si>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</si>
  <si>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</si>
  <si>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</si>
  <si>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</si>
  <si>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</si>
  <si>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</si>
  <si>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</si>
  <si>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</si>
  <si>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</si>
  <si>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</si>
  <si>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</si>
  <si>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</si>
  <si>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</si>
  <si>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</si>
  <si>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</si>
  <si>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</si>
  <si>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</si>
  <si>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</si>
  <si>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</si>
  <si>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</si>
  <si>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</si>
  <si>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</si>
  <si>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</si>
  <si>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</si>
  <si>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</si>
  <si>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</si>
  <si>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</si>
  <si>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</si>
  <si>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</si>
  <si>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</si>
  <si>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</si>
  <si>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</si>
  <si>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</si>
  <si>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</si>
  <si>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</si>
  <si>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</si>
  <si>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</si>
  <si>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</si>
  <si>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</si>
  <si>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</si>
  <si>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</si>
  <si>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</si>
  <si>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</si>
  <si>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</si>
  <si>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</si>
  <si>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</si>
  <si>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</si>
  <si>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</si>
  <si>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</si>
  <si>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</si>
  <si>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</si>
  <si>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</si>
  <si>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</si>
  <si>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</si>
  <si>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</si>
  <si>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</si>
  <si>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</si>
  <si>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</si>
  <si>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</si>
  <si>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</si>
  <si>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</si>
  <si>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</si>
  <si>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</si>
  <si>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</si>
  <si>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</si>
  <si>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</si>
  <si>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</si>
  <si>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</si>
  <si>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</si>
  <si>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</si>
  <si>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</si>
  <si>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</si>
  <si>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</si>
  <si>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</si>
  <si>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</si>
  <si>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</si>
  <si>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</si>
  <si>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</si>
  <si>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</si>
  <si>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</si>
  <si>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</si>
  <si>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</si>
  <si>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</si>
  <si>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</si>
  <si>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</si>
  <si>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</si>
  <si>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</si>
  <si>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</si>
  <si>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</si>
  <si>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</si>
  <si>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</si>
  <si>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</si>
  <si>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</si>
  <si>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</si>
  <si>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</si>
  <si>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</si>
  <si>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</si>
  <si>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</si>
  <si>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</si>
  <si>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</si>
  <si>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</si>
  <si>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</si>
  <si>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</si>
  <si>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</si>
  <si>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</si>
  <si>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</si>
  <si>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</si>
  <si>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</si>
  <si>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</si>
  <si>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</si>
  <si>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</si>
  <si>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</si>
  <si>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</si>
  <si>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</si>
  <si>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</si>
  <si>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</si>
  <si>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</si>
  <si>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</si>
  <si>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</si>
  <si>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</si>
  <si>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</si>
  <si>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</si>
  <si>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</si>
  <si>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</si>
  <si>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</si>
  <si>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</si>
  <si>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</si>
  <si>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</si>
  <si>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</si>
  <si>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</si>
  <si>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</si>
  <si>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</si>
  <si>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</si>
  <si>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</si>
  <si>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</si>
  <si>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</si>
  <si>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</si>
  <si>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</si>
  <si>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</si>
  <si>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</si>
  <si>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</si>
  <si>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</si>
  <si>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</si>
  <si>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</si>
  <si>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</si>
  <si>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</si>
  <si>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</si>
  <si>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</si>
  <si>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</si>
  <si>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</si>
  <si>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</si>
  <si>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</si>
  <si>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</si>
  <si>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</si>
  <si>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</si>
  <si>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</si>
  <si>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</si>
  <si>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</si>
  <si>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</si>
  <si>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</si>
  <si>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</si>
  <si>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</si>
  <si>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</si>
  <si>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</si>
  <si>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</si>
  <si>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</si>
  <si>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</si>
  <si>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</si>
  <si>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</si>
  <si>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</si>
  <si>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</si>
  <si>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</si>
  <si>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</si>
  <si>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</si>
  <si>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RELX PLC   SPON ADR</t>
  </si>
  <si>
    <t>FERRARI NV</t>
  </si>
  <si>
    <t>NASPERS LTD N SHS SPON ADR</t>
  </si>
  <si>
    <t>PAGSEGURO DIGITAL LTD CL A</t>
  </si>
  <si>
    <t>INTERCONTINENTAL HOTELS ADR</t>
  </si>
  <si>
    <t>BJ2KSG907</t>
  </si>
  <si>
    <t>AKZO NOBEL N.V.</t>
  </si>
  <si>
    <t>CGI INC</t>
  </si>
  <si>
    <t>PROSUS NV  SPON ADR</t>
  </si>
  <si>
    <t>BANCO SANTANDER CHILE ADR</t>
  </si>
  <si>
    <t>BANK MANDIRI TBK UNSPON ADR</t>
  </si>
  <si>
    <t>KASIKORNBANK PCL UNSPON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</si>
  <si>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</si>
  <si>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</si>
  <si>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</si>
  <si>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</si>
  <si>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</si>
  <si>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</si>
  <si>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</si>
  <si>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</si>
  <si>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</si>
  <si>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</si>
  <si>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</si>
  <si>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</si>
  <si>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</si>
  <si>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</si>
  <si>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</si>
  <si>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</si>
  <si>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</si>
  <si>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</si>
  <si>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</si>
  <si>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</si>
  <si>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</si>
  <si>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</si>
  <si>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</si>
  <si>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</si>
  <si>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</si>
  <si>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</si>
  <si>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</si>
  <si>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</si>
  <si>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</si>
  <si>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</si>
  <si>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</si>
  <si>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</si>
  <si>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</si>
  <si>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</si>
  <si>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</si>
  <si>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</si>
  <si>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</si>
  <si>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</si>
  <si>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</si>
  <si>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</si>
  <si>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</si>
  <si>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</si>
  <si>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B4R2R5908</t>
  </si>
  <si>
    <t>JULIUS BAER GROUP LTD UN ADR</t>
  </si>
  <si>
    <t>TAL EDUCATION GROUP  ADR</t>
  </si>
  <si>
    <t>AIA GROUP LTD SP ADR</t>
  </si>
  <si>
    <t>GALAPAGOS NV SPON ADR</t>
  </si>
  <si>
    <t>GRIFOLS SA ADR</t>
  </si>
  <si>
    <t>ASML HOLDING NV NY REG SHS</t>
  </si>
  <si>
    <t>ICON PLC</t>
  </si>
  <si>
    <t>AMBEV SA ADR</t>
  </si>
  <si>
    <t>UNIQURE NV</t>
  </si>
  <si>
    <t>RAKUTEN INC ADR</t>
  </si>
  <si>
    <t>ALIBABA GROUP HOLDING SP ADR</t>
  </si>
  <si>
    <t>UBS GROUP AG REG</t>
  </si>
  <si>
    <t>ASCENDIS PHARMA A/S   ADR</t>
  </si>
  <si>
    <t>BWSW5D906</t>
  </si>
  <si>
    <t>SHOPIFY INC   CLASS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</si>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</sst>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3"/>
      <c r="C8" s="153"/>
      <c r="D8" s="153"/>
      <c r="E8" s="153"/>
      <c r="F8" s="153"/>
      <c r="G8" s="153"/>
      <c r="H8" s="153"/>
      <c r="I8" s="153"/>
      <c r="J8" s="153"/>
      <c r="K8" s="153"/>
      <c r="L8" s="153"/>
      <c r="M8" s="153"/>
      <c r="N8" s="153"/>
      <c r="O8" s="153"/>
      <c r="P8" s="153"/>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245</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3"/>
    </row>
    <row r="14" spans="1:19">
      <c r="B14" s="352" t="s">
        <v>246</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4" t="s">
        <v>110</v>
      </c>
      <c r="C16" s="13"/>
    </row>
    <row r="17" spans="2:19">
      <c r="B17" s="14" t="s">
        <v>111</v>
      </c>
      <c r="C17" s="13"/>
    </row>
    <row r="18" spans="2:19" ht="8.25" customHeight="1">
      <c r="C18" s="13"/>
    </row>
    <row r="19" spans="2:19" s="235" customFormat="1" ht="15" customHeight="1">
      <c r="B19" s="355" t="s">
        <v>247</v>
      </c>
      <c r="C19" s="355"/>
      <c r="D19" s="355"/>
      <c r="E19" s="355"/>
      <c r="F19" s="355"/>
      <c r="G19" s="355"/>
      <c r="H19" s="355"/>
      <c r="I19" s="355"/>
      <c r="J19" s="355"/>
      <c r="K19" s="355"/>
      <c r="L19" s="355"/>
      <c r="M19" s="355"/>
      <c r="N19" s="355"/>
      <c r="O19" s="355"/>
      <c r="P19" s="355"/>
      <c r="Q19" s="355"/>
      <c r="R19" s="355"/>
      <c r="S19" s="355"/>
    </row>
    <row r="20" spans="2:19" s="235"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44104</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361580.02999999985</v>
      </c>
      <c r="D14" s="212">
        <f>Cash!D18</f>
        <v>361546.16999999993</v>
      </c>
      <c r="E14" s="213">
        <f>C14-D14</f>
        <v>33.859999999927823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1143913</v>
      </c>
      <c r="D17" s="216">
        <f>Share_Cost_Mkt!E81</f>
        <v>1143913</v>
      </c>
      <c r="E17" s="213">
        <f>C17-D17</f>
        <v>0</v>
      </c>
      <c r="F17" s="35"/>
      <c r="G17" s="36" t="s">
        <v>51</v>
      </c>
      <c r="H17" s="37"/>
    </row>
    <row r="18" spans="1:8" ht="15.75">
      <c r="A18" s="44"/>
      <c r="B18" s="46" t="s">
        <v>39</v>
      </c>
      <c r="C18" s="213">
        <f>Share_Cost_Mkt!H81</f>
        <v>24878839.920000009</v>
      </c>
      <c r="D18" s="213">
        <f>Share_Cost_Mkt!I81</f>
        <v>24796709.830000006</v>
      </c>
      <c r="E18" s="213">
        <f>C18-D18</f>
        <v>82130.090000003576</v>
      </c>
      <c r="F18" s="35"/>
      <c r="G18" s="36" t="s">
        <v>51</v>
      </c>
      <c r="H18" s="37"/>
    </row>
    <row r="19" spans="1:8" ht="79.900000000000006" customHeight="1">
      <c r="A19" s="44"/>
      <c r="B19" s="46" t="s">
        <v>40</v>
      </c>
      <c r="C19" s="213">
        <f>Share_Cost_Mkt!P81</f>
        <v>32405446.779999994</v>
      </c>
      <c r="D19" s="213">
        <f>Share_Cost_Mkt!Q81</f>
        <v>32386690.949999992</v>
      </c>
      <c r="E19" s="213">
        <f>C19-D19</f>
        <v>18755.830000001937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46.89</v>
      </c>
      <c r="D23" s="213">
        <f>SUM(INT_BNI_IM)</f>
        <v>46.89</v>
      </c>
      <c r="E23" s="213">
        <f t="shared" si="0"/>
        <v>0</v>
      </c>
      <c r="F23" s="35"/>
      <c r="G23" s="36" t="s">
        <v>3</v>
      </c>
      <c r="H23" s="37"/>
    </row>
    <row r="24" spans="1:8" ht="95.45" customHeight="1">
      <c r="A24" s="44"/>
      <c r="B24" s="44" t="s">
        <v>227</v>
      </c>
      <c r="C24" s="213">
        <f>SUM(Dividends!I62)</f>
        <v>37420.959999999992</v>
      </c>
      <c r="D24" s="213">
        <f>SUM(Dividends!J62)</f>
        <v>37420.959999999992</v>
      </c>
      <c r="E24" s="213">
        <f t="shared" si="0"/>
        <v>0</v>
      </c>
      <c r="F24" s="35"/>
      <c r="G24" s="36" t="s">
        <v>1</v>
      </c>
      <c r="H24" s="37"/>
    </row>
    <row r="25" spans="1:8" ht="15.75">
      <c r="A25" s="44"/>
      <c r="B25" s="44" t="s">
        <v>243</v>
      </c>
      <c r="C25" s="213">
        <f>Tax_Reclaims!J62</f>
        <v>56312.919999999991</v>
      </c>
      <c r="D25" s="213">
        <f>SUM(Tax_Reclaims!M62)</f>
        <v>56312.919999999991</v>
      </c>
      <c r="E25" s="213">
        <f t="shared" si="0"/>
        <v>0</v>
      </c>
      <c r="F25" s="35"/>
      <c r="G25" s="36" t="s">
        <v>2</v>
      </c>
      <c r="H25" s="37"/>
    </row>
    <row r="26" spans="1:8" ht="23.25" customHeight="1">
      <c r="A26" s="44"/>
      <c r="B26" s="46" t="s">
        <v>49</v>
      </c>
      <c r="C26" s="213">
        <f>SUM('Pending_FX '!B22)</f>
        <v>43.44</v>
      </c>
      <c r="D26" s="213">
        <f>SUM('Pending_FX '!C22)</f>
        <v>43.44</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3390.04</v>
      </c>
      <c r="D32" s="213">
        <f>SUM('Pending_FX '!C11)</f>
        <v>3390.04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SUM(Dividends!Q62,Tax_Reclaims!L62)</f>
        <v>2478.61</v>
      </c>
      <c r="D37" s="217">
        <f>SUM(Dividends!R62,Tax_Reclaims!O62)</f>
        <v>2478.61</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-22.21</v>
      </c>
      <c r="D40" s="213">
        <f>'Pending_FX '!E25</f>
        <v>-22.21</v>
      </c>
      <c r="E40" s="213">
        <f t="shared" si="1"/>
        <v>0</v>
      </c>
      <c r="F40" s="35"/>
      <c r="G40" s="36" t="s">
        <v>45</v>
      </c>
      <c r="H40" s="45"/>
    </row>
    <row r="41" spans="1:8" ht="19.5" customHeight="1">
      <c r="A41" s="44"/>
      <c r="B41" s="218" t="s">
        <v>219</v>
      </c>
      <c r="C41" s="213">
        <f>'Pending_FX '!D26</f>
        <v>-0.08</v>
      </c>
      <c r="D41" s="213">
        <f>'Pending_FX '!E26</f>
        <v>-0.08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32859917.300000001</v>
      </c>
      <c r="D43" s="213">
        <f>D14+D19+D22+D23+D24+D25+D26+D27-D31-D32+D35+D37+D39+D38+D40+D41</f>
        <v>32841127.609999996</v>
      </c>
      <c r="E43" s="216">
        <f>C43-D43</f>
        <v>18789.690000005066</v>
      </c>
      <c r="F43" s="303">
        <f>(E43/$D43)*10000</f>
        <v>5.7213900275104068</v>
      </c>
      <c r="G43" s="36" t="s">
        <v>248</v>
      </c>
      <c r="H43" s="45"/>
    </row>
    <row r="44" spans="1:8" ht="20.25" customHeight="1">
      <c r="A44" s="44"/>
      <c r="B44" s="304" t="s">
        <v>50</v>
      </c>
      <c r="C44" s="44"/>
      <c r="D44" s="44"/>
      <c r="E44" s="302">
        <f>IF(ISERROR(E43/C43),0,E43/C43)</f>
        <v>5.7181184689119918E-4</v>
      </c>
      <c r="F44" s="35"/>
      <c r="G44" s="36"/>
      <c r="H44" s="45"/>
    </row>
    <row r="45" spans="1:8">
      <c r="A45" s="50"/>
    </row>
    <row r="46" spans="1:8" ht="15.75">
      <c r="A46" s="44"/>
      <c r="B46" s="296" t="s">
        <v>239</v>
      </c>
      <c r="C46" s="316">
        <v>32768225.030000001</v>
      </c>
      <c r="D46" s="316">
        <v>32768225.030000001</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-91692.269999999553</v>
      </c>
      <c r="D48" s="306">
        <f>D46-D43</f>
        <v>-72902.579999994487</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275</v>
      </c>
    </row>
    <row r="3" spans="1:21" s="51" customFormat="1">
      <c r="A3" s="292" t="str">
        <f>VLOOKUP(U3,Sheet1!$C$2:$C$84,1,FALSE)</f>
        <v>BYRY2M8</v>
      </c>
      <c r="B3" s="334">
        <v>759530108</v>
      </c>
      <c r="C3" s="334" t="s">
        <v>441</v>
      </c>
      <c r="D3">
        <v>28900</v>
      </c>
      <c r="E3" s="239">
        <f>VLOOKUP(A3,Sheet1!$C$2:$E$84,3,FALSE)</f>
        <v>28900</v>
      </c>
      <c r="F3" s="240">
        <f t="shared" ref="F3:F77" si="0">D3-E3</f>
        <v>0</v>
      </c>
      <c r="G3" s="254">
        <f>ROUND(F3/D3,10)</f>
        <v>0</v>
      </c>
      <c r="H3">
        <v>581830.31999999995</v>
      </c>
      <c r="I3" s="242">
        <f>VLOOKUP(A3,Sheet1!$C$2:$F$84,4,FALSE)</f>
        <v>581830.31999999995</v>
      </c>
      <c r="J3" s="240">
        <f t="shared" ref="J3:J77" si="1">H3-I3</f>
        <v>0</v>
      </c>
      <c r="K3" s="254">
        <f>ROUND(J3/H3,10)</f>
        <v>0</v>
      </c>
      <c r="L3" s="346">
        <v>22.37</v>
      </c>
      <c r="M3" s="239">
        <f>VLOOKUP(A3,Sheet1!$C$2:$G$84,5,FALSE)</f>
        <v>22.37</v>
      </c>
      <c r="N3" s="240">
        <f t="shared" ref="N3:N77" si="2">L3-M3</f>
        <v>0</v>
      </c>
      <c r="O3" s="254">
        <f t="shared" ref="O3:O77" si="3">ROUND(N3/L3,10)</f>
        <v>0</v>
      </c>
      <c r="P3">
        <v>646493</v>
      </c>
      <c r="Q3" s="239">
        <f>VLOOKUP(A3,Sheet1!$C$2:$H$84,6,FALSE)</f>
        <v>646493</v>
      </c>
      <c r="R3" s="240">
        <f>P3-Q3</f>
        <v>0</v>
      </c>
      <c r="S3" s="254">
        <f>ROUND(R3/P3,10)</f>
        <v>0</v>
      </c>
      <c r="T3" s="9"/>
      <c r="U3" s="334" t="s">
        <v>359</v>
      </c>
    </row>
    <row r="4" spans="1:21" s="51" customFormat="1">
      <c r="A4" s="292" t="str">
        <f>VLOOKUP(U4,Sheet1!$C$2:$C$84,1,FALSE)</f>
        <v>BZ1GMK5</v>
      </c>
      <c r="B4" s="334" t="s">
        <v>320</v>
      </c>
      <c r="C4" s="334" t="s">
        <v>442</v>
      </c>
      <c r="D4">
        <v>5800</v>
      </c>
      <c r="E4" s="239">
        <f>VLOOKUP(A4,Sheet1!$C$2:$E$84,3,FALSE)</f>
        <v>5800</v>
      </c>
      <c r="F4" s="240">
        <f t="shared" si="0"/>
        <v>0</v>
      </c>
      <c r="G4" s="254">
        <f t="shared" ref="G4:G81" si="4">ROUND(F4/D4,10)</f>
        <v>0</v>
      </c>
      <c r="H4">
        <v>434282.3</v>
      </c>
      <c r="I4" s="242">
        <f>VLOOKUP(A4,Sheet1!$C$2:$F$84,4,FALSE)</f>
        <v>434282.3</v>
      </c>
      <c r="J4" s="240">
        <f t="shared" si="1"/>
        <v>0</v>
      </c>
      <c r="K4" s="254">
        <f t="shared" ref="K4:K77" si="5">ROUND(J4/H4,10)</f>
        <v>0</v>
      </c>
      <c r="L4" s="346">
        <v>184.09</v>
      </c>
      <c r="M4" s="239">
        <f>VLOOKUP(A4,Sheet1!$C$2:$G$84,5,FALSE)</f>
        <v>184.09</v>
      </c>
      <c r="N4" s="240">
        <f t="shared" si="2"/>
        <v>0</v>
      </c>
      <c r="O4" s="254">
        <f t="shared" si="3"/>
        <v>0</v>
      </c>
      <c r="P4">
        <v>1067722</v>
      </c>
      <c r="Q4" s="239">
        <f>VLOOKUP(A4,Sheet1!$C$2:$H$84,6,FALSE)</f>
        <v>1067722</v>
      </c>
      <c r="R4" s="240">
        <f t="shared" ref="R4:R55" si="6">P4-Q4</f>
        <v>0</v>
      </c>
      <c r="S4" s="254">
        <f t="shared" ref="S4:S77" si="7">ROUND(R4/P4,10)</f>
        <v>0</v>
      </c>
      <c r="T4" s="9"/>
      <c r="U4" s="334" t="s">
        <v>321</v>
      </c>
    </row>
    <row r="5" spans="1:21" s="51" customFormat="1">
      <c r="A5" s="292" t="str">
        <f>VLOOKUP(U5,Sheet1!$C$2:$C$84,1,FALSE)</f>
        <v>BYXD1N3</v>
      </c>
      <c r="B5" s="334">
        <v>631512209</v>
      </c>
      <c r="C5" s="334" t="s">
        <v>443</v>
      </c>
      <c r="D5">
        <v>9900</v>
      </c>
      <c r="E5" s="239">
        <f>VLOOKUP(A5,Sheet1!$C$2:$E$84,3,FALSE)</f>
        <v>9900</v>
      </c>
      <c r="F5" s="240">
        <f t="shared" si="0"/>
        <v>0</v>
      </c>
      <c r="G5" s="254">
        <f t="shared" si="4"/>
        <v>0</v>
      </c>
      <c r="H5">
        <v>372874.93</v>
      </c>
      <c r="I5" s="242">
        <f>VLOOKUP(A5,Sheet1!$C$2:$F$84,4,FALSE)</f>
        <v>257665.09</v>
      </c>
      <c r="J5" s="240">
        <f t="shared" si="1"/>
        <v>115209.84</v>
      </c>
      <c r="K5" s="254">
        <f t="shared" si="5"/>
        <v>0.30897716829999999</v>
      </c>
      <c r="L5" s="346">
        <v>35.51</v>
      </c>
      <c r="M5" s="239">
        <f>VLOOKUP(A5,Sheet1!$C$2:$G$84,5,FALSE)</f>
        <v>35.51</v>
      </c>
      <c r="N5" s="240">
        <f t="shared" si="2"/>
        <v>0</v>
      </c>
      <c r="O5" s="254">
        <f t="shared" si="3"/>
        <v>0</v>
      </c>
      <c r="P5">
        <v>351549</v>
      </c>
      <c r="Q5" s="239">
        <f>VLOOKUP(A5,Sheet1!$C$2:$H$84,6,FALSE)</f>
        <v>351549</v>
      </c>
      <c r="R5" s="240">
        <f t="shared" si="6"/>
        <v>0</v>
      </c>
      <c r="S5" s="254">
        <f t="shared" si="7"/>
        <v>0</v>
      </c>
      <c r="T5" s="9"/>
      <c r="U5" s="334" t="s">
        <v>345</v>
      </c>
    </row>
    <row r="6" spans="1:21" s="51" customFormat="1">
      <c r="A6" s="292" t="str">
        <f>VLOOKUP(U6,Sheet1!$C$2:$C$84,1,FALSE)</f>
        <v>BFWK4R7</v>
      </c>
      <c r="B6" s="334" t="s">
        <v>353</v>
      </c>
      <c r="C6" s="334" t="s">
        <v>444</v>
      </c>
      <c r="D6">
        <v>4100</v>
      </c>
      <c r="E6" s="239">
        <f>VLOOKUP(A6,Sheet1!$C$2:$E$84,3,FALSE)</f>
        <v>4100</v>
      </c>
      <c r="F6" s="240">
        <f t="shared" si="0"/>
        <v>0</v>
      </c>
      <c r="G6" s="254">
        <f t="shared" si="4"/>
        <v>0</v>
      </c>
      <c r="H6">
        <v>150862.78</v>
      </c>
      <c r="I6" s="242">
        <f>VLOOKUP(A6,Sheet1!$C$2:$F$84,4,FALSE)</f>
        <v>150862.78</v>
      </c>
      <c r="J6" s="240">
        <f t="shared" si="1"/>
        <v>0</v>
      </c>
      <c r="K6" s="254">
        <f t="shared" si="5"/>
        <v>0</v>
      </c>
      <c r="L6" s="346">
        <v>37.71</v>
      </c>
      <c r="M6" s="239">
        <f>VLOOKUP(A6,Sheet1!$C$2:$G$84,5,FALSE)</f>
        <v>37.71</v>
      </c>
      <c r="N6" s="240">
        <f t="shared" si="2"/>
        <v>0</v>
      </c>
      <c r="O6" s="254">
        <f t="shared" si="3"/>
        <v>0</v>
      </c>
      <c r="P6">
        <v>154611</v>
      </c>
      <c r="Q6" s="239">
        <f>VLOOKUP(A6,Sheet1!$C$2:$H$84,6,FALSE)</f>
        <v>154611</v>
      </c>
      <c r="R6" s="240">
        <f t="shared" si="6"/>
        <v>0</v>
      </c>
      <c r="S6" s="254">
        <f t="shared" si="7"/>
        <v>0</v>
      </c>
      <c r="T6" s="9"/>
      <c r="U6" s="334" t="s">
        <v>354</v>
      </c>
    </row>
    <row r="7" spans="1:21" s="51" customFormat="1">
      <c r="A7" s="292" t="str">
        <f>VLOOKUP(U7,Sheet1!$C$2:$C$84,1,FALSE)</f>
        <v>BF7NT10</v>
      </c>
      <c r="B7" s="334" t="s">
        <v>330</v>
      </c>
      <c r="C7" s="334" t="s">
        <v>445</v>
      </c>
      <c r="D7">
        <v>11955</v>
      </c>
      <c r="E7" s="239">
        <f>VLOOKUP(A7,Sheet1!$C$2:$E$84,3,FALSE)</f>
        <v>11955</v>
      </c>
      <c r="F7" s="240">
        <f t="shared" si="0"/>
        <v>0</v>
      </c>
      <c r="G7" s="254">
        <f t="shared" si="4"/>
        <v>0</v>
      </c>
      <c r="H7">
        <v>675267.12</v>
      </c>
      <c r="I7" s="242">
        <f>VLOOKUP(A7,Sheet1!$C$2:$F$84,4,FALSE)</f>
        <v>675226.53</v>
      </c>
      <c r="J7" s="240">
        <f t="shared" si="1"/>
        <v>40.589999999967404</v>
      </c>
      <c r="K7" s="254">
        <f t="shared" si="5"/>
        <v>6.0109499999999998E-5</v>
      </c>
      <c r="L7" s="346">
        <v>52.48</v>
      </c>
      <c r="M7" s="239">
        <f>VLOOKUP(A7,Sheet1!$C$2:$G$84,5,FALSE)</f>
        <v>52.48</v>
      </c>
      <c r="N7" s="240">
        <f t="shared" si="2"/>
        <v>0</v>
      </c>
      <c r="O7" s="254">
        <f t="shared" si="3"/>
        <v>0</v>
      </c>
      <c r="P7">
        <v>627398.40000000002</v>
      </c>
      <c r="Q7" s="239">
        <f>VLOOKUP(A7,Sheet1!$C$2:$H$84,6,FALSE)</f>
        <v>627398.40000000002</v>
      </c>
      <c r="R7" s="240">
        <f t="shared" si="6"/>
        <v>0</v>
      </c>
      <c r="S7" s="254">
        <f t="shared" si="7"/>
        <v>0</v>
      </c>
      <c r="T7" s="9"/>
      <c r="U7" s="334" t="s">
        <v>331</v>
      </c>
    </row>
    <row r="8" spans="1:21" s="51" customFormat="1">
      <c r="A8" s="292" t="str">
        <f>VLOOKUP(U8,Sheet1!$C$2:$C$84,1,FALSE)</f>
        <v>BJ2KSG2</v>
      </c>
      <c r="B8" s="334" t="s">
        <v>446</v>
      </c>
      <c r="C8" s="334" t="s">
        <v>447</v>
      </c>
      <c r="D8">
        <v>4033</v>
      </c>
      <c r="E8" s="239">
        <f>VLOOKUP(A8,Sheet1!$C$2:$E$84,3,FALSE)</f>
        <v>4033</v>
      </c>
      <c r="F8" s="240">
        <f t="shared" si="0"/>
        <v>0</v>
      </c>
      <c r="G8" s="254">
        <f t="shared" si="4"/>
        <v>0</v>
      </c>
      <c r="H8">
        <v>382657.6</v>
      </c>
      <c r="I8" s="242">
        <f>VLOOKUP(A8,Sheet1!$C$2:$F$84,4,FALSE)</f>
        <v>382583.97</v>
      </c>
      <c r="J8" s="240">
        <f t="shared" si="1"/>
        <v>73.630000000004657</v>
      </c>
      <c r="K8" s="254">
        <f t="shared" si="5"/>
        <v>1.9241749999999999E-4</v>
      </c>
      <c r="L8" s="346">
        <v>101.340457</v>
      </c>
      <c r="M8" s="239">
        <f>VLOOKUP(A8,Sheet1!$C$2:$G$84,5,FALSE)</f>
        <v>101.27</v>
      </c>
      <c r="N8" s="240">
        <f t="shared" si="2"/>
        <v>7.0457000000004655E-2</v>
      </c>
      <c r="O8" s="254">
        <f t="shared" si="3"/>
        <v>6.9525049999999997E-4</v>
      </c>
      <c r="P8">
        <v>408706.06</v>
      </c>
      <c r="Q8" s="239">
        <f>VLOOKUP(A8,Sheet1!$C$2:$H$84,6,FALSE)</f>
        <v>408403.87</v>
      </c>
      <c r="R8" s="240">
        <f t="shared" si="6"/>
        <v>302.19000000000233</v>
      </c>
      <c r="S8" s="254">
        <f t="shared" si="7"/>
        <v>7.3938219999999998E-4</v>
      </c>
      <c r="T8" s="9"/>
      <c r="U8" s="334" t="s">
        <v>384</v>
      </c>
    </row>
    <row r="9" spans="1:21" s="51" customFormat="1">
      <c r="A9" s="292" t="str">
        <f>VLOOKUP(U9,Sheet1!$C$2:$C$84,1,FALSE)</f>
        <v>BJ2L553</v>
      </c>
      <c r="B9" s="334" t="s">
        <v>311</v>
      </c>
      <c r="C9" s="334" t="s">
        <v>448</v>
      </c>
      <c r="D9">
        <v>9000</v>
      </c>
      <c r="E9" s="239">
        <f>VLOOKUP(A9,Sheet1!$C$2:$E$84,3,FALSE)</f>
        <v>9000</v>
      </c>
      <c r="F9" s="240">
        <f t="shared" si="0"/>
        <v>0</v>
      </c>
      <c r="G9" s="254">
        <f t="shared" si="4"/>
        <v>0</v>
      </c>
      <c r="H9">
        <v>477705.2</v>
      </c>
      <c r="I9" s="242">
        <f>VLOOKUP(A9,Sheet1!$C$2:$F$84,4,FALSE)</f>
        <v>477705.2</v>
      </c>
      <c r="J9" s="240">
        <f t="shared" si="1"/>
        <v>0</v>
      </c>
      <c r="K9" s="254">
        <f t="shared" si="5"/>
        <v>0</v>
      </c>
      <c r="L9" s="346">
        <v>67.77</v>
      </c>
      <c r="M9" s="239">
        <f>VLOOKUP(A9,Sheet1!$C$2:$G$84,5,FALSE)</f>
        <v>67.77</v>
      </c>
      <c r="N9" s="240">
        <f t="shared" si="2"/>
        <v>0</v>
      </c>
      <c r="O9" s="254">
        <f t="shared" si="3"/>
        <v>0</v>
      </c>
      <c r="P9">
        <v>609930</v>
      </c>
      <c r="Q9" s="239">
        <f>VLOOKUP(A9,Sheet1!$C$2:$H$84,6,FALSE)</f>
        <v>609930</v>
      </c>
      <c r="R9" s="240">
        <f t="shared" si="6"/>
        <v>0</v>
      </c>
      <c r="S9" s="254">
        <f t="shared" si="7"/>
        <v>0</v>
      </c>
      <c r="T9" s="9"/>
      <c r="U9" s="334" t="s">
        <v>312</v>
      </c>
    </row>
    <row r="10" spans="1:21" s="51" customFormat="1">
      <c r="A10" s="292" t="str">
        <f>VLOOKUP(U10,Sheet1!$C$2:$C$84,1,FALSE)</f>
        <v>BKT6LC7</v>
      </c>
      <c r="B10" s="334" t="s">
        <v>356</v>
      </c>
      <c r="C10" s="334" t="s">
        <v>449</v>
      </c>
      <c r="D10">
        <v>9900</v>
      </c>
      <c r="E10" s="239">
        <f>VLOOKUP(A10,Sheet1!$C$2:$E$84,3,FALSE)</f>
        <v>9900</v>
      </c>
      <c r="F10" s="240">
        <f t="shared" si="0"/>
        <v>0</v>
      </c>
      <c r="G10" s="254">
        <f t="shared" si="4"/>
        <v>0</v>
      </c>
      <c r="H10">
        <v>149985</v>
      </c>
      <c r="I10" s="242">
        <f>VLOOKUP(A10,Sheet1!$C$2:$F$84,4,FALSE)</f>
        <v>119154.1</v>
      </c>
      <c r="J10" s="240">
        <f t="shared" si="1"/>
        <v>30830.899999999994</v>
      </c>
      <c r="K10" s="254">
        <f t="shared" si="5"/>
        <v>0.20555988929999999</v>
      </c>
      <c r="L10" s="346">
        <v>18.53</v>
      </c>
      <c r="M10" s="239">
        <f>VLOOKUP(A10,Sheet1!$C$2:$G$84,5,FALSE)</f>
        <v>18.46</v>
      </c>
      <c r="N10" s="240">
        <f t="shared" si="2"/>
        <v>7.0000000000000284E-2</v>
      </c>
      <c r="O10" s="254">
        <f t="shared" si="3"/>
        <v>3.7776579000000001E-3</v>
      </c>
      <c r="P10">
        <v>183447</v>
      </c>
      <c r="Q10" s="239">
        <f>VLOOKUP(A10,Sheet1!$C$2:$H$84,6,FALSE)</f>
        <v>182734.2</v>
      </c>
      <c r="R10" s="240">
        <f t="shared" si="6"/>
        <v>712.79999999998836</v>
      </c>
      <c r="S10" s="254">
        <f t="shared" si="7"/>
        <v>3.8855908999999998E-3</v>
      </c>
      <c r="T10" s="9"/>
      <c r="U10" s="334" t="s">
        <v>357</v>
      </c>
    </row>
    <row r="11" spans="1:21" s="51" customFormat="1">
      <c r="A11" s="292">
        <f>VLOOKUP(U11,Sheet1!$C$2:$C$84,1,FALSE)</f>
        <v>2136646</v>
      </c>
      <c r="B11" s="334" t="s">
        <v>307</v>
      </c>
      <c r="C11" s="334" t="s">
        <v>450</v>
      </c>
      <c r="D11">
        <v>11200</v>
      </c>
      <c r="E11" s="239">
        <f>VLOOKUP(A11,Sheet1!$C$2:$E$84,3,FALSE)</f>
        <v>11200</v>
      </c>
      <c r="F11" s="240">
        <f t="shared" si="0"/>
        <v>0</v>
      </c>
      <c r="G11" s="254">
        <f t="shared" si="4"/>
        <v>0</v>
      </c>
      <c r="H11">
        <v>294060.79999999999</v>
      </c>
      <c r="I11" s="242">
        <f>VLOOKUP(A11,Sheet1!$C$2:$F$84,4,FALSE)</f>
        <v>294060.79999999999</v>
      </c>
      <c r="J11" s="240">
        <f t="shared" si="1"/>
        <v>0</v>
      </c>
      <c r="K11" s="254">
        <f t="shared" si="5"/>
        <v>0</v>
      </c>
      <c r="L11" s="346">
        <v>13.86</v>
      </c>
      <c r="M11" s="239">
        <f>VLOOKUP(A11,Sheet1!$C$2:$G$84,5,FALSE)</f>
        <v>13.86</v>
      </c>
      <c r="N11" s="240">
        <f t="shared" si="2"/>
        <v>0</v>
      </c>
      <c r="O11" s="254">
        <f t="shared" si="3"/>
        <v>0</v>
      </c>
      <c r="P11">
        <v>155232</v>
      </c>
      <c r="Q11" s="239">
        <f>VLOOKUP(A11,Sheet1!$C$2:$H$84,6,FALSE)</f>
        <v>155232</v>
      </c>
      <c r="R11" s="240">
        <f t="shared" si="6"/>
        <v>0</v>
      </c>
      <c r="S11" s="254">
        <f t="shared" si="7"/>
        <v>0</v>
      </c>
      <c r="T11" s="9"/>
      <c r="U11" s="334">
        <v>2136646</v>
      </c>
    </row>
    <row r="12" spans="1:21" s="51" customFormat="1">
      <c r="A12" s="292" t="str">
        <f>VLOOKUP(U12,Sheet1!$C$2:$C$84,1,FALSE)</f>
        <v>B3VCFN3</v>
      </c>
      <c r="B12" s="334" t="s">
        <v>350</v>
      </c>
      <c r="C12" s="334" t="s">
        <v>451</v>
      </c>
      <c r="D12">
        <v>26200</v>
      </c>
      <c r="E12" s="239">
        <f>VLOOKUP(A12,Sheet1!$C$2:$E$84,3,FALSE)</f>
        <v>26200</v>
      </c>
      <c r="F12" s="240">
        <f t="shared" si="0"/>
        <v>0</v>
      </c>
      <c r="G12" s="254">
        <f t="shared" si="4"/>
        <v>0</v>
      </c>
      <c r="H12">
        <v>290500.36</v>
      </c>
      <c r="I12" s="242">
        <f>VLOOKUP(A12,Sheet1!$C$2:$F$84,4,FALSE)</f>
        <v>290500.36</v>
      </c>
      <c r="J12" s="240">
        <f t="shared" si="1"/>
        <v>0</v>
      </c>
      <c r="K12" s="254">
        <f t="shared" si="5"/>
        <v>0</v>
      </c>
      <c r="L12" s="346">
        <v>6.58</v>
      </c>
      <c r="M12" s="239">
        <f>VLOOKUP(A12,Sheet1!$C$2:$G$84,5,FALSE)</f>
        <v>6.67</v>
      </c>
      <c r="N12" s="240">
        <f t="shared" si="2"/>
        <v>-8.9999999999999858E-2</v>
      </c>
      <c r="O12" s="254">
        <f t="shared" si="3"/>
        <v>-1.3677811600000001E-2</v>
      </c>
      <c r="P12">
        <v>172396</v>
      </c>
      <c r="Q12" s="239">
        <f>VLOOKUP(A12,Sheet1!$C$2:$H$84,6,FALSE)</f>
        <v>174675.4</v>
      </c>
      <c r="R12" s="240">
        <f t="shared" si="6"/>
        <v>-2279.3999999999942</v>
      </c>
      <c r="S12" s="254">
        <f t="shared" si="7"/>
        <v>-1.3221884499999999E-2</v>
      </c>
      <c r="T12" s="9"/>
      <c r="U12" s="334" t="s">
        <v>351</v>
      </c>
    </row>
    <row r="13" spans="1:21" s="51" customFormat="1">
      <c r="A13" s="292" t="str">
        <f>VLOOKUP(U13,Sheet1!$C$2:$C$84,1,FALSE)</f>
        <v>B3WDPG8</v>
      </c>
      <c r="B13" s="334">
        <v>485785109</v>
      </c>
      <c r="C13" s="334" t="s">
        <v>452</v>
      </c>
      <c r="D13">
        <v>11600</v>
      </c>
      <c r="E13" s="239">
        <f>VLOOKUP(A13,Sheet1!$C$2:$E$84,3,FALSE)</f>
        <v>11600</v>
      </c>
      <c r="F13" s="240">
        <f t="shared" si="0"/>
        <v>0</v>
      </c>
      <c r="G13" s="254">
        <f t="shared" si="4"/>
        <v>0</v>
      </c>
      <c r="H13">
        <v>289444.36</v>
      </c>
      <c r="I13" s="242">
        <f>VLOOKUP(A13,Sheet1!$C$2:$F$84,4,FALSE)</f>
        <v>289444.36</v>
      </c>
      <c r="J13" s="240">
        <f t="shared" si="1"/>
        <v>0</v>
      </c>
      <c r="K13" s="254">
        <f t="shared" si="5"/>
        <v>0</v>
      </c>
      <c r="L13" s="346">
        <v>9.69</v>
      </c>
      <c r="M13" s="239">
        <f>VLOOKUP(A13,Sheet1!$C$2:$G$84,5,FALSE)</f>
        <v>9.69</v>
      </c>
      <c r="N13" s="240">
        <f t="shared" si="2"/>
        <v>0</v>
      </c>
      <c r="O13" s="254">
        <f t="shared" si="3"/>
        <v>0</v>
      </c>
      <c r="P13">
        <v>112404</v>
      </c>
      <c r="Q13" s="239">
        <f>VLOOKUP(A13,Sheet1!$C$2:$H$84,6,FALSE)</f>
        <v>112380.8</v>
      </c>
      <c r="R13" s="240">
        <f t="shared" si="6"/>
        <v>23.19999999999709</v>
      </c>
      <c r="S13" s="254">
        <f t="shared" si="7"/>
        <v>2.0639829999999999E-4</v>
      </c>
      <c r="T13" s="9"/>
      <c r="U13" s="334" t="s">
        <v>342</v>
      </c>
    </row>
    <row r="14" spans="1:21" s="51" customFormat="1">
      <c r="A14" s="292">
        <f>VLOOKUP(U14,Sheet1!$C$2:$C$84,1,FALSE)</f>
        <v>2704485</v>
      </c>
      <c r="B14" s="334">
        <v>705015105</v>
      </c>
      <c r="C14" s="334" t="s">
        <v>453</v>
      </c>
      <c r="D14">
        <v>31708</v>
      </c>
      <c r="E14" s="239">
        <f>VLOOKUP(A14,Sheet1!$C$2:$E$84,3,FALSE)</f>
        <v>31708</v>
      </c>
      <c r="F14" s="240">
        <f t="shared" si="0"/>
        <v>0</v>
      </c>
      <c r="G14" s="254">
        <f t="shared" si="4"/>
        <v>0</v>
      </c>
      <c r="H14">
        <v>378096.97</v>
      </c>
      <c r="I14" s="242">
        <f>VLOOKUP(A14,Sheet1!$C$2:$F$84,4,FALSE)</f>
        <v>378096.97</v>
      </c>
      <c r="J14" s="240">
        <f t="shared" si="1"/>
        <v>0</v>
      </c>
      <c r="K14" s="254">
        <f t="shared" si="5"/>
        <v>0</v>
      </c>
      <c r="L14" s="346">
        <v>7.11</v>
      </c>
      <c r="M14" s="239">
        <f>VLOOKUP(A14,Sheet1!$C$2:$G$84,5,FALSE)</f>
        <v>7.11</v>
      </c>
      <c r="N14" s="240">
        <f t="shared" si="2"/>
        <v>0</v>
      </c>
      <c r="O14" s="254">
        <f t="shared" si="3"/>
        <v>0</v>
      </c>
      <c r="P14">
        <v>225443.88</v>
      </c>
      <c r="Q14" s="239">
        <f>VLOOKUP(A14,Sheet1!$C$2:$H$84,6,FALSE)</f>
        <v>225443.88</v>
      </c>
      <c r="R14" s="240">
        <f t="shared" si="6"/>
        <v>0</v>
      </c>
      <c r="S14" s="254">
        <f t="shared" si="7"/>
        <v>0</v>
      </c>
      <c r="T14" s="9"/>
      <c r="U14" s="351">
        <v>2704485</v>
      </c>
    </row>
    <row r="15" spans="1:21" s="51" customFormat="1">
      <c r="A15" s="292">
        <f>VLOOKUP(U15,Sheet1!$C$2:$C$84,1,FALSE)</f>
        <v>2402444</v>
      </c>
      <c r="B15" s="334">
        <v>686330101</v>
      </c>
      <c r="C15" s="334" t="s">
        <v>454</v>
      </c>
      <c r="D15">
        <v>2050</v>
      </c>
      <c r="E15" s="239">
        <f>VLOOKUP(A15,Sheet1!$C$2:$E$84,3,FALSE)</f>
        <v>2050</v>
      </c>
      <c r="F15" s="240">
        <f t="shared" si="0"/>
        <v>0</v>
      </c>
      <c r="G15" s="254">
        <f t="shared" si="4"/>
        <v>0</v>
      </c>
      <c r="H15">
        <v>163597.38</v>
      </c>
      <c r="I15" s="242">
        <f>VLOOKUP(A15,Sheet1!$C$2:$F$84,4,FALSE)</f>
        <v>163597.38</v>
      </c>
      <c r="J15" s="240">
        <f t="shared" si="1"/>
        <v>0</v>
      </c>
      <c r="K15" s="254">
        <f t="shared" si="5"/>
        <v>0</v>
      </c>
      <c r="L15" s="346">
        <v>62.57</v>
      </c>
      <c r="M15" s="239">
        <f>VLOOKUP(A15,Sheet1!$C$2:$G$84,5,FALSE)</f>
        <v>62.57</v>
      </c>
      <c r="N15" s="240">
        <f t="shared" si="2"/>
        <v>0</v>
      </c>
      <c r="O15" s="254">
        <f t="shared" si="3"/>
        <v>0</v>
      </c>
      <c r="P15">
        <v>128268.5</v>
      </c>
      <c r="Q15" s="239">
        <f>VLOOKUP(A15,Sheet1!$C$2:$H$84,6,FALSE)</f>
        <v>128268.5</v>
      </c>
      <c r="R15" s="240">
        <f t="shared" si="6"/>
        <v>0</v>
      </c>
      <c r="S15" s="254">
        <f t="shared" si="7"/>
        <v>0</v>
      </c>
      <c r="T15" s="9"/>
      <c r="U15" s="334">
        <v>2402444</v>
      </c>
    </row>
    <row r="16" spans="1:21" s="51" customFormat="1">
      <c r="A16" s="292">
        <f>VLOOKUP(U16,Sheet1!$C$2:$C$84,1,FALSE)</f>
        <v>5999330</v>
      </c>
      <c r="B16" s="334">
        <v>599933900</v>
      </c>
      <c r="C16" s="334" t="s">
        <v>455</v>
      </c>
      <c r="D16">
        <v>2900</v>
      </c>
      <c r="E16" s="239">
        <f>VLOOKUP(A16,Sheet1!$C$2:$E$84,3,FALSE)</f>
        <v>2900</v>
      </c>
      <c r="F16" s="240">
        <f t="shared" si="0"/>
        <v>0</v>
      </c>
      <c r="G16" s="254">
        <f t="shared" si="4"/>
        <v>0</v>
      </c>
      <c r="H16">
        <v>513054.91</v>
      </c>
      <c r="I16" s="242">
        <f>VLOOKUP(A16,Sheet1!$C$2:$F$84,4,FALSE)</f>
        <v>513054.91</v>
      </c>
      <c r="J16" s="240">
        <f t="shared" si="1"/>
        <v>0</v>
      </c>
      <c r="K16" s="254">
        <f t="shared" si="5"/>
        <v>0</v>
      </c>
      <c r="L16" s="346">
        <v>309.11067400000002</v>
      </c>
      <c r="M16" s="239">
        <f>VLOOKUP(A16,Sheet1!$C$2:$G$84,5,FALSE)</f>
        <v>308.88</v>
      </c>
      <c r="N16" s="240">
        <f t="shared" si="2"/>
        <v>0.23067400000002181</v>
      </c>
      <c r="O16" s="254">
        <f t="shared" si="3"/>
        <v>7.4625050000000001E-4</v>
      </c>
      <c r="P16">
        <v>896420.95</v>
      </c>
      <c r="Q16" s="239">
        <f>VLOOKUP(A16,Sheet1!$C$2:$H$84,6,FALSE)</f>
        <v>895758.14</v>
      </c>
      <c r="R16" s="240">
        <f t="shared" si="6"/>
        <v>662.80999999993946</v>
      </c>
      <c r="S16" s="254">
        <f t="shared" si="7"/>
        <v>7.3939589999999999E-4</v>
      </c>
      <c r="T16" s="9"/>
      <c r="U16" s="334">
        <v>5999330</v>
      </c>
    </row>
    <row r="17" spans="1:21" s="51" customFormat="1">
      <c r="A17" s="292">
        <f>VLOOKUP(U17,Sheet1!$C$2:$C$84,1,FALSE)</f>
        <v>6229597</v>
      </c>
      <c r="B17" s="334">
        <v>622959906</v>
      </c>
      <c r="C17" s="334" t="s">
        <v>456</v>
      </c>
      <c r="D17">
        <v>50671</v>
      </c>
      <c r="E17" s="239">
        <f>VLOOKUP(A17,Sheet1!$C$2:$E$84,3,FALSE)</f>
        <v>50671</v>
      </c>
      <c r="F17" s="240">
        <f t="shared" si="0"/>
        <v>0</v>
      </c>
      <c r="G17" s="254">
        <f t="shared" si="4"/>
        <v>0</v>
      </c>
      <c r="H17">
        <v>404967.63</v>
      </c>
      <c r="I17" s="242">
        <f>VLOOKUP(A17,Sheet1!$C$2:$F$84,4,FALSE)</f>
        <v>404967.63</v>
      </c>
      <c r="J17" s="240">
        <f t="shared" si="1"/>
        <v>0</v>
      </c>
      <c r="K17" s="254">
        <f t="shared" si="5"/>
        <v>0</v>
      </c>
      <c r="L17" s="346">
        <v>10.726808</v>
      </c>
      <c r="M17" s="239">
        <f>VLOOKUP(A17,Sheet1!$C$2:$G$84,5,FALSE)</f>
        <v>10.73</v>
      </c>
      <c r="N17" s="240">
        <f t="shared" si="2"/>
        <v>-3.1920000000003057E-3</v>
      </c>
      <c r="O17" s="254">
        <f t="shared" si="3"/>
        <v>-2.9757219999999998E-4</v>
      </c>
      <c r="P17">
        <v>543538.06999999995</v>
      </c>
      <c r="Q17" s="239">
        <f>VLOOKUP(A17,Sheet1!$C$2:$H$84,6,FALSE)</f>
        <v>543950.42000000004</v>
      </c>
      <c r="R17" s="240">
        <f t="shared" si="6"/>
        <v>-412.35000000009313</v>
      </c>
      <c r="S17" s="254">
        <f t="shared" si="7"/>
        <v>-7.5864050000000005E-4</v>
      </c>
      <c r="T17" s="9"/>
      <c r="U17" s="334">
        <v>6229597</v>
      </c>
    </row>
    <row r="18" spans="1:21" s="51" customFormat="1">
      <c r="A18" s="292">
        <f>VLOOKUP(U18,Sheet1!$C$2:$C$84,1,FALSE)</f>
        <v>4031879</v>
      </c>
      <c r="B18" s="334">
        <v>403187909</v>
      </c>
      <c r="C18" s="334" t="s">
        <v>457</v>
      </c>
      <c r="D18">
        <v>18176</v>
      </c>
      <c r="E18" s="239">
        <f>VLOOKUP(A18,Sheet1!$C$2:$E$84,3,FALSE)</f>
        <v>18176</v>
      </c>
      <c r="F18" s="240">
        <f t="shared" si="0"/>
        <v>0</v>
      </c>
      <c r="G18" s="254">
        <f t="shared" si="4"/>
        <v>0</v>
      </c>
      <c r="H18">
        <v>343845.81</v>
      </c>
      <c r="I18" s="242">
        <f>VLOOKUP(A18,Sheet1!$C$2:$F$84,4,FALSE)</f>
        <v>343845.81</v>
      </c>
      <c r="J18" s="240">
        <f t="shared" si="1"/>
        <v>0</v>
      </c>
      <c r="K18" s="254">
        <f t="shared" si="5"/>
        <v>0</v>
      </c>
      <c r="L18" s="346">
        <v>21.600221999999999</v>
      </c>
      <c r="M18" s="239">
        <f>VLOOKUP(A18,Sheet1!$C$2:$G$84,5,FALSE)</f>
        <v>21.58</v>
      </c>
      <c r="N18" s="240">
        <f t="shared" si="2"/>
        <v>2.0222000000000406E-2</v>
      </c>
      <c r="O18" s="254">
        <f t="shared" si="3"/>
        <v>9.3619410000000004E-4</v>
      </c>
      <c r="P18">
        <v>392605.64</v>
      </c>
      <c r="Q18" s="239">
        <f>VLOOKUP(A18,Sheet1!$C$2:$H$84,6,FALSE)</f>
        <v>392315.35</v>
      </c>
      <c r="R18" s="240">
        <f t="shared" si="6"/>
        <v>290.29000000003725</v>
      </c>
      <c r="S18" s="254">
        <f t="shared" si="7"/>
        <v>7.393934E-4</v>
      </c>
      <c r="T18" s="9"/>
      <c r="U18" s="334">
        <v>4031879</v>
      </c>
    </row>
    <row r="19" spans="1:21" s="51" customFormat="1">
      <c r="A19" s="292">
        <f>VLOOKUP(U19,Sheet1!$C$2:$C$84,1,FALSE)</f>
        <v>2124533</v>
      </c>
      <c r="B19" s="334">
        <v>878742204</v>
      </c>
      <c r="C19" s="334" t="s">
        <v>458</v>
      </c>
      <c r="D19">
        <v>8200</v>
      </c>
      <c r="E19" s="239">
        <f>VLOOKUP(A19,Sheet1!$C$2:$E$84,3,FALSE)</f>
        <v>8200</v>
      </c>
      <c r="F19" s="240">
        <f t="shared" si="0"/>
        <v>0</v>
      </c>
      <c r="G19" s="254">
        <f t="shared" si="4"/>
        <v>0</v>
      </c>
      <c r="H19">
        <v>173840</v>
      </c>
      <c r="I19" s="242">
        <f>VLOOKUP(A19,Sheet1!$C$2:$F$84,4,FALSE)</f>
        <v>173840</v>
      </c>
      <c r="J19" s="240">
        <f t="shared" si="1"/>
        <v>0</v>
      </c>
      <c r="K19" s="254">
        <f t="shared" si="5"/>
        <v>0</v>
      </c>
      <c r="L19" s="346">
        <v>13.92</v>
      </c>
      <c r="M19" s="239">
        <f>VLOOKUP(A19,Sheet1!$C$2:$G$84,5,FALSE)</f>
        <v>13.92</v>
      </c>
      <c r="N19" s="240">
        <f t="shared" si="2"/>
        <v>0</v>
      </c>
      <c r="O19" s="254">
        <f t="shared" si="3"/>
        <v>0</v>
      </c>
      <c r="P19">
        <v>114144</v>
      </c>
      <c r="Q19" s="239">
        <f>VLOOKUP(A19,Sheet1!$C$2:$H$84,6,FALSE)</f>
        <v>114144</v>
      </c>
      <c r="R19" s="240">
        <f t="shared" si="6"/>
        <v>0</v>
      </c>
      <c r="S19" s="254">
        <f t="shared" si="7"/>
        <v>0</v>
      </c>
      <c r="T19" s="9"/>
      <c r="U19" s="334">
        <v>2124533</v>
      </c>
    </row>
    <row r="20" spans="1:21" s="51" customFormat="1">
      <c r="A20" s="292">
        <f>VLOOKUP(U20,Sheet1!$C$2:$C$84,1,FALSE)</f>
        <v>2569286</v>
      </c>
      <c r="B20" s="334" t="s">
        <v>328</v>
      </c>
      <c r="C20" s="334" t="s">
        <v>459</v>
      </c>
      <c r="D20">
        <v>42200</v>
      </c>
      <c r="E20" s="239">
        <f>VLOOKUP(A20,Sheet1!$C$2:$E$84,3,FALSE)</f>
        <v>42200</v>
      </c>
      <c r="F20" s="240">
        <f t="shared" si="0"/>
        <v>0</v>
      </c>
      <c r="G20" s="254">
        <f t="shared" si="4"/>
        <v>0</v>
      </c>
      <c r="H20">
        <v>495346.44</v>
      </c>
      <c r="I20" s="242">
        <f>VLOOKUP(A20,Sheet1!$C$2:$F$84,4,FALSE)</f>
        <v>495346.44</v>
      </c>
      <c r="J20" s="240">
        <f t="shared" si="1"/>
        <v>0</v>
      </c>
      <c r="K20" s="254">
        <f t="shared" si="5"/>
        <v>0</v>
      </c>
      <c r="L20" s="346">
        <v>9.83</v>
      </c>
      <c r="M20" s="239">
        <f>VLOOKUP(A20,Sheet1!$C$2:$G$84,5,FALSE)</f>
        <v>9.83</v>
      </c>
      <c r="N20" s="240">
        <f t="shared" si="2"/>
        <v>0</v>
      </c>
      <c r="O20" s="254">
        <f t="shared" si="3"/>
        <v>0</v>
      </c>
      <c r="P20">
        <v>414826</v>
      </c>
      <c r="Q20" s="239">
        <f>VLOOKUP(A20,Sheet1!$C$2:$H$84,6,FALSE)</f>
        <v>414826</v>
      </c>
      <c r="R20" s="240">
        <f t="shared" si="6"/>
        <v>0</v>
      </c>
      <c r="S20" s="254">
        <f t="shared" si="7"/>
        <v>0</v>
      </c>
      <c r="T20" s="9"/>
      <c r="U20" s="334">
        <v>2569286</v>
      </c>
    </row>
    <row r="21" spans="1:21" s="51" customFormat="1">
      <c r="A21" s="292">
        <f>VLOOKUP(U21,Sheet1!$C$2:$C$84,1,FALSE)</f>
        <v>6269861</v>
      </c>
      <c r="B21" s="334">
        <v>626986905</v>
      </c>
      <c r="C21" s="334" t="s">
        <v>460</v>
      </c>
      <c r="D21">
        <v>11200</v>
      </c>
      <c r="E21" s="239">
        <f>VLOOKUP(A21,Sheet1!$C$2:$E$84,3,FALSE)</f>
        <v>11200</v>
      </c>
      <c r="F21" s="240">
        <f t="shared" si="0"/>
        <v>0</v>
      </c>
      <c r="G21" s="254">
        <f t="shared" si="4"/>
        <v>0</v>
      </c>
      <c r="H21">
        <v>178647.75</v>
      </c>
      <c r="I21" s="242">
        <f>VLOOKUP(A21,Sheet1!$C$2:$F$84,4,FALSE)</f>
        <v>178647.75</v>
      </c>
      <c r="J21" s="240">
        <f t="shared" si="1"/>
        <v>0</v>
      </c>
      <c r="K21" s="254">
        <f t="shared" si="5"/>
        <v>0</v>
      </c>
      <c r="L21" s="346">
        <v>23.216146999999999</v>
      </c>
      <c r="M21" s="239">
        <f>VLOOKUP(A21,Sheet1!$C$2:$G$84,5,FALSE)</f>
        <v>23.23</v>
      </c>
      <c r="N21" s="240">
        <f t="shared" si="2"/>
        <v>-1.3853000000001003E-2</v>
      </c>
      <c r="O21" s="254">
        <f t="shared" si="3"/>
        <v>-5.9669680000000002E-4</v>
      </c>
      <c r="P21">
        <v>260020.85</v>
      </c>
      <c r="Q21" s="239">
        <f>VLOOKUP(A21,Sheet1!$C$2:$H$84,6,FALSE)</f>
        <v>260218.11</v>
      </c>
      <c r="R21" s="240">
        <f t="shared" si="6"/>
        <v>-197.25999999998021</v>
      </c>
      <c r="S21" s="254">
        <f t="shared" si="7"/>
        <v>-7.5863150000000002E-4</v>
      </c>
      <c r="T21" s="9"/>
      <c r="U21" s="334">
        <v>6269861</v>
      </c>
    </row>
    <row r="22" spans="1:21" s="51" customFormat="1">
      <c r="A22" s="292">
        <f>VLOOKUP(U22,Sheet1!$C$2:$C$84,1,FALSE)</f>
        <v>2125097</v>
      </c>
      <c r="B22" s="334">
        <v>124765108</v>
      </c>
      <c r="C22" s="334" t="s">
        <v>461</v>
      </c>
      <c r="D22">
        <v>24400</v>
      </c>
      <c r="E22" s="239">
        <f>VLOOKUP(A22,Sheet1!$C$2:$E$84,3,FALSE)</f>
        <v>24400</v>
      </c>
      <c r="F22" s="240">
        <f t="shared" si="0"/>
        <v>0</v>
      </c>
      <c r="G22" s="254">
        <f t="shared" si="4"/>
        <v>0</v>
      </c>
      <c r="H22">
        <v>406039.06</v>
      </c>
      <c r="I22" s="242">
        <f>VLOOKUP(A22,Sheet1!$C$2:$F$84,4,FALSE)</f>
        <v>406039.06</v>
      </c>
      <c r="J22" s="240">
        <f t="shared" si="1"/>
        <v>0</v>
      </c>
      <c r="K22" s="254">
        <f t="shared" si="5"/>
        <v>0</v>
      </c>
      <c r="L22" s="346">
        <v>14.62</v>
      </c>
      <c r="M22" s="239">
        <f>VLOOKUP(A22,Sheet1!$C$2:$G$84,5,FALSE)</f>
        <v>14.62</v>
      </c>
      <c r="N22" s="240">
        <f t="shared" si="2"/>
        <v>0</v>
      </c>
      <c r="O22" s="254">
        <f t="shared" si="3"/>
        <v>0</v>
      </c>
      <c r="P22">
        <v>356728</v>
      </c>
      <c r="Q22" s="239">
        <f>VLOOKUP(A22,Sheet1!$C$2:$H$84,6,FALSE)</f>
        <v>356728</v>
      </c>
      <c r="R22" s="240">
        <f t="shared" si="6"/>
        <v>0</v>
      </c>
      <c r="S22" s="254">
        <f t="shared" si="7"/>
        <v>0</v>
      </c>
      <c r="T22" s="9"/>
      <c r="U22" s="334">
        <v>2125097</v>
      </c>
    </row>
    <row r="23" spans="1:21" s="51" customFormat="1">
      <c r="A23" s="292">
        <f>VLOOKUP(U23,Sheet1!$C$2:$C$84,1,FALSE)</f>
        <v>6986041</v>
      </c>
      <c r="B23" s="334">
        <v>698604006</v>
      </c>
      <c r="C23" s="334" t="s">
        <v>462</v>
      </c>
      <c r="D23">
        <v>6300</v>
      </c>
      <c r="E23" s="239">
        <f>VLOOKUP(A23,Sheet1!$C$2:$E$84,3,FALSE)</f>
        <v>6300</v>
      </c>
      <c r="F23" s="240">
        <f t="shared" si="0"/>
        <v>0</v>
      </c>
      <c r="G23" s="254">
        <f t="shared" si="4"/>
        <v>0</v>
      </c>
      <c r="H23">
        <v>168291.53</v>
      </c>
      <c r="I23" s="242">
        <f>VLOOKUP(A23,Sheet1!$C$2:$F$84,4,FALSE)</f>
        <v>168291.53</v>
      </c>
      <c r="J23" s="240">
        <f t="shared" si="1"/>
        <v>0</v>
      </c>
      <c r="K23" s="254">
        <f t="shared" si="5"/>
        <v>0</v>
      </c>
      <c r="L23" s="346">
        <v>38.804132000000003</v>
      </c>
      <c r="M23" s="239">
        <f>VLOOKUP(A23,Sheet1!$C$2:$G$84,5,FALSE)</f>
        <v>38.83</v>
      </c>
      <c r="N23" s="240">
        <f t="shared" si="2"/>
        <v>-2.5867999999995561E-2</v>
      </c>
      <c r="O23" s="254">
        <f t="shared" si="3"/>
        <v>-6.6662999999999998E-4</v>
      </c>
      <c r="P23">
        <v>244466.03</v>
      </c>
      <c r="Q23" s="239">
        <f>VLOOKUP(A23,Sheet1!$C$2:$H$84,6,FALSE)</f>
        <v>244651.49</v>
      </c>
      <c r="R23" s="240">
        <f t="shared" si="6"/>
        <v>-185.45999999999185</v>
      </c>
      <c r="S23" s="254">
        <f t="shared" si="7"/>
        <v>-7.5863299999999999E-4</v>
      </c>
      <c r="T23" s="9"/>
      <c r="U23" s="334">
        <v>6986041</v>
      </c>
    </row>
    <row r="24" spans="1:21" s="51" customFormat="1">
      <c r="A24" s="292">
        <f>VLOOKUP(U24,Sheet1!$C$2:$C$84,1,FALSE)</f>
        <v>2655657</v>
      </c>
      <c r="B24" s="334">
        <v>683715106</v>
      </c>
      <c r="C24" s="334" t="s">
        <v>463</v>
      </c>
      <c r="D24">
        <v>11800</v>
      </c>
      <c r="E24" s="239">
        <f>VLOOKUP(A24,Sheet1!$C$2:$E$84,3,FALSE)</f>
        <v>11800</v>
      </c>
      <c r="F24" s="240">
        <f t="shared" si="0"/>
        <v>0</v>
      </c>
      <c r="G24" s="254">
        <f t="shared" si="4"/>
        <v>0</v>
      </c>
      <c r="H24">
        <v>394088.85</v>
      </c>
      <c r="I24" s="242">
        <f>VLOOKUP(A24,Sheet1!$C$2:$F$84,4,FALSE)</f>
        <v>394088.85</v>
      </c>
      <c r="J24" s="240">
        <f t="shared" si="1"/>
        <v>0</v>
      </c>
      <c r="K24" s="254">
        <f t="shared" si="5"/>
        <v>0</v>
      </c>
      <c r="L24" s="346">
        <v>42.24</v>
      </c>
      <c r="M24" s="239">
        <f>VLOOKUP(A24,Sheet1!$C$2:$G$84,5,FALSE)</f>
        <v>42.24</v>
      </c>
      <c r="N24" s="240">
        <f t="shared" si="2"/>
        <v>0</v>
      </c>
      <c r="O24" s="254">
        <f t="shared" si="3"/>
        <v>0</v>
      </c>
      <c r="P24">
        <v>498432</v>
      </c>
      <c r="Q24" s="239">
        <f>VLOOKUP(A24,Sheet1!$C$2:$H$84,6,FALSE)</f>
        <v>498432</v>
      </c>
      <c r="R24" s="240">
        <f t="shared" si="6"/>
        <v>0</v>
      </c>
      <c r="S24" s="254">
        <f t="shared" si="7"/>
        <v>0</v>
      </c>
      <c r="T24" s="9"/>
      <c r="U24" s="334">
        <v>2655657</v>
      </c>
    </row>
    <row r="25" spans="1:21" s="51" customFormat="1">
      <c r="A25" s="292" t="str">
        <f>VLOOKUP(U25,Sheet1!$C$2:$C$84,1,FALSE)</f>
        <v>0263494</v>
      </c>
      <c r="B25" s="334" t="s">
        <v>464</v>
      </c>
      <c r="C25" s="334" t="s">
        <v>421</v>
      </c>
      <c r="D25">
        <v>66722</v>
      </c>
      <c r="E25" s="239">
        <f>VLOOKUP(A25,Sheet1!$C$2:$E$84,3,FALSE)</f>
        <v>66722</v>
      </c>
      <c r="F25" s="240">
        <f t="shared" si="0"/>
        <v>0</v>
      </c>
      <c r="G25" s="254">
        <f t="shared" si="4"/>
        <v>0</v>
      </c>
      <c r="H25">
        <v>499555.07</v>
      </c>
      <c r="I25" s="242">
        <f>VLOOKUP(A25,Sheet1!$C$2:$F$84,4,FALSE)</f>
        <v>499555.04</v>
      </c>
      <c r="J25" s="240">
        <f t="shared" si="1"/>
        <v>3.0000000027939677E-2</v>
      </c>
      <c r="K25" s="254">
        <f t="shared" si="5"/>
        <v>6.0100000000000002E-8</v>
      </c>
      <c r="L25" s="346">
        <v>6.2312950000000003</v>
      </c>
      <c r="M25" s="239">
        <f>VLOOKUP(A25,Sheet1!$C$2:$G$84,5,FALSE)</f>
        <v>6.23</v>
      </c>
      <c r="N25" s="240">
        <f t="shared" si="2"/>
        <v>1.2949999999998241E-3</v>
      </c>
      <c r="O25" s="254">
        <f t="shared" si="3"/>
        <v>2.07822E-4</v>
      </c>
      <c r="P25">
        <v>415764.45</v>
      </c>
      <c r="Q25" s="239">
        <f>VLOOKUP(A25,Sheet1!$C$2:$H$84,6,FALSE)</f>
        <v>415396.59</v>
      </c>
      <c r="R25" s="240">
        <f t="shared" si="6"/>
        <v>367.85999999998603</v>
      </c>
      <c r="S25" s="254">
        <f t="shared" si="7"/>
        <v>8.8477979999999998E-4</v>
      </c>
      <c r="T25" s="9"/>
      <c r="U25" s="334" t="s">
        <v>440</v>
      </c>
    </row>
    <row r="26" spans="1:21" s="51" customFormat="1">
      <c r="A26" s="292">
        <f>VLOOKUP(U26,Sheet1!$C$2:$C$84,1,FALSE)</f>
        <v>4031976</v>
      </c>
      <c r="B26" s="334">
        <v>403197908</v>
      </c>
      <c r="C26" s="334" t="s">
        <v>382</v>
      </c>
      <c r="D26">
        <v>1716</v>
      </c>
      <c r="E26" s="239">
        <f>VLOOKUP(A26,Sheet1!$C$2:$E$84,3,FALSE)</f>
        <v>1716</v>
      </c>
      <c r="F26" s="240">
        <f t="shared" si="0"/>
        <v>0</v>
      </c>
      <c r="G26" s="254">
        <f t="shared" si="4"/>
        <v>0</v>
      </c>
      <c r="H26">
        <v>337964.93</v>
      </c>
      <c r="I26" s="242">
        <f>VLOOKUP(A26,Sheet1!$C$2:$F$84,4,FALSE)</f>
        <v>337964.93</v>
      </c>
      <c r="J26" s="240">
        <f t="shared" si="1"/>
        <v>0</v>
      </c>
      <c r="K26" s="254">
        <f t="shared" si="5"/>
        <v>0</v>
      </c>
      <c r="L26" s="346">
        <v>323.76880499999999</v>
      </c>
      <c r="M26" s="239">
        <f>VLOOKUP(A26,Sheet1!$C$2:$G$84,5,FALSE)</f>
        <v>323.52999999999997</v>
      </c>
      <c r="N26" s="240">
        <f t="shared" si="2"/>
        <v>0.23880500000001348</v>
      </c>
      <c r="O26" s="254">
        <f t="shared" si="3"/>
        <v>7.3757879999999997E-4</v>
      </c>
      <c r="P26">
        <v>555587.27</v>
      </c>
      <c r="Q26" s="239">
        <f>VLOOKUP(A26,Sheet1!$C$2:$H$84,6,FALSE)</f>
        <v>555176.47</v>
      </c>
      <c r="R26" s="240">
        <f t="shared" si="6"/>
        <v>410.80000000004657</v>
      </c>
      <c r="S26" s="254">
        <f t="shared" si="7"/>
        <v>7.3939779999999998E-4</v>
      </c>
      <c r="T26" s="9"/>
      <c r="U26" s="334">
        <v>4031976</v>
      </c>
    </row>
    <row r="27" spans="1:21" s="51" customFormat="1">
      <c r="A27" s="292">
        <f>VLOOKUP(U27,Sheet1!$C$2:$C$84,1,FALSE)</f>
        <v>4741844</v>
      </c>
      <c r="B27" s="334">
        <v>474184900</v>
      </c>
      <c r="C27" s="334" t="s">
        <v>388</v>
      </c>
      <c r="D27">
        <v>3654</v>
      </c>
      <c r="E27" s="239">
        <f>VLOOKUP(A27,Sheet1!$C$2:$E$84,3,FALSE)</f>
        <v>3654</v>
      </c>
      <c r="F27" s="240">
        <f t="shared" si="0"/>
        <v>0</v>
      </c>
      <c r="G27" s="254">
        <f t="shared" si="4"/>
        <v>0</v>
      </c>
      <c r="H27">
        <v>405958.8</v>
      </c>
      <c r="I27" s="242">
        <f>VLOOKUP(A27,Sheet1!$C$2:$F$84,4,FALSE)</f>
        <v>405958.8</v>
      </c>
      <c r="J27" s="240">
        <f t="shared" si="1"/>
        <v>0</v>
      </c>
      <c r="K27" s="254">
        <f t="shared" si="5"/>
        <v>0</v>
      </c>
      <c r="L27" s="346">
        <v>146.05362099999999</v>
      </c>
      <c r="M27" s="239">
        <f>VLOOKUP(A27,Sheet1!$C$2:$G$84,5,FALSE)</f>
        <v>145.94999999999999</v>
      </c>
      <c r="N27" s="240">
        <f t="shared" si="2"/>
        <v>0.10362100000000396</v>
      </c>
      <c r="O27" s="254">
        <f t="shared" si="3"/>
        <v>7.0947230000000005E-4</v>
      </c>
      <c r="P27">
        <v>533679.93000000005</v>
      </c>
      <c r="Q27" s="239">
        <f>VLOOKUP(A27,Sheet1!$C$2:$H$84,6,FALSE)</f>
        <v>533285.32999999996</v>
      </c>
      <c r="R27" s="240">
        <f t="shared" si="6"/>
        <v>394.60000000009313</v>
      </c>
      <c r="S27" s="254">
        <f t="shared" si="7"/>
        <v>7.3939450000000005E-4</v>
      </c>
      <c r="T27" s="9"/>
      <c r="U27" s="334">
        <v>4741844</v>
      </c>
    </row>
    <row r="28" spans="1:21" s="51" customFormat="1">
      <c r="A28" s="292">
        <f>VLOOKUP(U28,Sheet1!$C$2:$C$84,1,FALSE)</f>
        <v>5330047</v>
      </c>
      <c r="B28" s="334">
        <v>533004909</v>
      </c>
      <c r="C28" s="334" t="s">
        <v>465</v>
      </c>
      <c r="D28">
        <v>5188</v>
      </c>
      <c r="E28" s="239">
        <f>VLOOKUP(A28,Sheet1!$C$2:$E$84,3,FALSE)</f>
        <v>5188</v>
      </c>
      <c r="F28" s="240">
        <f t="shared" si="0"/>
        <v>0</v>
      </c>
      <c r="G28" s="254">
        <f t="shared" si="4"/>
        <v>0</v>
      </c>
      <c r="H28">
        <v>492884.57</v>
      </c>
      <c r="I28" s="242">
        <f>VLOOKUP(A28,Sheet1!$C$2:$F$84,4,FALSE)</f>
        <v>492884.56</v>
      </c>
      <c r="J28" s="240">
        <f t="shared" si="1"/>
        <v>1.0000000009313226E-2</v>
      </c>
      <c r="K28" s="254">
        <f t="shared" si="5"/>
        <v>2.03E-8</v>
      </c>
      <c r="L28" s="346">
        <v>187.330918</v>
      </c>
      <c r="M28" s="239">
        <f>VLOOKUP(A28,Sheet1!$C$2:$G$84,5,FALSE)</f>
        <v>187.19</v>
      </c>
      <c r="N28" s="240">
        <f t="shared" si="2"/>
        <v>0.14091799999999921</v>
      </c>
      <c r="O28" s="254">
        <f t="shared" si="3"/>
        <v>7.5224099999999996E-4</v>
      </c>
      <c r="P28">
        <v>971872.8</v>
      </c>
      <c r="Q28" s="239">
        <f>VLOOKUP(A28,Sheet1!$C$2:$H$84,6,FALSE)</f>
        <v>971154.21</v>
      </c>
      <c r="R28" s="240">
        <f t="shared" si="6"/>
        <v>718.59000000008382</v>
      </c>
      <c r="S28" s="254">
        <f t="shared" si="7"/>
        <v>7.3938689999999995E-4</v>
      </c>
      <c r="T28" s="9"/>
      <c r="U28" s="334">
        <v>5330047</v>
      </c>
    </row>
    <row r="29" spans="1:21" s="51" customFormat="1">
      <c r="A29" s="292">
        <f>VLOOKUP(U29,Sheet1!$C$2:$C$84,1,FALSE)</f>
        <v>6054603</v>
      </c>
      <c r="B29" s="334">
        <v>605460005</v>
      </c>
      <c r="C29" s="334" t="s">
        <v>466</v>
      </c>
      <c r="D29">
        <v>24100</v>
      </c>
      <c r="E29" s="239">
        <f>VLOOKUP(A29,Sheet1!$C$2:$E$84,3,FALSE)</f>
        <v>24100</v>
      </c>
      <c r="F29" s="240">
        <f t="shared" si="0"/>
        <v>0</v>
      </c>
      <c r="G29" s="254">
        <f t="shared" si="4"/>
        <v>0</v>
      </c>
      <c r="H29">
        <v>234404.42</v>
      </c>
      <c r="I29" s="242">
        <f>VLOOKUP(A29,Sheet1!$C$2:$F$84,4,FALSE)</f>
        <v>234404.42</v>
      </c>
      <c r="J29" s="240">
        <f t="shared" si="1"/>
        <v>0</v>
      </c>
      <c r="K29" s="254">
        <f t="shared" si="5"/>
        <v>0</v>
      </c>
      <c r="L29" s="346">
        <v>8.6676769999999994</v>
      </c>
      <c r="M29" s="239">
        <f>VLOOKUP(A29,Sheet1!$C$2:$G$84,5,FALSE)</f>
        <v>8.67</v>
      </c>
      <c r="N29" s="240">
        <f t="shared" si="2"/>
        <v>-2.3230000000005191E-3</v>
      </c>
      <c r="O29" s="254">
        <f t="shared" si="3"/>
        <v>-2.6800720000000002E-4</v>
      </c>
      <c r="P29">
        <v>208891.03</v>
      </c>
      <c r="Q29" s="239">
        <f>VLOOKUP(A29,Sheet1!$C$2:$H$84,6,FALSE)</f>
        <v>209049.5</v>
      </c>
      <c r="R29" s="240">
        <f t="shared" si="6"/>
        <v>-158.47000000000116</v>
      </c>
      <c r="S29" s="254">
        <f t="shared" si="7"/>
        <v>-7.5862520000000004E-4</v>
      </c>
      <c r="T29" s="9"/>
      <c r="U29" s="334">
        <v>6054603</v>
      </c>
    </row>
    <row r="30" spans="1:21" s="51" customFormat="1">
      <c r="A30" s="292">
        <f>VLOOKUP(U30,Sheet1!$C$2:$C$84,1,FALSE)</f>
        <v>6185495</v>
      </c>
      <c r="B30" s="334">
        <v>618549901</v>
      </c>
      <c r="C30" s="334" t="s">
        <v>415</v>
      </c>
      <c r="D30">
        <v>1883</v>
      </c>
      <c r="E30" s="239">
        <f>VLOOKUP(A30,Sheet1!$C$2:$E$84,3,FALSE)</f>
        <v>1883</v>
      </c>
      <c r="F30" s="240">
        <f t="shared" si="0"/>
        <v>0</v>
      </c>
      <c r="G30" s="254">
        <f t="shared" si="4"/>
        <v>0</v>
      </c>
      <c r="H30">
        <v>180451.82</v>
      </c>
      <c r="I30" s="242">
        <f>VLOOKUP(A30,Sheet1!$C$2:$F$84,4,FALSE)</f>
        <v>180451.82</v>
      </c>
      <c r="J30" s="240">
        <f t="shared" si="1"/>
        <v>0</v>
      </c>
      <c r="K30" s="254">
        <f t="shared" si="5"/>
        <v>0</v>
      </c>
      <c r="L30" s="346">
        <v>205.70719199999999</v>
      </c>
      <c r="M30" s="239">
        <f>VLOOKUP(A30,Sheet1!$C$2:$G$84,5,FALSE)</f>
        <v>205.51</v>
      </c>
      <c r="N30" s="240">
        <f t="shared" si="2"/>
        <v>0.19719200000000114</v>
      </c>
      <c r="O30" s="254">
        <f t="shared" si="3"/>
        <v>9.5860529999999995E-4</v>
      </c>
      <c r="P30">
        <v>387346.64</v>
      </c>
      <c r="Q30" s="239">
        <f>VLOOKUP(A30,Sheet1!$C$2:$H$84,6,FALSE)</f>
        <v>386982.46</v>
      </c>
      <c r="R30" s="240">
        <f t="shared" si="6"/>
        <v>364.17999999999302</v>
      </c>
      <c r="S30" s="254">
        <f t="shared" si="7"/>
        <v>9.4019150000000001E-4</v>
      </c>
      <c r="T30" s="9"/>
      <c r="U30" s="334">
        <v>6185495</v>
      </c>
    </row>
    <row r="31" spans="1:21" s="51" customFormat="1">
      <c r="A31" s="292">
        <f>VLOOKUP(U31,Sheet1!$C$2:$C$84,1,FALSE)</f>
        <v>6499260</v>
      </c>
      <c r="B31" s="334">
        <v>649926003</v>
      </c>
      <c r="C31" s="334" t="s">
        <v>395</v>
      </c>
      <c r="D31">
        <v>3900</v>
      </c>
      <c r="E31" s="239">
        <f>VLOOKUP(A31,Sheet1!$C$2:$E$84,3,FALSE)</f>
        <v>3900</v>
      </c>
      <c r="F31" s="240">
        <f t="shared" si="0"/>
        <v>0</v>
      </c>
      <c r="G31" s="254">
        <f t="shared" si="4"/>
        <v>0</v>
      </c>
      <c r="H31">
        <v>211774.68</v>
      </c>
      <c r="I31" s="242">
        <f>VLOOKUP(A31,Sheet1!$C$2:$F$84,4,FALSE)</f>
        <v>211774.68</v>
      </c>
      <c r="J31" s="240">
        <f t="shared" si="1"/>
        <v>0</v>
      </c>
      <c r="K31" s="254">
        <f t="shared" si="5"/>
        <v>0</v>
      </c>
      <c r="L31" s="346">
        <v>56.827441999999998</v>
      </c>
      <c r="M31" s="239">
        <f>VLOOKUP(A31,Sheet1!$C$2:$G$84,5,FALSE)</f>
        <v>56.87</v>
      </c>
      <c r="N31" s="240">
        <f t="shared" ref="N31:N51" si="8">L31-M31</f>
        <v>-4.2557999999999652E-2</v>
      </c>
      <c r="O31" s="254">
        <f t="shared" ref="O31:O51" si="9">ROUND(N31/L31,10)</f>
        <v>-7.4889870000000003E-4</v>
      </c>
      <c r="P31">
        <v>221627.03</v>
      </c>
      <c r="Q31" s="239">
        <f>VLOOKUP(A31,Sheet1!$C$2:$H$84,6,FALSE)</f>
        <v>221795.16</v>
      </c>
      <c r="R31" s="240">
        <f t="shared" ref="R31:R51" si="10">P31-Q31</f>
        <v>-168.13000000000466</v>
      </c>
      <c r="S31" s="254">
        <f t="shared" ref="S31:S51" si="11">ROUND(R31/P31,10)</f>
        <v>-7.5861690000000002E-4</v>
      </c>
      <c r="T31" s="9"/>
      <c r="U31" s="334">
        <v>6499260</v>
      </c>
    </row>
    <row r="32" spans="1:21" s="51" customFormat="1">
      <c r="A32" s="292">
        <f>VLOOKUP(U32,Sheet1!$C$2:$C$84,1,FALSE)</f>
        <v>6555805</v>
      </c>
      <c r="B32" s="334">
        <v>655580009</v>
      </c>
      <c r="C32" s="334" t="s">
        <v>467</v>
      </c>
      <c r="D32">
        <v>6000</v>
      </c>
      <c r="E32" s="239">
        <f>VLOOKUP(A32,Sheet1!$C$2:$E$84,3,FALSE)</f>
        <v>6000</v>
      </c>
      <c r="F32" s="240">
        <f t="shared" si="0"/>
        <v>0</v>
      </c>
      <c r="G32" s="254">
        <f t="shared" si="4"/>
        <v>0</v>
      </c>
      <c r="H32">
        <v>214862.88</v>
      </c>
      <c r="I32" s="242">
        <f>VLOOKUP(A32,Sheet1!$C$2:$F$84,4,FALSE)</f>
        <v>214862.88</v>
      </c>
      <c r="J32" s="240">
        <f t="shared" si="1"/>
        <v>0</v>
      </c>
      <c r="K32" s="254">
        <f t="shared" si="5"/>
        <v>0</v>
      </c>
      <c r="L32" s="346">
        <v>47.569412</v>
      </c>
      <c r="M32" s="239">
        <f>VLOOKUP(A32,Sheet1!$C$2:$G$84,5,FALSE)</f>
        <v>47.61</v>
      </c>
      <c r="N32" s="240">
        <f t="shared" si="8"/>
        <v>-4.0587999999999624E-2</v>
      </c>
      <c r="O32" s="254">
        <f t="shared" si="9"/>
        <v>-8.5323739999999999E-4</v>
      </c>
      <c r="P32">
        <v>285416.46999999997</v>
      </c>
      <c r="Q32" s="239">
        <f>VLOOKUP(A32,Sheet1!$C$2:$H$84,6,FALSE)</f>
        <v>285633</v>
      </c>
      <c r="R32" s="240">
        <f t="shared" si="10"/>
        <v>-216.53000000002794</v>
      </c>
      <c r="S32" s="254">
        <f t="shared" si="11"/>
        <v>-7.5864580000000001E-4</v>
      </c>
      <c r="T32" s="9"/>
      <c r="U32" s="334">
        <v>6555805</v>
      </c>
    </row>
    <row r="33" spans="1:21" s="51" customFormat="1">
      <c r="A33" s="292">
        <f>VLOOKUP(U33,Sheet1!$C$2:$C$84,1,FALSE)</f>
        <v>6640682</v>
      </c>
      <c r="B33" s="334">
        <v>664068004</v>
      </c>
      <c r="C33" s="334" t="s">
        <v>468</v>
      </c>
      <c r="D33">
        <v>7972</v>
      </c>
      <c r="E33" s="239">
        <f>VLOOKUP(A33,Sheet1!$C$2:$E$84,3,FALSE)</f>
        <v>7972</v>
      </c>
      <c r="F33" s="240">
        <f t="shared" si="0"/>
        <v>0</v>
      </c>
      <c r="G33" s="254">
        <f t="shared" si="4"/>
        <v>0</v>
      </c>
      <c r="H33">
        <v>394943.18</v>
      </c>
      <c r="I33" s="242">
        <f>VLOOKUP(A33,Sheet1!$C$2:$F$84,4,FALSE)</f>
        <v>400043.51</v>
      </c>
      <c r="J33" s="240">
        <f t="shared" si="1"/>
        <v>-5100.3300000000163</v>
      </c>
      <c r="K33" s="254">
        <f t="shared" si="5"/>
        <v>-1.29140855E-2</v>
      </c>
      <c r="L33" s="346">
        <v>92.911968000000002</v>
      </c>
      <c r="M33" s="239">
        <f>VLOOKUP(A33,Sheet1!$C$2:$G$84,5,FALSE)</f>
        <v>92.98</v>
      </c>
      <c r="N33" s="240">
        <f t="shared" si="8"/>
        <v>-6.8032000000002313E-2</v>
      </c>
      <c r="O33" s="254">
        <f t="shared" si="9"/>
        <v>-7.3222000000000001E-4</v>
      </c>
      <c r="P33">
        <v>740694.21</v>
      </c>
      <c r="Q33" s="239">
        <f>VLOOKUP(A33,Sheet1!$C$2:$H$84,6,FALSE)</f>
        <v>741256.14</v>
      </c>
      <c r="R33" s="240">
        <f t="shared" si="10"/>
        <v>-561.93000000005122</v>
      </c>
      <c r="S33" s="254">
        <f t="shared" si="11"/>
        <v>-7.5865320000000004E-4</v>
      </c>
      <c r="T33" s="9"/>
      <c r="U33" s="334">
        <v>6640682</v>
      </c>
    </row>
    <row r="34" spans="1:21" s="51" customFormat="1">
      <c r="A34" s="292">
        <f>VLOOKUP(U34,Sheet1!$C$2:$C$84,1,FALSE)</f>
        <v>6659428</v>
      </c>
      <c r="B34" s="334">
        <v>665942009</v>
      </c>
      <c r="C34" s="334" t="s">
        <v>469</v>
      </c>
      <c r="D34">
        <v>7911</v>
      </c>
      <c r="E34" s="239">
        <f>VLOOKUP(A34,Sheet1!$C$2:$E$84,3,FALSE)</f>
        <v>7911</v>
      </c>
      <c r="F34" s="240">
        <f t="shared" si="0"/>
        <v>0</v>
      </c>
      <c r="G34" s="254">
        <f t="shared" si="4"/>
        <v>0</v>
      </c>
      <c r="H34">
        <v>352324.1</v>
      </c>
      <c r="I34" s="242">
        <f>VLOOKUP(A34,Sheet1!$C$2:$F$84,4,FALSE)</f>
        <v>352324.1</v>
      </c>
      <c r="J34" s="240">
        <f t="shared" si="1"/>
        <v>0</v>
      </c>
      <c r="K34" s="254">
        <f t="shared" si="5"/>
        <v>0</v>
      </c>
      <c r="L34" s="346">
        <v>77.513503</v>
      </c>
      <c r="M34" s="239">
        <f>VLOOKUP(A34,Sheet1!$C$2:$G$84,5,FALSE)</f>
        <v>77.569999999999993</v>
      </c>
      <c r="N34" s="240">
        <f t="shared" si="8"/>
        <v>-5.6496999999993136E-2</v>
      </c>
      <c r="O34" s="254">
        <f t="shared" si="9"/>
        <v>-7.2886659999999999E-4</v>
      </c>
      <c r="P34">
        <v>613209.31999999995</v>
      </c>
      <c r="Q34" s="239">
        <f>VLOOKUP(A34,Sheet1!$C$2:$H$84,6,FALSE)</f>
        <v>613674.54</v>
      </c>
      <c r="R34" s="240">
        <f t="shared" si="10"/>
        <v>-465.22000000008848</v>
      </c>
      <c r="S34" s="254">
        <f t="shared" si="11"/>
        <v>-7.5866430000000003E-4</v>
      </c>
      <c r="T34" s="9"/>
      <c r="U34" s="334">
        <v>6659428</v>
      </c>
    </row>
    <row r="35" spans="1:21" s="51" customFormat="1">
      <c r="A35" s="292">
        <f>VLOOKUP(U35,Sheet1!$C$2:$C$84,1,FALSE)</f>
        <v>6661144</v>
      </c>
      <c r="B35" s="334">
        <v>666114004</v>
      </c>
      <c r="C35" s="334" t="s">
        <v>399</v>
      </c>
      <c r="D35">
        <v>17800</v>
      </c>
      <c r="E35" s="239">
        <f>VLOOKUP(A35,Sheet1!$C$2:$E$84,3,FALSE)</f>
        <v>17800</v>
      </c>
      <c r="F35" s="240">
        <f t="shared" si="0"/>
        <v>0</v>
      </c>
      <c r="G35" s="254">
        <f t="shared" si="4"/>
        <v>0</v>
      </c>
      <c r="H35">
        <v>280514.89</v>
      </c>
      <c r="I35" s="242">
        <f>VLOOKUP(A35,Sheet1!$C$2:$F$84,4,FALSE)</f>
        <v>280514.89</v>
      </c>
      <c r="J35" s="240">
        <f t="shared" si="1"/>
        <v>0</v>
      </c>
      <c r="K35" s="254">
        <f t="shared" si="5"/>
        <v>0</v>
      </c>
      <c r="L35" s="346">
        <v>12.366152</v>
      </c>
      <c r="M35" s="239">
        <f>VLOOKUP(A35,Sheet1!$C$2:$G$84,5,FALSE)</f>
        <v>12.38</v>
      </c>
      <c r="N35" s="240">
        <f t="shared" si="8"/>
        <v>-1.3848000000001193E-2</v>
      </c>
      <c r="O35" s="254">
        <f t="shared" si="9"/>
        <v>-1.119831E-3</v>
      </c>
      <c r="P35">
        <v>220117.5</v>
      </c>
      <c r="Q35" s="239">
        <f>VLOOKUP(A35,Sheet1!$C$2:$H$84,6,FALSE)</f>
        <v>220284.5</v>
      </c>
      <c r="R35" s="240">
        <f t="shared" si="10"/>
        <v>-167</v>
      </c>
      <c r="S35" s="254">
        <f t="shared" si="11"/>
        <v>-7.5868569999999996E-4</v>
      </c>
      <c r="T35" s="9"/>
      <c r="U35" s="334">
        <v>6661144</v>
      </c>
    </row>
    <row r="36" spans="1:21" s="51" customFormat="1">
      <c r="A36" s="292">
        <f>VLOOKUP(U36,Sheet1!$C$2:$C$84,1,FALSE)</f>
        <v>6916781</v>
      </c>
      <c r="B36" s="334">
        <v>691678007</v>
      </c>
      <c r="C36" s="334" t="s">
        <v>284</v>
      </c>
      <c r="D36">
        <v>12030</v>
      </c>
      <c r="E36" s="239">
        <f>VLOOKUP(A36,Sheet1!$C$2:$E$84,3,FALSE)</f>
        <v>12030</v>
      </c>
      <c r="F36" s="240">
        <f t="shared" si="0"/>
        <v>0</v>
      </c>
      <c r="G36" s="254">
        <f t="shared" si="4"/>
        <v>0</v>
      </c>
      <c r="H36">
        <v>187289.38</v>
      </c>
      <c r="I36" s="242">
        <f>VLOOKUP(A36,Sheet1!$C$2:$F$84,4,FALSE)</f>
        <v>187289.37</v>
      </c>
      <c r="J36" s="240">
        <f t="shared" si="1"/>
        <v>1.0000000009313226E-2</v>
      </c>
      <c r="K36" s="254">
        <f t="shared" si="5"/>
        <v>5.3400000000000002E-8</v>
      </c>
      <c r="L36" s="346">
        <v>13.940371000000001</v>
      </c>
      <c r="M36" s="239">
        <f>VLOOKUP(A36,Sheet1!$C$2:$G$84,5,FALSE)</f>
        <v>13.94</v>
      </c>
      <c r="N36" s="240">
        <f t="shared" si="8"/>
        <v>3.7100000000123146E-4</v>
      </c>
      <c r="O36" s="254">
        <f t="shared" si="9"/>
        <v>2.6613399999999998E-5</v>
      </c>
      <c r="P36">
        <v>167702.66</v>
      </c>
      <c r="Q36" s="239">
        <f>VLOOKUP(A36,Sheet1!$C$2:$H$84,6,FALSE)</f>
        <v>167690.38</v>
      </c>
      <c r="R36" s="240">
        <f t="shared" si="10"/>
        <v>12.279999999998836</v>
      </c>
      <c r="S36" s="254">
        <f t="shared" si="11"/>
        <v>7.3224800000000004E-5</v>
      </c>
      <c r="T36" s="9"/>
      <c r="U36" s="334">
        <v>6916781</v>
      </c>
    </row>
    <row r="37" spans="1:21" s="51" customFormat="1">
      <c r="A37" s="292">
        <f>VLOOKUP(U37,Sheet1!$C$2:$C$84,1,FALSE)</f>
        <v>5889505</v>
      </c>
      <c r="B37" s="334">
        <v>588950907</v>
      </c>
      <c r="C37" s="334" t="s">
        <v>387</v>
      </c>
      <c r="D37">
        <v>19754</v>
      </c>
      <c r="E37" s="239">
        <f>VLOOKUP(A37,Sheet1!$C$2:$E$84,3,FALSE)</f>
        <v>19754</v>
      </c>
      <c r="F37" s="240">
        <f t="shared" si="0"/>
        <v>0</v>
      </c>
      <c r="G37" s="254">
        <f t="shared" si="4"/>
        <v>0</v>
      </c>
      <c r="H37">
        <v>389105.64</v>
      </c>
      <c r="I37" s="242">
        <f>VLOOKUP(A37,Sheet1!$C$2:$F$84,4,FALSE)</f>
        <v>389105.64</v>
      </c>
      <c r="J37" s="240">
        <f t="shared" si="1"/>
        <v>0</v>
      </c>
      <c r="K37" s="254">
        <f t="shared" si="5"/>
        <v>0</v>
      </c>
      <c r="L37" s="346">
        <v>28.278466999999999</v>
      </c>
      <c r="M37" s="239">
        <f>VLOOKUP(A37,Sheet1!$C$2:$G$84,5,FALSE)</f>
        <v>28.26</v>
      </c>
      <c r="N37" s="240">
        <f t="shared" si="8"/>
        <v>1.8466999999997569E-2</v>
      </c>
      <c r="O37" s="254">
        <f t="shared" si="9"/>
        <v>6.5304109999999996E-4</v>
      </c>
      <c r="P37">
        <v>558612.84</v>
      </c>
      <c r="Q37" s="239">
        <f>VLOOKUP(A37,Sheet1!$C$2:$H$84,6,FALSE)</f>
        <v>558199.80000000005</v>
      </c>
      <c r="R37" s="240">
        <f t="shared" si="10"/>
        <v>413.03999999992084</v>
      </c>
      <c r="S37" s="254">
        <f t="shared" si="11"/>
        <v>7.3940300000000002E-4</v>
      </c>
      <c r="T37" s="9"/>
      <c r="U37" s="334">
        <v>5889505</v>
      </c>
    </row>
    <row r="38" spans="1:21" s="51" customFormat="1">
      <c r="A38" s="292">
        <f>VLOOKUP(U38,Sheet1!$C$2:$C$84,1,FALSE)</f>
        <v>6356406</v>
      </c>
      <c r="B38" s="334">
        <v>635640006</v>
      </c>
      <c r="C38" s="334" t="s">
        <v>402</v>
      </c>
      <c r="D38">
        <v>6188</v>
      </c>
      <c r="E38" s="239">
        <f>VLOOKUP(A38,Sheet1!$C$2:$E$84,3,FALSE)</f>
        <v>6188</v>
      </c>
      <c r="F38" s="240">
        <f t="shared" si="0"/>
        <v>0</v>
      </c>
      <c r="G38" s="254">
        <f t="shared" si="4"/>
        <v>0</v>
      </c>
      <c r="H38">
        <v>208492.07</v>
      </c>
      <c r="I38" s="242">
        <f>VLOOKUP(A38,Sheet1!$C$2:$F$84,4,FALSE)</f>
        <v>194414.99</v>
      </c>
      <c r="J38" s="240">
        <f t="shared" si="1"/>
        <v>14077.080000000016</v>
      </c>
      <c r="K38" s="254">
        <f t="shared" si="5"/>
        <v>6.7518539200000005E-2</v>
      </c>
      <c r="L38" s="346">
        <v>19.255188</v>
      </c>
      <c r="M38" s="239">
        <f>VLOOKUP(A38,Sheet1!$C$2:$G$84,5,FALSE)</f>
        <v>19.27</v>
      </c>
      <c r="N38" s="240">
        <f t="shared" si="8"/>
        <v>-1.4811999999999159E-2</v>
      </c>
      <c r="O38" s="254">
        <f t="shared" si="9"/>
        <v>-7.6924719999999999E-4</v>
      </c>
      <c r="P38">
        <v>119151.1</v>
      </c>
      <c r="Q38" s="239">
        <f>VLOOKUP(A38,Sheet1!$C$2:$H$84,6,FALSE)</f>
        <v>119241.5</v>
      </c>
      <c r="R38" s="240">
        <f t="shared" si="10"/>
        <v>-90.399999999994179</v>
      </c>
      <c r="S38" s="254">
        <f t="shared" si="11"/>
        <v>-7.5870050000000002E-4</v>
      </c>
      <c r="T38" s="9"/>
      <c r="U38" s="334">
        <v>6356406</v>
      </c>
    </row>
    <row r="39" spans="1:21" s="51" customFormat="1">
      <c r="A39" s="292">
        <f>VLOOKUP(U39,Sheet1!$C$2:$C$84,1,FALSE)</f>
        <v>6869302</v>
      </c>
      <c r="B39" s="334">
        <v>686930009</v>
      </c>
      <c r="C39" s="334" t="s">
        <v>470</v>
      </c>
      <c r="D39">
        <v>2398</v>
      </c>
      <c r="E39" s="239">
        <f>VLOOKUP(A39,Sheet1!$C$2:$E$84,3,FALSE)</f>
        <v>2398</v>
      </c>
      <c r="F39" s="240">
        <f t="shared" si="0"/>
        <v>0</v>
      </c>
      <c r="G39" s="254">
        <f t="shared" si="4"/>
        <v>0</v>
      </c>
      <c r="H39">
        <v>172824.13</v>
      </c>
      <c r="I39" s="242">
        <f>VLOOKUP(A39,Sheet1!$C$2:$F$84,4,FALSE)</f>
        <v>203559.9</v>
      </c>
      <c r="J39" s="240">
        <f t="shared" si="1"/>
        <v>-30735.76999999999</v>
      </c>
      <c r="K39" s="254">
        <f t="shared" si="5"/>
        <v>-0.17784420500000001</v>
      </c>
      <c r="L39" s="346">
        <v>108.120913</v>
      </c>
      <c r="M39" s="239">
        <f>VLOOKUP(A39,Sheet1!$C$2:$G$84,5,FALSE)</f>
        <v>108.2</v>
      </c>
      <c r="N39" s="240">
        <f t="shared" si="8"/>
        <v>-7.908700000000124E-2</v>
      </c>
      <c r="O39" s="254">
        <f t="shared" si="9"/>
        <v>-7.3146810000000002E-4</v>
      </c>
      <c r="P39">
        <v>259273.95</v>
      </c>
      <c r="Q39" s="239">
        <f>VLOOKUP(A39,Sheet1!$C$2:$H$84,6,FALSE)</f>
        <v>259470.65</v>
      </c>
      <c r="R39" s="240">
        <f t="shared" si="10"/>
        <v>-196.69999999998254</v>
      </c>
      <c r="S39" s="254">
        <f t="shared" si="11"/>
        <v>-7.5865700000000004E-4</v>
      </c>
      <c r="T39" s="9"/>
      <c r="U39" s="334">
        <v>6869302</v>
      </c>
    </row>
    <row r="40" spans="1:21" s="51" customFormat="1">
      <c r="A40" s="292">
        <f>VLOOKUP(U40,Sheet1!$C$2:$C$84,1,FALSE)</f>
        <v>2640891</v>
      </c>
      <c r="B40" s="334">
        <v>654902204</v>
      </c>
      <c r="C40" s="334" t="s">
        <v>471</v>
      </c>
      <c r="D40">
        <v>40000</v>
      </c>
      <c r="E40" s="239">
        <f>VLOOKUP(A40,Sheet1!$C$2:$E$84,3,FALSE)</f>
        <v>40000</v>
      </c>
      <c r="F40" s="240">
        <f t="shared" si="0"/>
        <v>0</v>
      </c>
      <c r="G40" s="254">
        <f t="shared" si="4"/>
        <v>0</v>
      </c>
      <c r="H40">
        <v>137044</v>
      </c>
      <c r="I40" s="242">
        <f>VLOOKUP(A40,Sheet1!$C$2:$F$84,4,FALSE)</f>
        <v>137044</v>
      </c>
      <c r="J40" s="240">
        <f t="shared" si="1"/>
        <v>0</v>
      </c>
      <c r="K40" s="254">
        <f t="shared" si="5"/>
        <v>0</v>
      </c>
      <c r="L40" s="346">
        <v>3.91</v>
      </c>
      <c r="M40" s="239">
        <f>VLOOKUP(A40,Sheet1!$C$2:$G$84,5,FALSE)</f>
        <v>3.91</v>
      </c>
      <c r="N40" s="240">
        <f t="shared" si="8"/>
        <v>0</v>
      </c>
      <c r="O40" s="254">
        <f t="shared" si="9"/>
        <v>0</v>
      </c>
      <c r="P40">
        <v>156400</v>
      </c>
      <c r="Q40" s="239">
        <f>VLOOKUP(A40,Sheet1!$C$2:$H$84,6,FALSE)</f>
        <v>156400</v>
      </c>
      <c r="R40" s="240">
        <f t="shared" si="10"/>
        <v>0</v>
      </c>
      <c r="S40" s="254">
        <f t="shared" si="11"/>
        <v>0</v>
      </c>
      <c r="T40" s="9"/>
      <c r="U40" s="334">
        <v>2640891</v>
      </c>
    </row>
    <row r="41" spans="1:21" s="51" customFormat="1">
      <c r="A41" s="292">
        <f>VLOOKUP(U41,Sheet1!$C$2:$C$84,1,FALSE)</f>
        <v>2024677</v>
      </c>
      <c r="B41" s="334" t="s">
        <v>309</v>
      </c>
      <c r="C41" s="334" t="s">
        <v>472</v>
      </c>
      <c r="D41">
        <v>20835</v>
      </c>
      <c r="E41" s="239">
        <f>VLOOKUP(A41,Sheet1!$C$2:$E$84,3,FALSE)</f>
        <v>20835</v>
      </c>
      <c r="F41" s="240">
        <f t="shared" si="0"/>
        <v>0</v>
      </c>
      <c r="G41" s="254">
        <f t="shared" si="4"/>
        <v>0</v>
      </c>
      <c r="H41">
        <v>280479.26</v>
      </c>
      <c r="I41" s="242">
        <f>VLOOKUP(A41,Sheet1!$C$2:$F$84,4,FALSE)</f>
        <v>280476.57</v>
      </c>
      <c r="J41" s="240">
        <f t="shared" si="1"/>
        <v>2.6900000000023283</v>
      </c>
      <c r="K41" s="254">
        <f t="shared" si="5"/>
        <v>9.5906999999999995E-6</v>
      </c>
      <c r="L41" s="346">
        <v>28.11</v>
      </c>
      <c r="M41" s="239">
        <f>VLOOKUP(A41,Sheet1!$C$2:$G$84,5,FALSE)</f>
        <v>28.11</v>
      </c>
      <c r="N41" s="240">
        <f t="shared" si="8"/>
        <v>0</v>
      </c>
      <c r="O41" s="254">
        <f t="shared" si="9"/>
        <v>0</v>
      </c>
      <c r="P41">
        <v>585671.85</v>
      </c>
      <c r="Q41" s="239">
        <f>VLOOKUP(A41,Sheet1!$C$2:$H$84,6,FALSE)</f>
        <v>585671.85</v>
      </c>
      <c r="R41" s="240">
        <f t="shared" si="10"/>
        <v>0</v>
      </c>
      <c r="S41" s="254">
        <f t="shared" si="11"/>
        <v>0</v>
      </c>
      <c r="T41" s="9"/>
      <c r="U41" s="334">
        <v>2024677</v>
      </c>
    </row>
    <row r="42" spans="1:21" s="51" customFormat="1">
      <c r="A42" s="292">
        <f>VLOOKUP(U42,Sheet1!$C$2:$C$84,1,FALSE)</f>
        <v>2775135</v>
      </c>
      <c r="B42" s="334">
        <v>803054204</v>
      </c>
      <c r="C42" s="334" t="s">
        <v>473</v>
      </c>
      <c r="D42">
        <v>6200</v>
      </c>
      <c r="E42" s="239">
        <f>VLOOKUP(A42,Sheet1!$C$2:$E$84,3,FALSE)</f>
        <v>6200</v>
      </c>
      <c r="F42" s="240">
        <f t="shared" si="0"/>
        <v>0</v>
      </c>
      <c r="G42" s="254">
        <f t="shared" si="4"/>
        <v>0</v>
      </c>
      <c r="H42">
        <v>633075.1</v>
      </c>
      <c r="I42" s="242">
        <f>VLOOKUP(A42,Sheet1!$C$2:$F$84,4,FALSE)</f>
        <v>638639.88</v>
      </c>
      <c r="J42" s="240">
        <f t="shared" si="1"/>
        <v>-5564.7800000000279</v>
      </c>
      <c r="K42" s="254">
        <f t="shared" si="5"/>
        <v>-8.7900788000000001E-3</v>
      </c>
      <c r="L42" s="346">
        <v>155.81</v>
      </c>
      <c r="M42" s="239">
        <f>VLOOKUP(A42,Sheet1!$C$2:$G$84,5,FALSE)</f>
        <v>155.81</v>
      </c>
      <c r="N42" s="240">
        <f t="shared" si="8"/>
        <v>0</v>
      </c>
      <c r="O42" s="254">
        <f t="shared" si="9"/>
        <v>0</v>
      </c>
      <c r="P42">
        <v>966022</v>
      </c>
      <c r="Q42" s="239">
        <f>VLOOKUP(A42,Sheet1!$C$2:$H$84,6,FALSE)</f>
        <v>966022</v>
      </c>
      <c r="R42" s="240">
        <f t="shared" si="10"/>
        <v>0</v>
      </c>
      <c r="S42" s="254">
        <f t="shared" si="11"/>
        <v>0</v>
      </c>
      <c r="T42" s="9"/>
      <c r="U42" s="334">
        <v>2775135</v>
      </c>
    </row>
    <row r="43" spans="1:21" s="51" customFormat="1">
      <c r="A43" s="292">
        <f>VLOOKUP(U43,Sheet1!$C$2:$C$84,1,FALSE)</f>
        <v>2821481</v>
      </c>
      <c r="B43" s="334">
        <v>835699307</v>
      </c>
      <c r="C43" s="334" t="s">
        <v>474</v>
      </c>
      <c r="D43">
        <v>11667</v>
      </c>
      <c r="E43" s="239">
        <f>VLOOKUP(A43,Sheet1!$C$2:$E$84,3,FALSE)</f>
        <v>11667</v>
      </c>
      <c r="F43" s="240">
        <f t="shared" si="0"/>
        <v>0</v>
      </c>
      <c r="G43" s="254">
        <f t="shared" si="4"/>
        <v>0</v>
      </c>
      <c r="H43">
        <v>447931.93</v>
      </c>
      <c r="I43" s="242">
        <f>VLOOKUP(A43,Sheet1!$C$2:$F$84,4,FALSE)</f>
        <v>479616.92</v>
      </c>
      <c r="J43" s="240">
        <f t="shared" si="1"/>
        <v>-31684.989999999991</v>
      </c>
      <c r="K43" s="254">
        <f t="shared" si="5"/>
        <v>-7.0736171900000006E-2</v>
      </c>
      <c r="L43" s="346">
        <v>76.75</v>
      </c>
      <c r="M43" s="239">
        <f>VLOOKUP(A43,Sheet1!$C$2:$G$84,5,FALSE)</f>
        <v>76.75</v>
      </c>
      <c r="N43" s="240">
        <f t="shared" si="8"/>
        <v>0</v>
      </c>
      <c r="O43" s="254">
        <f t="shared" si="9"/>
        <v>0</v>
      </c>
      <c r="P43">
        <v>895442.25</v>
      </c>
      <c r="Q43" s="239">
        <f>VLOOKUP(A43,Sheet1!$C$2:$H$84,6,FALSE)</f>
        <v>895442.25</v>
      </c>
      <c r="R43" s="240">
        <f t="shared" si="10"/>
        <v>0</v>
      </c>
      <c r="S43" s="254">
        <f t="shared" si="11"/>
        <v>0</v>
      </c>
      <c r="T43" s="9"/>
      <c r="U43" s="334">
        <v>2821481</v>
      </c>
    </row>
    <row r="44" spans="1:21" s="51" customFormat="1">
      <c r="A44" s="292">
        <f>VLOOKUP(U44,Sheet1!$C$2:$C$84,1,FALSE)</f>
        <v>2495648</v>
      </c>
      <c r="B44" s="334" t="s">
        <v>365</v>
      </c>
      <c r="C44" s="334" t="s">
        <v>475</v>
      </c>
      <c r="D44">
        <v>8800</v>
      </c>
      <c r="E44" s="239">
        <f>VLOOKUP(A44,Sheet1!$C$2:$E$84,3,FALSE)</f>
        <v>8800</v>
      </c>
      <c r="F44" s="240">
        <f t="shared" si="0"/>
        <v>0</v>
      </c>
      <c r="G44" s="254">
        <f t="shared" si="4"/>
        <v>0</v>
      </c>
      <c r="H44">
        <v>215805.28</v>
      </c>
      <c r="I44" s="242">
        <f>VLOOKUP(A44,Sheet1!$C$2:$F$84,4,FALSE)</f>
        <v>215805.28</v>
      </c>
      <c r="J44" s="240">
        <f t="shared" si="1"/>
        <v>0</v>
      </c>
      <c r="K44" s="254">
        <f t="shared" si="5"/>
        <v>0</v>
      </c>
      <c r="L44" s="346">
        <v>22.42</v>
      </c>
      <c r="M44" s="239">
        <f>VLOOKUP(A44,Sheet1!$C$2:$G$84,5,FALSE)</f>
        <v>22.42</v>
      </c>
      <c r="N44" s="240">
        <f t="shared" si="8"/>
        <v>0</v>
      </c>
      <c r="O44" s="254">
        <f t="shared" si="9"/>
        <v>0</v>
      </c>
      <c r="P44">
        <v>197296</v>
      </c>
      <c r="Q44" s="239">
        <f>VLOOKUP(A44,Sheet1!$C$2:$H$84,6,FALSE)</f>
        <v>197296</v>
      </c>
      <c r="R44" s="240">
        <f t="shared" si="10"/>
        <v>0</v>
      </c>
      <c r="S44" s="254">
        <f t="shared" si="11"/>
        <v>0</v>
      </c>
      <c r="T44" s="9"/>
      <c r="U44" s="334">
        <v>2495648</v>
      </c>
    </row>
    <row r="45" spans="1:21" s="51" customFormat="1">
      <c r="A45" s="292">
        <f>VLOOKUP(U45,Sheet1!$C$2:$C$84,1,FALSE)</f>
        <v>2186812</v>
      </c>
      <c r="B45" s="334" t="s">
        <v>315</v>
      </c>
      <c r="C45" s="334" t="s">
        <v>476</v>
      </c>
      <c r="D45">
        <v>30600</v>
      </c>
      <c r="E45" s="239">
        <f>VLOOKUP(A45,Sheet1!$C$2:$E$84,3,FALSE)</f>
        <v>30600</v>
      </c>
      <c r="F45" s="240">
        <f t="shared" si="0"/>
        <v>0</v>
      </c>
      <c r="G45" s="254">
        <f t="shared" si="4"/>
        <v>0</v>
      </c>
      <c r="H45">
        <v>292093.21999999997</v>
      </c>
      <c r="I45" s="242">
        <f>VLOOKUP(A45,Sheet1!$C$2:$F$84,4,FALSE)</f>
        <v>292093.21999999997</v>
      </c>
      <c r="J45" s="240">
        <f t="shared" si="1"/>
        <v>0</v>
      </c>
      <c r="K45" s="254">
        <f t="shared" si="5"/>
        <v>0</v>
      </c>
      <c r="L45" s="346">
        <v>5.52</v>
      </c>
      <c r="M45" s="239">
        <f>VLOOKUP(A45,Sheet1!$C$2:$G$84,5,FALSE)</f>
        <v>5.52</v>
      </c>
      <c r="N45" s="240">
        <f t="shared" si="8"/>
        <v>0</v>
      </c>
      <c r="O45" s="254">
        <f t="shared" si="9"/>
        <v>0</v>
      </c>
      <c r="P45">
        <v>168912</v>
      </c>
      <c r="Q45" s="239">
        <f>VLOOKUP(A45,Sheet1!$C$2:$H$84,6,FALSE)</f>
        <v>168912</v>
      </c>
      <c r="R45" s="240">
        <f t="shared" si="10"/>
        <v>0</v>
      </c>
      <c r="S45" s="254">
        <f t="shared" si="11"/>
        <v>0</v>
      </c>
      <c r="T45" s="9"/>
      <c r="U45" s="334">
        <v>2186812</v>
      </c>
    </row>
    <row r="46" spans="1:21" s="51" customFormat="1">
      <c r="A46" s="292">
        <f>VLOOKUP(U46,Sheet1!$C$2:$C$84,1,FALSE)</f>
        <v>2615565</v>
      </c>
      <c r="B46" s="334" t="s">
        <v>371</v>
      </c>
      <c r="C46" s="334" t="s">
        <v>477</v>
      </c>
      <c r="D46">
        <v>18400</v>
      </c>
      <c r="E46" s="239">
        <f>VLOOKUP(A46,Sheet1!$C$2:$E$84,3,FALSE)</f>
        <v>18400</v>
      </c>
      <c r="F46" s="240">
        <f t="shared" si="0"/>
        <v>0</v>
      </c>
      <c r="G46" s="254">
        <f t="shared" si="4"/>
        <v>0</v>
      </c>
      <c r="H46">
        <v>615917.48</v>
      </c>
      <c r="I46" s="242">
        <f>VLOOKUP(A46,Sheet1!$C$2:$F$84,4,FALSE)</f>
        <v>615917.48</v>
      </c>
      <c r="J46" s="240">
        <f t="shared" si="1"/>
        <v>0</v>
      </c>
      <c r="K46" s="254">
        <f t="shared" si="5"/>
        <v>0</v>
      </c>
      <c r="L46" s="346">
        <v>39.1</v>
      </c>
      <c r="M46" s="239">
        <f>VLOOKUP(A46,Sheet1!$C$2:$G$84,5,FALSE)</f>
        <v>39.1</v>
      </c>
      <c r="N46" s="240">
        <f t="shared" si="8"/>
        <v>0</v>
      </c>
      <c r="O46" s="254">
        <f t="shared" si="9"/>
        <v>0</v>
      </c>
      <c r="P46">
        <v>719440</v>
      </c>
      <c r="Q46" s="239">
        <f>VLOOKUP(A46,Sheet1!$C$2:$H$84,6,FALSE)</f>
        <v>719440</v>
      </c>
      <c r="R46" s="240">
        <f t="shared" si="10"/>
        <v>0</v>
      </c>
      <c r="S46" s="254">
        <f t="shared" si="11"/>
        <v>0</v>
      </c>
      <c r="T46" s="9"/>
      <c r="U46" s="334">
        <v>2615565</v>
      </c>
    </row>
    <row r="47" spans="1:21" s="51" customFormat="1">
      <c r="A47" s="292">
        <f>VLOOKUP(U47,Sheet1!$C$2:$C$84,1,FALSE)</f>
        <v>2722670</v>
      </c>
      <c r="B47" s="334" t="s">
        <v>302</v>
      </c>
      <c r="C47" s="334" t="s">
        <v>478</v>
      </c>
      <c r="D47">
        <v>16414</v>
      </c>
      <c r="E47" s="239">
        <f>VLOOKUP(A47,Sheet1!$C$2:$E$84,3,FALSE)</f>
        <v>16414</v>
      </c>
      <c r="F47" s="240">
        <f t="shared" si="0"/>
        <v>0</v>
      </c>
      <c r="G47" s="254">
        <f t="shared" si="4"/>
        <v>0</v>
      </c>
      <c r="H47">
        <v>244930.71</v>
      </c>
      <c r="I47" s="242">
        <f>VLOOKUP(A47,Sheet1!$C$2:$F$84,4,FALSE)</f>
        <v>249507.58</v>
      </c>
      <c r="J47" s="240">
        <f t="shared" si="1"/>
        <v>-4576.8699999999953</v>
      </c>
      <c r="K47" s="254">
        <f t="shared" si="5"/>
        <v>-1.8686386900000001E-2</v>
      </c>
      <c r="L47" s="346">
        <v>12.49</v>
      </c>
      <c r="M47" s="239">
        <f>VLOOKUP(A47,Sheet1!$C$2:$G$84,5,FALSE)</f>
        <v>12.49</v>
      </c>
      <c r="N47" s="240">
        <f t="shared" si="8"/>
        <v>0</v>
      </c>
      <c r="O47" s="254">
        <f t="shared" si="9"/>
        <v>0</v>
      </c>
      <c r="P47">
        <v>205010.86</v>
      </c>
      <c r="Q47" s="239">
        <f>VLOOKUP(A47,Sheet1!$C$2:$H$84,6,FALSE)</f>
        <v>205010.86</v>
      </c>
      <c r="R47" s="240">
        <f t="shared" si="10"/>
        <v>0</v>
      </c>
      <c r="S47" s="254">
        <f t="shared" si="11"/>
        <v>0</v>
      </c>
      <c r="T47" s="9"/>
      <c r="U47" s="334">
        <v>2722670</v>
      </c>
    </row>
    <row r="48" spans="1:21" s="51" customFormat="1">
      <c r="A48" s="292">
        <f>VLOOKUP(U48,Sheet1!$C$2:$C$84,1,FALSE)</f>
        <v>7124594</v>
      </c>
      <c r="B48" s="334">
        <v>712459908</v>
      </c>
      <c r="C48" s="334" t="s">
        <v>409</v>
      </c>
      <c r="D48">
        <v>2596</v>
      </c>
      <c r="E48" s="239">
        <f>VLOOKUP(A48,Sheet1!$C$2:$E$84,3,FALSE)</f>
        <v>2596</v>
      </c>
      <c r="F48" s="240">
        <f t="shared" si="0"/>
        <v>0</v>
      </c>
      <c r="G48" s="254">
        <f t="shared" si="4"/>
        <v>0</v>
      </c>
      <c r="H48">
        <v>382225.63</v>
      </c>
      <c r="I48" s="242">
        <f>VLOOKUP(A48,Sheet1!$C$2:$F$84,4,FALSE)</f>
        <v>382225.63</v>
      </c>
      <c r="J48" s="240">
        <f t="shared" si="1"/>
        <v>0</v>
      </c>
      <c r="K48" s="254">
        <f t="shared" si="5"/>
        <v>0</v>
      </c>
      <c r="L48" s="346">
        <v>147.48299299999999</v>
      </c>
      <c r="M48" s="239">
        <f>VLOOKUP(A48,Sheet1!$C$2:$G$84,5,FALSE)</f>
        <v>147.16999999999999</v>
      </c>
      <c r="N48" s="240">
        <f t="shared" si="8"/>
        <v>0.31299300000000585</v>
      </c>
      <c r="O48" s="254">
        <f t="shared" si="9"/>
        <v>2.1222311000000001E-3</v>
      </c>
      <c r="P48">
        <v>382865.85</v>
      </c>
      <c r="Q48" s="239">
        <f>VLOOKUP(A48,Sheet1!$C$2:$H$84,6,FALSE)</f>
        <v>382054.96</v>
      </c>
      <c r="R48" s="240">
        <f t="shared" si="10"/>
        <v>810.88999999995576</v>
      </c>
      <c r="S48" s="254">
        <f t="shared" si="11"/>
        <v>2.1179481000000002E-3</v>
      </c>
      <c r="T48" s="9"/>
      <c r="U48" s="334">
        <v>7124594</v>
      </c>
    </row>
    <row r="49" spans="1:37" s="51" customFormat="1">
      <c r="A49" s="292">
        <f>VLOOKUP(U49,Sheet1!$C$2:$C$84,1,FALSE)</f>
        <v>7171589</v>
      </c>
      <c r="B49" s="334">
        <v>717158901</v>
      </c>
      <c r="C49" s="334" t="s">
        <v>411</v>
      </c>
      <c r="D49">
        <v>18812</v>
      </c>
      <c r="E49" s="239">
        <f>VLOOKUP(A49,Sheet1!$C$2:$E$84,3,FALSE)</f>
        <v>18812</v>
      </c>
      <c r="F49" s="240">
        <f t="shared" si="0"/>
        <v>0</v>
      </c>
      <c r="G49" s="254">
        <f t="shared" si="4"/>
        <v>0</v>
      </c>
      <c r="H49">
        <v>260935.21</v>
      </c>
      <c r="I49" s="242">
        <f>VLOOKUP(A49,Sheet1!$C$2:$F$84,4,FALSE)</f>
        <v>260935.19</v>
      </c>
      <c r="J49" s="240">
        <f t="shared" si="1"/>
        <v>1.9999999989522621E-2</v>
      </c>
      <c r="K49" s="254">
        <f t="shared" si="5"/>
        <v>7.6599999999999998E-8</v>
      </c>
      <c r="L49" s="346">
        <v>10.061496999999999</v>
      </c>
      <c r="M49" s="239">
        <f>VLOOKUP(A49,Sheet1!$C$2:$G$84,5,FALSE)</f>
        <v>10.039999999999999</v>
      </c>
      <c r="N49" s="240">
        <f t="shared" si="8"/>
        <v>2.1497000000000099E-2</v>
      </c>
      <c r="O49" s="254">
        <f t="shared" si="9"/>
        <v>2.1365607999999999E-3</v>
      </c>
      <c r="P49">
        <v>189276.88</v>
      </c>
      <c r="Q49" s="239">
        <f>VLOOKUP(A49,Sheet1!$C$2:$H$84,6,FALSE)</f>
        <v>188875.99</v>
      </c>
      <c r="R49" s="240">
        <f t="shared" si="10"/>
        <v>400.89000000001397</v>
      </c>
      <c r="S49" s="254">
        <f t="shared" si="11"/>
        <v>2.1180082999999999E-3</v>
      </c>
      <c r="T49" s="9"/>
      <c r="U49" s="334">
        <v>7171589</v>
      </c>
    </row>
    <row r="50" spans="1:37" s="51" customFormat="1">
      <c r="A50" s="292">
        <f>VLOOKUP(U50,Sheet1!$C$2:$C$84,1,FALSE)</f>
        <v>7333378</v>
      </c>
      <c r="B50" s="334">
        <v>733337901</v>
      </c>
      <c r="C50" s="334" t="s">
        <v>479</v>
      </c>
      <c r="D50">
        <v>2445</v>
      </c>
      <c r="E50" s="239">
        <f>VLOOKUP(A50,Sheet1!$C$2:$E$84,3,FALSE)</f>
        <v>2445</v>
      </c>
      <c r="F50" s="240">
        <f t="shared" si="0"/>
        <v>0</v>
      </c>
      <c r="G50" s="254">
        <f t="shared" si="4"/>
        <v>0</v>
      </c>
      <c r="H50">
        <v>439027.29</v>
      </c>
      <c r="I50" s="242">
        <f>VLOOKUP(A50,Sheet1!$C$2:$F$84,4,FALSE)</f>
        <v>439028.68</v>
      </c>
      <c r="J50" s="240">
        <f t="shared" si="1"/>
        <v>-1.3900000000139698</v>
      </c>
      <c r="K50" s="254">
        <f t="shared" si="5"/>
        <v>-3.1661000000000001E-6</v>
      </c>
      <c r="L50" s="346">
        <v>618.88435400000003</v>
      </c>
      <c r="M50" s="239">
        <f>VLOOKUP(A50,Sheet1!$C$2:$G$84,5,FALSE)</f>
        <v>617.57000000000005</v>
      </c>
      <c r="N50" s="240">
        <f t="shared" si="8"/>
        <v>1.3143539999999803</v>
      </c>
      <c r="O50" s="254">
        <f t="shared" si="9"/>
        <v>2.1237473000000002E-3</v>
      </c>
      <c r="P50">
        <v>1513172.24</v>
      </c>
      <c r="Q50" s="239">
        <f>VLOOKUP(A50,Sheet1!$C$2:$H$84,6,FALSE)</f>
        <v>1509967.42</v>
      </c>
      <c r="R50" s="240">
        <f t="shared" si="10"/>
        <v>3204.8200000000652</v>
      </c>
      <c r="S50" s="254">
        <f t="shared" si="11"/>
        <v>2.1179479000000001E-3</v>
      </c>
      <c r="T50" s="9"/>
      <c r="U50" s="334">
        <v>7333378</v>
      </c>
    </row>
    <row r="51" spans="1:37" s="51" customFormat="1">
      <c r="A51" s="292">
        <f>VLOOKUP(U51,Sheet1!$C$2:$C$84,1,FALSE)</f>
        <v>2945927</v>
      </c>
      <c r="B51" s="334" t="s">
        <v>317</v>
      </c>
      <c r="C51" s="334" t="s">
        <v>480</v>
      </c>
      <c r="D51">
        <v>23600</v>
      </c>
      <c r="E51" s="239">
        <f>VLOOKUP(A51,Sheet1!$C$2:$E$84,3,FALSE)</f>
        <v>23600</v>
      </c>
      <c r="F51" s="240">
        <f t="shared" si="0"/>
        <v>0</v>
      </c>
      <c r="G51" s="254">
        <f t="shared" si="4"/>
        <v>0</v>
      </c>
      <c r="H51">
        <v>288347.15999999997</v>
      </c>
      <c r="I51" s="242">
        <f>VLOOKUP(A51,Sheet1!$C$2:$F$84,4,FALSE)</f>
        <v>288347.15999999997</v>
      </c>
      <c r="J51" s="240">
        <f t="shared" si="1"/>
        <v>0</v>
      </c>
      <c r="K51" s="254">
        <f t="shared" si="5"/>
        <v>0</v>
      </c>
      <c r="L51" s="346">
        <v>8.3000000000000007</v>
      </c>
      <c r="M51" s="239">
        <f>VLOOKUP(A51,Sheet1!$C$2:$G$84,5,FALSE)</f>
        <v>8.3000000000000007</v>
      </c>
      <c r="N51" s="240">
        <f t="shared" si="8"/>
        <v>0</v>
      </c>
      <c r="O51" s="254">
        <f t="shared" si="9"/>
        <v>0</v>
      </c>
      <c r="P51">
        <v>195880</v>
      </c>
      <c r="Q51" s="239">
        <f>VLOOKUP(A51,Sheet1!$C$2:$H$84,6,FALSE)</f>
        <v>195880</v>
      </c>
      <c r="R51" s="240">
        <f t="shared" si="10"/>
        <v>0</v>
      </c>
      <c r="S51" s="254">
        <f t="shared" si="11"/>
        <v>0</v>
      </c>
      <c r="T51" s="9"/>
      <c r="U51" s="334">
        <v>2945927</v>
      </c>
    </row>
    <row r="52" spans="1:37" s="51" customFormat="1">
      <c r="A52" s="292">
        <f>VLOOKUP(U52,Sheet1!$C$2:$C$84,1,FALSE)</f>
        <v>2031730</v>
      </c>
      <c r="B52" s="334">
        <v>294821608</v>
      </c>
      <c r="C52" s="334" t="s">
        <v>481</v>
      </c>
      <c r="D52">
        <v>70800</v>
      </c>
      <c r="E52" s="239">
        <f>VLOOKUP(A52,Sheet1!$C$2:$E$84,3,FALSE)</f>
        <v>70800</v>
      </c>
      <c r="F52" s="240">
        <f t="shared" si="0"/>
        <v>0</v>
      </c>
      <c r="G52" s="254">
        <f t="shared" si="4"/>
        <v>0</v>
      </c>
      <c r="H52">
        <v>507624.08</v>
      </c>
      <c r="I52" s="242">
        <f>VLOOKUP(A52,Sheet1!$C$2:$F$84,4,FALSE)</f>
        <v>507624.08</v>
      </c>
      <c r="J52" s="240">
        <f t="shared" si="1"/>
        <v>0</v>
      </c>
      <c r="K52" s="254">
        <f t="shared" si="5"/>
        <v>0</v>
      </c>
      <c r="L52" s="346">
        <v>10.89</v>
      </c>
      <c r="M52" s="239">
        <f>VLOOKUP(A52,Sheet1!$C$2:$G$84,5,FALSE)</f>
        <v>10.89</v>
      </c>
      <c r="N52" s="240">
        <f t="shared" si="2"/>
        <v>0</v>
      </c>
      <c r="O52" s="254">
        <f t="shared" si="3"/>
        <v>0</v>
      </c>
      <c r="P52">
        <v>771012</v>
      </c>
      <c r="Q52" s="239">
        <f>VLOOKUP(A52,Sheet1!$C$2:$H$84,6,FALSE)</f>
        <v>771012</v>
      </c>
      <c r="R52" s="240">
        <f t="shared" si="6"/>
        <v>0</v>
      </c>
      <c r="S52" s="254">
        <f t="shared" si="7"/>
        <v>0</v>
      </c>
      <c r="T52" s="9"/>
      <c r="U52" s="334">
        <v>2031730</v>
      </c>
    </row>
    <row r="53" spans="1:37" s="51" customFormat="1">
      <c r="A53" s="292">
        <f>VLOOKUP(U53,Sheet1!$C$2:$C$84,1,FALSE)</f>
        <v>6616508</v>
      </c>
      <c r="B53" s="334">
        <v>661650903</v>
      </c>
      <c r="C53" s="334" t="s">
        <v>482</v>
      </c>
      <c r="D53">
        <v>7290</v>
      </c>
      <c r="E53" s="239">
        <f>VLOOKUP(A53,Sheet1!$C$2:$E$84,3,FALSE)</f>
        <v>7290</v>
      </c>
      <c r="F53" s="240">
        <f t="shared" si="0"/>
        <v>0</v>
      </c>
      <c r="G53" s="254">
        <f t="shared" si="4"/>
        <v>0</v>
      </c>
      <c r="H53">
        <v>136585.96</v>
      </c>
      <c r="I53" s="242">
        <f>VLOOKUP(A53,Sheet1!$C$2:$F$84,4,FALSE)</f>
        <v>123898.39</v>
      </c>
      <c r="J53" s="240">
        <f t="shared" si="1"/>
        <v>12687.569999999992</v>
      </c>
      <c r="K53" s="254">
        <f t="shared" si="5"/>
        <v>9.2890733399999995E-2</v>
      </c>
      <c r="L53" s="346">
        <v>11.418554</v>
      </c>
      <c r="M53" s="239">
        <f>VLOOKUP(A53,Sheet1!$C$2:$G$84,5,FALSE)</f>
        <v>11.43</v>
      </c>
      <c r="N53" s="240">
        <f t="shared" si="2"/>
        <v>-1.1445999999999401E-2</v>
      </c>
      <c r="O53" s="254">
        <f t="shared" si="3"/>
        <v>-1.0024036E-3</v>
      </c>
      <c r="P53">
        <v>83241.259999999995</v>
      </c>
      <c r="Q53" s="239">
        <f>VLOOKUP(A53,Sheet1!$C$2:$H$84,6,FALSE)</f>
        <v>83304.41</v>
      </c>
      <c r="R53" s="240">
        <f t="shared" si="6"/>
        <v>-63.150000000008731</v>
      </c>
      <c r="S53" s="254">
        <f t="shared" si="7"/>
        <v>-7.5863820000000002E-4</v>
      </c>
      <c r="T53" s="9"/>
      <c r="U53" s="334">
        <v>6616508</v>
      </c>
    </row>
    <row r="54" spans="1:37" s="51" customFormat="1">
      <c r="A54" s="292" t="str">
        <f>VLOOKUP(U54,Sheet1!$C$2:$C$84,1,FALSE)</f>
        <v>B0744B3</v>
      </c>
      <c r="B54" s="334" t="s">
        <v>483</v>
      </c>
      <c r="C54" s="334" t="s">
        <v>484</v>
      </c>
      <c r="D54">
        <v>16095</v>
      </c>
      <c r="E54" s="239">
        <f>VLOOKUP(A54,Sheet1!$C$2:$E$84,3,FALSE)</f>
        <v>16095</v>
      </c>
      <c r="F54" s="240">
        <f t="shared" si="0"/>
        <v>0</v>
      </c>
      <c r="G54" s="254">
        <f t="shared" si="4"/>
        <v>0</v>
      </c>
      <c r="H54">
        <v>476240.27</v>
      </c>
      <c r="I54" s="242">
        <f>VLOOKUP(A54,Sheet1!$C$2:$F$84,4,FALSE)</f>
        <v>476240.25</v>
      </c>
      <c r="J54" s="240">
        <f t="shared" si="1"/>
        <v>2.0000000018626451E-2</v>
      </c>
      <c r="K54" s="254">
        <f t="shared" si="5"/>
        <v>4.1999999999999999E-8</v>
      </c>
      <c r="L54" s="346">
        <v>32.410490000000003</v>
      </c>
      <c r="M54" s="239">
        <f>VLOOKUP(A54,Sheet1!$C$2:$G$84,5,FALSE)</f>
        <v>32.380000000000003</v>
      </c>
      <c r="N54" s="240">
        <f t="shared" si="2"/>
        <v>3.049000000000035E-2</v>
      </c>
      <c r="O54" s="254">
        <f t="shared" si="3"/>
        <v>9.4074480000000003E-4</v>
      </c>
      <c r="P54">
        <v>521646.83</v>
      </c>
      <c r="Q54" s="239">
        <f>VLOOKUP(A54,Sheet1!$C$2:$H$84,6,FALSE)</f>
        <v>521185.29</v>
      </c>
      <c r="R54" s="240">
        <f t="shared" si="6"/>
        <v>461.54000000003725</v>
      </c>
      <c r="S54" s="254">
        <f t="shared" si="7"/>
        <v>8.8477490000000005E-4</v>
      </c>
      <c r="T54" s="9"/>
      <c r="U54" s="334" t="s">
        <v>423</v>
      </c>
    </row>
    <row r="55" spans="1:37" s="51" customFormat="1">
      <c r="A55" s="292" t="str">
        <f>VLOOKUP(U55,Sheet1!$C$2:$C$84,1,FALSE)</f>
        <v>B0SWJX3</v>
      </c>
      <c r="B55" s="334" t="s">
        <v>485</v>
      </c>
      <c r="C55" s="334" t="s">
        <v>486</v>
      </c>
      <c r="D55">
        <v>7100</v>
      </c>
      <c r="E55" s="239">
        <f>VLOOKUP(A55,Sheet1!$C$2:$E$84,3,FALSE)</f>
        <v>7100</v>
      </c>
      <c r="F55" s="240">
        <f t="shared" si="0"/>
        <v>0</v>
      </c>
      <c r="G55" s="254">
        <f t="shared" si="4"/>
        <v>0</v>
      </c>
      <c r="H55">
        <v>406713.57</v>
      </c>
      <c r="I55" s="242">
        <f>VLOOKUP(A55,Sheet1!$C$2:$F$84,4,FALSE)</f>
        <v>406713.57</v>
      </c>
      <c r="J55" s="240">
        <f t="shared" si="1"/>
        <v>0</v>
      </c>
      <c r="K55" s="254">
        <f t="shared" si="5"/>
        <v>0</v>
      </c>
      <c r="L55" s="346">
        <v>114.74890600000001</v>
      </c>
      <c r="M55" s="239">
        <f>VLOOKUP(A55,Sheet1!$C$2:$G$84,5,FALSE)</f>
        <v>114.65</v>
      </c>
      <c r="N55" s="240">
        <f t="shared" si="2"/>
        <v>9.8905999999999494E-2</v>
      </c>
      <c r="O55" s="254">
        <f t="shared" si="3"/>
        <v>8.619341E-4</v>
      </c>
      <c r="P55">
        <v>814717.23</v>
      </c>
      <c r="Q55" s="239">
        <f>VLOOKUP(A55,Sheet1!$C$2:$H$84,6,FALSE)</f>
        <v>813996.38</v>
      </c>
      <c r="R55" s="240">
        <f t="shared" si="6"/>
        <v>720.84999999997672</v>
      </c>
      <c r="S55" s="254">
        <f t="shared" si="7"/>
        <v>8.8478549999999997E-4</v>
      </c>
      <c r="T55" s="9"/>
      <c r="U55" s="334" t="s">
        <v>425</v>
      </c>
    </row>
    <row r="56" spans="1:37" s="51" customFormat="1">
      <c r="A56" s="292" t="str">
        <f>VLOOKUP(U56,Sheet1!$C$2:$C$84,1,FALSE)</f>
        <v>B1HHKD3</v>
      </c>
      <c r="B56" s="334" t="s">
        <v>293</v>
      </c>
      <c r="C56" s="334" t="s">
        <v>487</v>
      </c>
      <c r="D56">
        <v>5885</v>
      </c>
      <c r="E56" s="239">
        <f>VLOOKUP(A56,Sheet1!$C$2:$E$84,3,FALSE)</f>
        <v>5885</v>
      </c>
      <c r="F56" s="240">
        <f t="shared" ref="F56:F59" si="12">D56-E56</f>
        <v>0</v>
      </c>
      <c r="G56" s="254">
        <f t="shared" ref="G56:G59" si="13">ROUND(F56/D56,10)</f>
        <v>0</v>
      </c>
      <c r="H56">
        <v>271392.05</v>
      </c>
      <c r="I56" s="242">
        <f>VLOOKUP(A56,Sheet1!$C$2:$F$84,4,FALSE)</f>
        <v>283658.11</v>
      </c>
      <c r="J56" s="240">
        <f t="shared" ref="J56:J58" si="14">H56-I56</f>
        <v>-12266.059999999998</v>
      </c>
      <c r="K56" s="254">
        <f t="shared" ref="K56:K58" si="15">ROUND(J56/H56,10)</f>
        <v>-4.5196828699999997E-2</v>
      </c>
      <c r="L56" s="346">
        <v>25.19</v>
      </c>
      <c r="M56" s="239">
        <f>VLOOKUP(A56,Sheet1!$C$2:$G$84,5,FALSE)</f>
        <v>25.19</v>
      </c>
      <c r="N56" s="240">
        <f t="shared" ref="N56" si="16">L56-M56</f>
        <v>0</v>
      </c>
      <c r="O56" s="254">
        <f t="shared" ref="O56" si="17">ROUND(N56/L56,10)</f>
        <v>0</v>
      </c>
      <c r="P56">
        <v>148243.15</v>
      </c>
      <c r="Q56" s="239">
        <f>VLOOKUP(A56,Sheet1!$C$2:$H$84,6,FALSE)</f>
        <v>148243.15</v>
      </c>
      <c r="R56" s="240">
        <f t="shared" ref="R56" si="18">P56-Q56</f>
        <v>0</v>
      </c>
      <c r="S56" s="254">
        <f t="shared" ref="S56" si="19">ROUND(R56/P56,10)</f>
        <v>0</v>
      </c>
      <c r="T56" s="173"/>
      <c r="U56" s="334" t="s">
        <v>294</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B1JB4K8</v>
      </c>
      <c r="B57" s="334" t="s">
        <v>488</v>
      </c>
      <c r="C57" s="334" t="s">
        <v>489</v>
      </c>
      <c r="D57">
        <v>7015</v>
      </c>
      <c r="E57" s="239">
        <f>VLOOKUP(A57,Sheet1!$C$2:$E$84,3,FALSE)</f>
        <v>7015</v>
      </c>
      <c r="F57" s="240">
        <f t="shared" si="12"/>
        <v>0</v>
      </c>
      <c r="G57" s="254">
        <f t="shared" si="13"/>
        <v>0</v>
      </c>
      <c r="H57">
        <v>553085.36</v>
      </c>
      <c r="I57" s="242">
        <f>VLOOKUP(A57,Sheet1!$C$2:$F$84,4,FALSE)</f>
        <v>553085.36</v>
      </c>
      <c r="J57" s="240">
        <f t="shared" si="14"/>
        <v>0</v>
      </c>
      <c r="K57" s="254">
        <f t="shared" si="15"/>
        <v>0</v>
      </c>
      <c r="L57" s="346">
        <v>138.37276</v>
      </c>
      <c r="M57" s="239">
        <f>VLOOKUP(A57,Sheet1!$C$2:$G$84,5,FALSE)</f>
        <v>138.27000000000001</v>
      </c>
      <c r="N57" s="240">
        <f t="shared" si="2"/>
        <v>0.1027599999999893</v>
      </c>
      <c r="O57" s="254">
        <f t="shared" si="3"/>
        <v>7.4263170000000002E-4</v>
      </c>
      <c r="P57">
        <v>970684.91</v>
      </c>
      <c r="Q57" s="239">
        <f>VLOOKUP(A57,Sheet1!$C$2:$H$84,6,FALSE)</f>
        <v>969967.19</v>
      </c>
      <c r="R57" s="240">
        <f t="shared" ref="R57:R77" si="20">P57-Q57</f>
        <v>717.72000000008848</v>
      </c>
      <c r="S57" s="254">
        <f t="shared" si="7"/>
        <v>7.3939540000000003E-4</v>
      </c>
      <c r="T57" s="9"/>
      <c r="U57" s="334" t="s">
        <v>389</v>
      </c>
    </row>
    <row r="58" spans="1:37" s="51" customFormat="1">
      <c r="A58" s="292" t="str">
        <f>VLOOKUP(U58,Sheet1!$C$2:$C$84,1,FALSE)</f>
        <v>B1Q3J35</v>
      </c>
      <c r="B58" s="334" t="s">
        <v>490</v>
      </c>
      <c r="C58" s="334" t="s">
        <v>407</v>
      </c>
      <c r="D58">
        <v>13596</v>
      </c>
      <c r="E58" s="239">
        <f>VLOOKUP(A58,Sheet1!$C$2:$E$84,3,FALSE)</f>
        <v>13596</v>
      </c>
      <c r="F58" s="240">
        <f t="shared" si="12"/>
        <v>0</v>
      </c>
      <c r="G58" s="254">
        <f t="shared" si="13"/>
        <v>0</v>
      </c>
      <c r="H58">
        <v>264414.63</v>
      </c>
      <c r="I58" s="242">
        <f>VLOOKUP(A58,Sheet1!$C$2:$F$84,4,FALSE)</f>
        <v>264414.63</v>
      </c>
      <c r="J58" s="240">
        <f t="shared" si="14"/>
        <v>0</v>
      </c>
      <c r="K58" s="254">
        <f t="shared" si="15"/>
        <v>0</v>
      </c>
      <c r="L58" s="346">
        <v>20.748602999999999</v>
      </c>
      <c r="M58" s="239">
        <f>VLOOKUP(A58,Sheet1!$C$2:$G$84,5,FALSE)</f>
        <v>20.74</v>
      </c>
      <c r="N58" s="240">
        <f t="shared" si="2"/>
        <v>8.6030000000008044E-3</v>
      </c>
      <c r="O58" s="254">
        <f t="shared" si="3"/>
        <v>4.1463029999999997E-4</v>
      </c>
      <c r="P58">
        <v>282098.01</v>
      </c>
      <c r="Q58" s="239">
        <f>VLOOKUP(A58,Sheet1!$C$2:$H$84,6,FALSE)</f>
        <v>281959.39</v>
      </c>
      <c r="R58" s="240">
        <f t="shared" si="20"/>
        <v>138.61999999999534</v>
      </c>
      <c r="S58" s="254">
        <f t="shared" si="7"/>
        <v>4.9138950000000002E-4</v>
      </c>
      <c r="T58" s="9"/>
      <c r="U58" s="334" t="s">
        <v>406</v>
      </c>
    </row>
    <row r="59" spans="1:37" s="51" customFormat="1">
      <c r="A59" s="292" t="str">
        <f>VLOOKUP(U59,Sheet1!$C$2:$C$84,1,FALSE)</f>
        <v>B1WY233</v>
      </c>
      <c r="B59" s="334" t="s">
        <v>491</v>
      </c>
      <c r="C59" s="334" t="s">
        <v>492</v>
      </c>
      <c r="D59">
        <v>20682</v>
      </c>
      <c r="E59" s="239">
        <f>VLOOKUP(A59,Sheet1!$C$2:$E$84,3,FALSE)</f>
        <v>20682</v>
      </c>
      <c r="F59" s="240">
        <f t="shared" si="12"/>
        <v>0</v>
      </c>
      <c r="G59" s="254">
        <f t="shared" si="13"/>
        <v>0</v>
      </c>
      <c r="H59">
        <v>410724.72</v>
      </c>
      <c r="I59" s="242">
        <f>VLOOKUP(A59,Sheet1!$C$2:$F$84,4,FALSE)</f>
        <v>410724.72</v>
      </c>
      <c r="J59" s="240">
        <f t="shared" si="1"/>
        <v>0</v>
      </c>
      <c r="K59" s="254">
        <f t="shared" si="5"/>
        <v>0</v>
      </c>
      <c r="L59" s="346">
        <v>17.775997</v>
      </c>
      <c r="M59" s="239">
        <f>VLOOKUP(A59,Sheet1!$C$2:$G$84,5,FALSE)</f>
        <v>17.760000000000002</v>
      </c>
      <c r="N59" s="240">
        <f t="shared" si="2"/>
        <v>1.5996999999998707E-2</v>
      </c>
      <c r="O59" s="254">
        <f t="shared" si="3"/>
        <v>8.9992139999999995E-4</v>
      </c>
      <c r="P59">
        <v>367643.16</v>
      </c>
      <c r="Q59" s="239">
        <f>VLOOKUP(A59,Sheet1!$C$2:$H$84,6,FALSE)</f>
        <v>367317.88</v>
      </c>
      <c r="R59" s="240">
        <f t="shared" si="20"/>
        <v>325.27999999996973</v>
      </c>
      <c r="S59" s="254">
        <f t="shared" si="7"/>
        <v>8.8477100000000002E-4</v>
      </c>
      <c r="T59" s="9"/>
      <c r="U59" s="334" t="s">
        <v>427</v>
      </c>
    </row>
    <row r="60" spans="1:37" s="51" customFormat="1">
      <c r="A60" s="292" t="str">
        <f>VLOOKUP(U60,Sheet1!$C$2:$C$84,1,FALSE)</f>
        <v>B28YTC2</v>
      </c>
      <c r="B60" s="334" t="s">
        <v>493</v>
      </c>
      <c r="C60" s="334" t="s">
        <v>418</v>
      </c>
      <c r="D60">
        <v>3022</v>
      </c>
      <c r="E60" s="239">
        <f>VLOOKUP(A60,Sheet1!$C$2:$E$84,3,FALSE)</f>
        <v>3022</v>
      </c>
      <c r="F60" s="240">
        <f t="shared" si="0"/>
        <v>0</v>
      </c>
      <c r="G60" s="254">
        <f t="shared" si="4"/>
        <v>0</v>
      </c>
      <c r="H60">
        <v>202968.87</v>
      </c>
      <c r="I60" s="242">
        <f>VLOOKUP(A60,Sheet1!$C$2:$F$84,4,FALSE)</f>
        <v>202969.60000000001</v>
      </c>
      <c r="J60" s="240">
        <f t="shared" si="1"/>
        <v>-0.73000000001047738</v>
      </c>
      <c r="K60" s="254">
        <f t="shared" si="5"/>
        <v>-3.5966E-6</v>
      </c>
      <c r="L60" s="346">
        <v>85.701773000000003</v>
      </c>
      <c r="M60" s="239">
        <f>VLOOKUP(A60,Sheet1!$C$2:$G$84,5,FALSE)</f>
        <v>85.62</v>
      </c>
      <c r="N60" s="240">
        <f t="shared" si="2"/>
        <v>8.1772999999998319E-2</v>
      </c>
      <c r="O60" s="254">
        <f t="shared" si="3"/>
        <v>9.5415759999999995E-4</v>
      </c>
      <c r="P60">
        <v>258990.76</v>
      </c>
      <c r="Q60" s="239">
        <f>VLOOKUP(A60,Sheet1!$C$2:$H$84,6,FALSE)</f>
        <v>258747.25</v>
      </c>
      <c r="R60" s="240">
        <f t="shared" si="20"/>
        <v>243.51000000000931</v>
      </c>
      <c r="S60" s="254">
        <f t="shared" si="7"/>
        <v>9.4022660000000005E-4</v>
      </c>
      <c r="T60" s="9"/>
      <c r="U60" s="334" t="s">
        <v>417</v>
      </c>
    </row>
    <row r="61" spans="1:37" s="51" customFormat="1">
      <c r="A61" s="292" t="str">
        <f>VLOOKUP(U61,Sheet1!$C$2:$C$84,1,FALSE)</f>
        <v>B3DG2Y3</v>
      </c>
      <c r="B61" s="334" t="s">
        <v>339</v>
      </c>
      <c r="C61" s="334" t="s">
        <v>494</v>
      </c>
      <c r="D61">
        <v>3361</v>
      </c>
      <c r="E61" s="239">
        <f>VLOOKUP(A61,Sheet1!$C$2:$E$84,3,FALSE)</f>
        <v>3361</v>
      </c>
      <c r="F61" s="240">
        <f t="shared" si="0"/>
        <v>0</v>
      </c>
      <c r="G61" s="254">
        <f t="shared" si="4"/>
        <v>0</v>
      </c>
      <c r="H61">
        <v>160452.89000000001</v>
      </c>
      <c r="I61" s="242">
        <f>VLOOKUP(A61,Sheet1!$C$2:$F$84,4,FALSE)</f>
        <v>178667.28</v>
      </c>
      <c r="J61" s="240">
        <f t="shared" si="1"/>
        <v>-18214.389999999985</v>
      </c>
      <c r="K61" s="254">
        <f t="shared" si="5"/>
        <v>-0.113518616</v>
      </c>
      <c r="L61" s="346">
        <v>32.119999999999997</v>
      </c>
      <c r="M61" s="239">
        <f>VLOOKUP(A61,Sheet1!$C$2:$G$84,5,FALSE)</f>
        <v>32.119999999999997</v>
      </c>
      <c r="N61" s="240">
        <f t="shared" si="2"/>
        <v>0</v>
      </c>
      <c r="O61" s="254">
        <f t="shared" si="3"/>
        <v>0</v>
      </c>
      <c r="P61">
        <v>107955.32</v>
      </c>
      <c r="Q61" s="239">
        <f>VLOOKUP(A61,Sheet1!$C$2:$H$84,6,FALSE)</f>
        <v>107955.32</v>
      </c>
      <c r="R61" s="240">
        <f t="shared" si="20"/>
        <v>0</v>
      </c>
      <c r="S61" s="254">
        <f t="shared" si="7"/>
        <v>0</v>
      </c>
      <c r="T61" s="9"/>
      <c r="U61" s="334" t="s">
        <v>340</v>
      </c>
    </row>
    <row r="62" spans="1:37" s="51" customFormat="1">
      <c r="A62" s="292" t="str">
        <f>VLOOKUP(U62,Sheet1!$C$2:$C$84,1,FALSE)</f>
        <v>B4R2R50</v>
      </c>
      <c r="B62" s="334" t="s">
        <v>495</v>
      </c>
      <c r="C62" s="334" t="s">
        <v>413</v>
      </c>
      <c r="D62">
        <v>4504</v>
      </c>
      <c r="E62" s="239">
        <f>VLOOKUP(A62,Sheet1!$C$2:$E$84,3,FALSE)</f>
        <v>4504</v>
      </c>
      <c r="F62" s="240">
        <f t="shared" si="0"/>
        <v>0</v>
      </c>
      <c r="G62" s="254">
        <f t="shared" si="4"/>
        <v>0</v>
      </c>
      <c r="H62">
        <v>218870.8</v>
      </c>
      <c r="I62" s="242">
        <f>VLOOKUP(A62,Sheet1!$C$2:$F$84,4,FALSE)</f>
        <v>218870.8</v>
      </c>
      <c r="J62" s="240">
        <f t="shared" si="1"/>
        <v>0</v>
      </c>
      <c r="K62" s="254">
        <f t="shared" si="5"/>
        <v>0</v>
      </c>
      <c r="L62" s="346">
        <v>42.742857000000001</v>
      </c>
      <c r="M62" s="239">
        <f>VLOOKUP(A62,Sheet1!$C$2:$G$84,5,FALSE)</f>
        <v>42.65</v>
      </c>
      <c r="N62" s="240">
        <f t="shared" si="2"/>
        <v>9.2857000000002188E-2</v>
      </c>
      <c r="O62" s="254">
        <f t="shared" si="3"/>
        <v>2.1724565999999999E-3</v>
      </c>
      <c r="P62">
        <v>192513.83</v>
      </c>
      <c r="Q62" s="239">
        <f>VLOOKUP(A62,Sheet1!$C$2:$H$84,6,FALSE)</f>
        <v>192106.09</v>
      </c>
      <c r="R62" s="240">
        <f t="shared" si="20"/>
        <v>407.73999999999069</v>
      </c>
      <c r="S62" s="254">
        <f t="shared" si="7"/>
        <v>2.1179776999999999E-3</v>
      </c>
      <c r="T62" s="9"/>
      <c r="U62" s="334" t="s">
        <v>412</v>
      </c>
    </row>
    <row r="63" spans="1:37" s="51" customFormat="1">
      <c r="A63" s="292" t="str">
        <f>VLOOKUP(U63,Sheet1!$C$2:$C$84,1,FALSE)</f>
        <v>B5BH372</v>
      </c>
      <c r="B63" s="334" t="s">
        <v>336</v>
      </c>
      <c r="C63" s="334" t="s">
        <v>496</v>
      </c>
      <c r="D63">
        <v>18600</v>
      </c>
      <c r="E63" s="239">
        <f>VLOOKUP(A63,Sheet1!$C$2:$E$84,3,FALSE)</f>
        <v>18600</v>
      </c>
      <c r="F63" s="240">
        <f t="shared" si="0"/>
        <v>0</v>
      </c>
      <c r="G63" s="254">
        <f t="shared" si="4"/>
        <v>0</v>
      </c>
      <c r="H63">
        <v>162577.01999999999</v>
      </c>
      <c r="I63" s="242">
        <f>VLOOKUP(A63,Sheet1!$C$2:$F$84,4,FALSE)</f>
        <v>162577.01999999999</v>
      </c>
      <c r="J63" s="240">
        <f t="shared" si="1"/>
        <v>0</v>
      </c>
      <c r="K63" s="254">
        <f t="shared" si="5"/>
        <v>0</v>
      </c>
      <c r="L63" s="346">
        <v>8.43</v>
      </c>
      <c r="M63" s="239">
        <f>VLOOKUP(A63,Sheet1!$C$2:$G$84,5,FALSE)</f>
        <v>8.5500000000000007</v>
      </c>
      <c r="N63" s="240">
        <f t="shared" si="2"/>
        <v>-0.12000000000000099</v>
      </c>
      <c r="O63" s="254">
        <f t="shared" si="3"/>
        <v>-1.4234875399999999E-2</v>
      </c>
      <c r="P63">
        <v>156798</v>
      </c>
      <c r="Q63" s="239">
        <f>VLOOKUP(A63,Sheet1!$C$2:$H$84,6,FALSE)</f>
        <v>159011.4</v>
      </c>
      <c r="R63" s="240">
        <f t="shared" si="20"/>
        <v>-2213.3999999999942</v>
      </c>
      <c r="S63" s="254">
        <f t="shared" si="7"/>
        <v>-1.41162515E-2</v>
      </c>
      <c r="T63" s="9"/>
      <c r="U63" s="334" t="s">
        <v>337</v>
      </c>
    </row>
    <row r="64" spans="1:37" s="51" customFormat="1">
      <c r="A64" s="292" t="str">
        <f>VLOOKUP(U64,Sheet1!$C$2:$C$84,1,FALSE)</f>
        <v>B4MGD82</v>
      </c>
      <c r="B64" s="334">
        <v>874080104</v>
      </c>
      <c r="C64" s="334" t="s">
        <v>497</v>
      </c>
      <c r="D64">
        <v>2300</v>
      </c>
      <c r="E64" s="239">
        <f>VLOOKUP(A64,Sheet1!$C$2:$E$84,3,FALSE)</f>
        <v>2300</v>
      </c>
      <c r="F64" s="240">
        <f t="shared" ref="F64:F65" si="21">D64-E64</f>
        <v>0</v>
      </c>
      <c r="G64" s="254">
        <f t="shared" ref="G64:G65" si="22">ROUND(F64/D64,10)</f>
        <v>0</v>
      </c>
      <c r="H64">
        <v>149308.41</v>
      </c>
      <c r="I64" s="242">
        <f>VLOOKUP(A64,Sheet1!$C$2:$F$84,4,FALSE)</f>
        <v>149308.41</v>
      </c>
      <c r="J64" s="240">
        <f t="shared" ref="J64:J65" si="23">H64-I64</f>
        <v>0</v>
      </c>
      <c r="K64" s="254">
        <f t="shared" ref="K64:K65" si="24">ROUND(J64/H64,10)</f>
        <v>0</v>
      </c>
      <c r="L64" s="346">
        <v>76.040000000000006</v>
      </c>
      <c r="M64" s="239">
        <f>VLOOKUP(A64,Sheet1!$C$2:$G$84,5,FALSE)</f>
        <v>76.040000000000006</v>
      </c>
      <c r="N64" s="240">
        <f t="shared" ref="N64:N65" si="25">L64-M64</f>
        <v>0</v>
      </c>
      <c r="O64" s="254">
        <f t="shared" ref="O64:O65" si="26">ROUND(N64/L64,10)</f>
        <v>0</v>
      </c>
      <c r="P64">
        <v>174892</v>
      </c>
      <c r="Q64" s="239">
        <f>VLOOKUP(A64,Sheet1!$C$2:$H$84,6,FALSE)</f>
        <v>174892</v>
      </c>
      <c r="R64" s="240">
        <f t="shared" ref="R64:R65" si="27">P64-Q64</f>
        <v>0</v>
      </c>
      <c r="S64" s="254">
        <f t="shared" ref="S64:S65" si="28">ROUND(R64/P64,10)</f>
        <v>0</v>
      </c>
      <c r="T64" s="9"/>
      <c r="U64" s="334" t="s">
        <v>373</v>
      </c>
    </row>
    <row r="65" spans="1:16378" s="51" customFormat="1">
      <c r="A65" s="292" t="str">
        <f>VLOOKUP(U65,Sheet1!$C$2:$C$84,1,FALSE)</f>
        <v>B6331J3</v>
      </c>
      <c r="B65" s="334" t="s">
        <v>286</v>
      </c>
      <c r="C65" s="334" t="s">
        <v>498</v>
      </c>
      <c r="D65">
        <v>19200</v>
      </c>
      <c r="E65" s="239">
        <f>VLOOKUP(A65,Sheet1!$C$2:$E$84,3,FALSE)</f>
        <v>19200</v>
      </c>
      <c r="F65" s="240">
        <f t="shared" si="21"/>
        <v>0</v>
      </c>
      <c r="G65" s="254">
        <f t="shared" si="22"/>
        <v>0</v>
      </c>
      <c r="H65">
        <v>629809.76</v>
      </c>
      <c r="I65" s="242">
        <f>VLOOKUP(A65,Sheet1!$C$2:$F$84,4,FALSE)</f>
        <v>629809.76</v>
      </c>
      <c r="J65" s="240">
        <f t="shared" si="23"/>
        <v>0</v>
      </c>
      <c r="K65" s="254">
        <f t="shared" si="24"/>
        <v>0</v>
      </c>
      <c r="L65" s="346">
        <v>39.85</v>
      </c>
      <c r="M65" s="239">
        <f>VLOOKUP(A65,Sheet1!$C$2:$G$84,5,FALSE)</f>
        <v>39.17</v>
      </c>
      <c r="N65" s="240">
        <f t="shared" si="25"/>
        <v>0.67999999999999972</v>
      </c>
      <c r="O65" s="254">
        <f t="shared" si="26"/>
        <v>1.7063990000000001E-2</v>
      </c>
      <c r="P65">
        <v>765120</v>
      </c>
      <c r="Q65" s="239">
        <f>VLOOKUP(A65,Sheet1!$C$2:$H$84,6,FALSE)</f>
        <v>752140.80000000005</v>
      </c>
      <c r="R65" s="240">
        <f t="shared" si="27"/>
        <v>12979.199999999953</v>
      </c>
      <c r="S65" s="254">
        <f t="shared" si="28"/>
        <v>1.69636136E-2</v>
      </c>
      <c r="T65" s="9"/>
      <c r="U65" s="334" t="s">
        <v>287</v>
      </c>
    </row>
    <row r="66" spans="1:16378" s="51" customFormat="1">
      <c r="A66" s="292" t="str">
        <f>VLOOKUP(U66,Sheet1!$C$2:$C$84,1,FALSE)</f>
        <v>B292NQ7</v>
      </c>
      <c r="B66" s="334" t="s">
        <v>323</v>
      </c>
      <c r="C66" s="334" t="s">
        <v>499</v>
      </c>
      <c r="D66">
        <v>1000</v>
      </c>
      <c r="E66" s="239">
        <f>VLOOKUP(A66,Sheet1!$C$2:$E$84,3,FALSE)</f>
        <v>1000</v>
      </c>
      <c r="F66" s="240">
        <f t="shared" si="0"/>
        <v>0</v>
      </c>
      <c r="G66" s="254">
        <f t="shared" si="4"/>
        <v>0</v>
      </c>
      <c r="H66">
        <v>212018.7</v>
      </c>
      <c r="I66" s="242">
        <f>VLOOKUP(A66,Sheet1!$C$2:$F$84,4,FALSE)</f>
        <v>212018.7</v>
      </c>
      <c r="J66" s="240">
        <f t="shared" si="1"/>
        <v>0</v>
      </c>
      <c r="K66" s="254">
        <f t="shared" si="5"/>
        <v>0</v>
      </c>
      <c r="L66" s="346">
        <v>141.91</v>
      </c>
      <c r="M66" s="239">
        <f>VLOOKUP(A66,Sheet1!$C$2:$G$84,5,FALSE)</f>
        <v>141.91</v>
      </c>
      <c r="N66" s="240">
        <f t="shared" si="2"/>
        <v>0</v>
      </c>
      <c r="O66" s="254">
        <f t="shared" si="3"/>
        <v>0</v>
      </c>
      <c r="P66">
        <v>141910</v>
      </c>
      <c r="Q66" s="239">
        <f>VLOOKUP(A66,Sheet1!$C$2:$H$84,6,FALSE)</f>
        <v>141910</v>
      </c>
      <c r="R66" s="240">
        <f t="shared" si="20"/>
        <v>0</v>
      </c>
      <c r="S66" s="254">
        <f t="shared" si="7"/>
        <v>0</v>
      </c>
      <c r="T66" s="9"/>
      <c r="U66" s="334" t="s">
        <v>324</v>
      </c>
    </row>
    <row r="67" spans="1:16378" s="51" customFormat="1">
      <c r="A67" s="292" t="str">
        <f>VLOOKUP(U67,Sheet1!$C$2:$C$84,1,FALSE)</f>
        <v>B8K7T65</v>
      </c>
      <c r="B67" s="334">
        <v>398438408</v>
      </c>
      <c r="C67" s="334" t="s">
        <v>500</v>
      </c>
      <c r="D67">
        <v>25900</v>
      </c>
      <c r="E67" s="239">
        <f>VLOOKUP(A67,Sheet1!$C$2:$E$84,3,FALSE)</f>
        <v>25900</v>
      </c>
      <c r="F67" s="240">
        <f t="shared" si="0"/>
        <v>0</v>
      </c>
      <c r="G67" s="254">
        <f t="shared" si="4"/>
        <v>0</v>
      </c>
      <c r="H67">
        <v>522107.96</v>
      </c>
      <c r="I67" s="242">
        <f>VLOOKUP(A67,Sheet1!$C$2:$F$84,4,FALSE)</f>
        <v>522107.96</v>
      </c>
      <c r="J67" s="240">
        <f t="shared" si="1"/>
        <v>0</v>
      </c>
      <c r="K67" s="254">
        <f t="shared" si="5"/>
        <v>0</v>
      </c>
      <c r="L67" s="346">
        <v>17.350000000000001</v>
      </c>
      <c r="M67" s="239">
        <f>VLOOKUP(A67,Sheet1!$C$2:$G$84,5,FALSE)</f>
        <v>17.350000000000001</v>
      </c>
      <c r="N67" s="240">
        <f t="shared" si="2"/>
        <v>0</v>
      </c>
      <c r="O67" s="254">
        <f t="shared" si="3"/>
        <v>0</v>
      </c>
      <c r="P67">
        <v>449365</v>
      </c>
      <c r="Q67" s="239">
        <f>VLOOKUP(A67,Sheet1!$C$2:$H$84,6,FALSE)</f>
        <v>449365</v>
      </c>
      <c r="R67" s="240">
        <f t="shared" si="20"/>
        <v>0</v>
      </c>
      <c r="S67" s="254">
        <f t="shared" si="7"/>
        <v>0</v>
      </c>
      <c r="T67" s="9"/>
      <c r="U67" s="334" t="s">
        <v>326</v>
      </c>
    </row>
    <row r="68" spans="1:16378" s="51" customFormat="1">
      <c r="A68" s="292" t="str">
        <f>VLOOKUP(U68,Sheet1!$C$2:$C$84,1,FALSE)</f>
        <v>B908F01</v>
      </c>
      <c r="B68" s="334" t="s">
        <v>290</v>
      </c>
      <c r="C68" s="334" t="s">
        <v>501</v>
      </c>
      <c r="D68">
        <v>2900</v>
      </c>
      <c r="E68" s="239">
        <f>VLOOKUP(A68,Sheet1!$C$2:$E$84,3,FALSE)</f>
        <v>2900</v>
      </c>
      <c r="F68" s="240">
        <f t="shared" si="0"/>
        <v>0</v>
      </c>
      <c r="G68" s="254">
        <f t="shared" si="4"/>
        <v>0</v>
      </c>
      <c r="H68">
        <v>397699.54</v>
      </c>
      <c r="I68" s="242">
        <f>VLOOKUP(A68,Sheet1!$C$2:$F$84,4,FALSE)</f>
        <v>403848.2</v>
      </c>
      <c r="J68" s="240">
        <f t="shared" si="1"/>
        <v>-6148.6600000000326</v>
      </c>
      <c r="K68" s="254">
        <f t="shared" si="5"/>
        <v>-1.5460566E-2</v>
      </c>
      <c r="L68" s="346">
        <v>369.27</v>
      </c>
      <c r="M68" s="239">
        <f>VLOOKUP(A68,Sheet1!$C$2:$G$84,5,FALSE)</f>
        <v>369.27</v>
      </c>
      <c r="N68" s="240">
        <f t="shared" si="2"/>
        <v>0</v>
      </c>
      <c r="O68" s="254">
        <f t="shared" si="3"/>
        <v>0</v>
      </c>
      <c r="P68">
        <v>1070883</v>
      </c>
      <c r="Q68" s="239">
        <f>VLOOKUP(A68,Sheet1!$C$2:$H$84,6,FALSE)</f>
        <v>1070883</v>
      </c>
      <c r="R68" s="240">
        <f t="shared" si="20"/>
        <v>0</v>
      </c>
      <c r="S68" s="254">
        <f t="shared" si="7"/>
        <v>0</v>
      </c>
      <c r="T68" s="9"/>
      <c r="U68" s="334" t="s">
        <v>291</v>
      </c>
    </row>
    <row r="69" spans="1:16378" s="51" customFormat="1">
      <c r="A69" s="292" t="str">
        <f>VLOOKUP(U69,Sheet1!$C$2:$C$84,1,FALSE)</f>
        <v>B94G471</v>
      </c>
      <c r="B69" s="334" t="s">
        <v>333</v>
      </c>
      <c r="C69" s="334" t="s">
        <v>502</v>
      </c>
      <c r="D69">
        <v>1300</v>
      </c>
      <c r="E69" s="239">
        <f>VLOOKUP(A69,Sheet1!$C$2:$E$84,3,FALSE)</f>
        <v>1300</v>
      </c>
      <c r="F69" s="240">
        <f t="shared" si="0"/>
        <v>0</v>
      </c>
      <c r="G69" s="254">
        <f t="shared" si="4"/>
        <v>0</v>
      </c>
      <c r="H69">
        <v>210188.94</v>
      </c>
      <c r="I69" s="242">
        <f>VLOOKUP(A69,Sheet1!$C$2:$F$84,4,FALSE)</f>
        <v>210188.94</v>
      </c>
      <c r="J69" s="240">
        <f t="shared" si="1"/>
        <v>0</v>
      </c>
      <c r="K69" s="254">
        <f t="shared" si="5"/>
        <v>0</v>
      </c>
      <c r="L69" s="346">
        <v>191.09</v>
      </c>
      <c r="M69" s="239">
        <f>VLOOKUP(A69,Sheet1!$C$2:$G$84,5,FALSE)</f>
        <v>191.09</v>
      </c>
      <c r="N69" s="240">
        <f t="shared" si="2"/>
        <v>0</v>
      </c>
      <c r="O69" s="254">
        <f t="shared" si="3"/>
        <v>0</v>
      </c>
      <c r="P69">
        <v>248417</v>
      </c>
      <c r="Q69" s="239">
        <f>VLOOKUP(A69,Sheet1!$C$2:$H$84,6,FALSE)</f>
        <v>248417</v>
      </c>
      <c r="R69" s="240">
        <f t="shared" si="20"/>
        <v>0</v>
      </c>
      <c r="S69" s="254">
        <f t="shared" si="7"/>
        <v>0</v>
      </c>
      <c r="T69" s="9"/>
      <c r="U69" s="334" t="s">
        <v>334</v>
      </c>
    </row>
    <row r="70" spans="1:16378" s="51" customFormat="1">
      <c r="A70" s="292" t="str">
        <f>VLOOKUP(U70,Sheet1!$C$2:$C$84,1,FALSE)</f>
        <v>BG804F6</v>
      </c>
      <c r="B70" s="334" t="s">
        <v>299</v>
      </c>
      <c r="C70" s="334" t="s">
        <v>503</v>
      </c>
      <c r="D70">
        <v>50500</v>
      </c>
      <c r="E70" s="239">
        <f>VLOOKUP(A70,Sheet1!$C$2:$E$84,3,FALSE)</f>
        <v>50500</v>
      </c>
      <c r="F70" s="240">
        <f t="shared" si="0"/>
        <v>0</v>
      </c>
      <c r="G70" s="254">
        <f t="shared" si="4"/>
        <v>0</v>
      </c>
      <c r="H70">
        <v>250015.4</v>
      </c>
      <c r="I70" s="242">
        <f>VLOOKUP(A70,Sheet1!$C$2:$F$84,4,FALSE)</f>
        <v>250015.4</v>
      </c>
      <c r="J70" s="240">
        <f t="shared" si="1"/>
        <v>0</v>
      </c>
      <c r="K70" s="254">
        <f t="shared" si="5"/>
        <v>0</v>
      </c>
      <c r="L70" s="346">
        <v>2.2599999999999998</v>
      </c>
      <c r="M70" s="239">
        <f>VLOOKUP(A70,Sheet1!$C$2:$G$84,5,FALSE)</f>
        <v>2.2599999999999998</v>
      </c>
      <c r="N70" s="240">
        <f t="shared" si="2"/>
        <v>0</v>
      </c>
      <c r="O70" s="254">
        <f t="shared" si="3"/>
        <v>0</v>
      </c>
      <c r="P70">
        <v>114130</v>
      </c>
      <c r="Q70" s="239">
        <f>VLOOKUP(A70,Sheet1!$C$2:$H$84,6,FALSE)</f>
        <v>114130</v>
      </c>
      <c r="R70" s="240">
        <f t="shared" si="20"/>
        <v>0</v>
      </c>
      <c r="S70" s="254">
        <f t="shared" si="7"/>
        <v>0</v>
      </c>
      <c r="T70" s="9"/>
      <c r="U70" s="334" t="s">
        <v>300</v>
      </c>
    </row>
    <row r="71" spans="1:16378" s="51" customFormat="1">
      <c r="A71" s="292" t="str">
        <f>VLOOKUP(U71,Sheet1!$C$2:$C$84,1,FALSE)</f>
        <v>BJFSR88</v>
      </c>
      <c r="B71" s="334" t="s">
        <v>379</v>
      </c>
      <c r="C71" s="334" t="s">
        <v>504</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36.83</v>
      </c>
      <c r="M71" s="239">
        <f>VLOOKUP(A71,Sheet1!$C$2:$G$84,5,FALSE)</f>
        <v>36.83</v>
      </c>
      <c r="N71" s="240">
        <f t="shared" si="2"/>
        <v>0</v>
      </c>
      <c r="O71" s="254">
        <f t="shared" si="3"/>
        <v>0</v>
      </c>
      <c r="P71">
        <v>371983</v>
      </c>
      <c r="Q71" s="239">
        <f>VLOOKUP(A71,Sheet1!$C$2:$H$84,6,FALSE)</f>
        <v>371983</v>
      </c>
      <c r="R71" s="240">
        <f t="shared" si="20"/>
        <v>0</v>
      </c>
      <c r="S71" s="254">
        <f t="shared" si="7"/>
        <v>0</v>
      </c>
      <c r="T71" s="9"/>
      <c r="U71" s="334" t="s">
        <v>380</v>
      </c>
    </row>
    <row r="72" spans="1:16378" s="51" customFormat="1">
      <c r="A72" s="292" t="str">
        <f>VLOOKUP(U72,Sheet1!$C$2:$C$84,1,FALSE)</f>
        <v>BGYPBJ8</v>
      </c>
      <c r="B72" s="334" t="s">
        <v>361</v>
      </c>
      <c r="C72" s="334" t="s">
        <v>505</v>
      </c>
      <c r="D72">
        <v>10000</v>
      </c>
      <c r="E72" s="239">
        <f>VLOOKUP(A72,Sheet1!$C$2:$E$84,3,FALSE)</f>
        <v>10000</v>
      </c>
      <c r="F72" s="240">
        <f t="shared" si="0"/>
        <v>0</v>
      </c>
      <c r="G72" s="254">
        <f t="shared" si="4"/>
        <v>0</v>
      </c>
      <c r="H72">
        <v>86065</v>
      </c>
      <c r="I72" s="242">
        <f>VLOOKUP(A72,Sheet1!$C$2:$F$84,4,FALSE)</f>
        <v>86065</v>
      </c>
      <c r="J72" s="240">
        <f t="shared" si="1"/>
        <v>0</v>
      </c>
      <c r="K72" s="254">
        <f t="shared" si="5"/>
        <v>0</v>
      </c>
      <c r="L72" s="346">
        <v>10.82</v>
      </c>
      <c r="M72" s="239">
        <f>VLOOKUP(A72,Sheet1!$C$2:$G$84,5,FALSE)</f>
        <v>10.73</v>
      </c>
      <c r="N72" s="240">
        <f t="shared" si="2"/>
        <v>8.9999999999999858E-2</v>
      </c>
      <c r="O72" s="254">
        <f t="shared" si="3"/>
        <v>8.3179298000000002E-3</v>
      </c>
      <c r="P72">
        <v>108200</v>
      </c>
      <c r="Q72" s="239">
        <f>VLOOKUP(A72,Sheet1!$C$2:$H$84,6,FALSE)</f>
        <v>107270</v>
      </c>
      <c r="R72" s="240">
        <f t="shared" si="20"/>
        <v>930</v>
      </c>
      <c r="S72" s="254">
        <f t="shared" si="7"/>
        <v>8.5951941E-3</v>
      </c>
      <c r="T72" s="9"/>
      <c r="U72" s="334" t="s">
        <v>362</v>
      </c>
    </row>
    <row r="73" spans="1:16378" s="51" customFormat="1">
      <c r="A73" s="292" t="str">
        <f>VLOOKUP(U73,Sheet1!$C$2:$C$84,1,FALSE)</f>
        <v>BP41ZD1</v>
      </c>
      <c r="B73" s="334" t="s">
        <v>296</v>
      </c>
      <c r="C73" s="334" t="s">
        <v>506</v>
      </c>
      <c r="D73">
        <v>1480</v>
      </c>
      <c r="E73" s="239">
        <f>VLOOKUP(A73,Sheet1!$C$2:$E$84,3,FALSE)</f>
        <v>1480</v>
      </c>
      <c r="F73" s="240">
        <f t="shared" si="0"/>
        <v>0</v>
      </c>
      <c r="G73" s="254">
        <f t="shared" si="4"/>
        <v>0</v>
      </c>
      <c r="H73">
        <v>254390.1</v>
      </c>
      <c r="I73" s="242">
        <f>VLOOKUP(A73,Sheet1!$C$2:$F$84,4,FALSE)</f>
        <v>254390.1</v>
      </c>
      <c r="J73" s="240">
        <f t="shared" si="1"/>
        <v>0</v>
      </c>
      <c r="K73" s="254">
        <f t="shared" si="5"/>
        <v>0</v>
      </c>
      <c r="L73" s="346">
        <v>293.98</v>
      </c>
      <c r="M73" s="239">
        <f>VLOOKUP(A73,Sheet1!$C$2:$G$84,5,FALSE)</f>
        <v>293.98</v>
      </c>
      <c r="N73" s="240">
        <f t="shared" si="2"/>
        <v>0</v>
      </c>
      <c r="O73" s="254">
        <f t="shared" si="3"/>
        <v>0</v>
      </c>
      <c r="P73">
        <v>435090.4</v>
      </c>
      <c r="Q73" s="239">
        <f>VLOOKUP(A73,Sheet1!$C$2:$H$84,6,FALSE)</f>
        <v>435090.4</v>
      </c>
      <c r="R73" s="240">
        <f t="shared" si="20"/>
        <v>0</v>
      </c>
      <c r="S73" s="254">
        <f t="shared" si="7"/>
        <v>0</v>
      </c>
      <c r="T73" s="9"/>
      <c r="U73" s="334" t="s">
        <v>297</v>
      </c>
    </row>
    <row r="74" spans="1:16378" s="51" customFormat="1">
      <c r="A74" s="292" t="str">
        <f>VLOOKUP(U74,Sheet1!$C$2:$C$84,1,FALSE)</f>
        <v>BRTR118</v>
      </c>
      <c r="B74" s="334" t="s">
        <v>376</v>
      </c>
      <c r="C74" s="334" t="s">
        <v>507</v>
      </c>
      <c r="D74">
        <v>20000</v>
      </c>
      <c r="E74" s="239">
        <f>VLOOKUP(A74,Sheet1!$C$2:$E$84,3,FALSE)</f>
        <v>20000</v>
      </c>
      <c r="F74" s="240">
        <f t="shared" ref="F74:F75" si="29">D74-E74</f>
        <v>0</v>
      </c>
      <c r="G74" s="254">
        <f t="shared" ref="G74:G75" si="30">ROUND(F74/D74,10)</f>
        <v>0</v>
      </c>
      <c r="H74">
        <v>223704</v>
      </c>
      <c r="I74" s="242">
        <f>VLOOKUP(A74,Sheet1!$C$2:$F$84,4,FALSE)</f>
        <v>223704</v>
      </c>
      <c r="J74" s="240">
        <f t="shared" ref="J74:J75" si="31">H74-I74</f>
        <v>0</v>
      </c>
      <c r="K74" s="254">
        <f t="shared" ref="K74:K75" si="32">ROUND(J74/H74,10)</f>
        <v>0</v>
      </c>
      <c r="L74" s="346">
        <v>11.15</v>
      </c>
      <c r="M74" s="239">
        <f>VLOOKUP(A74,Sheet1!$C$2:$G$84,5,FALSE)</f>
        <v>11.15</v>
      </c>
      <c r="N74" s="240">
        <f t="shared" ref="N74:N75" si="33">L74-M74</f>
        <v>0</v>
      </c>
      <c r="O74" s="254">
        <f t="shared" ref="O74:O75" si="34">ROUND(N74/L74,10)</f>
        <v>0</v>
      </c>
      <c r="P74">
        <v>223000</v>
      </c>
      <c r="Q74" s="239">
        <f>VLOOKUP(A74,Sheet1!$C$2:$H$84,6,FALSE)</f>
        <v>223000</v>
      </c>
      <c r="R74" s="240">
        <f t="shared" ref="R74:R75" si="35">P74-Q74</f>
        <v>0</v>
      </c>
      <c r="S74" s="254">
        <f t="shared" ref="S74:S75" si="36">ROUND(R74/P74,10)</f>
        <v>0</v>
      </c>
      <c r="T74" s="9"/>
      <c r="U74" s="334" t="s">
        <v>377</v>
      </c>
    </row>
    <row r="75" spans="1:16378" s="51" customFormat="1">
      <c r="A75" s="292" t="str">
        <f>VLOOKUP(U75,Sheet1!$C$2:$C$84,1,FALSE)</f>
        <v>BV9G6B8</v>
      </c>
      <c r="B75" s="334" t="s">
        <v>304</v>
      </c>
      <c r="C75" s="334" t="s">
        <v>508</v>
      </c>
      <c r="D75">
        <v>4200</v>
      </c>
      <c r="E75" s="239">
        <f>VLOOKUP(A75,Sheet1!$C$2:$E$84,3,FALSE)</f>
        <v>4200</v>
      </c>
      <c r="F75" s="240">
        <f t="shared" si="29"/>
        <v>0</v>
      </c>
      <c r="G75" s="254">
        <f t="shared" si="30"/>
        <v>0</v>
      </c>
      <c r="H75">
        <v>520311.16</v>
      </c>
      <c r="I75" s="242">
        <f>VLOOKUP(A75,Sheet1!$C$2:$F$84,4,FALSE)</f>
        <v>520311.16</v>
      </c>
      <c r="J75" s="240">
        <f t="shared" si="31"/>
        <v>0</v>
      </c>
      <c r="K75" s="254">
        <f t="shared" si="32"/>
        <v>0</v>
      </c>
      <c r="L75" s="346">
        <v>154.32</v>
      </c>
      <c r="M75" s="239">
        <f>VLOOKUP(A75,Sheet1!$C$2:$G$84,5,FALSE)</f>
        <v>154.32</v>
      </c>
      <c r="N75" s="240">
        <f t="shared" si="33"/>
        <v>0</v>
      </c>
      <c r="O75" s="254">
        <f t="shared" si="34"/>
        <v>0</v>
      </c>
      <c r="P75">
        <v>648144</v>
      </c>
      <c r="Q75" s="239">
        <f>VLOOKUP(A75,Sheet1!$C$2:$H$84,6,FALSE)</f>
        <v>648144</v>
      </c>
      <c r="R75" s="240">
        <f t="shared" si="35"/>
        <v>0</v>
      </c>
      <c r="S75" s="254">
        <f t="shared" si="36"/>
        <v>0</v>
      </c>
      <c r="T75" s="9"/>
      <c r="U75" s="334" t="s">
        <v>305</v>
      </c>
    </row>
    <row r="76" spans="1:16378" s="51" customFormat="1">
      <c r="A76" s="292" t="str">
        <f>VLOOKUP(U76,Sheet1!$C$2:$C$84,1,FALSE)</f>
        <v>BWSW5D9</v>
      </c>
      <c r="B76" s="334" t="s">
        <v>509</v>
      </c>
      <c r="C76" s="334" t="s">
        <v>420</v>
      </c>
      <c r="D76">
        <v>85492</v>
      </c>
      <c r="E76" s="239">
        <f>VLOOKUP(A76,Sheet1!$C$2:$E$84,3,FALSE)</f>
        <v>85492</v>
      </c>
      <c r="F76" s="240">
        <f t="shared" ref="F76" si="37">D76-E76</f>
        <v>0</v>
      </c>
      <c r="G76" s="254">
        <f t="shared" ref="G76" si="38">ROUND(F76/D76,10)</f>
        <v>0</v>
      </c>
      <c r="H76">
        <v>175873.37</v>
      </c>
      <c r="I76" s="242">
        <f>VLOOKUP(A76,Sheet1!$C$2:$F$84,4,FALSE)</f>
        <v>175873.37</v>
      </c>
      <c r="J76" s="240">
        <f t="shared" ref="J76" si="39">H76-I76</f>
        <v>0</v>
      </c>
      <c r="K76" s="254">
        <f t="shared" ref="K76" si="40">ROUND(J76/H76,10)</f>
        <v>0</v>
      </c>
      <c r="L76" s="346">
        <v>1.46217</v>
      </c>
      <c r="M76" s="239">
        <f>VLOOKUP(A76,Sheet1!$C$2:$G$84,5,FALSE)</f>
        <v>1.46</v>
      </c>
      <c r="N76" s="240">
        <f t="shared" ref="N76" si="41">L76-M76</f>
        <v>2.1700000000000053E-3</v>
      </c>
      <c r="O76" s="254">
        <f t="shared" ref="O76" si="42">ROUND(N76/L76,10)</f>
        <v>1.4840955999999999E-3</v>
      </c>
      <c r="P76">
        <v>125003.8</v>
      </c>
      <c r="Q76" s="239">
        <f>VLOOKUP(A76,Sheet1!$C$2:$H$84,6,FALSE)</f>
        <v>124886.27</v>
      </c>
      <c r="R76" s="240">
        <f t="shared" ref="R76" si="43">P76-Q76</f>
        <v>117.52999999999884</v>
      </c>
      <c r="S76" s="254">
        <f t="shared" ref="S76" si="44">ROUND(R76/P76,10)</f>
        <v>9.4021139999999996E-4</v>
      </c>
      <c r="T76" s="9"/>
      <c r="U76" s="334" t="s">
        <v>419</v>
      </c>
    </row>
    <row r="77" spans="1:16378" s="51" customFormat="1">
      <c r="A77" s="292" t="str">
        <f>VLOOKUP(U77,Sheet1!$C$2:$C$84,1,FALSE)</f>
        <v>BXDZ9Z0</v>
      </c>
      <c r="B77" s="334" t="s">
        <v>368</v>
      </c>
      <c r="C77" s="334" t="s">
        <v>510</v>
      </c>
      <c r="D77">
        <v>1813</v>
      </c>
      <c r="E77" s="239">
        <f>VLOOKUP(A77,Sheet1!$C$2:$E$84,3,FALSE)</f>
        <v>1813</v>
      </c>
      <c r="F77" s="240">
        <f t="shared" si="0"/>
        <v>0</v>
      </c>
      <c r="G77" s="254">
        <f t="shared" si="4"/>
        <v>0</v>
      </c>
      <c r="H77">
        <v>262155.39</v>
      </c>
      <c r="I77" s="242">
        <f>VLOOKUP(A77,Sheet1!$C$2:$F$84,4,FALSE)</f>
        <v>238653.72</v>
      </c>
      <c r="J77" s="240">
        <f t="shared" si="1"/>
        <v>23501.670000000013</v>
      </c>
      <c r="K77" s="254">
        <f t="shared" si="5"/>
        <v>8.9647861100000004E-2</v>
      </c>
      <c r="L77" s="346">
        <v>1022.97</v>
      </c>
      <c r="M77" s="239">
        <f>VLOOKUP(A77,Sheet1!$C$2:$G$84,5,FALSE)</f>
        <v>1022.97</v>
      </c>
      <c r="N77" s="240">
        <f t="shared" si="2"/>
        <v>0</v>
      </c>
      <c r="O77" s="254">
        <f t="shared" si="3"/>
        <v>0</v>
      </c>
      <c r="P77">
        <v>1854644.61</v>
      </c>
      <c r="Q77" s="239">
        <f>VLOOKUP(A77,Sheet1!$C$2:$H$84,6,FALSE)</f>
        <v>1854644.61</v>
      </c>
      <c r="R77" s="240">
        <f t="shared" si="20"/>
        <v>0</v>
      </c>
      <c r="S77" s="254">
        <f t="shared" si="7"/>
        <v>0</v>
      </c>
      <c r="T77" s="9"/>
      <c r="U77" s="334" t="s">
        <v>369</v>
      </c>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45">SUM(D3:D80)</f>
        <v>1143913</v>
      </c>
      <c r="E81" s="248">
        <f t="shared" si="45"/>
        <v>1143913</v>
      </c>
      <c r="F81" s="249">
        <f t="shared" si="45"/>
        <v>0</v>
      </c>
      <c r="G81" s="285">
        <f t="shared" si="4"/>
        <v>0</v>
      </c>
      <c r="H81" s="247">
        <f>SUM(H3:H79)</f>
        <v>24878839.920000009</v>
      </c>
      <c r="I81" s="248">
        <f>SUM(I3:I79)</f>
        <v>24796709.830000006</v>
      </c>
      <c r="J81" s="249">
        <f t="shared" si="45"/>
        <v>82130.089999999982</v>
      </c>
      <c r="K81" s="286">
        <f>ROUND(J81/H81,10)</f>
        <v>3.3012025999999998E-3</v>
      </c>
      <c r="L81" s="349">
        <f t="shared" si="45"/>
        <v>6476.9123180000006</v>
      </c>
      <c r="M81" s="248">
        <f t="shared" si="45"/>
        <v>6473.5499999999993</v>
      </c>
      <c r="N81" s="249">
        <f t="shared" si="45"/>
        <v>3.3623180000000246</v>
      </c>
      <c r="O81" s="286">
        <f>ROUND(N81/L81,10)</f>
        <v>5.1912360000000001E-4</v>
      </c>
      <c r="P81" s="247">
        <f t="shared" si="45"/>
        <v>32405446.779999994</v>
      </c>
      <c r="Q81" s="248">
        <f t="shared" si="45"/>
        <v>32386690.949999992</v>
      </c>
      <c r="R81" s="249">
        <f t="shared" si="45"/>
        <v>18755.829999999929</v>
      </c>
      <c r="S81" s="315">
        <f t="shared" si="45"/>
        <v>1.4520255200000002E-2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229760.86</v>
      </c>
      <c r="D4">
        <v>230068.52</v>
      </c>
      <c r="E4" s="78">
        <f>C4-D4</f>
        <v>-307.66000000000349</v>
      </c>
      <c r="F4" s="263">
        <f>ROUND(E4/C4,10)</f>
        <v>-1.3390444000000001E-3</v>
      </c>
      <c r="G4" s="79"/>
    </row>
    <row r="5" spans="1:16384" ht="13.9" customHeight="1">
      <c r="A5" t="s">
        <v>511</v>
      </c>
      <c r="B5" t="s">
        <v>512</v>
      </c>
      <c r="C5">
        <v>10773.18</v>
      </c>
      <c r="D5">
        <v>10763.05</v>
      </c>
      <c r="E5" s="78">
        <f t="shared" ref="E5:E16" si="0">C5-D5</f>
        <v>10.130000000001019</v>
      </c>
      <c r="F5" s="263">
        <f t="shared" ref="F5:F18" si="1">ROUND(E5/C5,10)</f>
        <v>9.40298E-4</v>
      </c>
      <c r="G5" s="79"/>
    </row>
    <row r="6" spans="1:16384" ht="13.9" customHeight="1">
      <c r="A6" t="s">
        <v>513</v>
      </c>
      <c r="B6" t="s">
        <v>514</v>
      </c>
      <c r="C6">
        <v>26796.07</v>
      </c>
      <c r="D6">
        <v>26739.32</v>
      </c>
      <c r="E6" s="78">
        <f t="shared" si="0"/>
        <v>56.75</v>
      </c>
      <c r="F6" s="263">
        <f t="shared" si="1"/>
        <v>2.1178478999999998E-3</v>
      </c>
      <c r="G6" s="79"/>
    </row>
    <row r="7" spans="1:16384" ht="12.75">
      <c r="A7" t="s">
        <v>515</v>
      </c>
      <c r="B7" t="s">
        <v>516</v>
      </c>
      <c r="C7">
        <v>3635.51</v>
      </c>
      <c r="D7">
        <v>3632.82</v>
      </c>
      <c r="E7" s="78">
        <f t="shared" si="0"/>
        <v>2.6900000000000546</v>
      </c>
      <c r="F7" s="263">
        <f t="shared" si="1"/>
        <v>7.3992369999999999E-4</v>
      </c>
      <c r="G7" s="74"/>
    </row>
    <row r="8" spans="1:16384" ht="12.75">
      <c r="A8" t="s">
        <v>517</v>
      </c>
      <c r="B8" t="s">
        <v>518</v>
      </c>
      <c r="C8">
        <v>15079.41</v>
      </c>
      <c r="D8">
        <v>15066.07</v>
      </c>
      <c r="E8" s="78">
        <f t="shared" si="0"/>
        <v>13.340000000000146</v>
      </c>
      <c r="F8" s="263">
        <f t="shared" si="1"/>
        <v>8.8464999999999995E-4</v>
      </c>
    </row>
    <row r="9" spans="1:16384" ht="12.75">
      <c r="A9" t="s">
        <v>519</v>
      </c>
      <c r="B9" t="s">
        <v>520</v>
      </c>
      <c r="C9">
        <v>37404.1</v>
      </c>
      <c r="D9">
        <v>37432.480000000003</v>
      </c>
      <c r="E9" s="78">
        <f t="shared" si="0"/>
        <v>-28.380000000004657</v>
      </c>
      <c r="F9" s="263">
        <f t="shared" si="1"/>
        <v>-7.5874039999999996E-4</v>
      </c>
      <c r="G9" s="70"/>
    </row>
    <row r="10" spans="1:16384" ht="12.75">
      <c r="A10" t="s">
        <v>521</v>
      </c>
      <c r="B10" t="s">
        <v>522</v>
      </c>
      <c r="C10">
        <v>11184.35</v>
      </c>
      <c r="D10">
        <v>11216.24</v>
      </c>
      <c r="E10" s="78">
        <f t="shared" si="0"/>
        <v>-31.889999999999418</v>
      </c>
      <c r="F10" s="263">
        <f t="shared" si="1"/>
        <v>-2.8513055999999999E-3</v>
      </c>
      <c r="G10" s="70"/>
    </row>
    <row r="11" spans="1:16384" ht="12.75">
      <c r="A11" t="s">
        <v>523</v>
      </c>
      <c r="B11" t="s">
        <v>524</v>
      </c>
      <c r="C11">
        <v>22185.599999999999</v>
      </c>
      <c r="D11">
        <v>22174.7</v>
      </c>
      <c r="E11" s="78">
        <f>C11-D11</f>
        <v>10.899999999997817</v>
      </c>
      <c r="F11" s="263">
        <f t="shared" si="1"/>
        <v>4.9130970000000002E-4</v>
      </c>
      <c r="G11" s="70"/>
    </row>
    <row r="12" spans="1:16384" ht="12.75">
      <c r="A12" t="s">
        <v>525</v>
      </c>
      <c r="B12" t="s">
        <v>526</v>
      </c>
      <c r="C12">
        <v>4453.29</v>
      </c>
      <c r="D12">
        <v>4452.97</v>
      </c>
      <c r="E12" s="78">
        <f t="shared" si="0"/>
        <v>0.31999999999970896</v>
      </c>
      <c r="F12" s="263">
        <f t="shared" si="1"/>
        <v>7.1857E-5</v>
      </c>
      <c r="G12" s="70"/>
    </row>
    <row r="13" spans="1:16384" ht="12.75">
      <c r="A13" t="s">
        <v>527</v>
      </c>
      <c r="B13" t="s">
        <v>528</v>
      </c>
      <c r="C13">
        <v>307.66000000000003</v>
      </c>
      <c r="D13">
        <v>0</v>
      </c>
      <c r="E13" s="78">
        <f t="shared" si="0"/>
        <v>307.66000000000003</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361580.02999999985</v>
      </c>
      <c r="D18" s="84">
        <f>SUM(D4:D17)</f>
        <v>361546.16999999993</v>
      </c>
      <c r="E18" s="84">
        <f>SUM(E4:E17)</f>
        <v>33.859999999991203</v>
      </c>
      <c r="F18" s="263">
        <f t="shared" si="1"/>
        <v>9.3644600000000001E-5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515</v>
      </c>
      <c r="C2" s="334">
        <v>599933900</v>
      </c>
      <c r="D2" t="s">
        <v>455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515</v>
      </c>
      <c r="C3" s="334">
        <v>599933900</v>
      </c>
      <c r="D3" t="s">
        <v>455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8" si="4">M3-N3</f>
        <v>0</v>
      </c>
      <c r="P3" s="277" t="e">
        <f t="shared" ref="P3:P58" si="5">ROUND(O3/M3,10)</f>
        <v>#DIV/0!</v>
      </c>
      <c r="Q3">
        <v>0</v>
      </c>
      <c r="R3">
        <v>0</v>
      </c>
      <c r="S3" s="261">
        <f t="shared" ref="S3:S58" si="6">Q3-R3</f>
        <v>0</v>
      </c>
      <c r="T3" s="277" t="e">
        <f t="shared" ref="T3:T58" si="7">ROUND(S3/Q3,10)</f>
        <v>#DIV/0!</v>
      </c>
      <c r="U3" s="157"/>
    </row>
    <row r="4" spans="1:24" s="68" customFormat="1" ht="12.75">
      <c r="A4" t="s">
        <v>277</v>
      </c>
      <c r="B4" t="s">
        <v>515</v>
      </c>
      <c r="C4" s="334">
        <v>403187909</v>
      </c>
      <c r="D4" t="s">
        <v>457</v>
      </c>
      <c r="E4">
        <v>14376</v>
      </c>
      <c r="F4">
        <v>14376</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519</v>
      </c>
      <c r="C5" s="334">
        <v>698604006</v>
      </c>
      <c r="D5" t="s">
        <v>462</v>
      </c>
      <c r="E5">
        <v>6300</v>
      </c>
      <c r="F5">
        <v>6300</v>
      </c>
      <c r="G5" s="261">
        <f t="shared" si="8"/>
        <v>0</v>
      </c>
      <c r="H5" s="277">
        <f t="shared" si="9"/>
        <v>0</v>
      </c>
      <c r="I5">
        <v>717.91</v>
      </c>
      <c r="J5">
        <v>717.91</v>
      </c>
      <c r="K5" s="261">
        <f t="shared" si="10"/>
        <v>0</v>
      </c>
      <c r="L5" s="277">
        <f t="shared" si="11"/>
        <v>0</v>
      </c>
      <c r="M5">
        <v>0</v>
      </c>
      <c r="N5">
        <v>0</v>
      </c>
      <c r="O5" s="261">
        <f t="shared" si="4"/>
        <v>0</v>
      </c>
      <c r="P5" s="277" t="e">
        <f t="shared" si="5"/>
        <v>#DIV/0!</v>
      </c>
      <c r="Q5">
        <v>-1.53</v>
      </c>
      <c r="R5">
        <v>-1.53</v>
      </c>
      <c r="S5" s="261">
        <f t="shared" si="6"/>
        <v>0</v>
      </c>
      <c r="T5" s="277">
        <f t="shared" si="7"/>
        <v>0</v>
      </c>
      <c r="U5" s="157"/>
    </row>
    <row r="6" spans="1:24" s="68" customFormat="1" ht="12.75">
      <c r="A6" t="s">
        <v>277</v>
      </c>
      <c r="B6" t="s">
        <v>515</v>
      </c>
      <c r="C6" s="334">
        <v>403197908</v>
      </c>
      <c r="D6" t="s">
        <v>382</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277</v>
      </c>
      <c r="B7" t="s">
        <v>515</v>
      </c>
      <c r="C7" s="334">
        <v>403197908</v>
      </c>
      <c r="D7" t="s">
        <v>382</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277</v>
      </c>
      <c r="B8" t="s">
        <v>515</v>
      </c>
      <c r="C8" s="334">
        <v>403197908</v>
      </c>
      <c r="D8" t="s">
        <v>382</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277</v>
      </c>
      <c r="B9" t="s">
        <v>515</v>
      </c>
      <c r="C9" s="334">
        <v>474184900</v>
      </c>
      <c r="D9" t="s">
        <v>388</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515</v>
      </c>
      <c r="C10" s="334">
        <v>474184900</v>
      </c>
      <c r="D10" t="s">
        <v>388</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515</v>
      </c>
      <c r="C11" s="334">
        <v>474184900</v>
      </c>
      <c r="D11" t="s">
        <v>388</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515</v>
      </c>
      <c r="C12" s="334">
        <v>474184900</v>
      </c>
      <c r="D12" t="s">
        <v>388</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515</v>
      </c>
      <c r="C13" s="334">
        <v>533004909</v>
      </c>
      <c r="D13" t="s">
        <v>465</v>
      </c>
      <c r="E13">
        <v>4148</v>
      </c>
      <c r="F13">
        <v>4148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515</v>
      </c>
      <c r="C14" s="334">
        <v>533004909</v>
      </c>
      <c r="D14" t="s">
        <v>465</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515</v>
      </c>
      <c r="C15" s="334">
        <v>533004909</v>
      </c>
      <c r="D15" t="s">
        <v>465</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515</v>
      </c>
      <c r="C16" s="334">
        <v>545831901</v>
      </c>
      <c r="D16" t="s">
        <v>385</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515</v>
      </c>
      <c r="C17" s="334">
        <v>575035902</v>
      </c>
      <c r="D17" t="s">
        <v>529</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515</v>
      </c>
      <c r="C18" s="334">
        <v>575035902</v>
      </c>
      <c r="D18" t="s">
        <v>529</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515</v>
      </c>
      <c r="C19" s="334">
        <v>575035902</v>
      </c>
      <c r="D19" t="s">
        <v>529</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519</v>
      </c>
      <c r="C20" s="334">
        <v>605460005</v>
      </c>
      <c r="D20" t="s">
        <v>466</v>
      </c>
      <c r="E20">
        <v>24100</v>
      </c>
      <c r="F20">
        <v>24100</v>
      </c>
      <c r="G20" s="261">
        <f t="shared" ref="G20" si="14">E20-F20</f>
        <v>0</v>
      </c>
      <c r="H20" s="277">
        <f t="shared" ref="H20" si="15">ROUND(G20/E20,10)</f>
        <v>0</v>
      </c>
      <c r="I20">
        <v>3876.43</v>
      </c>
      <c r="J20">
        <v>3876.43</v>
      </c>
      <c r="K20" s="261">
        <f t="shared" si="10"/>
        <v>0</v>
      </c>
      <c r="L20" s="277">
        <f t="shared" si="11"/>
        <v>0</v>
      </c>
      <c r="M20">
        <v>0</v>
      </c>
      <c r="N20">
        <v>0</v>
      </c>
      <c r="O20" s="261">
        <f t="shared" si="4"/>
        <v>0</v>
      </c>
      <c r="P20" s="277" t="e">
        <f t="shared" si="5"/>
        <v>#DIV/0!</v>
      </c>
      <c r="Q20">
        <v>5.88</v>
      </c>
      <c r="R20">
        <v>5.88</v>
      </c>
      <c r="S20" s="261">
        <f t="shared" si="6"/>
        <v>0</v>
      </c>
      <c r="T20" s="277">
        <f t="shared" si="7"/>
        <v>0</v>
      </c>
      <c r="U20" s="157"/>
    </row>
    <row r="21" spans="1:21" s="68" customFormat="1" ht="12.75">
      <c r="A21" t="s">
        <v>277</v>
      </c>
      <c r="B21" t="s">
        <v>527</v>
      </c>
      <c r="C21" s="334">
        <v>618549901</v>
      </c>
      <c r="D21" t="s">
        <v>415</v>
      </c>
      <c r="E21">
        <v>1883</v>
      </c>
      <c r="F21">
        <v>1883</v>
      </c>
      <c r="G21" s="261">
        <f t="shared" ref="G21:G58" si="16">E21-F21</f>
        <v>0</v>
      </c>
      <c r="H21" s="277">
        <f t="shared" ref="H21:H58" si="17">ROUND(G21/E21,10)</f>
        <v>0</v>
      </c>
      <c r="I21">
        <v>2014.81</v>
      </c>
      <c r="J21">
        <v>2014.81</v>
      </c>
      <c r="K21" s="261">
        <f t="shared" ref="K21:K58" si="18">I21-J21</f>
        <v>0</v>
      </c>
      <c r="L21" s="277">
        <f t="shared" ref="L21:L58" si="19">ROUND(K21/I21,10)</f>
        <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519</v>
      </c>
      <c r="C22" s="334">
        <v>649926003</v>
      </c>
      <c r="D22" t="s">
        <v>395</v>
      </c>
      <c r="E22">
        <v>3900</v>
      </c>
      <c r="F22">
        <v>3900</v>
      </c>
      <c r="G22" s="261">
        <f t="shared" si="16"/>
        <v>0</v>
      </c>
      <c r="H22" s="277">
        <f t="shared" si="17"/>
        <v>0</v>
      </c>
      <c r="I22">
        <v>2214.02</v>
      </c>
      <c r="J22">
        <v>2214.02</v>
      </c>
      <c r="K22" s="261">
        <f t="shared" si="18"/>
        <v>0</v>
      </c>
      <c r="L22" s="277">
        <f t="shared" si="19"/>
        <v>0</v>
      </c>
      <c r="M22">
        <v>0</v>
      </c>
      <c r="N22">
        <v>0</v>
      </c>
      <c r="O22" s="261">
        <f t="shared" si="4"/>
        <v>0</v>
      </c>
      <c r="P22" s="277" t="e">
        <f t="shared" si="5"/>
        <v>#DIV/0!</v>
      </c>
      <c r="Q22">
        <v>3.36</v>
      </c>
      <c r="R22">
        <v>3.36</v>
      </c>
      <c r="S22" s="261">
        <f t="shared" si="6"/>
        <v>0</v>
      </c>
      <c r="T22" s="277">
        <f t="shared" si="7"/>
        <v>0</v>
      </c>
      <c r="U22" s="157"/>
    </row>
    <row r="23" spans="1:21" s="68" customFormat="1" ht="12.75">
      <c r="A23" t="s">
        <v>277</v>
      </c>
      <c r="B23" t="s">
        <v>519</v>
      </c>
      <c r="C23" s="334">
        <v>655580009</v>
      </c>
      <c r="D23" t="s">
        <v>467</v>
      </c>
      <c r="E23">
        <v>6000</v>
      </c>
      <c r="F23">
        <v>6000</v>
      </c>
      <c r="G23" s="261">
        <f t="shared" si="16"/>
        <v>0</v>
      </c>
      <c r="H23" s="277">
        <f t="shared" si="17"/>
        <v>0</v>
      </c>
      <c r="I23">
        <v>567.70000000000005</v>
      </c>
      <c r="J23">
        <v>567.70000000000005</v>
      </c>
      <c r="K23" s="261">
        <f t="shared" si="18"/>
        <v>0</v>
      </c>
      <c r="L23" s="277">
        <f t="shared" si="19"/>
        <v>0</v>
      </c>
      <c r="M23">
        <v>0</v>
      </c>
      <c r="N23">
        <v>0</v>
      </c>
      <c r="O23" s="261">
        <f t="shared" si="4"/>
        <v>0</v>
      </c>
      <c r="P23" s="277" t="e">
        <f t="shared" si="5"/>
        <v>#DIV/0!</v>
      </c>
      <c r="Q23">
        <v>0.86</v>
      </c>
      <c r="R23">
        <v>0.86</v>
      </c>
      <c r="S23" s="261">
        <f t="shared" si="6"/>
        <v>0</v>
      </c>
      <c r="T23" s="277">
        <f t="shared" si="7"/>
        <v>0</v>
      </c>
      <c r="U23" s="157"/>
    </row>
    <row r="24" spans="1:21" s="68" customFormat="1" ht="12.75">
      <c r="A24" t="s">
        <v>277</v>
      </c>
      <c r="B24" t="s">
        <v>519</v>
      </c>
      <c r="C24" s="334">
        <v>664068004</v>
      </c>
      <c r="D24" t="s">
        <v>468</v>
      </c>
      <c r="E24">
        <v>7972</v>
      </c>
      <c r="F24">
        <v>7972</v>
      </c>
      <c r="G24" s="261">
        <f t="shared" si="16"/>
        <v>0</v>
      </c>
      <c r="H24" s="277">
        <f t="shared" si="17"/>
        <v>0</v>
      </c>
      <c r="I24">
        <v>2262.84</v>
      </c>
      <c r="J24">
        <v>2262.84</v>
      </c>
      <c r="K24" s="261">
        <f t="shared" si="18"/>
        <v>0</v>
      </c>
      <c r="L24" s="277">
        <f t="shared" si="19"/>
        <v>0</v>
      </c>
      <c r="M24">
        <v>0</v>
      </c>
      <c r="N24">
        <v>0</v>
      </c>
      <c r="O24" s="261">
        <f t="shared" si="4"/>
        <v>0</v>
      </c>
      <c r="P24" s="277" t="e">
        <f t="shared" si="5"/>
        <v>#DIV/0!</v>
      </c>
      <c r="Q24">
        <v>3.43</v>
      </c>
      <c r="R24">
        <v>3.43</v>
      </c>
      <c r="S24" s="261">
        <f t="shared" si="6"/>
        <v>0</v>
      </c>
      <c r="T24" s="277">
        <f t="shared" si="7"/>
        <v>0</v>
      </c>
      <c r="U24" s="157"/>
    </row>
    <row r="25" spans="1:21" s="68" customFormat="1" ht="12.75">
      <c r="A25" t="s">
        <v>277</v>
      </c>
      <c r="B25" t="s">
        <v>519</v>
      </c>
      <c r="C25" s="334">
        <v>665942009</v>
      </c>
      <c r="D25" t="s">
        <v>469</v>
      </c>
      <c r="E25">
        <v>7911</v>
      </c>
      <c r="F25">
        <v>7911</v>
      </c>
      <c r="G25" s="261">
        <f t="shared" si="16"/>
        <v>0</v>
      </c>
      <c r="H25" s="277">
        <f t="shared" si="17"/>
        <v>0</v>
      </c>
      <c r="I25">
        <v>3143.74</v>
      </c>
      <c r="J25">
        <v>3143.74</v>
      </c>
      <c r="K25" s="261">
        <f t="shared" si="18"/>
        <v>0</v>
      </c>
      <c r="L25" s="277">
        <f t="shared" si="19"/>
        <v>0</v>
      </c>
      <c r="M25">
        <v>0</v>
      </c>
      <c r="N25">
        <v>0</v>
      </c>
      <c r="O25" s="261">
        <f t="shared" si="4"/>
        <v>0</v>
      </c>
      <c r="P25" s="277" t="e">
        <f t="shared" si="5"/>
        <v>#DIV/0!</v>
      </c>
      <c r="Q25">
        <v>4.7699999999999996</v>
      </c>
      <c r="R25">
        <v>4.7699999999999996</v>
      </c>
      <c r="S25" s="261">
        <f t="shared" si="6"/>
        <v>0</v>
      </c>
      <c r="T25" s="277">
        <f t="shared" si="7"/>
        <v>0</v>
      </c>
      <c r="U25" s="157"/>
    </row>
    <row r="26" spans="1:21" s="68" customFormat="1" ht="12.75">
      <c r="A26" t="s">
        <v>277</v>
      </c>
      <c r="B26" t="s">
        <v>519</v>
      </c>
      <c r="C26" s="334">
        <v>666114004</v>
      </c>
      <c r="D26" t="s">
        <v>399</v>
      </c>
      <c r="E26">
        <v>17800</v>
      </c>
      <c r="F26">
        <v>17800</v>
      </c>
      <c r="G26" s="261">
        <f t="shared" si="16"/>
        <v>0</v>
      </c>
      <c r="H26" s="277">
        <f t="shared" si="17"/>
        <v>0</v>
      </c>
      <c r="I26">
        <v>5894.6</v>
      </c>
      <c r="J26">
        <v>5894.6</v>
      </c>
      <c r="K26" s="261">
        <f t="shared" si="18"/>
        <v>0</v>
      </c>
      <c r="L26" s="277">
        <f t="shared" si="19"/>
        <v>0</v>
      </c>
      <c r="M26">
        <v>0</v>
      </c>
      <c r="N26">
        <v>0</v>
      </c>
      <c r="O26" s="261">
        <f t="shared" si="4"/>
        <v>0</v>
      </c>
      <c r="P26" s="277" t="e">
        <f t="shared" si="5"/>
        <v>#DIV/0!</v>
      </c>
      <c r="Q26">
        <v>8.93</v>
      </c>
      <c r="R26">
        <v>8.93</v>
      </c>
      <c r="S26" s="261">
        <f t="shared" si="6"/>
        <v>0</v>
      </c>
      <c r="T26" s="277">
        <f t="shared" si="7"/>
        <v>0</v>
      </c>
      <c r="U26" s="157"/>
    </row>
    <row r="27" spans="1:21" s="68" customFormat="1" ht="12.75">
      <c r="A27" t="s">
        <v>277</v>
      </c>
      <c r="B27" t="s">
        <v>525</v>
      </c>
      <c r="C27" s="334">
        <v>691678007</v>
      </c>
      <c r="D27" t="s">
        <v>284</v>
      </c>
      <c r="E27">
        <v>12030</v>
      </c>
      <c r="F27">
        <v>12030</v>
      </c>
      <c r="G27" s="261">
        <f t="shared" si="16"/>
        <v>0</v>
      </c>
      <c r="H27" s="277">
        <f t="shared" si="17"/>
        <v>0</v>
      </c>
      <c r="I27">
        <v>3432.99</v>
      </c>
      <c r="J27">
        <v>3432.99</v>
      </c>
      <c r="K27" s="261">
        <f t="shared" si="18"/>
        <v>0</v>
      </c>
      <c r="L27" s="277">
        <f t="shared" si="19"/>
        <v>0</v>
      </c>
      <c r="M27">
        <v>0</v>
      </c>
      <c r="N27">
        <v>0</v>
      </c>
      <c r="O27" s="261">
        <f t="shared" si="4"/>
        <v>0</v>
      </c>
      <c r="P27" s="277" t="e">
        <f t="shared" si="5"/>
        <v>#DIV/0!</v>
      </c>
      <c r="Q27">
        <v>3.9</v>
      </c>
      <c r="R27">
        <v>3.9</v>
      </c>
      <c r="S27" s="261">
        <f t="shared" si="6"/>
        <v>0</v>
      </c>
      <c r="T27" s="277">
        <f t="shared" si="7"/>
        <v>0</v>
      </c>
      <c r="U27" s="157"/>
    </row>
    <row r="28" spans="1:21" s="68" customFormat="1" ht="12.75">
      <c r="A28" t="s">
        <v>277</v>
      </c>
      <c r="B28" t="s">
        <v>515</v>
      </c>
      <c r="C28" s="334">
        <v>588950907</v>
      </c>
      <c r="D28" t="s">
        <v>387</v>
      </c>
      <c r="E28">
        <v>19754</v>
      </c>
      <c r="F28">
        <v>19754</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515</v>
      </c>
      <c r="C29" s="334">
        <v>588950907</v>
      </c>
      <c r="D29" t="s">
        <v>387</v>
      </c>
      <c r="E29">
        <v>19754</v>
      </c>
      <c r="F29">
        <v>19754</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519</v>
      </c>
      <c r="C30" s="334">
        <v>635640006</v>
      </c>
      <c r="D30" t="s">
        <v>402</v>
      </c>
      <c r="E30">
        <v>6188</v>
      </c>
      <c r="F30">
        <v>6188</v>
      </c>
      <c r="G30" s="261">
        <f t="shared" si="16"/>
        <v>0</v>
      </c>
      <c r="H30" s="277">
        <f t="shared" si="17"/>
        <v>0</v>
      </c>
      <c r="I30">
        <v>1639.36</v>
      </c>
      <c r="J30">
        <v>1639.36</v>
      </c>
      <c r="K30" s="261">
        <f t="shared" si="18"/>
        <v>0</v>
      </c>
      <c r="L30" s="277">
        <f t="shared" si="19"/>
        <v>0</v>
      </c>
      <c r="M30">
        <v>0</v>
      </c>
      <c r="N30">
        <v>0</v>
      </c>
      <c r="O30" s="261">
        <f t="shared" si="4"/>
        <v>0</v>
      </c>
      <c r="P30" s="277" t="e">
        <f t="shared" si="5"/>
        <v>#DIV/0!</v>
      </c>
      <c r="Q30">
        <v>2.4900000000000002</v>
      </c>
      <c r="R30">
        <v>2.4900000000000002</v>
      </c>
      <c r="S30" s="261">
        <f t="shared" si="6"/>
        <v>0</v>
      </c>
      <c r="T30" s="277">
        <f t="shared" si="7"/>
        <v>0</v>
      </c>
      <c r="U30" s="157"/>
    </row>
    <row r="31" spans="1:21" s="68" customFormat="1" ht="12.75">
      <c r="A31" t="s">
        <v>277</v>
      </c>
      <c r="B31" t="s">
        <v>519</v>
      </c>
      <c r="C31" s="334">
        <v>686930009</v>
      </c>
      <c r="D31" t="s">
        <v>470</v>
      </c>
      <c r="E31">
        <v>2398</v>
      </c>
      <c r="F31">
        <v>2398</v>
      </c>
      <c r="G31" s="261">
        <f t="shared" si="16"/>
        <v>0</v>
      </c>
      <c r="H31" s="277">
        <f t="shared" si="17"/>
        <v>0</v>
      </c>
      <c r="I31">
        <v>1815.12</v>
      </c>
      <c r="J31">
        <v>1815.12</v>
      </c>
      <c r="K31" s="261">
        <f t="shared" si="18"/>
        <v>0</v>
      </c>
      <c r="L31" s="277">
        <f t="shared" si="19"/>
        <v>0</v>
      </c>
      <c r="M31">
        <v>0</v>
      </c>
      <c r="N31">
        <v>0</v>
      </c>
      <c r="O31" s="261">
        <f t="shared" si="4"/>
        <v>0</v>
      </c>
      <c r="P31" s="277" t="e">
        <f t="shared" si="5"/>
        <v>#DIV/0!</v>
      </c>
      <c r="Q31">
        <v>2.75</v>
      </c>
      <c r="R31">
        <v>2.75</v>
      </c>
      <c r="S31" s="261">
        <f t="shared" si="6"/>
        <v>0</v>
      </c>
      <c r="T31" s="277">
        <f t="shared" si="7"/>
        <v>0</v>
      </c>
      <c r="U31" s="157"/>
    </row>
    <row r="32" spans="1:21" s="68" customFormat="1" ht="12.75">
      <c r="A32" t="s">
        <v>277</v>
      </c>
      <c r="B32" t="s">
        <v>527</v>
      </c>
      <c r="C32" s="334">
        <v>803054204</v>
      </c>
      <c r="D32" t="s">
        <v>473</v>
      </c>
      <c r="E32">
        <v>3700</v>
      </c>
      <c r="F32">
        <v>3700</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527</v>
      </c>
      <c r="C33" s="334">
        <v>803054204</v>
      </c>
      <c r="D33" t="s">
        <v>473</v>
      </c>
      <c r="E33">
        <v>3700</v>
      </c>
      <c r="F33">
        <v>3700</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527</v>
      </c>
      <c r="C34" s="334">
        <v>803054204</v>
      </c>
      <c r="D34" t="s">
        <v>473</v>
      </c>
      <c r="E34">
        <v>7300</v>
      </c>
      <c r="F34">
        <v>7300</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527</v>
      </c>
      <c r="C35" s="334">
        <v>803054204</v>
      </c>
      <c r="D35" t="s">
        <v>473</v>
      </c>
      <c r="E35">
        <v>6200</v>
      </c>
      <c r="F35">
        <v>6200</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527</v>
      </c>
      <c r="C36" s="334" t="s">
        <v>315</v>
      </c>
      <c r="D36" t="s">
        <v>476</v>
      </c>
      <c r="E36">
        <v>2043.5619999999999</v>
      </c>
      <c r="F36">
        <v>2043.5619999999999</v>
      </c>
      <c r="G36" s="261">
        <f t="shared" si="16"/>
        <v>0</v>
      </c>
      <c r="H36" s="277">
        <f t="shared" si="17"/>
        <v>0</v>
      </c>
      <c r="I36">
        <v>612.01</v>
      </c>
      <c r="J36">
        <v>612.01</v>
      </c>
      <c r="K36" s="261">
        <f t="shared" si="18"/>
        <v>0</v>
      </c>
      <c r="L36" s="277">
        <f t="shared" si="19"/>
        <v>0</v>
      </c>
      <c r="M36">
        <v>0</v>
      </c>
      <c r="N36">
        <v>0</v>
      </c>
      <c r="O36" s="261">
        <f t="shared" si="4"/>
        <v>0</v>
      </c>
      <c r="P36" s="277" t="e">
        <f t="shared" si="5"/>
        <v>#DIV/0!</v>
      </c>
      <c r="Q36">
        <v>0</v>
      </c>
      <c r="R36">
        <v>0</v>
      </c>
      <c r="S36" s="261">
        <f t="shared" si="6"/>
        <v>0</v>
      </c>
      <c r="T36" s="277" t="e">
        <f t="shared" si="7"/>
        <v>#DIV/0!</v>
      </c>
      <c r="U36" s="157"/>
    </row>
    <row r="37" spans="1:21" s="68" customFormat="1" ht="12.75">
      <c r="A37" t="s">
        <v>277</v>
      </c>
      <c r="B37" t="s">
        <v>513</v>
      </c>
      <c r="C37" s="334">
        <v>712459908</v>
      </c>
      <c r="D37" t="s">
        <v>409</v>
      </c>
      <c r="E37">
        <v>2596</v>
      </c>
      <c r="F37">
        <v>2596</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513</v>
      </c>
      <c r="C38" s="334">
        <v>712459908</v>
      </c>
      <c r="D38" t="s">
        <v>409</v>
      </c>
      <c r="E38">
        <v>2596</v>
      </c>
      <c r="F38">
        <v>2596</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513</v>
      </c>
      <c r="C39" s="334">
        <v>717158901</v>
      </c>
      <c r="D39" t="s">
        <v>411</v>
      </c>
      <c r="E39">
        <v>18812</v>
      </c>
      <c r="F39">
        <v>18812</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513</v>
      </c>
      <c r="C40" s="334">
        <v>733337901</v>
      </c>
      <c r="D40" t="s">
        <v>479</v>
      </c>
      <c r="E40">
        <v>2445</v>
      </c>
      <c r="F40">
        <v>2445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519</v>
      </c>
      <c r="C41" s="334">
        <v>661650903</v>
      </c>
      <c r="D41" t="s">
        <v>482</v>
      </c>
      <c r="E41">
        <v>7290</v>
      </c>
      <c r="F41">
        <v>7290</v>
      </c>
      <c r="G41" s="261">
        <f t="shared" si="16"/>
        <v>0</v>
      </c>
      <c r="H41" s="277">
        <f t="shared" si="17"/>
        <v>0</v>
      </c>
      <c r="I41">
        <v>2138.23</v>
      </c>
      <c r="J41">
        <v>2138.23</v>
      </c>
      <c r="K41" s="261">
        <f t="shared" si="18"/>
        <v>0</v>
      </c>
      <c r="L41" s="277">
        <f t="shared" si="19"/>
        <v>0</v>
      </c>
      <c r="M41">
        <v>0</v>
      </c>
      <c r="N41">
        <v>0</v>
      </c>
      <c r="O41" s="261">
        <f t="shared" si="4"/>
        <v>0</v>
      </c>
      <c r="P41" s="277" t="e">
        <f t="shared" si="5"/>
        <v>#DIV/0!</v>
      </c>
      <c r="Q41">
        <v>3.25</v>
      </c>
      <c r="R41">
        <v>3.25</v>
      </c>
      <c r="S41" s="261">
        <f t="shared" si="6"/>
        <v>0</v>
      </c>
      <c r="T41" s="277">
        <f t="shared" si="7"/>
        <v>0</v>
      </c>
      <c r="U41" s="157"/>
    </row>
    <row r="42" spans="1:21" s="68" customFormat="1" ht="12.75">
      <c r="A42" t="s">
        <v>277</v>
      </c>
      <c r="B42" t="s">
        <v>515</v>
      </c>
      <c r="C42" s="334" t="s">
        <v>488</v>
      </c>
      <c r="D42" t="s">
        <v>489</v>
      </c>
      <c r="E42">
        <v>2702</v>
      </c>
      <c r="F42">
        <v>2702</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515</v>
      </c>
      <c r="C43" s="334" t="s">
        <v>488</v>
      </c>
      <c r="D43" t="s">
        <v>489</v>
      </c>
      <c r="E43">
        <v>2702</v>
      </c>
      <c r="F43">
        <v>2702</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515</v>
      </c>
      <c r="C44" s="334" t="s">
        <v>488</v>
      </c>
      <c r="D44" t="s">
        <v>489</v>
      </c>
      <c r="E44">
        <v>7015</v>
      </c>
      <c r="F44">
        <v>7015</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515</v>
      </c>
      <c r="C45" s="334" t="s">
        <v>488</v>
      </c>
      <c r="D45" t="s">
        <v>489</v>
      </c>
      <c r="E45">
        <v>7015</v>
      </c>
      <c r="F45">
        <v>7015</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513</v>
      </c>
      <c r="C46" s="338" t="s">
        <v>495</v>
      </c>
      <c r="D46" s="326" t="s">
        <v>413</v>
      </c>
      <c r="E46" s="326">
        <v>4504</v>
      </c>
      <c r="F46" s="326">
        <v>4504</v>
      </c>
      <c r="G46" s="261">
        <f t="shared" ref="G46:G52" si="20">E46-F46</f>
        <v>0</v>
      </c>
      <c r="H46" s="277">
        <f t="shared" ref="H46:H52" si="21">ROUND(G46/E46,10)</f>
        <v>0</v>
      </c>
      <c r="I46" s="327">
        <v>0</v>
      </c>
      <c r="J46" s="328">
        <v>0</v>
      </c>
      <c r="K46" s="261">
        <f t="shared" ref="K46:K52" si="22">I46-J46</f>
        <v>0</v>
      </c>
      <c r="L46" s="277" t="e">
        <f t="shared" ref="L46:L52" si="23">ROUND(K46/I46,10)</f>
        <v>#DIV/0!</v>
      </c>
      <c r="M46" s="329">
        <v>0</v>
      </c>
      <c r="N46" s="330">
        <v>0</v>
      </c>
      <c r="O46" s="261">
        <f t="shared" ref="O46:O52" si="24">M46-N46</f>
        <v>0</v>
      </c>
      <c r="P46" s="277" t="e">
        <f t="shared" ref="P46:P52" si="25">ROUND(O46/M46,10)</f>
        <v>#DIV/0!</v>
      </c>
      <c r="Q46" s="331">
        <v>0</v>
      </c>
      <c r="R46" s="332">
        <v>0</v>
      </c>
      <c r="S46" s="261">
        <f t="shared" ref="S46:S52" si="26">Q46-R46</f>
        <v>0</v>
      </c>
      <c r="T46" s="277" t="e">
        <f t="shared" ref="T46:T52" si="27">ROUND(S46/Q46,10)</f>
        <v>#DIV/0!</v>
      </c>
      <c r="U46" s="157"/>
    </row>
    <row r="47" spans="1:21" s="68" customFormat="1" ht="15">
      <c r="A47" s="326" t="s">
        <v>277</v>
      </c>
      <c r="B47" s="326" t="s">
        <v>527</v>
      </c>
      <c r="C47" s="338" t="s">
        <v>336</v>
      </c>
      <c r="D47" s="326" t="s">
        <v>496</v>
      </c>
      <c r="E47" s="326">
        <v>18600</v>
      </c>
      <c r="F47" s="326">
        <v>18600</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277</v>
      </c>
      <c r="B48" s="326" t="s">
        <v>527</v>
      </c>
      <c r="C48" s="338" t="s">
        <v>286</v>
      </c>
      <c r="D48" s="326" t="s">
        <v>498</v>
      </c>
      <c r="E48" s="326">
        <v>19200</v>
      </c>
      <c r="F48" s="326">
        <v>19200</v>
      </c>
      <c r="G48" s="261">
        <f t="shared" si="20"/>
        <v>0</v>
      </c>
      <c r="H48" s="277">
        <f t="shared" si="21"/>
        <v>0</v>
      </c>
      <c r="I48" s="327">
        <v>3468.29</v>
      </c>
      <c r="J48" s="328">
        <v>3468.29</v>
      </c>
      <c r="K48" s="261">
        <f t="shared" si="22"/>
        <v>0</v>
      </c>
      <c r="L48" s="277">
        <f t="shared" si="23"/>
        <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32" t="s">
        <v>277</v>
      </c>
      <c r="B49" s="332" t="s">
        <v>527</v>
      </c>
      <c r="C49" s="338" t="s">
        <v>290</v>
      </c>
      <c r="D49" s="332" t="s">
        <v>501</v>
      </c>
      <c r="E49" s="332">
        <v>2900</v>
      </c>
      <c r="F49" s="332">
        <v>2900</v>
      </c>
      <c r="G49" s="261">
        <f t="shared" ref="G49:G50" si="28">E49-F49</f>
        <v>0</v>
      </c>
      <c r="H49" s="277">
        <f t="shared" ref="H49:H50" si="29">ROUND(G49/E49,10)</f>
        <v>0</v>
      </c>
      <c r="I49" s="332">
        <v>0</v>
      </c>
      <c r="J49" s="332">
        <v>0</v>
      </c>
      <c r="K49" s="261">
        <f t="shared" ref="K49:K50" si="30">I49-J49</f>
        <v>0</v>
      </c>
      <c r="L49" s="277" t="e">
        <f t="shared" ref="L49:L50" si="31">ROUND(K49/I49,10)</f>
        <v>#DIV/0!</v>
      </c>
      <c r="M49" s="332">
        <v>0</v>
      </c>
      <c r="N49" s="332">
        <v>0</v>
      </c>
      <c r="O49" s="261">
        <f t="shared" ref="O49:O50" si="32">M49-N49</f>
        <v>0</v>
      </c>
      <c r="P49" s="277" t="e">
        <f t="shared" ref="P49:P50" si="33">ROUND(O49/M49,10)</f>
        <v>#DIV/0!</v>
      </c>
      <c r="Q49" s="332">
        <v>0</v>
      </c>
      <c r="R49" s="332">
        <v>0</v>
      </c>
      <c r="S49" s="261">
        <f t="shared" ref="S49:S50" si="34">Q49-R49</f>
        <v>0</v>
      </c>
      <c r="T49" s="277" t="e">
        <f t="shared" ref="T49:T50" si="35">ROUND(S49/Q49,10)</f>
        <v>#DIV/0!</v>
      </c>
      <c r="U49" s="157"/>
    </row>
    <row r="50" spans="1:21" s="68" customFormat="1" ht="15">
      <c r="A50" s="332" t="s">
        <v>277</v>
      </c>
      <c r="B50" s="332" t="s">
        <v>527</v>
      </c>
      <c r="C50" s="338" t="s">
        <v>290</v>
      </c>
      <c r="D50" s="332" t="s">
        <v>501</v>
      </c>
      <c r="E50" s="332">
        <v>3500</v>
      </c>
      <c r="F50" s="332">
        <v>3500</v>
      </c>
      <c r="G50" s="261">
        <f t="shared" si="28"/>
        <v>0</v>
      </c>
      <c r="H50" s="277">
        <f t="shared" si="29"/>
        <v>0</v>
      </c>
      <c r="I50" s="332">
        <v>0</v>
      </c>
      <c r="J50" s="332">
        <v>0</v>
      </c>
      <c r="K50" s="261">
        <f t="shared" si="30"/>
        <v>0</v>
      </c>
      <c r="L50" s="277" t="e">
        <f t="shared" si="31"/>
        <v>#DIV/0!</v>
      </c>
      <c r="M50" s="332">
        <v>0</v>
      </c>
      <c r="N50" s="332">
        <v>0</v>
      </c>
      <c r="O50" s="261">
        <f t="shared" si="32"/>
        <v>0</v>
      </c>
      <c r="P50" s="277" t="e">
        <f t="shared" si="33"/>
        <v>#DIV/0!</v>
      </c>
      <c r="Q50" s="332">
        <v>0</v>
      </c>
      <c r="R50" s="332">
        <v>0</v>
      </c>
      <c r="S50" s="261">
        <f t="shared" si="34"/>
        <v>0</v>
      </c>
      <c r="T50" s="277" t="e">
        <f t="shared" si="35"/>
        <v>#DIV/0!</v>
      </c>
      <c r="U50" s="157"/>
    </row>
    <row r="51" spans="1:21" s="68" customFormat="1" ht="15">
      <c r="A51" s="326" t="s">
        <v>277</v>
      </c>
      <c r="B51" s="326" t="s">
        <v>527</v>
      </c>
      <c r="C51" s="338" t="s">
        <v>509</v>
      </c>
      <c r="D51" s="326" t="s">
        <v>420</v>
      </c>
      <c r="E51" s="326">
        <v>85492</v>
      </c>
      <c r="F51" s="326">
        <v>85492</v>
      </c>
      <c r="G51" s="261">
        <f t="shared" si="20"/>
        <v>0</v>
      </c>
      <c r="H51" s="277">
        <f t="shared" si="21"/>
        <v>0</v>
      </c>
      <c r="I51" s="327">
        <v>854.92</v>
      </c>
      <c r="J51" s="328">
        <v>854.92</v>
      </c>
      <c r="K51" s="261">
        <f t="shared" si="22"/>
        <v>0</v>
      </c>
      <c r="L51" s="277">
        <f t="shared" si="23"/>
        <v>0</v>
      </c>
      <c r="M51" s="329">
        <v>0</v>
      </c>
      <c r="N51" s="330">
        <v>0</v>
      </c>
      <c r="O51" s="261">
        <f t="shared" si="24"/>
        <v>0</v>
      </c>
      <c r="P51" s="277" t="e">
        <f t="shared" si="25"/>
        <v>#DIV/0!</v>
      </c>
      <c r="Q51" s="331">
        <v>0</v>
      </c>
      <c r="R51" s="332">
        <v>0</v>
      </c>
      <c r="S51" s="261">
        <f t="shared" si="26"/>
        <v>0</v>
      </c>
      <c r="T51" s="277" t="e">
        <f t="shared" si="27"/>
        <v>#DIV/0!</v>
      </c>
      <c r="U51" s="157"/>
    </row>
    <row r="52" spans="1:21" s="68" customFormat="1" ht="15">
      <c r="A52" s="326" t="s">
        <v>277</v>
      </c>
      <c r="B52" s="326" t="s">
        <v>527</v>
      </c>
      <c r="C52" s="338" t="s">
        <v>320</v>
      </c>
      <c r="D52" s="326" t="s">
        <v>442</v>
      </c>
      <c r="E52" s="326">
        <v>2377.998</v>
      </c>
      <c r="F52" s="326">
        <v>2377.998</v>
      </c>
      <c r="G52" s="261">
        <f t="shared" si="20"/>
        <v>0</v>
      </c>
      <c r="H52" s="277">
        <f t="shared" si="21"/>
        <v>0</v>
      </c>
      <c r="I52" s="327">
        <v>2767.99</v>
      </c>
      <c r="J52" s="328">
        <v>2767.99</v>
      </c>
      <c r="K52" s="261">
        <f t="shared" si="22"/>
        <v>0</v>
      </c>
      <c r="L52" s="277">
        <f t="shared" si="23"/>
        <v>0</v>
      </c>
      <c r="M52" s="329">
        <v>0</v>
      </c>
      <c r="N52" s="330">
        <v>0</v>
      </c>
      <c r="O52" s="261">
        <f t="shared" si="24"/>
        <v>0</v>
      </c>
      <c r="P52" s="277" t="e">
        <f t="shared" si="25"/>
        <v>#DIV/0!</v>
      </c>
      <c r="Q52" s="331">
        <v>0</v>
      </c>
      <c r="R52" s="332">
        <v>0</v>
      </c>
      <c r="S52" s="261">
        <f t="shared" si="26"/>
        <v>0</v>
      </c>
      <c r="T52" s="277" t="e">
        <f t="shared" si="27"/>
        <v>#DIV/0!</v>
      </c>
      <c r="U52" s="157"/>
    </row>
    <row r="53" spans="1:21" s="68" customFormat="1" ht="15">
      <c r="A53" s="326" t="s">
        <v>277</v>
      </c>
      <c r="B53" s="326" t="s">
        <v>527</v>
      </c>
      <c r="C53" s="338" t="s">
        <v>320</v>
      </c>
      <c r="D53" s="326" t="s">
        <v>442</v>
      </c>
      <c r="E53" s="326">
        <v>5800</v>
      </c>
      <c r="F53" s="326">
        <v>5800</v>
      </c>
      <c r="G53" s="261">
        <f t="shared" si="16"/>
        <v>0</v>
      </c>
      <c r="H53" s="277">
        <f t="shared" si="17"/>
        <v>0</v>
      </c>
      <c r="I53" s="327">
        <v>0</v>
      </c>
      <c r="J53" s="328">
        <v>0</v>
      </c>
      <c r="K53" s="261">
        <f t="shared" si="18"/>
        <v>0</v>
      </c>
      <c r="L53" s="277" t="e">
        <f t="shared" si="19"/>
        <v>#DIV/0!</v>
      </c>
      <c r="M53" s="329">
        <v>0</v>
      </c>
      <c r="N53" s="330">
        <v>0</v>
      </c>
      <c r="O53" s="261">
        <f t="shared" si="4"/>
        <v>0</v>
      </c>
      <c r="P53" s="277" t="e">
        <f t="shared" si="5"/>
        <v>#DIV/0!</v>
      </c>
      <c r="Q53" s="331">
        <v>0</v>
      </c>
      <c r="R53" s="332">
        <v>0</v>
      </c>
      <c r="S53" s="261">
        <f t="shared" si="6"/>
        <v>0</v>
      </c>
      <c r="T53" s="277" t="e">
        <f t="shared" si="7"/>
        <v>#DIV/0!</v>
      </c>
      <c r="U53" s="157"/>
    </row>
    <row r="54" spans="1:21" s="68" customFormat="1" ht="15">
      <c r="A54" s="326" t="s">
        <v>277</v>
      </c>
      <c r="B54" s="326" t="s">
        <v>515</v>
      </c>
      <c r="C54" s="338" t="s">
        <v>530</v>
      </c>
      <c r="D54" s="326" t="s">
        <v>531</v>
      </c>
      <c r="E54" s="326">
        <v>5391</v>
      </c>
      <c r="F54" s="326">
        <v>5391</v>
      </c>
      <c r="G54" s="261">
        <f t="shared" si="16"/>
        <v>0</v>
      </c>
      <c r="H54" s="277">
        <f t="shared" si="17"/>
        <v>0</v>
      </c>
      <c r="I54" s="327">
        <v>0</v>
      </c>
      <c r="J54" s="328">
        <v>0</v>
      </c>
      <c r="K54" s="261">
        <f t="shared" si="18"/>
        <v>0</v>
      </c>
      <c r="L54" s="277" t="e">
        <f t="shared" si="19"/>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14" t="s">
        <v>277</v>
      </c>
      <c r="B55" s="314" t="s">
        <v>515</v>
      </c>
      <c r="C55" s="339" t="s">
        <v>446</v>
      </c>
      <c r="D55" s="314" t="s">
        <v>447</v>
      </c>
      <c r="E55" s="314">
        <v>4033</v>
      </c>
      <c r="F55" s="314">
        <v>4033</v>
      </c>
      <c r="G55" s="261">
        <f t="shared" si="16"/>
        <v>0</v>
      </c>
      <c r="H55" s="277">
        <f t="shared" si="17"/>
        <v>0</v>
      </c>
      <c r="I55" s="314">
        <v>0</v>
      </c>
      <c r="J55" s="314">
        <v>0</v>
      </c>
      <c r="K55" s="261">
        <f t="shared" si="18"/>
        <v>0</v>
      </c>
      <c r="L55" s="277" t="e">
        <f t="shared" si="19"/>
        <v>#DIV/0!</v>
      </c>
      <c r="M55" s="314">
        <v>0</v>
      </c>
      <c r="N55" s="314">
        <v>0</v>
      </c>
      <c r="O55" s="261">
        <f t="shared" si="4"/>
        <v>0</v>
      </c>
      <c r="P55" s="277" t="e">
        <f t="shared" si="5"/>
        <v>#DIV/0!</v>
      </c>
      <c r="Q55" s="314">
        <v>0</v>
      </c>
      <c r="R55" s="314">
        <v>0</v>
      </c>
      <c r="S55" s="261">
        <f t="shared" si="6"/>
        <v>0</v>
      </c>
      <c r="T55" s="277" t="e">
        <f t="shared" si="7"/>
        <v>#DIV/0!</v>
      </c>
      <c r="U55" s="157"/>
    </row>
    <row r="56" spans="1:21" s="207" customFormat="1" ht="15">
      <c r="A56" s="314" t="s">
        <v>277</v>
      </c>
      <c r="B56" s="314" t="s">
        <v>515</v>
      </c>
      <c r="C56" s="339" t="s">
        <v>446</v>
      </c>
      <c r="D56" s="314" t="s">
        <v>447</v>
      </c>
      <c r="E56" s="314">
        <v>4033</v>
      </c>
      <c r="F56" s="314">
        <v>4033</v>
      </c>
      <c r="G56" s="261">
        <f t="shared" si="16"/>
        <v>0</v>
      </c>
      <c r="H56" s="277">
        <f t="shared" si="17"/>
        <v>0</v>
      </c>
      <c r="I56" s="314">
        <v>0</v>
      </c>
      <c r="J56" s="314">
        <v>0</v>
      </c>
      <c r="K56" s="261">
        <f t="shared" si="18"/>
        <v>0</v>
      </c>
      <c r="L56" s="277" t="e">
        <f t="shared" si="19"/>
        <v>#DIV/0!</v>
      </c>
      <c r="M56" s="314">
        <v>0</v>
      </c>
      <c r="N56" s="314">
        <v>0</v>
      </c>
      <c r="O56" s="261">
        <f t="shared" si="4"/>
        <v>0</v>
      </c>
      <c r="P56" s="277" t="e">
        <f t="shared" si="5"/>
        <v>#DIV/0!</v>
      </c>
      <c r="Q56" s="314">
        <v>0</v>
      </c>
      <c r="R56" s="314">
        <v>0</v>
      </c>
      <c r="S56" s="261">
        <f t="shared" si="6"/>
        <v>0</v>
      </c>
      <c r="T56" s="277" t="e">
        <f t="shared" si="7"/>
        <v>#DIV/0!</v>
      </c>
      <c r="U56" s="204"/>
    </row>
    <row r="57" spans="1:21" s="207" customFormat="1" ht="15">
      <c r="A57" s="314" t="s">
        <v>277</v>
      </c>
      <c r="B57" s="314" t="s">
        <v>515</v>
      </c>
      <c r="C57" s="339" t="s">
        <v>446</v>
      </c>
      <c r="D57" s="314" t="s">
        <v>447</v>
      </c>
      <c r="E57" s="314">
        <v>4033</v>
      </c>
      <c r="F57" s="314">
        <v>4033</v>
      </c>
      <c r="G57" s="261">
        <f t="shared" ref="G57" si="36">E57-F57</f>
        <v>0</v>
      </c>
      <c r="H57" s="277">
        <f t="shared" ref="H57" si="37">ROUND(G57/E57,10)</f>
        <v>0</v>
      </c>
      <c r="I57" s="314">
        <v>0</v>
      </c>
      <c r="J57" s="314">
        <v>0</v>
      </c>
      <c r="K57" s="261">
        <f t="shared" ref="K57" si="38">I57-J57</f>
        <v>0</v>
      </c>
      <c r="L57" s="277" t="e">
        <f t="shared" ref="L57" si="39">ROUND(K57/I57,10)</f>
        <v>#DIV/0!</v>
      </c>
      <c r="M57" s="314">
        <v>0</v>
      </c>
      <c r="N57" s="314">
        <v>0</v>
      </c>
      <c r="O57" s="261">
        <f t="shared" ref="O57" si="40">M57-N57</f>
        <v>0</v>
      </c>
      <c r="P57" s="277" t="e">
        <f t="shared" ref="P57" si="41">ROUND(O57/M57,10)</f>
        <v>#DIV/0!</v>
      </c>
      <c r="Q57" s="314">
        <v>0</v>
      </c>
      <c r="R57" s="314">
        <v>0</v>
      </c>
      <c r="S57" s="261">
        <f t="shared" ref="S57" si="42">Q57-R57</f>
        <v>0</v>
      </c>
      <c r="T57" s="277" t="e">
        <f t="shared" ref="T57" si="43">ROUND(S57/Q57,10)</f>
        <v>#DIV/0!</v>
      </c>
      <c r="U57" s="204"/>
    </row>
    <row r="58" spans="1:21" s="207" customFormat="1" ht="15.75" customHeight="1">
      <c r="A58" s="314" t="s">
        <v>277</v>
      </c>
      <c r="B58" s="314" t="s">
        <v>515</v>
      </c>
      <c r="C58" s="339" t="s">
        <v>446</v>
      </c>
      <c r="D58" s="314" t="s">
        <v>447</v>
      </c>
      <c r="E58" s="314">
        <v>4033</v>
      </c>
      <c r="F58" s="314">
        <v>4033</v>
      </c>
      <c r="G58" s="261">
        <f t="shared" si="16"/>
        <v>0</v>
      </c>
      <c r="H58" s="277">
        <f t="shared" si="17"/>
        <v>0</v>
      </c>
      <c r="I58" s="314">
        <v>0</v>
      </c>
      <c r="J58" s="314">
        <v>0</v>
      </c>
      <c r="K58" s="261">
        <f t="shared" si="18"/>
        <v>0</v>
      </c>
      <c r="L58" s="277" t="e">
        <f t="shared" si="19"/>
        <v>#DIV/0!</v>
      </c>
      <c r="M58" s="314">
        <v>0</v>
      </c>
      <c r="N58" s="314">
        <v>0</v>
      </c>
      <c r="O58" s="261">
        <f t="shared" si="4"/>
        <v>0</v>
      </c>
      <c r="P58" s="277" t="e">
        <f t="shared" si="5"/>
        <v>#DIV/0!</v>
      </c>
      <c r="Q58" s="314">
        <v>0</v>
      </c>
      <c r="R58" s="314">
        <v>0</v>
      </c>
      <c r="S58" s="261">
        <f t="shared" si="6"/>
        <v>0</v>
      </c>
      <c r="T58" s="277" t="e">
        <f t="shared" si="7"/>
        <v>#DIV/0!</v>
      </c>
      <c r="U58" s="204"/>
    </row>
    <row r="59" spans="1:21" s="207" customFormat="1" ht="15">
      <c r="A59" s="314"/>
      <c r="B59" s="314"/>
      <c r="C59" s="339"/>
      <c r="D59" s="314"/>
      <c r="E59" s="314"/>
      <c r="F59" s="314"/>
      <c r="G59" s="261"/>
      <c r="H59" s="277"/>
      <c r="I59" s="314"/>
      <c r="J59" s="314"/>
      <c r="K59" s="261"/>
      <c r="L59" s="277"/>
      <c r="M59" s="314"/>
      <c r="N59" s="314"/>
      <c r="O59" s="261"/>
      <c r="P59" s="277"/>
      <c r="Q59" s="314"/>
      <c r="R59" s="314"/>
      <c r="S59" s="261"/>
      <c r="T59" s="277"/>
      <c r="U59" s="204"/>
    </row>
    <row r="60" spans="1:21" s="159" customFormat="1" ht="12.75">
      <c r="A60" s="172" t="s">
        <v>143</v>
      </c>
      <c r="B60" s="180"/>
      <c r="C60" s="340"/>
      <c r="D60" s="180"/>
      <c r="E60" s="182"/>
      <c r="F60" s="272"/>
      <c r="G60" s="161"/>
      <c r="H60" s="161"/>
      <c r="I60" s="166"/>
      <c r="J60" s="160"/>
      <c r="K60" s="161"/>
      <c r="L60" s="161"/>
      <c r="M60" s="166"/>
      <c r="N60" s="160"/>
      <c r="O60" s="161"/>
      <c r="P60" s="161"/>
      <c r="Q60" s="166"/>
      <c r="R60" s="160"/>
      <c r="S60" s="161"/>
      <c r="T60" s="161"/>
      <c r="U60" s="160"/>
    </row>
    <row r="61" spans="1:21" s="66" customFormat="1">
      <c r="A61" s="116"/>
      <c r="B61" s="115"/>
      <c r="C61" s="118"/>
      <c r="D61" s="117"/>
      <c r="E61" s="205"/>
      <c r="F61" s="272"/>
      <c r="G61" s="155"/>
      <c r="H61" s="155"/>
      <c r="I61" s="166"/>
      <c r="J61" s="155"/>
      <c r="K61" s="155"/>
      <c r="L61" s="155"/>
      <c r="M61" s="166"/>
      <c r="N61" s="155"/>
      <c r="O61" s="155"/>
      <c r="P61" s="155"/>
      <c r="Q61" s="166"/>
      <c r="R61" s="155"/>
      <c r="S61" s="155"/>
      <c r="T61" s="155"/>
      <c r="U61" s="60"/>
    </row>
    <row r="62" spans="1:21" s="68" customFormat="1">
      <c r="A62" s="116"/>
      <c r="B62" s="115"/>
      <c r="C62" s="118"/>
      <c r="D62" s="117"/>
      <c r="E62" s="206">
        <f>SUM(E2:E61)</f>
        <v>480544.56</v>
      </c>
      <c r="F62" s="273">
        <f>SUM(F2:F61)</f>
        <v>480544.56</v>
      </c>
      <c r="G62" s="168">
        <f>SUM(G2:G61)</f>
        <v>0</v>
      </c>
      <c r="H62" s="277">
        <f>ROUND(G62/E62,10)</f>
        <v>0</v>
      </c>
      <c r="I62" s="167">
        <f>SUM(I2:I61)</f>
        <v>37420.959999999992</v>
      </c>
      <c r="J62" s="168">
        <f>SUM(J2:J61)</f>
        <v>37420.959999999992</v>
      </c>
      <c r="K62" s="168">
        <f>SUM(K2:K61)</f>
        <v>0</v>
      </c>
      <c r="L62" s="278">
        <f>ROUND(K62/I62,10)</f>
        <v>0</v>
      </c>
      <c r="M62" s="167">
        <f>SUM(M2:M61)</f>
        <v>0</v>
      </c>
      <c r="N62" s="168">
        <f>SUM(N2:N61)</f>
        <v>0</v>
      </c>
      <c r="O62" s="168">
        <f>SUM(O2:O61)</f>
        <v>0</v>
      </c>
      <c r="P62" s="278" t="e">
        <f>ROUND(O62/M62,10)</f>
        <v>#DIV/0!</v>
      </c>
      <c r="Q62" s="167">
        <f>SUM(Q2:Q61)</f>
        <v>38.089999999999996</v>
      </c>
      <c r="R62" s="168">
        <f>SUM(R2:R61)</f>
        <v>38.089999999999996</v>
      </c>
      <c r="S62" s="168">
        <f t="shared" ref="S62" si="44">SUM(S2:S61)</f>
        <v>0</v>
      </c>
      <c r="T62" s="278">
        <f>ROUND(S62/Q62,10)</f>
        <v>0</v>
      </c>
      <c r="U62" s="168">
        <f>SUM(U2:U61)</f>
        <v>0</v>
      </c>
    </row>
    <row r="63" spans="1:21">
      <c r="A63" s="116"/>
      <c r="B63" s="115"/>
      <c r="C63" s="118"/>
      <c r="D63" s="117"/>
      <c r="E63" s="117"/>
      <c r="F63" s="274"/>
      <c r="G63" s="162"/>
      <c r="H63" s="162"/>
      <c r="I63" s="163"/>
      <c r="J63" s="115"/>
      <c r="K63" s="115"/>
      <c r="L63" s="115"/>
      <c r="M63" s="163"/>
      <c r="N63" s="163"/>
      <c r="O63" s="163"/>
      <c r="P63" s="163"/>
      <c r="Q63" s="163"/>
      <c r="R63" s="163"/>
      <c r="S63" s="163"/>
      <c r="T63" s="163"/>
      <c r="U63" s="163"/>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6" spans="1:17">
      <c r="A66" s="71"/>
      <c r="Q66"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46.89</v>
      </c>
      <c r="E2" s="314">
        <v>46.89</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46.89</v>
      </c>
      <c r="E8" s="267">
        <f>SUM(E2:E7)</f>
        <v>46.89</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3"/>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455</v>
      </c>
      <c r="C2">
        <v>2900</v>
      </c>
      <c r="D2" s="333">
        <v>43600</v>
      </c>
      <c r="E2" t="s">
        <v>515</v>
      </c>
      <c r="F2">
        <v>826.5</v>
      </c>
      <c r="G2">
        <v>826.5</v>
      </c>
      <c r="H2" s="200">
        <f t="shared" ref="H2:H60" si="0">F2-G2</f>
        <v>0</v>
      </c>
      <c r="I2" s="283">
        <f t="shared" ref="I2:I60" si="1">ROUND(H2/F2,10)</f>
        <v>0</v>
      </c>
      <c r="J2">
        <v>929.24</v>
      </c>
      <c r="K2">
        <v>929.24</v>
      </c>
      <c r="L2">
        <v>39.96</v>
      </c>
      <c r="M2">
        <v>929.24</v>
      </c>
      <c r="N2">
        <v>929.24</v>
      </c>
      <c r="O2">
        <v>39.96</v>
      </c>
      <c r="P2" s="200">
        <f t="shared" ref="P2:P61" si="2">J2-N2</f>
        <v>0</v>
      </c>
      <c r="Q2" s="281">
        <f>ROUND(P2/J2,10)</f>
        <v>0</v>
      </c>
      <c r="R2" s="200">
        <f>K2-M2</f>
        <v>0</v>
      </c>
      <c r="S2" s="281">
        <f>ROUND(R2/K2,10)</f>
        <v>0</v>
      </c>
      <c r="T2" s="200">
        <f>L2-O2</f>
        <v>0</v>
      </c>
      <c r="U2" s="281">
        <f>ROUND(T2/L2,10)</f>
        <v>0</v>
      </c>
      <c r="V2" s="7"/>
    </row>
    <row r="3" spans="1:22">
      <c r="A3" s="334">
        <v>599933900</v>
      </c>
      <c r="B3" t="s">
        <v>455</v>
      </c>
      <c r="C3">
        <v>2900</v>
      </c>
      <c r="D3" s="333">
        <v>44018</v>
      </c>
      <c r="E3" t="s">
        <v>515</v>
      </c>
      <c r="F3">
        <v>904.8</v>
      </c>
      <c r="G3">
        <v>904.8</v>
      </c>
      <c r="H3" s="200">
        <f t="shared" si="0"/>
        <v>0</v>
      </c>
      <c r="I3" s="283">
        <f t="shared" si="1"/>
        <v>0</v>
      </c>
      <c r="J3">
        <v>1015.96</v>
      </c>
      <c r="K3">
        <v>1015.96</v>
      </c>
      <c r="L3">
        <v>45.05</v>
      </c>
      <c r="M3">
        <v>1015.96</v>
      </c>
      <c r="N3">
        <v>1015.96</v>
      </c>
      <c r="O3">
        <v>45.05</v>
      </c>
      <c r="P3" s="200">
        <f t="shared" si="2"/>
        <v>0</v>
      </c>
      <c r="Q3" s="281">
        <f t="shared" ref="Q3:Q62" si="3">ROUND(P3/J3,10)</f>
        <v>0</v>
      </c>
      <c r="R3" s="200">
        <f t="shared" ref="R3:R61" si="4">K3-M3</f>
        <v>0</v>
      </c>
      <c r="S3" s="281">
        <f t="shared" ref="S3:S61" si="5">ROUND(R3/K3,10)</f>
        <v>0</v>
      </c>
      <c r="T3" s="200">
        <f t="shared" ref="T3:T61" si="6">L3-O3</f>
        <v>0</v>
      </c>
      <c r="U3" s="281">
        <f t="shared" ref="U3:U61" si="7">ROUND(T3/L3,10)</f>
        <v>0</v>
      </c>
      <c r="V3" s="7"/>
    </row>
    <row r="4" spans="1:22">
      <c r="A4" s="334" t="s">
        <v>279</v>
      </c>
      <c r="B4" t="s">
        <v>276</v>
      </c>
      <c r="C4">
        <v>253909.9</v>
      </c>
      <c r="D4" s="333">
        <v>44105</v>
      </c>
      <c r="E4" t="s">
        <v>527</v>
      </c>
      <c r="F4">
        <v>0</v>
      </c>
      <c r="G4">
        <v>0</v>
      </c>
      <c r="H4" s="200">
        <v>0</v>
      </c>
      <c r="I4" s="283" t="e">
        <v>#DIV/0!</v>
      </c>
      <c r="J4">
        <v>0</v>
      </c>
      <c r="K4">
        <v>0</v>
      </c>
      <c r="L4">
        <v>0</v>
      </c>
      <c r="M4">
        <v>0</v>
      </c>
      <c r="N4">
        <v>0</v>
      </c>
      <c r="O4">
        <v>0</v>
      </c>
      <c r="P4" s="200">
        <v>0</v>
      </c>
      <c r="Q4" s="281" t="e">
        <v>#DIV/0!</v>
      </c>
      <c r="R4" s="200">
        <v>0</v>
      </c>
      <c r="S4" s="281" t="e">
        <v>#DIV/0!</v>
      </c>
      <c r="T4" s="200">
        <v>0</v>
      </c>
      <c r="U4" s="281" t="e">
        <v>#DIV/0!</v>
      </c>
      <c r="V4" s="7"/>
    </row>
    <row r="5" spans="1:22">
      <c r="A5" s="334">
        <v>403187909</v>
      </c>
      <c r="B5" t="s">
        <v>457</v>
      </c>
      <c r="C5">
        <v>14376</v>
      </c>
      <c r="D5" s="333">
        <v>42851</v>
      </c>
      <c r="E5" t="s">
        <v>515</v>
      </c>
      <c r="F5">
        <v>1725.12</v>
      </c>
      <c r="G5">
        <v>1725.12</v>
      </c>
      <c r="H5" s="200">
        <v>0</v>
      </c>
      <c r="I5" s="283" t="e">
        <v>#DIV/0!</v>
      </c>
      <c r="J5">
        <v>1873.83</v>
      </c>
      <c r="K5">
        <v>1873.83</v>
      </c>
      <c r="L5">
        <v>149.13</v>
      </c>
      <c r="M5">
        <v>1873.83</v>
      </c>
      <c r="N5">
        <v>1873.83</v>
      </c>
      <c r="O5">
        <v>149.13</v>
      </c>
      <c r="P5" s="200">
        <v>0</v>
      </c>
      <c r="Q5" s="281" t="e">
        <v>#DIV/0!</v>
      </c>
      <c r="R5" s="200">
        <v>0</v>
      </c>
      <c r="S5" s="281" t="e">
        <v>#DIV/0!</v>
      </c>
      <c r="T5" s="200">
        <v>0</v>
      </c>
      <c r="U5" s="281" t="e">
        <v>#DIV/0!</v>
      </c>
      <c r="V5" s="7"/>
    </row>
    <row r="6" spans="1:22">
      <c r="A6" s="334">
        <v>698604006</v>
      </c>
      <c r="B6" t="s">
        <v>462</v>
      </c>
      <c r="C6">
        <v>6300</v>
      </c>
      <c r="D6" s="333">
        <v>44161</v>
      </c>
      <c r="E6" t="s">
        <v>519</v>
      </c>
      <c r="F6">
        <v>0</v>
      </c>
      <c r="G6">
        <v>0</v>
      </c>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34">
        <v>403197908</v>
      </c>
      <c r="B7" t="s">
        <v>382</v>
      </c>
      <c r="C7">
        <v>1416</v>
      </c>
      <c r="D7" s="333">
        <v>42871</v>
      </c>
      <c r="E7" t="s">
        <v>515</v>
      </c>
      <c r="F7">
        <v>746.94</v>
      </c>
      <c r="G7">
        <v>746.94</v>
      </c>
      <c r="H7" s="200">
        <f t="shared" si="0"/>
        <v>0</v>
      </c>
      <c r="I7" s="283">
        <f t="shared" si="1"/>
        <v>0</v>
      </c>
      <c r="J7">
        <v>815.88</v>
      </c>
      <c r="K7">
        <v>815.88</v>
      </c>
      <c r="L7">
        <v>60.02</v>
      </c>
      <c r="M7">
        <v>815.88</v>
      </c>
      <c r="N7">
        <v>815.88</v>
      </c>
      <c r="O7">
        <v>60.02</v>
      </c>
      <c r="P7" s="200">
        <f t="shared" si="2"/>
        <v>0</v>
      </c>
      <c r="Q7" s="281">
        <f t="shared" si="3"/>
        <v>0</v>
      </c>
      <c r="R7" s="200">
        <f t="shared" si="4"/>
        <v>0</v>
      </c>
      <c r="S7" s="281">
        <f t="shared" si="5"/>
        <v>0</v>
      </c>
      <c r="T7" s="200">
        <f t="shared" si="6"/>
        <v>0</v>
      </c>
      <c r="U7" s="281">
        <f t="shared" si="7"/>
        <v>0</v>
      </c>
      <c r="V7" s="7"/>
    </row>
    <row r="8" spans="1:22">
      <c r="A8" s="334">
        <v>403197908</v>
      </c>
      <c r="B8" t="s">
        <v>382</v>
      </c>
      <c r="C8">
        <v>1416</v>
      </c>
      <c r="D8" s="333">
        <v>43235</v>
      </c>
      <c r="E8" t="s">
        <v>515</v>
      </c>
      <c r="F8">
        <v>971.02</v>
      </c>
      <c r="G8">
        <v>971.02</v>
      </c>
      <c r="H8" s="200">
        <f t="shared" si="0"/>
        <v>0</v>
      </c>
      <c r="I8" s="283">
        <f t="shared" si="1"/>
        <v>0</v>
      </c>
      <c r="J8">
        <v>1153.53</v>
      </c>
      <c r="K8">
        <v>1153.53</v>
      </c>
      <c r="L8">
        <v>-14.86</v>
      </c>
      <c r="M8">
        <v>1153.53</v>
      </c>
      <c r="N8">
        <v>1153.53</v>
      </c>
      <c r="O8">
        <v>-14.86</v>
      </c>
      <c r="P8" s="200">
        <f t="shared" si="2"/>
        <v>0</v>
      </c>
      <c r="Q8" s="281">
        <f t="shared" ref="Q8:Q10" si="8">ROUND(P8/J8,10)</f>
        <v>0</v>
      </c>
      <c r="R8" s="200">
        <f t="shared" si="4"/>
        <v>0</v>
      </c>
      <c r="S8" s="281">
        <f t="shared" ref="S8:S10" si="9">ROUND(R8/K8,10)</f>
        <v>0</v>
      </c>
      <c r="T8" s="200">
        <f t="shared" si="6"/>
        <v>0</v>
      </c>
      <c r="U8" s="281">
        <f t="shared" si="7"/>
        <v>0</v>
      </c>
      <c r="V8" s="7"/>
    </row>
    <row r="9" spans="1:22">
      <c r="A9" s="334">
        <v>403197908</v>
      </c>
      <c r="B9" t="s">
        <v>382</v>
      </c>
      <c r="C9">
        <v>1716</v>
      </c>
      <c r="D9" s="333">
        <v>43599</v>
      </c>
      <c r="E9" t="s">
        <v>515</v>
      </c>
      <c r="F9">
        <v>1516.19</v>
      </c>
      <c r="G9">
        <v>1516.19</v>
      </c>
      <c r="H9" s="200">
        <f t="shared" ref="H9:H10" si="10">F9-G9</f>
        <v>0</v>
      </c>
      <c r="I9" s="283">
        <f t="shared" ref="I9:I10" si="11">ROUND(H9/F9,10)</f>
        <v>0</v>
      </c>
      <c r="J9">
        <v>1704.81</v>
      </c>
      <c r="K9">
        <v>1704.81</v>
      </c>
      <c r="L9">
        <v>73.150000000000006</v>
      </c>
      <c r="M9">
        <v>1704.81</v>
      </c>
      <c r="N9">
        <v>1704.81</v>
      </c>
      <c r="O9">
        <v>73.150000000000006</v>
      </c>
      <c r="P9" s="200">
        <f t="shared" ref="P9:P10" si="12">J9-N9</f>
        <v>0</v>
      </c>
      <c r="Q9" s="281">
        <f t="shared" si="8"/>
        <v>0</v>
      </c>
      <c r="R9" s="200">
        <f t="shared" ref="R9:R10" si="13">K9-M9</f>
        <v>0</v>
      </c>
      <c r="S9" s="281">
        <f t="shared" si="9"/>
        <v>0</v>
      </c>
      <c r="T9" s="200">
        <f t="shared" ref="T9:T10" si="14">L9-O9</f>
        <v>0</v>
      </c>
      <c r="U9" s="281">
        <f t="shared" ref="U9:U10" si="15">ROUND(T9/L9,10)</f>
        <v>0</v>
      </c>
      <c r="V9" s="7"/>
    </row>
    <row r="10" spans="1:22">
      <c r="A10" s="334">
        <v>474184900</v>
      </c>
      <c r="B10" t="s">
        <v>388</v>
      </c>
      <c r="C10">
        <v>3154</v>
      </c>
      <c r="D10" s="333">
        <v>42859</v>
      </c>
      <c r="E10" t="s">
        <v>515</v>
      </c>
      <c r="F10">
        <v>998.24</v>
      </c>
      <c r="G10">
        <v>998.24</v>
      </c>
      <c r="H10" s="200">
        <f t="shared" si="10"/>
        <v>0</v>
      </c>
      <c r="I10" s="283">
        <f t="shared" si="11"/>
        <v>0</v>
      </c>
      <c r="J10">
        <v>1088.23</v>
      </c>
      <c r="K10">
        <v>1088.23</v>
      </c>
      <c r="L10">
        <v>82.36</v>
      </c>
      <c r="M10">
        <v>1088.23</v>
      </c>
      <c r="N10">
        <v>1088.23</v>
      </c>
      <c r="O10">
        <v>82.36</v>
      </c>
      <c r="P10" s="200">
        <f t="shared" si="12"/>
        <v>0</v>
      </c>
      <c r="Q10" s="281">
        <f t="shared" si="8"/>
        <v>0</v>
      </c>
      <c r="R10" s="200">
        <f t="shared" si="13"/>
        <v>0</v>
      </c>
      <c r="S10" s="281">
        <f t="shared" si="9"/>
        <v>0</v>
      </c>
      <c r="T10" s="200">
        <f t="shared" si="14"/>
        <v>0</v>
      </c>
      <c r="U10" s="281">
        <f t="shared" si="15"/>
        <v>0</v>
      </c>
      <c r="V10" s="7"/>
    </row>
    <row r="11" spans="1:22">
      <c r="A11" s="334">
        <v>474184900</v>
      </c>
      <c r="B11" t="s">
        <v>388</v>
      </c>
      <c r="C11">
        <v>3154</v>
      </c>
      <c r="D11" s="333">
        <v>43223</v>
      </c>
      <c r="E11" t="s">
        <v>515</v>
      </c>
      <c r="F11">
        <v>1039.83</v>
      </c>
      <c r="G11">
        <v>1039.83</v>
      </c>
      <c r="H11" s="200">
        <f t="shared" si="0"/>
        <v>0</v>
      </c>
      <c r="I11" s="283">
        <f t="shared" si="1"/>
        <v>0</v>
      </c>
      <c r="J11">
        <v>1256.33</v>
      </c>
      <c r="K11">
        <v>1256.33</v>
      </c>
      <c r="L11">
        <v>-36.97</v>
      </c>
      <c r="M11">
        <v>1256.33</v>
      </c>
      <c r="N11">
        <v>1256.33</v>
      </c>
      <c r="O11">
        <v>-36.97</v>
      </c>
      <c r="P11" s="200">
        <f t="shared" si="2"/>
        <v>0</v>
      </c>
      <c r="Q11" s="281">
        <f t="shared" si="3"/>
        <v>0</v>
      </c>
      <c r="R11" s="200">
        <f t="shared" si="4"/>
        <v>0</v>
      </c>
      <c r="S11" s="281">
        <f t="shared" si="5"/>
        <v>0</v>
      </c>
      <c r="T11" s="200">
        <f t="shared" si="6"/>
        <v>0</v>
      </c>
      <c r="U11" s="281">
        <f t="shared" si="7"/>
        <v>0</v>
      </c>
      <c r="V11" s="7"/>
    </row>
    <row r="12" spans="1:22">
      <c r="A12" s="334">
        <v>474184900</v>
      </c>
      <c r="B12" t="s">
        <v>388</v>
      </c>
      <c r="C12">
        <v>3654</v>
      </c>
      <c r="D12" s="333">
        <v>43587</v>
      </c>
      <c r="E12" t="s">
        <v>515</v>
      </c>
      <c r="F12">
        <v>1204.68</v>
      </c>
      <c r="G12">
        <v>1204.68</v>
      </c>
      <c r="H12" s="200">
        <f t="shared" si="0"/>
        <v>0</v>
      </c>
      <c r="I12" s="283">
        <f t="shared" si="1"/>
        <v>0</v>
      </c>
      <c r="J12">
        <v>1345.14</v>
      </c>
      <c r="K12">
        <v>1345.14</v>
      </c>
      <c r="L12">
        <v>67.53</v>
      </c>
      <c r="M12">
        <v>1345.14</v>
      </c>
      <c r="N12">
        <v>1345.14</v>
      </c>
      <c r="O12">
        <v>67.53</v>
      </c>
      <c r="P12" s="200">
        <f t="shared" si="2"/>
        <v>0</v>
      </c>
      <c r="Q12" s="281">
        <f t="shared" si="3"/>
        <v>0</v>
      </c>
      <c r="R12" s="200">
        <f t="shared" si="4"/>
        <v>0</v>
      </c>
      <c r="S12" s="281">
        <f t="shared" si="5"/>
        <v>0</v>
      </c>
      <c r="T12" s="200">
        <f t="shared" si="6"/>
        <v>0</v>
      </c>
      <c r="U12" s="281">
        <f t="shared" si="7"/>
        <v>0</v>
      </c>
      <c r="V12" s="7"/>
    </row>
    <row r="13" spans="1:22">
      <c r="A13" s="334">
        <v>474184900</v>
      </c>
      <c r="B13" t="s">
        <v>388</v>
      </c>
      <c r="C13">
        <v>3654</v>
      </c>
      <c r="D13" s="333">
        <v>43985</v>
      </c>
      <c r="E13" t="s">
        <v>515</v>
      </c>
      <c r="F13">
        <v>1252.8699999999999</v>
      </c>
      <c r="G13">
        <v>1252.8699999999999</v>
      </c>
      <c r="H13" s="200">
        <f t="shared" si="0"/>
        <v>0</v>
      </c>
      <c r="I13" s="283">
        <f t="shared" si="1"/>
        <v>0</v>
      </c>
      <c r="J13">
        <v>1393.62</v>
      </c>
      <c r="K13">
        <v>1393.62</v>
      </c>
      <c r="L13">
        <v>75.56</v>
      </c>
      <c r="M13">
        <v>1393.62</v>
      </c>
      <c r="N13">
        <v>1393.62</v>
      </c>
      <c r="O13">
        <v>75.56</v>
      </c>
      <c r="P13" s="200">
        <f t="shared" si="2"/>
        <v>0</v>
      </c>
      <c r="Q13" s="281">
        <f t="shared" si="3"/>
        <v>0</v>
      </c>
      <c r="R13" s="200">
        <f t="shared" si="4"/>
        <v>0</v>
      </c>
      <c r="S13" s="281">
        <f t="shared" si="5"/>
        <v>0</v>
      </c>
      <c r="T13" s="200">
        <f t="shared" si="6"/>
        <v>0</v>
      </c>
      <c r="U13" s="281">
        <f t="shared" si="7"/>
        <v>0</v>
      </c>
      <c r="V13" s="7"/>
    </row>
    <row r="14" spans="1:22">
      <c r="A14" s="334">
        <v>533004909</v>
      </c>
      <c r="B14" t="s">
        <v>465</v>
      </c>
      <c r="C14">
        <v>4148</v>
      </c>
      <c r="D14" s="333">
        <v>42912</v>
      </c>
      <c r="E14" t="s">
        <v>515</v>
      </c>
      <c r="F14">
        <v>329.77</v>
      </c>
      <c r="G14">
        <v>329.77</v>
      </c>
      <c r="H14" s="200">
        <f t="shared" si="0"/>
        <v>0</v>
      </c>
      <c r="I14" s="283">
        <f t="shared" si="1"/>
        <v>0</v>
      </c>
      <c r="J14">
        <v>368.6</v>
      </c>
      <c r="K14">
        <v>368.6</v>
      </c>
      <c r="L14">
        <v>18.100000000000001</v>
      </c>
      <c r="M14">
        <v>368.6</v>
      </c>
      <c r="N14">
        <v>368.6</v>
      </c>
      <c r="O14">
        <v>18.100000000000001</v>
      </c>
      <c r="P14" s="200">
        <f t="shared" si="2"/>
        <v>0</v>
      </c>
      <c r="Q14" s="281">
        <f t="shared" si="3"/>
        <v>0</v>
      </c>
      <c r="R14" s="200">
        <f t="shared" si="4"/>
        <v>0</v>
      </c>
      <c r="S14" s="281">
        <f t="shared" si="5"/>
        <v>0</v>
      </c>
      <c r="T14" s="200">
        <f t="shared" si="6"/>
        <v>0</v>
      </c>
      <c r="U14" s="281">
        <f t="shared" si="7"/>
        <v>0</v>
      </c>
      <c r="V14" s="7"/>
    </row>
    <row r="15" spans="1:22">
      <c r="A15" s="334">
        <v>533004909</v>
      </c>
      <c r="B15" t="s">
        <v>465</v>
      </c>
      <c r="C15">
        <v>5188</v>
      </c>
      <c r="D15" s="333">
        <v>43616</v>
      </c>
      <c r="E15" t="s">
        <v>515</v>
      </c>
      <c r="F15">
        <v>505.83</v>
      </c>
      <c r="G15">
        <v>505.83</v>
      </c>
      <c r="H15" s="200">
        <f t="shared" si="0"/>
        <v>0</v>
      </c>
      <c r="I15" s="283">
        <f t="shared" si="1"/>
        <v>0</v>
      </c>
      <c r="J15">
        <v>563.62</v>
      </c>
      <c r="K15">
        <v>563.62</v>
      </c>
      <c r="L15">
        <v>29.54</v>
      </c>
      <c r="M15">
        <v>563.62</v>
      </c>
      <c r="N15">
        <v>563.62</v>
      </c>
      <c r="O15">
        <v>29.54</v>
      </c>
      <c r="P15" s="200">
        <f t="shared" si="2"/>
        <v>0</v>
      </c>
      <c r="Q15" s="281">
        <f t="shared" si="3"/>
        <v>0</v>
      </c>
      <c r="R15" s="200">
        <f t="shared" si="4"/>
        <v>0</v>
      </c>
      <c r="S15" s="281">
        <f t="shared" si="5"/>
        <v>0</v>
      </c>
      <c r="T15" s="200">
        <f t="shared" si="6"/>
        <v>0</v>
      </c>
      <c r="U15" s="281">
        <f t="shared" si="7"/>
        <v>0</v>
      </c>
      <c r="V15" s="7"/>
    </row>
    <row r="16" spans="1:22">
      <c r="A16" s="334">
        <v>533004909</v>
      </c>
      <c r="B16" t="s">
        <v>465</v>
      </c>
      <c r="C16">
        <v>5188</v>
      </c>
      <c r="D16" s="333">
        <v>43984</v>
      </c>
      <c r="E16" t="s">
        <v>515</v>
      </c>
      <c r="F16">
        <v>472.11</v>
      </c>
      <c r="G16">
        <v>472.11</v>
      </c>
      <c r="H16" s="200">
        <f t="shared" si="0"/>
        <v>0</v>
      </c>
      <c r="I16" s="283">
        <f t="shared" si="1"/>
        <v>0</v>
      </c>
      <c r="J16">
        <v>521.94000000000005</v>
      </c>
      <c r="K16">
        <v>521.94000000000005</v>
      </c>
      <c r="L16">
        <v>31.68</v>
      </c>
      <c r="M16">
        <v>521.94000000000005</v>
      </c>
      <c r="N16">
        <v>521.94000000000005</v>
      </c>
      <c r="O16">
        <v>31.68</v>
      </c>
      <c r="P16" s="200">
        <f t="shared" si="2"/>
        <v>0</v>
      </c>
      <c r="Q16" s="281">
        <f t="shared" si="3"/>
        <v>0</v>
      </c>
      <c r="R16" s="200">
        <f t="shared" si="4"/>
        <v>0</v>
      </c>
      <c r="S16" s="281">
        <f t="shared" si="5"/>
        <v>0</v>
      </c>
      <c r="T16" s="200">
        <f t="shared" si="6"/>
        <v>0</v>
      </c>
      <c r="U16" s="281">
        <f t="shared" si="7"/>
        <v>0</v>
      </c>
      <c r="V16" s="7"/>
    </row>
    <row r="17" spans="1:22">
      <c r="A17" s="334">
        <v>545831901</v>
      </c>
      <c r="B17" t="s">
        <v>385</v>
      </c>
      <c r="C17">
        <v>4538</v>
      </c>
      <c r="D17" s="333">
        <v>43399</v>
      </c>
      <c r="E17" t="s">
        <v>515</v>
      </c>
      <c r="F17">
        <v>251.86</v>
      </c>
      <c r="G17">
        <v>251.86</v>
      </c>
      <c r="H17" s="200">
        <f t="shared" si="0"/>
        <v>0</v>
      </c>
      <c r="I17" s="283">
        <f t="shared" si="1"/>
        <v>0</v>
      </c>
      <c r="J17">
        <v>289.54000000000002</v>
      </c>
      <c r="K17">
        <v>289.54000000000002</v>
      </c>
      <c r="L17">
        <v>5.8</v>
      </c>
      <c r="M17">
        <v>289.54000000000002</v>
      </c>
      <c r="N17">
        <v>289.54000000000002</v>
      </c>
      <c r="O17">
        <v>5.8</v>
      </c>
      <c r="P17" s="200">
        <f t="shared" si="2"/>
        <v>0</v>
      </c>
      <c r="Q17" s="281">
        <f t="shared" si="3"/>
        <v>0</v>
      </c>
      <c r="R17" s="200">
        <f t="shared" si="4"/>
        <v>0</v>
      </c>
      <c r="S17" s="281">
        <f t="shared" si="5"/>
        <v>0</v>
      </c>
      <c r="T17" s="200">
        <f t="shared" si="6"/>
        <v>0</v>
      </c>
      <c r="U17" s="281">
        <f t="shared" si="7"/>
        <v>0</v>
      </c>
      <c r="V17" s="7"/>
    </row>
    <row r="18" spans="1:22">
      <c r="A18" s="334">
        <v>575035902</v>
      </c>
      <c r="B18" t="s">
        <v>529</v>
      </c>
      <c r="C18">
        <v>15713</v>
      </c>
      <c r="D18" s="333">
        <v>42878</v>
      </c>
      <c r="E18" t="s">
        <v>515</v>
      </c>
      <c r="F18">
        <v>331.54</v>
      </c>
      <c r="G18">
        <v>331.54</v>
      </c>
      <c r="H18" s="200">
        <f t="shared" si="0"/>
        <v>0</v>
      </c>
      <c r="I18" s="283">
        <f t="shared" si="1"/>
        <v>0</v>
      </c>
      <c r="J18">
        <v>371.16</v>
      </c>
      <c r="K18">
        <v>371.16</v>
      </c>
      <c r="L18">
        <v>17.62</v>
      </c>
      <c r="M18">
        <v>371.16</v>
      </c>
      <c r="N18">
        <v>371.16</v>
      </c>
      <c r="O18">
        <v>17.62</v>
      </c>
      <c r="P18" s="200">
        <f t="shared" si="2"/>
        <v>0</v>
      </c>
      <c r="Q18" s="281">
        <f t="shared" si="3"/>
        <v>0</v>
      </c>
      <c r="R18" s="200">
        <f t="shared" si="4"/>
        <v>0</v>
      </c>
      <c r="S18" s="281">
        <f t="shared" si="5"/>
        <v>0</v>
      </c>
      <c r="T18" s="200">
        <f t="shared" si="6"/>
        <v>0</v>
      </c>
      <c r="U18" s="281">
        <f t="shared" si="7"/>
        <v>0</v>
      </c>
      <c r="V18" s="7"/>
    </row>
    <row r="19" spans="1:22">
      <c r="A19" s="334">
        <v>575035902</v>
      </c>
      <c r="B19" t="s">
        <v>529</v>
      </c>
      <c r="C19">
        <v>15713</v>
      </c>
      <c r="D19" s="333">
        <v>42878</v>
      </c>
      <c r="E19" t="s">
        <v>515</v>
      </c>
      <c r="F19">
        <v>455.87</v>
      </c>
      <c r="G19">
        <v>455.87</v>
      </c>
      <c r="H19" s="200">
        <f t="shared" si="0"/>
        <v>0</v>
      </c>
      <c r="I19" s="283">
        <f t="shared" si="1"/>
        <v>0</v>
      </c>
      <c r="J19">
        <v>510.35</v>
      </c>
      <c r="K19">
        <v>510.35</v>
      </c>
      <c r="L19">
        <v>24.23</v>
      </c>
      <c r="M19">
        <v>510.35</v>
      </c>
      <c r="N19">
        <v>510.35</v>
      </c>
      <c r="O19">
        <v>24.23</v>
      </c>
      <c r="P19" s="200">
        <f t="shared" si="2"/>
        <v>0</v>
      </c>
      <c r="Q19" s="281">
        <f t="shared" si="3"/>
        <v>0</v>
      </c>
      <c r="R19" s="200">
        <f t="shared" si="4"/>
        <v>0</v>
      </c>
      <c r="S19" s="281">
        <f t="shared" si="5"/>
        <v>0</v>
      </c>
      <c r="T19" s="200">
        <f t="shared" si="6"/>
        <v>0</v>
      </c>
      <c r="U19" s="281">
        <f t="shared" si="7"/>
        <v>0</v>
      </c>
      <c r="V19" s="7"/>
    </row>
    <row r="20" spans="1:22">
      <c r="A20" s="334">
        <v>575035902</v>
      </c>
      <c r="B20" t="s">
        <v>529</v>
      </c>
      <c r="C20">
        <v>15713</v>
      </c>
      <c r="D20" s="333">
        <v>43249</v>
      </c>
      <c r="E20" t="s">
        <v>515</v>
      </c>
      <c r="F20">
        <v>455.87</v>
      </c>
      <c r="G20">
        <v>455.87</v>
      </c>
      <c r="H20" s="200">
        <f t="shared" si="0"/>
        <v>0</v>
      </c>
      <c r="I20" s="283">
        <f t="shared" si="1"/>
        <v>0</v>
      </c>
      <c r="J20">
        <v>531.29999999999995</v>
      </c>
      <c r="K20">
        <v>531.29999999999995</v>
      </c>
      <c r="L20">
        <v>3.28</v>
      </c>
      <c r="M20">
        <v>531.29999999999995</v>
      </c>
      <c r="N20">
        <v>531.29999999999995</v>
      </c>
      <c r="O20">
        <v>3.28</v>
      </c>
      <c r="P20" s="200">
        <f t="shared" si="2"/>
        <v>0</v>
      </c>
      <c r="Q20" s="281">
        <f t="shared" si="3"/>
        <v>0</v>
      </c>
      <c r="R20" s="200">
        <f t="shared" si="4"/>
        <v>0</v>
      </c>
      <c r="S20" s="281">
        <f t="shared" si="5"/>
        <v>0</v>
      </c>
      <c r="T20" s="200">
        <f t="shared" si="6"/>
        <v>0</v>
      </c>
      <c r="U20" s="281">
        <f t="shared" si="7"/>
        <v>0</v>
      </c>
      <c r="V20" s="7"/>
    </row>
    <row r="21" spans="1:22">
      <c r="A21" s="334">
        <v>605460005</v>
      </c>
      <c r="B21" t="s">
        <v>466</v>
      </c>
      <c r="C21">
        <v>24100</v>
      </c>
      <c r="D21" s="333">
        <v>44193</v>
      </c>
      <c r="E21" t="s">
        <v>519</v>
      </c>
      <c r="F21">
        <v>0</v>
      </c>
      <c r="G21">
        <v>0</v>
      </c>
      <c r="H21" s="200">
        <f t="shared" si="0"/>
        <v>0</v>
      </c>
      <c r="I21" s="283" t="e">
        <f t="shared" si="1"/>
        <v>#DIV/0!</v>
      </c>
      <c r="J21">
        <v>0</v>
      </c>
      <c r="K21">
        <v>0</v>
      </c>
      <c r="L21">
        <v>0</v>
      </c>
      <c r="M21">
        <v>0</v>
      </c>
      <c r="N21">
        <v>0</v>
      </c>
      <c r="O21">
        <v>0</v>
      </c>
      <c r="P21" s="200">
        <f t="shared" si="2"/>
        <v>0</v>
      </c>
      <c r="Q21" s="281" t="e">
        <f t="shared" si="3"/>
        <v>#DIV/0!</v>
      </c>
      <c r="R21" s="200">
        <f t="shared" si="4"/>
        <v>0</v>
      </c>
      <c r="S21" s="281" t="e">
        <f t="shared" si="5"/>
        <v>#DIV/0!</v>
      </c>
      <c r="T21" s="200">
        <f t="shared" si="6"/>
        <v>0</v>
      </c>
      <c r="U21" s="281" t="e">
        <f t="shared" si="7"/>
        <v>#DIV/0!</v>
      </c>
      <c r="V21" s="7"/>
    </row>
    <row r="22" spans="1:22">
      <c r="A22" s="334">
        <v>618549901</v>
      </c>
      <c r="B22" t="s">
        <v>415</v>
      </c>
      <c r="C22">
        <v>1883</v>
      </c>
      <c r="D22" s="333">
        <v>44113</v>
      </c>
      <c r="E22" t="s">
        <v>527</v>
      </c>
      <c r="F22">
        <v>0</v>
      </c>
      <c r="G22">
        <v>0</v>
      </c>
      <c r="H22" s="200">
        <f t="shared" si="0"/>
        <v>0</v>
      </c>
      <c r="I22" s="283" t="e">
        <f t="shared" si="1"/>
        <v>#DIV/0!</v>
      </c>
      <c r="J22">
        <v>0</v>
      </c>
      <c r="K22">
        <v>0</v>
      </c>
      <c r="L22">
        <v>0</v>
      </c>
      <c r="M22">
        <v>0</v>
      </c>
      <c r="N22">
        <v>0</v>
      </c>
      <c r="O22">
        <v>0</v>
      </c>
      <c r="P22" s="200">
        <f t="shared" si="2"/>
        <v>0</v>
      </c>
      <c r="Q22" s="281" t="e">
        <f t="shared" si="3"/>
        <v>#DIV/0!</v>
      </c>
      <c r="R22" s="200">
        <f t="shared" si="4"/>
        <v>0</v>
      </c>
      <c r="S22" s="281" t="e">
        <f t="shared" si="5"/>
        <v>#DIV/0!</v>
      </c>
      <c r="T22" s="200">
        <f t="shared" si="6"/>
        <v>0</v>
      </c>
      <c r="U22" s="281" t="e">
        <f t="shared" si="7"/>
        <v>#DIV/0!</v>
      </c>
      <c r="V22" s="7"/>
    </row>
    <row r="23" spans="1:22">
      <c r="A23" s="334">
        <v>649926003</v>
      </c>
      <c r="B23" t="s">
        <v>395</v>
      </c>
      <c r="C23">
        <v>3900</v>
      </c>
      <c r="D23" s="333">
        <v>44193</v>
      </c>
      <c r="E23" t="s">
        <v>519</v>
      </c>
      <c r="F23">
        <v>0</v>
      </c>
      <c r="G23">
        <v>0</v>
      </c>
      <c r="H23" s="200">
        <f t="shared" si="0"/>
        <v>0</v>
      </c>
      <c r="I23" s="283" t="e">
        <f t="shared" si="1"/>
        <v>#DIV/0!</v>
      </c>
      <c r="J23">
        <v>0</v>
      </c>
      <c r="K23">
        <v>0</v>
      </c>
      <c r="L23">
        <v>0</v>
      </c>
      <c r="M23">
        <v>0</v>
      </c>
      <c r="N23">
        <v>0</v>
      </c>
      <c r="O23">
        <v>0</v>
      </c>
      <c r="P23" s="200">
        <f t="shared" si="2"/>
        <v>0</v>
      </c>
      <c r="Q23" s="281" t="e">
        <f t="shared" si="3"/>
        <v>#DIV/0!</v>
      </c>
      <c r="R23" s="200">
        <f t="shared" si="4"/>
        <v>0</v>
      </c>
      <c r="S23" s="281" t="e">
        <f t="shared" si="5"/>
        <v>#DIV/0!</v>
      </c>
      <c r="T23" s="200">
        <f t="shared" si="6"/>
        <v>0</v>
      </c>
      <c r="U23" s="281" t="e">
        <f t="shared" si="7"/>
        <v>#DIV/0!</v>
      </c>
      <c r="V23" s="7"/>
    </row>
    <row r="24" spans="1:22">
      <c r="A24" s="334">
        <v>655580009</v>
      </c>
      <c r="B24" t="s">
        <v>467</v>
      </c>
      <c r="C24">
        <v>6000</v>
      </c>
      <c r="D24" s="333">
        <v>44193</v>
      </c>
      <c r="E24" t="s">
        <v>519</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34">
        <v>664068004</v>
      </c>
      <c r="B25" t="s">
        <v>468</v>
      </c>
      <c r="C25">
        <v>7972</v>
      </c>
      <c r="D25" s="333">
        <v>44193</v>
      </c>
      <c r="E25" t="s">
        <v>519</v>
      </c>
      <c r="F25">
        <v>0</v>
      </c>
      <c r="G25">
        <v>0</v>
      </c>
      <c r="H25" s="200">
        <f t="shared" si="0"/>
        <v>0</v>
      </c>
      <c r="I25" s="283" t="e">
        <f t="shared" si="1"/>
        <v>#DIV/0!</v>
      </c>
      <c r="J25">
        <v>0</v>
      </c>
      <c r="K25">
        <v>0</v>
      </c>
      <c r="L25">
        <v>0</v>
      </c>
      <c r="M25">
        <v>0</v>
      </c>
      <c r="N25">
        <v>0</v>
      </c>
      <c r="O25">
        <v>0</v>
      </c>
      <c r="P25" s="200">
        <f t="shared" si="2"/>
        <v>0</v>
      </c>
      <c r="Q25" s="281" t="e">
        <f t="shared" si="3"/>
        <v>#DIV/0!</v>
      </c>
      <c r="R25" s="200">
        <f t="shared" si="4"/>
        <v>0</v>
      </c>
      <c r="S25" s="281" t="e">
        <f t="shared" si="5"/>
        <v>#DIV/0!</v>
      </c>
      <c r="T25" s="200">
        <f t="shared" si="6"/>
        <v>0</v>
      </c>
      <c r="U25" s="281" t="e">
        <f t="shared" si="7"/>
        <v>#DIV/0!</v>
      </c>
      <c r="V25" s="7"/>
    </row>
    <row r="26" spans="1:22">
      <c r="A26" s="334">
        <v>665942009</v>
      </c>
      <c r="B26" t="s">
        <v>469</v>
      </c>
      <c r="C26">
        <v>7911</v>
      </c>
      <c r="D26" s="333">
        <v>44193</v>
      </c>
      <c r="E26" t="s">
        <v>519</v>
      </c>
      <c r="F26">
        <v>0</v>
      </c>
      <c r="G26">
        <v>0</v>
      </c>
      <c r="H26" s="200">
        <f t="shared" si="0"/>
        <v>0</v>
      </c>
      <c r="I26" s="283" t="e">
        <f t="shared" si="1"/>
        <v>#DIV/0!</v>
      </c>
      <c r="J26">
        <v>0</v>
      </c>
      <c r="K26">
        <v>0</v>
      </c>
      <c r="L26">
        <v>0</v>
      </c>
      <c r="M26">
        <v>0</v>
      </c>
      <c r="N26">
        <v>0</v>
      </c>
      <c r="O26">
        <v>0</v>
      </c>
      <c r="P26" s="200">
        <f t="shared" si="2"/>
        <v>0</v>
      </c>
      <c r="Q26" s="281" t="e">
        <f t="shared" si="3"/>
        <v>#DIV/0!</v>
      </c>
      <c r="R26" s="200">
        <f t="shared" si="4"/>
        <v>0</v>
      </c>
      <c r="S26" s="281" t="e">
        <f t="shared" si="5"/>
        <v>#DIV/0!</v>
      </c>
      <c r="T26" s="200">
        <f t="shared" si="6"/>
        <v>0</v>
      </c>
      <c r="U26" s="281" t="e">
        <f t="shared" si="7"/>
        <v>#DIV/0!</v>
      </c>
      <c r="V26" s="7"/>
    </row>
    <row r="27" spans="1:22">
      <c r="A27" s="334">
        <v>666114004</v>
      </c>
      <c r="B27" t="s">
        <v>399</v>
      </c>
      <c r="C27">
        <v>17800</v>
      </c>
      <c r="D27" s="333">
        <v>44193</v>
      </c>
      <c r="E27" t="s">
        <v>519</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34">
        <v>691678007</v>
      </c>
      <c r="B28" t="s">
        <v>284</v>
      </c>
      <c r="C28">
        <v>12030</v>
      </c>
      <c r="D28" s="333">
        <v>44117</v>
      </c>
      <c r="E28" t="s">
        <v>525</v>
      </c>
      <c r="F28">
        <v>0</v>
      </c>
      <c r="G28">
        <v>0</v>
      </c>
      <c r="H28" s="200">
        <f t="shared" si="0"/>
        <v>0</v>
      </c>
      <c r="I28" s="283" t="e">
        <f t="shared" si="1"/>
        <v>#DIV/0!</v>
      </c>
      <c r="J28">
        <v>0</v>
      </c>
      <c r="K28">
        <v>0</v>
      </c>
      <c r="L28">
        <v>0</v>
      </c>
      <c r="M28">
        <v>0</v>
      </c>
      <c r="N28">
        <v>0</v>
      </c>
      <c r="O28">
        <v>0</v>
      </c>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387</v>
      </c>
      <c r="C29">
        <v>19754</v>
      </c>
      <c r="D29" s="333">
        <v>43522</v>
      </c>
      <c r="E29" t="s">
        <v>515</v>
      </c>
      <c r="F29">
        <v>1406.73</v>
      </c>
      <c r="G29">
        <v>1406.73</v>
      </c>
      <c r="H29" s="200">
        <f t="shared" si="0"/>
        <v>0</v>
      </c>
      <c r="I29" s="283">
        <f t="shared" si="1"/>
        <v>0</v>
      </c>
      <c r="J29">
        <v>1595.16</v>
      </c>
      <c r="K29">
        <v>1595.16</v>
      </c>
      <c r="L29">
        <v>54.44</v>
      </c>
      <c r="M29">
        <v>1595.16</v>
      </c>
      <c r="N29">
        <v>1595.16</v>
      </c>
      <c r="O29">
        <v>54.44</v>
      </c>
      <c r="P29" s="200">
        <f t="shared" si="2"/>
        <v>0</v>
      </c>
      <c r="Q29" s="281">
        <f t="shared" si="3"/>
        <v>0</v>
      </c>
      <c r="R29" s="200">
        <f t="shared" si="4"/>
        <v>0</v>
      </c>
      <c r="S29" s="281">
        <f t="shared" si="5"/>
        <v>0</v>
      </c>
      <c r="T29" s="200">
        <f t="shared" si="6"/>
        <v>0</v>
      </c>
      <c r="U29" s="281">
        <f t="shared" si="7"/>
        <v>0</v>
      </c>
      <c r="V29" s="7"/>
    </row>
    <row r="30" spans="1:22">
      <c r="A30" s="334">
        <v>588950907</v>
      </c>
      <c r="B30" t="s">
        <v>387</v>
      </c>
      <c r="C30">
        <v>19754</v>
      </c>
      <c r="D30" s="333">
        <v>43886</v>
      </c>
      <c r="E30" t="s">
        <v>515</v>
      </c>
      <c r="F30">
        <v>1406.73</v>
      </c>
      <c r="G30">
        <v>1406.73</v>
      </c>
      <c r="H30" s="200">
        <f t="shared" si="0"/>
        <v>0</v>
      </c>
      <c r="I30" s="283">
        <f t="shared" si="1"/>
        <v>0</v>
      </c>
      <c r="J30">
        <v>1526.59</v>
      </c>
      <c r="K30">
        <v>1526.59</v>
      </c>
      <c r="L30">
        <v>123.01</v>
      </c>
      <c r="M30">
        <v>1526.59</v>
      </c>
      <c r="N30">
        <v>1526.59</v>
      </c>
      <c r="O30">
        <v>123.01</v>
      </c>
      <c r="P30" s="200">
        <f t="shared" si="2"/>
        <v>0</v>
      </c>
      <c r="Q30" s="281">
        <f t="shared" si="3"/>
        <v>0</v>
      </c>
      <c r="R30" s="200">
        <f t="shared" si="4"/>
        <v>0</v>
      </c>
      <c r="S30" s="281">
        <f t="shared" si="5"/>
        <v>0</v>
      </c>
      <c r="T30" s="200">
        <f t="shared" si="6"/>
        <v>0</v>
      </c>
      <c r="U30" s="281">
        <f t="shared" si="7"/>
        <v>0</v>
      </c>
      <c r="V30" s="7"/>
    </row>
    <row r="31" spans="1:22">
      <c r="A31" s="334">
        <v>635640006</v>
      </c>
      <c r="B31" t="s">
        <v>402</v>
      </c>
      <c r="C31">
        <v>6188</v>
      </c>
      <c r="D31" s="333">
        <v>44193</v>
      </c>
      <c r="E31" t="s">
        <v>519</v>
      </c>
      <c r="F31">
        <v>0</v>
      </c>
      <c r="G31">
        <v>0</v>
      </c>
      <c r="H31" s="200">
        <f t="shared" si="0"/>
        <v>0</v>
      </c>
      <c r="I31" s="283" t="e">
        <f t="shared" si="1"/>
        <v>#DIV/0!</v>
      </c>
      <c r="J31">
        <v>0</v>
      </c>
      <c r="K31">
        <v>0</v>
      </c>
      <c r="L31">
        <v>0</v>
      </c>
      <c r="M31">
        <v>0</v>
      </c>
      <c r="N31">
        <v>0</v>
      </c>
      <c r="O31">
        <v>0</v>
      </c>
      <c r="P31" s="200">
        <f t="shared" si="2"/>
        <v>0</v>
      </c>
      <c r="Q31" s="281" t="e">
        <f t="shared" si="3"/>
        <v>#DIV/0!</v>
      </c>
      <c r="R31" s="200">
        <f t="shared" si="4"/>
        <v>0</v>
      </c>
      <c r="S31" s="281" t="e">
        <f t="shared" si="5"/>
        <v>#DIV/0!</v>
      </c>
      <c r="T31" s="200">
        <f t="shared" si="6"/>
        <v>0</v>
      </c>
      <c r="U31" s="281" t="e">
        <f t="shared" si="7"/>
        <v>#DIV/0!</v>
      </c>
      <c r="V31" s="7"/>
    </row>
    <row r="32" spans="1:22">
      <c r="A32" s="334">
        <v>686930009</v>
      </c>
      <c r="B32" t="s">
        <v>470</v>
      </c>
      <c r="C32">
        <v>2398</v>
      </c>
      <c r="D32" s="333">
        <v>44193</v>
      </c>
      <c r="E32" t="s">
        <v>519</v>
      </c>
      <c r="F32">
        <v>0</v>
      </c>
      <c r="G32">
        <v>0</v>
      </c>
      <c r="H32" s="200">
        <f t="shared" si="0"/>
        <v>0</v>
      </c>
      <c r="I32" s="283" t="e">
        <f t="shared" si="1"/>
        <v>#DIV/0!</v>
      </c>
      <c r="J32">
        <v>0</v>
      </c>
      <c r="K32">
        <v>0</v>
      </c>
      <c r="L32">
        <v>0</v>
      </c>
      <c r="M32">
        <v>0</v>
      </c>
      <c r="N32">
        <v>0</v>
      </c>
      <c r="O32">
        <v>0</v>
      </c>
      <c r="P32" s="200">
        <f t="shared" si="2"/>
        <v>0</v>
      </c>
      <c r="Q32" s="281" t="e">
        <f t="shared" si="3"/>
        <v>#DIV/0!</v>
      </c>
      <c r="R32" s="200">
        <f t="shared" si="4"/>
        <v>0</v>
      </c>
      <c r="S32" s="281" t="e">
        <f t="shared" si="5"/>
        <v>#DIV/0!</v>
      </c>
      <c r="T32" s="200">
        <f t="shared" si="6"/>
        <v>0</v>
      </c>
      <c r="U32" s="281" t="e">
        <f t="shared" si="7"/>
        <v>#DIV/0!</v>
      </c>
      <c r="V32" s="7"/>
    </row>
    <row r="33" spans="1:22">
      <c r="A33" s="334">
        <v>803054204</v>
      </c>
      <c r="B33" t="s">
        <v>473</v>
      </c>
      <c r="C33">
        <v>3700</v>
      </c>
      <c r="D33" s="333">
        <v>42877</v>
      </c>
      <c r="E33" t="s">
        <v>527</v>
      </c>
      <c r="F33">
        <v>1463</v>
      </c>
      <c r="G33">
        <v>1463</v>
      </c>
      <c r="H33" s="200">
        <f t="shared" si="0"/>
        <v>0</v>
      </c>
      <c r="I33" s="283">
        <f t="shared" si="1"/>
        <v>0</v>
      </c>
      <c r="J33">
        <v>1463</v>
      </c>
      <c r="K33">
        <v>1463</v>
      </c>
      <c r="L33">
        <v>0</v>
      </c>
      <c r="M33">
        <v>1463</v>
      </c>
      <c r="N33">
        <v>1463</v>
      </c>
      <c r="O33">
        <v>0</v>
      </c>
      <c r="P33" s="200">
        <f t="shared" si="2"/>
        <v>0</v>
      </c>
      <c r="Q33" s="281">
        <f t="shared" si="3"/>
        <v>0</v>
      </c>
      <c r="R33" s="200">
        <f t="shared" si="4"/>
        <v>0</v>
      </c>
      <c r="S33" s="281">
        <f t="shared" si="5"/>
        <v>0</v>
      </c>
      <c r="T33" s="200">
        <f t="shared" si="6"/>
        <v>0</v>
      </c>
      <c r="U33" s="281" t="e">
        <f t="shared" si="7"/>
        <v>#DIV/0!</v>
      </c>
      <c r="V33" s="7"/>
    </row>
    <row r="34" spans="1:22">
      <c r="A34" s="334">
        <v>803054204</v>
      </c>
      <c r="B34" t="s">
        <v>473</v>
      </c>
      <c r="C34">
        <v>3700</v>
      </c>
      <c r="D34" s="333">
        <v>43249</v>
      </c>
      <c r="E34" t="s">
        <v>527</v>
      </c>
      <c r="F34">
        <v>1574.91</v>
      </c>
      <c r="G34">
        <v>1574.91</v>
      </c>
      <c r="H34" s="200">
        <f t="shared" si="0"/>
        <v>0</v>
      </c>
      <c r="I34" s="283">
        <f t="shared" si="1"/>
        <v>0</v>
      </c>
      <c r="J34">
        <v>1574.91</v>
      </c>
      <c r="K34">
        <v>1574.91</v>
      </c>
      <c r="L34">
        <v>0</v>
      </c>
      <c r="M34">
        <v>1574.91</v>
      </c>
      <c r="N34">
        <v>1574.91</v>
      </c>
      <c r="O34">
        <v>0</v>
      </c>
      <c r="P34" s="200">
        <f t="shared" si="2"/>
        <v>0</v>
      </c>
      <c r="Q34" s="281">
        <f t="shared" si="3"/>
        <v>0</v>
      </c>
      <c r="R34" s="200">
        <f t="shared" si="4"/>
        <v>0</v>
      </c>
      <c r="S34" s="281">
        <f t="shared" si="5"/>
        <v>0</v>
      </c>
      <c r="T34" s="200">
        <f t="shared" si="6"/>
        <v>0</v>
      </c>
      <c r="U34" s="281" t="e">
        <f t="shared" si="7"/>
        <v>#DIV/0!</v>
      </c>
      <c r="V34" s="7"/>
    </row>
    <row r="35" spans="1:22">
      <c r="A35" s="334">
        <v>803054204</v>
      </c>
      <c r="B35" t="s">
        <v>473</v>
      </c>
      <c r="C35">
        <v>7300</v>
      </c>
      <c r="D35" s="333">
        <v>43613</v>
      </c>
      <c r="E35" t="s">
        <v>527</v>
      </c>
      <c r="F35">
        <v>3145.15</v>
      </c>
      <c r="G35">
        <v>3145.15</v>
      </c>
      <c r="H35" s="200">
        <f t="shared" si="0"/>
        <v>0</v>
      </c>
      <c r="I35" s="283">
        <f t="shared" si="1"/>
        <v>0</v>
      </c>
      <c r="J35">
        <v>3145.15</v>
      </c>
      <c r="K35">
        <v>3145.15</v>
      </c>
      <c r="L35">
        <v>0</v>
      </c>
      <c r="M35">
        <v>3145.15</v>
      </c>
      <c r="N35">
        <v>3145.15</v>
      </c>
      <c r="O35">
        <v>0</v>
      </c>
      <c r="P35" s="200">
        <f t="shared" si="2"/>
        <v>0</v>
      </c>
      <c r="Q35" s="281">
        <f t="shared" si="3"/>
        <v>0</v>
      </c>
      <c r="R35" s="200">
        <f t="shared" si="4"/>
        <v>0</v>
      </c>
      <c r="S35" s="281">
        <f t="shared" si="5"/>
        <v>0</v>
      </c>
      <c r="T35" s="200">
        <f t="shared" si="6"/>
        <v>0</v>
      </c>
      <c r="U35" s="281" t="e">
        <f t="shared" si="7"/>
        <v>#DIV/0!</v>
      </c>
      <c r="V35" s="7"/>
    </row>
    <row r="36" spans="1:22">
      <c r="A36" s="334">
        <v>803054204</v>
      </c>
      <c r="B36" t="s">
        <v>473</v>
      </c>
      <c r="C36">
        <v>6200</v>
      </c>
      <c r="D36" s="333">
        <v>43984</v>
      </c>
      <c r="E36" t="s">
        <v>527</v>
      </c>
      <c r="F36">
        <v>2768.41</v>
      </c>
      <c r="G36">
        <v>2768.41</v>
      </c>
      <c r="H36" s="200">
        <f t="shared" si="0"/>
        <v>0</v>
      </c>
      <c r="I36" s="283">
        <f t="shared" si="1"/>
        <v>0</v>
      </c>
      <c r="J36">
        <v>2768.41</v>
      </c>
      <c r="K36">
        <v>2768.41</v>
      </c>
      <c r="L36">
        <v>0</v>
      </c>
      <c r="M36">
        <v>2768.41</v>
      </c>
      <c r="N36">
        <v>2768.41</v>
      </c>
      <c r="O36">
        <v>0</v>
      </c>
      <c r="P36" s="200">
        <f t="shared" si="2"/>
        <v>0</v>
      </c>
      <c r="Q36" s="281">
        <f t="shared" si="3"/>
        <v>0</v>
      </c>
      <c r="R36" s="200">
        <f t="shared" si="4"/>
        <v>0</v>
      </c>
      <c r="S36" s="281">
        <f t="shared" si="5"/>
        <v>0</v>
      </c>
      <c r="T36" s="200">
        <f t="shared" si="6"/>
        <v>0</v>
      </c>
      <c r="U36" s="281" t="e">
        <f t="shared" si="7"/>
        <v>#DIV/0!</v>
      </c>
      <c r="V36" s="7"/>
    </row>
    <row r="37" spans="1:22">
      <c r="A37" s="334" t="s">
        <v>315</v>
      </c>
      <c r="B37" t="s">
        <v>476</v>
      </c>
      <c r="C37">
        <v>2043.5619999999999</v>
      </c>
      <c r="D37" s="333">
        <v>44090</v>
      </c>
      <c r="E37" t="s">
        <v>527</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34">
        <v>712459908</v>
      </c>
      <c r="B38" t="s">
        <v>409</v>
      </c>
      <c r="C38">
        <v>2596</v>
      </c>
      <c r="D38" s="333">
        <v>43591</v>
      </c>
      <c r="E38" t="s">
        <v>513</v>
      </c>
      <c r="F38">
        <v>5451.6</v>
      </c>
      <c r="G38">
        <v>5451.6</v>
      </c>
      <c r="H38" s="200">
        <f t="shared" si="0"/>
        <v>0</v>
      </c>
      <c r="I38" s="283">
        <f t="shared" si="1"/>
        <v>0</v>
      </c>
      <c r="J38">
        <v>5348.9</v>
      </c>
      <c r="K38">
        <v>5348.9</v>
      </c>
      <c r="L38">
        <v>584.80999999999995</v>
      </c>
      <c r="M38">
        <v>5348.9</v>
      </c>
      <c r="N38">
        <v>5348.9</v>
      </c>
      <c r="O38">
        <v>584.80999999999995</v>
      </c>
      <c r="P38" s="200">
        <f t="shared" si="2"/>
        <v>0</v>
      </c>
      <c r="Q38" s="281">
        <f t="shared" si="3"/>
        <v>0</v>
      </c>
      <c r="R38" s="200">
        <f t="shared" si="4"/>
        <v>0</v>
      </c>
      <c r="S38" s="281">
        <f t="shared" si="5"/>
        <v>0</v>
      </c>
      <c r="T38" s="200">
        <f t="shared" si="6"/>
        <v>0</v>
      </c>
      <c r="U38" s="281">
        <f t="shared" si="7"/>
        <v>0</v>
      </c>
      <c r="V38" s="7"/>
    </row>
    <row r="39" spans="1:22">
      <c r="A39" s="334">
        <v>712459908</v>
      </c>
      <c r="B39" t="s">
        <v>409</v>
      </c>
      <c r="C39">
        <v>2596</v>
      </c>
      <c r="D39" s="333">
        <v>43951</v>
      </c>
      <c r="E39" t="s">
        <v>513</v>
      </c>
      <c r="F39">
        <v>5815.04</v>
      </c>
      <c r="G39">
        <v>5815.04</v>
      </c>
      <c r="H39" s="200">
        <f t="shared" si="0"/>
        <v>0</v>
      </c>
      <c r="I39" s="283">
        <f t="shared" si="1"/>
        <v>0</v>
      </c>
      <c r="J39">
        <v>5963.84</v>
      </c>
      <c r="K39">
        <v>5963.84</v>
      </c>
      <c r="L39">
        <v>365.46</v>
      </c>
      <c r="M39">
        <v>5963.84</v>
      </c>
      <c r="N39">
        <v>5963.84</v>
      </c>
      <c r="O39">
        <v>365.46</v>
      </c>
      <c r="P39" s="200">
        <f t="shared" si="2"/>
        <v>0</v>
      </c>
      <c r="Q39" s="281">
        <f t="shared" si="3"/>
        <v>0</v>
      </c>
      <c r="R39" s="200">
        <f t="shared" si="4"/>
        <v>0</v>
      </c>
      <c r="S39" s="281">
        <f t="shared" si="5"/>
        <v>0</v>
      </c>
      <c r="T39" s="200">
        <f t="shared" si="6"/>
        <v>0</v>
      </c>
      <c r="U39" s="281">
        <f t="shared" si="7"/>
        <v>0</v>
      </c>
      <c r="V39" s="7"/>
    </row>
    <row r="40" spans="1:22">
      <c r="A40" s="334">
        <v>717158901</v>
      </c>
      <c r="B40" t="s">
        <v>411</v>
      </c>
      <c r="C40">
        <v>18812</v>
      </c>
      <c r="D40" s="333">
        <v>43962</v>
      </c>
      <c r="E40" t="s">
        <v>513</v>
      </c>
      <c r="F40">
        <v>456.94</v>
      </c>
      <c r="G40">
        <v>456.94</v>
      </c>
      <c r="H40" s="200">
        <f t="shared" si="0"/>
        <v>0</v>
      </c>
      <c r="I40" s="283">
        <f t="shared" si="1"/>
        <v>0</v>
      </c>
      <c r="J40">
        <v>467.34</v>
      </c>
      <c r="K40">
        <v>467.34</v>
      </c>
      <c r="L40">
        <v>30.01</v>
      </c>
      <c r="M40">
        <v>467.34</v>
      </c>
      <c r="N40">
        <v>467.34</v>
      </c>
      <c r="O40">
        <v>30.01</v>
      </c>
      <c r="P40" s="200">
        <f t="shared" si="2"/>
        <v>0</v>
      </c>
      <c r="Q40" s="281">
        <f t="shared" si="3"/>
        <v>0</v>
      </c>
      <c r="R40" s="200">
        <f t="shared" si="4"/>
        <v>0</v>
      </c>
      <c r="S40" s="281">
        <f t="shared" si="5"/>
        <v>0</v>
      </c>
      <c r="T40" s="200">
        <f t="shared" si="6"/>
        <v>0</v>
      </c>
      <c r="U40" s="281">
        <f t="shared" si="7"/>
        <v>0</v>
      </c>
      <c r="V40" s="7"/>
    </row>
    <row r="41" spans="1:22">
      <c r="A41" s="334">
        <v>733337901</v>
      </c>
      <c r="B41" t="s">
        <v>479</v>
      </c>
      <c r="C41">
        <v>2445</v>
      </c>
      <c r="D41" s="333">
        <v>43956</v>
      </c>
      <c r="E41" t="s">
        <v>513</v>
      </c>
      <c r="F41">
        <v>1176.6600000000001</v>
      </c>
      <c r="G41">
        <v>1176.6600000000001</v>
      </c>
      <c r="H41" s="200">
        <f t="shared" si="0"/>
        <v>0</v>
      </c>
      <c r="I41" s="283">
        <f t="shared" si="1"/>
        <v>0</v>
      </c>
      <c r="J41">
        <v>1219.1400000000001</v>
      </c>
      <c r="K41">
        <v>1219.1400000000001</v>
      </c>
      <c r="L41">
        <v>61.58</v>
      </c>
      <c r="M41">
        <v>1219.1400000000001</v>
      </c>
      <c r="N41">
        <v>1219.1400000000001</v>
      </c>
      <c r="O41">
        <v>61.58</v>
      </c>
      <c r="P41" s="200">
        <f t="shared" ref="P41:P50" si="16">J41-N41</f>
        <v>0</v>
      </c>
      <c r="Q41" s="281">
        <f t="shared" ref="Q41:Q50" si="17">ROUND(P41/J41,10)</f>
        <v>0</v>
      </c>
      <c r="R41" s="200">
        <f t="shared" ref="R41:R50" si="18">K41-M41</f>
        <v>0</v>
      </c>
      <c r="S41" s="281">
        <f t="shared" ref="S41:S50" si="19">ROUND(R41/K41,10)</f>
        <v>0</v>
      </c>
      <c r="T41" s="200">
        <f t="shared" ref="T41:T50" si="20">L41-O41</f>
        <v>0</v>
      </c>
      <c r="U41" s="281">
        <f t="shared" ref="U41:U50" si="21">ROUND(T41/L41,10)</f>
        <v>0</v>
      </c>
      <c r="V41" s="7"/>
    </row>
    <row r="42" spans="1:22">
      <c r="A42" s="334">
        <v>661650903</v>
      </c>
      <c r="B42" t="s">
        <v>482</v>
      </c>
      <c r="C42">
        <v>7290</v>
      </c>
      <c r="D42" s="333">
        <v>44193</v>
      </c>
      <c r="E42" t="s">
        <v>519</v>
      </c>
      <c r="F42">
        <v>0</v>
      </c>
      <c r="G42">
        <v>0</v>
      </c>
      <c r="H42" s="200">
        <f t="shared" si="0"/>
        <v>0</v>
      </c>
      <c r="I42" s="283" t="e">
        <f t="shared" si="1"/>
        <v>#DIV/0!</v>
      </c>
      <c r="J42">
        <v>0</v>
      </c>
      <c r="K42">
        <v>0</v>
      </c>
      <c r="L42">
        <v>0</v>
      </c>
      <c r="M42">
        <v>0</v>
      </c>
      <c r="N42">
        <v>0</v>
      </c>
      <c r="O42">
        <v>0</v>
      </c>
      <c r="P42" s="200">
        <f t="shared" si="16"/>
        <v>0</v>
      </c>
      <c r="Q42" s="281" t="e">
        <f t="shared" si="17"/>
        <v>#DIV/0!</v>
      </c>
      <c r="R42" s="200">
        <f t="shared" si="18"/>
        <v>0</v>
      </c>
      <c r="S42" s="281" t="e">
        <f t="shared" si="19"/>
        <v>#DIV/0!</v>
      </c>
      <c r="T42" s="200">
        <f t="shared" si="20"/>
        <v>0</v>
      </c>
      <c r="U42" s="281" t="e">
        <f t="shared" si="21"/>
        <v>#DIV/0!</v>
      </c>
      <c r="V42" s="7"/>
    </row>
    <row r="43" spans="1:22">
      <c r="A43" s="334" t="s">
        <v>488</v>
      </c>
      <c r="B43" t="s">
        <v>489</v>
      </c>
      <c r="C43">
        <v>2702</v>
      </c>
      <c r="D43" s="333">
        <v>42877</v>
      </c>
      <c r="E43" t="s">
        <v>515</v>
      </c>
      <c r="F43">
        <v>605.75</v>
      </c>
      <c r="G43">
        <v>605.75</v>
      </c>
      <c r="H43" s="200">
        <f t="shared" si="0"/>
        <v>0</v>
      </c>
      <c r="I43" s="283">
        <f t="shared" si="1"/>
        <v>0</v>
      </c>
      <c r="J43">
        <v>673.99</v>
      </c>
      <c r="K43">
        <v>673.99</v>
      </c>
      <c r="L43">
        <v>36.340000000000003</v>
      </c>
      <c r="M43">
        <v>673.99</v>
      </c>
      <c r="N43">
        <v>673.99</v>
      </c>
      <c r="O43">
        <v>36.340000000000003</v>
      </c>
      <c r="P43" s="200">
        <f t="shared" si="16"/>
        <v>0</v>
      </c>
      <c r="Q43" s="281">
        <f t="shared" si="17"/>
        <v>0</v>
      </c>
      <c r="R43" s="200">
        <f t="shared" si="18"/>
        <v>0</v>
      </c>
      <c r="S43" s="281">
        <f t="shared" si="19"/>
        <v>0</v>
      </c>
      <c r="T43" s="200">
        <f t="shared" si="20"/>
        <v>0</v>
      </c>
      <c r="U43" s="281">
        <f t="shared" si="21"/>
        <v>0</v>
      </c>
      <c r="V43" s="7"/>
    </row>
    <row r="44" spans="1:22">
      <c r="A44" s="334" t="s">
        <v>488</v>
      </c>
      <c r="B44" t="s">
        <v>489</v>
      </c>
      <c r="C44">
        <v>2702</v>
      </c>
      <c r="D44" s="333">
        <v>43242</v>
      </c>
      <c r="E44" t="s">
        <v>515</v>
      </c>
      <c r="F44">
        <v>627.13</v>
      </c>
      <c r="G44">
        <v>627.13</v>
      </c>
      <c r="H44" s="200">
        <f t="shared" si="0"/>
        <v>0</v>
      </c>
      <c r="I44" s="283">
        <f t="shared" si="1"/>
        <v>0</v>
      </c>
      <c r="J44">
        <v>739.52</v>
      </c>
      <c r="K44">
        <v>739.52</v>
      </c>
      <c r="L44">
        <v>-4.12</v>
      </c>
      <c r="M44">
        <v>739.52</v>
      </c>
      <c r="N44">
        <v>739.52</v>
      </c>
      <c r="O44">
        <v>-4.12</v>
      </c>
      <c r="P44" s="200">
        <f t="shared" si="16"/>
        <v>0</v>
      </c>
      <c r="Q44" s="281">
        <f t="shared" si="17"/>
        <v>0</v>
      </c>
      <c r="R44" s="200">
        <f t="shared" si="18"/>
        <v>0</v>
      </c>
      <c r="S44" s="281">
        <f t="shared" si="19"/>
        <v>0</v>
      </c>
      <c r="T44" s="200">
        <f t="shared" si="20"/>
        <v>0</v>
      </c>
      <c r="U44" s="281">
        <f t="shared" si="21"/>
        <v>0</v>
      </c>
      <c r="V44" s="7"/>
    </row>
    <row r="45" spans="1:22">
      <c r="A45" s="334" t="s">
        <v>488</v>
      </c>
      <c r="B45" t="s">
        <v>489</v>
      </c>
      <c r="C45">
        <v>7015</v>
      </c>
      <c r="D45" s="333">
        <v>43612</v>
      </c>
      <c r="E45" t="s">
        <v>515</v>
      </c>
      <c r="F45">
        <v>1665.19</v>
      </c>
      <c r="G45">
        <v>1665.19</v>
      </c>
      <c r="H45" s="200">
        <f t="shared" si="0"/>
        <v>0</v>
      </c>
      <c r="I45" s="283">
        <f t="shared" si="1"/>
        <v>0</v>
      </c>
      <c r="J45">
        <v>1856.68</v>
      </c>
      <c r="K45">
        <v>1856.68</v>
      </c>
      <c r="L45">
        <v>96.01</v>
      </c>
      <c r="M45">
        <v>1856.68</v>
      </c>
      <c r="N45">
        <v>1856.68</v>
      </c>
      <c r="O45">
        <v>96.01</v>
      </c>
      <c r="P45" s="200">
        <f t="shared" si="16"/>
        <v>0</v>
      </c>
      <c r="Q45" s="281">
        <f t="shared" si="17"/>
        <v>0</v>
      </c>
      <c r="R45" s="200">
        <f t="shared" si="18"/>
        <v>0</v>
      </c>
      <c r="S45" s="281">
        <f t="shared" si="19"/>
        <v>0</v>
      </c>
      <c r="T45" s="200">
        <f t="shared" si="20"/>
        <v>0</v>
      </c>
      <c r="U45" s="281">
        <f t="shared" si="21"/>
        <v>0</v>
      </c>
      <c r="V45" s="7"/>
    </row>
    <row r="46" spans="1:22">
      <c r="A46" s="334" t="s">
        <v>488</v>
      </c>
      <c r="B46" t="s">
        <v>489</v>
      </c>
      <c r="C46">
        <v>7015</v>
      </c>
      <c r="D46" s="333">
        <v>44004</v>
      </c>
      <c r="E46" t="s">
        <v>515</v>
      </c>
      <c r="F46">
        <v>1757.7</v>
      </c>
      <c r="G46">
        <v>1757.7</v>
      </c>
      <c r="H46" s="200">
        <f t="shared" si="0"/>
        <v>0</v>
      </c>
      <c r="I46" s="283">
        <f t="shared" si="1"/>
        <v>0</v>
      </c>
      <c r="J46">
        <v>1972.05</v>
      </c>
      <c r="K46">
        <v>1972.05</v>
      </c>
      <c r="L46">
        <v>89.12</v>
      </c>
      <c r="M46">
        <v>1972.05</v>
      </c>
      <c r="N46">
        <v>1972.05</v>
      </c>
      <c r="O46">
        <v>89.12</v>
      </c>
      <c r="P46" s="200">
        <f t="shared" si="16"/>
        <v>0</v>
      </c>
      <c r="Q46" s="281">
        <f t="shared" si="17"/>
        <v>0</v>
      </c>
      <c r="R46" s="200">
        <f t="shared" si="18"/>
        <v>0</v>
      </c>
      <c r="S46" s="281">
        <f t="shared" si="19"/>
        <v>0</v>
      </c>
      <c r="T46" s="200">
        <f t="shared" si="20"/>
        <v>0</v>
      </c>
      <c r="U46" s="281">
        <f t="shared" si="21"/>
        <v>0</v>
      </c>
      <c r="V46" s="7"/>
    </row>
    <row r="47" spans="1:22">
      <c r="A47" s="334" t="s">
        <v>495</v>
      </c>
      <c r="B47" t="s">
        <v>413</v>
      </c>
      <c r="C47">
        <v>4504</v>
      </c>
      <c r="D47" s="333">
        <v>43976</v>
      </c>
      <c r="E47" t="s">
        <v>513</v>
      </c>
      <c r="F47">
        <v>591.15</v>
      </c>
      <c r="G47">
        <v>591.15</v>
      </c>
      <c r="H47" s="200">
        <f t="shared" si="0"/>
        <v>0</v>
      </c>
      <c r="I47" s="283">
        <f t="shared" si="1"/>
        <v>0</v>
      </c>
      <c r="J47">
        <v>613.13</v>
      </c>
      <c r="K47">
        <v>613.13</v>
      </c>
      <c r="L47">
        <v>30.3</v>
      </c>
      <c r="M47">
        <v>613.13</v>
      </c>
      <c r="N47">
        <v>613.13</v>
      </c>
      <c r="O47">
        <v>30.3</v>
      </c>
      <c r="P47" s="200">
        <f t="shared" si="16"/>
        <v>0</v>
      </c>
      <c r="Q47" s="281">
        <f t="shared" si="17"/>
        <v>0</v>
      </c>
      <c r="R47" s="200">
        <f t="shared" si="18"/>
        <v>0</v>
      </c>
      <c r="S47" s="281">
        <f t="shared" si="19"/>
        <v>0</v>
      </c>
      <c r="T47" s="200">
        <f t="shared" si="20"/>
        <v>0</v>
      </c>
      <c r="U47" s="281">
        <f t="shared" si="21"/>
        <v>0</v>
      </c>
      <c r="V47" s="7"/>
    </row>
    <row r="48" spans="1:22">
      <c r="A48" s="334" t="s">
        <v>336</v>
      </c>
      <c r="B48" t="s">
        <v>496</v>
      </c>
      <c r="C48">
        <v>18600</v>
      </c>
      <c r="D48" s="333">
        <v>43990</v>
      </c>
      <c r="E48" t="s">
        <v>527</v>
      </c>
      <c r="F48">
        <v>349.63</v>
      </c>
      <c r="G48">
        <v>349.63</v>
      </c>
      <c r="H48" s="200">
        <f t="shared" si="0"/>
        <v>0</v>
      </c>
      <c r="I48" s="283">
        <f t="shared" si="1"/>
        <v>0</v>
      </c>
      <c r="J48">
        <v>349.63</v>
      </c>
      <c r="K48">
        <v>349.63</v>
      </c>
      <c r="L48">
        <v>0</v>
      </c>
      <c r="M48">
        <v>349.63</v>
      </c>
      <c r="N48">
        <v>349.63</v>
      </c>
      <c r="O48">
        <v>0</v>
      </c>
      <c r="P48" s="200">
        <f t="shared" si="16"/>
        <v>0</v>
      </c>
      <c r="Q48" s="281">
        <f t="shared" si="17"/>
        <v>0</v>
      </c>
      <c r="R48" s="200">
        <f t="shared" si="18"/>
        <v>0</v>
      </c>
      <c r="S48" s="281">
        <f t="shared" si="19"/>
        <v>0</v>
      </c>
      <c r="T48" s="200">
        <f t="shared" si="20"/>
        <v>0</v>
      </c>
      <c r="U48" s="281" t="e">
        <f t="shared" si="21"/>
        <v>#DIV/0!</v>
      </c>
      <c r="V48" s="7"/>
    </row>
    <row r="49" spans="1:22">
      <c r="A49" s="334" t="s">
        <v>286</v>
      </c>
      <c r="B49" t="s">
        <v>498</v>
      </c>
      <c r="C49">
        <v>19200</v>
      </c>
      <c r="D49" s="333">
        <v>44109</v>
      </c>
      <c r="E49" t="s">
        <v>527</v>
      </c>
      <c r="F49">
        <v>0</v>
      </c>
      <c r="G49">
        <v>0</v>
      </c>
      <c r="H49" s="200">
        <f t="shared" si="0"/>
        <v>0</v>
      </c>
      <c r="I49" s="283" t="e">
        <f t="shared" si="1"/>
        <v>#DIV/0!</v>
      </c>
      <c r="J49">
        <v>0</v>
      </c>
      <c r="K49">
        <v>0</v>
      </c>
      <c r="L49">
        <v>0</v>
      </c>
      <c r="M49">
        <v>0</v>
      </c>
      <c r="N49">
        <v>0</v>
      </c>
      <c r="O49">
        <v>0</v>
      </c>
      <c r="P49" s="200">
        <f t="shared" si="16"/>
        <v>0</v>
      </c>
      <c r="Q49" s="281" t="e">
        <f t="shared" si="17"/>
        <v>#DIV/0!</v>
      </c>
      <c r="R49" s="200">
        <f t="shared" si="18"/>
        <v>0</v>
      </c>
      <c r="S49" s="281" t="e">
        <f t="shared" si="19"/>
        <v>#DIV/0!</v>
      </c>
      <c r="T49" s="200">
        <f t="shared" si="20"/>
        <v>0</v>
      </c>
      <c r="U49" s="281" t="e">
        <f t="shared" si="21"/>
        <v>#DIV/0!</v>
      </c>
      <c r="V49" s="7"/>
    </row>
    <row r="50" spans="1:22" ht="15">
      <c r="A50" s="338" t="s">
        <v>290</v>
      </c>
      <c r="B50" s="321" t="s">
        <v>501</v>
      </c>
      <c r="C50" s="321">
        <v>2900</v>
      </c>
      <c r="D50" s="322">
        <v>43784</v>
      </c>
      <c r="E50" s="321" t="s">
        <v>527</v>
      </c>
      <c r="F50" s="323">
        <v>508.82</v>
      </c>
      <c r="G50" s="324">
        <v>508.82</v>
      </c>
      <c r="H50" s="200">
        <f t="shared" si="0"/>
        <v>0</v>
      </c>
      <c r="I50" s="283">
        <f t="shared" si="1"/>
        <v>0</v>
      </c>
      <c r="J50" s="325">
        <v>508.82</v>
      </c>
      <c r="K50" s="325">
        <v>508.82</v>
      </c>
      <c r="L50" s="325">
        <v>0</v>
      </c>
      <c r="M50" s="325">
        <v>508.82</v>
      </c>
      <c r="N50" s="325">
        <v>508.82</v>
      </c>
      <c r="O50" s="325">
        <v>0</v>
      </c>
      <c r="P50" s="200">
        <f t="shared" si="16"/>
        <v>0</v>
      </c>
      <c r="Q50" s="281">
        <f t="shared" si="17"/>
        <v>0</v>
      </c>
      <c r="R50" s="200">
        <f t="shared" si="18"/>
        <v>0</v>
      </c>
      <c r="S50" s="281">
        <f t="shared" si="19"/>
        <v>0</v>
      </c>
      <c r="T50" s="200">
        <f t="shared" si="20"/>
        <v>0</v>
      </c>
      <c r="U50" s="281" t="e">
        <f t="shared" si="21"/>
        <v>#DIV/0!</v>
      </c>
      <c r="V50" s="7"/>
    </row>
    <row r="51" spans="1:22" ht="15">
      <c r="A51" s="338" t="s">
        <v>290</v>
      </c>
      <c r="B51" s="321" t="s">
        <v>501</v>
      </c>
      <c r="C51" s="321">
        <v>3500</v>
      </c>
      <c r="D51" s="322">
        <v>43593</v>
      </c>
      <c r="E51" s="321" t="s">
        <v>527</v>
      </c>
      <c r="F51" s="323">
        <v>1230.3900000000001</v>
      </c>
      <c r="G51" s="324">
        <v>1230.3900000000001</v>
      </c>
      <c r="H51" s="200">
        <f t="shared" si="0"/>
        <v>0</v>
      </c>
      <c r="I51" s="283">
        <f t="shared" si="1"/>
        <v>0</v>
      </c>
      <c r="J51" s="325">
        <v>1230.3900000000001</v>
      </c>
      <c r="K51" s="325">
        <v>1230.3900000000001</v>
      </c>
      <c r="L51" s="325">
        <v>0</v>
      </c>
      <c r="M51" s="325">
        <v>1230.3900000000001</v>
      </c>
      <c r="N51" s="325">
        <v>1230.3900000000001</v>
      </c>
      <c r="O51" s="325">
        <v>0</v>
      </c>
      <c r="P51" s="200">
        <f t="shared" si="2"/>
        <v>0</v>
      </c>
      <c r="Q51" s="281">
        <f t="shared" si="3"/>
        <v>0</v>
      </c>
      <c r="R51" s="200">
        <f t="shared" si="4"/>
        <v>0</v>
      </c>
      <c r="S51" s="281">
        <f t="shared" si="5"/>
        <v>0</v>
      </c>
      <c r="T51" s="200">
        <f t="shared" si="6"/>
        <v>0</v>
      </c>
      <c r="U51" s="281" t="e">
        <f t="shared" si="7"/>
        <v>#DIV/0!</v>
      </c>
      <c r="V51" s="7"/>
    </row>
    <row r="52" spans="1:22" ht="15">
      <c r="A52" s="338" t="s">
        <v>509</v>
      </c>
      <c r="B52" s="321" t="s">
        <v>420</v>
      </c>
      <c r="C52" s="321">
        <v>85492</v>
      </c>
      <c r="D52" s="322">
        <v>44112</v>
      </c>
      <c r="E52" s="321" t="s">
        <v>527</v>
      </c>
      <c r="F52" s="323">
        <v>0</v>
      </c>
      <c r="G52" s="324">
        <v>0</v>
      </c>
      <c r="H52" s="200">
        <f t="shared" si="0"/>
        <v>0</v>
      </c>
      <c r="I52" s="283" t="e">
        <f t="shared" si="1"/>
        <v>#DIV/0!</v>
      </c>
      <c r="J52" s="325">
        <v>0</v>
      </c>
      <c r="K52" s="325">
        <v>0</v>
      </c>
      <c r="L52" s="325">
        <v>0</v>
      </c>
      <c r="M52" s="325">
        <v>0</v>
      </c>
      <c r="N52" s="325">
        <v>0</v>
      </c>
      <c r="O52" s="325">
        <v>0</v>
      </c>
      <c r="P52" s="200">
        <f t="shared" si="2"/>
        <v>0</v>
      </c>
      <c r="Q52" s="281" t="e">
        <f t="shared" si="3"/>
        <v>#DIV/0!</v>
      </c>
      <c r="R52" s="200">
        <f t="shared" si="4"/>
        <v>0</v>
      </c>
      <c r="S52" s="281" t="e">
        <f t="shared" si="5"/>
        <v>#DIV/0!</v>
      </c>
      <c r="T52" s="200">
        <f t="shared" si="6"/>
        <v>0</v>
      </c>
      <c r="U52" s="281" t="e">
        <f t="shared" si="7"/>
        <v>#DIV/0!</v>
      </c>
      <c r="V52" s="7"/>
    </row>
    <row r="53" spans="1:22" ht="15">
      <c r="A53" s="338" t="s">
        <v>320</v>
      </c>
      <c r="B53" s="321" t="s">
        <v>442</v>
      </c>
      <c r="C53" s="321">
        <v>2377.998</v>
      </c>
      <c r="D53" s="322">
        <v>43587</v>
      </c>
      <c r="E53" s="321" t="s">
        <v>527</v>
      </c>
      <c r="F53" s="323">
        <v>0</v>
      </c>
      <c r="G53" s="324">
        <v>0</v>
      </c>
      <c r="H53" s="200">
        <f t="shared" si="0"/>
        <v>0</v>
      </c>
      <c r="I53" s="283" t="e">
        <f t="shared" si="1"/>
        <v>#DIV/0!</v>
      </c>
      <c r="J53" s="325">
        <v>0</v>
      </c>
      <c r="K53" s="325">
        <v>0</v>
      </c>
      <c r="L53" s="325">
        <v>0</v>
      </c>
      <c r="M53" s="325">
        <v>0</v>
      </c>
      <c r="N53" s="325">
        <v>0</v>
      </c>
      <c r="O53" s="325">
        <v>0</v>
      </c>
      <c r="P53" s="200">
        <f t="shared" si="2"/>
        <v>0</v>
      </c>
      <c r="Q53" s="281" t="e">
        <f t="shared" si="3"/>
        <v>#DIV/0!</v>
      </c>
      <c r="R53" s="200">
        <f t="shared" si="4"/>
        <v>0</v>
      </c>
      <c r="S53" s="281" t="e">
        <f t="shared" si="5"/>
        <v>#DIV/0!</v>
      </c>
      <c r="T53" s="200">
        <f t="shared" si="6"/>
        <v>0</v>
      </c>
      <c r="U53" s="281" t="e">
        <f t="shared" si="7"/>
        <v>#DIV/0!</v>
      </c>
      <c r="V53" s="7"/>
    </row>
    <row r="54" spans="1:22" ht="15">
      <c r="A54" s="338" t="s">
        <v>320</v>
      </c>
      <c r="B54" s="321" t="s">
        <v>442</v>
      </c>
      <c r="C54" s="321">
        <v>5800</v>
      </c>
      <c r="D54" s="322">
        <v>43956</v>
      </c>
      <c r="E54" s="321" t="s">
        <v>527</v>
      </c>
      <c r="F54" s="323">
        <v>1125.67</v>
      </c>
      <c r="G54" s="324">
        <v>1125.67</v>
      </c>
      <c r="H54" s="200">
        <f t="shared" si="0"/>
        <v>0</v>
      </c>
      <c r="I54" s="283">
        <f t="shared" si="1"/>
        <v>0</v>
      </c>
      <c r="J54" s="325">
        <v>1125.67</v>
      </c>
      <c r="K54" s="325">
        <v>1125.67</v>
      </c>
      <c r="L54" s="325">
        <v>0</v>
      </c>
      <c r="M54" s="325">
        <v>1125.67</v>
      </c>
      <c r="N54" s="325">
        <v>1125.67</v>
      </c>
      <c r="O54" s="325">
        <v>0</v>
      </c>
      <c r="P54" s="200">
        <f t="shared" si="2"/>
        <v>0</v>
      </c>
      <c r="Q54" s="281">
        <f t="shared" si="3"/>
        <v>0</v>
      </c>
      <c r="R54" s="200">
        <f t="shared" si="4"/>
        <v>0</v>
      </c>
      <c r="S54" s="281">
        <f t="shared" si="5"/>
        <v>0</v>
      </c>
      <c r="T54" s="200">
        <f t="shared" si="6"/>
        <v>0</v>
      </c>
      <c r="U54" s="281" t="e">
        <f t="shared" si="7"/>
        <v>#DIV/0!</v>
      </c>
      <c r="V54" s="7"/>
    </row>
    <row r="55" spans="1:22" ht="15">
      <c r="A55" s="339" t="s">
        <v>530</v>
      </c>
      <c r="B55" s="314" t="s">
        <v>531</v>
      </c>
      <c r="C55" s="314">
        <v>5391</v>
      </c>
      <c r="D55" s="317">
        <v>42887</v>
      </c>
      <c r="E55" s="314" t="s">
        <v>515</v>
      </c>
      <c r="F55" s="314">
        <v>1010.81</v>
      </c>
      <c r="G55" s="314">
        <v>1010.81</v>
      </c>
      <c r="H55" s="200">
        <f t="shared" si="0"/>
        <v>0</v>
      </c>
      <c r="I55" s="283">
        <f t="shared" si="1"/>
        <v>0</v>
      </c>
      <c r="J55">
        <v>1129.83</v>
      </c>
      <c r="K55">
        <v>1129.83</v>
      </c>
      <c r="L55">
        <v>55.5</v>
      </c>
      <c r="M55">
        <v>1129.83</v>
      </c>
      <c r="N55">
        <v>1129.83</v>
      </c>
      <c r="O55">
        <v>55.5</v>
      </c>
      <c r="P55" s="200">
        <f t="shared" si="2"/>
        <v>0</v>
      </c>
      <c r="Q55" s="281">
        <f t="shared" si="3"/>
        <v>0</v>
      </c>
      <c r="R55" s="200">
        <f t="shared" si="4"/>
        <v>0</v>
      </c>
      <c r="S55" s="281">
        <f t="shared" si="5"/>
        <v>0</v>
      </c>
      <c r="T55" s="200">
        <f t="shared" si="6"/>
        <v>0</v>
      </c>
      <c r="U55" s="281">
        <f t="shared" si="7"/>
        <v>0</v>
      </c>
      <c r="V55" s="7"/>
    </row>
    <row r="56" spans="1:22" ht="15">
      <c r="A56" s="339" t="s">
        <v>446</v>
      </c>
      <c r="B56" s="314" t="s">
        <v>447</v>
      </c>
      <c r="C56" s="314">
        <v>4033</v>
      </c>
      <c r="D56" s="317">
        <v>43775</v>
      </c>
      <c r="E56" s="314" t="s">
        <v>515</v>
      </c>
      <c r="F56" s="314">
        <v>248.03</v>
      </c>
      <c r="G56" s="314">
        <v>248.03</v>
      </c>
      <c r="H56" s="200">
        <f t="shared" si="0"/>
        <v>0</v>
      </c>
      <c r="I56" s="283">
        <f t="shared" si="1"/>
        <v>0</v>
      </c>
      <c r="J56">
        <v>275.08999999999997</v>
      </c>
      <c r="K56">
        <v>275.08999999999997</v>
      </c>
      <c r="L56">
        <v>15.76</v>
      </c>
      <c r="M56">
        <v>275.08999999999997</v>
      </c>
      <c r="N56">
        <v>275.08999999999997</v>
      </c>
      <c r="O56">
        <v>15.76</v>
      </c>
      <c r="P56" s="200">
        <f t="shared" si="2"/>
        <v>0</v>
      </c>
      <c r="Q56" s="281">
        <f t="shared" si="3"/>
        <v>0</v>
      </c>
      <c r="R56" s="200">
        <f t="shared" si="4"/>
        <v>0</v>
      </c>
      <c r="S56" s="281">
        <f t="shared" si="5"/>
        <v>0</v>
      </c>
      <c r="T56" s="200">
        <f t="shared" si="6"/>
        <v>0</v>
      </c>
      <c r="U56" s="281">
        <f t="shared" si="7"/>
        <v>0</v>
      </c>
      <c r="V56" s="7"/>
    </row>
    <row r="57" spans="1:22" ht="15">
      <c r="A57" s="339" t="s">
        <v>446</v>
      </c>
      <c r="B57" s="314" t="s">
        <v>447</v>
      </c>
      <c r="C57" s="314">
        <v>4033</v>
      </c>
      <c r="D57" s="317">
        <v>43591</v>
      </c>
      <c r="E57" s="314" t="s">
        <v>515</v>
      </c>
      <c r="F57" s="314">
        <v>865.08</v>
      </c>
      <c r="G57" s="314">
        <v>865.08</v>
      </c>
      <c r="H57" s="200">
        <f t="shared" si="0"/>
        <v>0</v>
      </c>
      <c r="I57" s="283">
        <f t="shared" si="1"/>
        <v>0</v>
      </c>
      <c r="J57">
        <v>965.95</v>
      </c>
      <c r="K57">
        <v>965.95</v>
      </c>
      <c r="L57">
        <v>48.49</v>
      </c>
      <c r="M57">
        <v>965.95</v>
      </c>
      <c r="N57">
        <v>965.95</v>
      </c>
      <c r="O57">
        <v>48.49</v>
      </c>
      <c r="P57" s="200">
        <f t="shared" si="2"/>
        <v>0</v>
      </c>
      <c r="Q57" s="281">
        <f t="shared" si="3"/>
        <v>0</v>
      </c>
      <c r="R57" s="200">
        <f t="shared" si="4"/>
        <v>0</v>
      </c>
      <c r="S57" s="281">
        <f t="shared" si="5"/>
        <v>0</v>
      </c>
      <c r="T57" s="200">
        <f t="shared" si="6"/>
        <v>0</v>
      </c>
      <c r="U57" s="281">
        <f t="shared" si="7"/>
        <v>0</v>
      </c>
      <c r="V57" s="7"/>
    </row>
    <row r="58" spans="1:22" ht="15">
      <c r="A58" s="339" t="s">
        <v>446</v>
      </c>
      <c r="B58" s="314" t="s">
        <v>447</v>
      </c>
      <c r="C58" s="314">
        <v>4033</v>
      </c>
      <c r="D58" s="317">
        <v>43958</v>
      </c>
      <c r="E58" s="314" t="s">
        <v>515</v>
      </c>
      <c r="F58" s="314">
        <v>901.38</v>
      </c>
      <c r="G58" s="314">
        <v>901.38</v>
      </c>
      <c r="H58" s="200">
        <f t="shared" si="0"/>
        <v>0</v>
      </c>
      <c r="I58" s="283">
        <f t="shared" si="1"/>
        <v>0</v>
      </c>
      <c r="J58">
        <v>977.14</v>
      </c>
      <c r="K58">
        <v>977.14</v>
      </c>
      <c r="L58">
        <v>79.86</v>
      </c>
      <c r="M58">
        <v>977.14</v>
      </c>
      <c r="N58">
        <v>977.14</v>
      </c>
      <c r="O58">
        <v>79.86</v>
      </c>
      <c r="P58" s="200">
        <f t="shared" si="2"/>
        <v>0</v>
      </c>
      <c r="Q58" s="281">
        <f t="shared" si="3"/>
        <v>0</v>
      </c>
      <c r="R58" s="200">
        <f t="shared" si="4"/>
        <v>0</v>
      </c>
      <c r="S58" s="281">
        <f t="shared" si="5"/>
        <v>0</v>
      </c>
      <c r="T58" s="200">
        <f t="shared" si="6"/>
        <v>0</v>
      </c>
      <c r="U58" s="281">
        <f t="shared" si="7"/>
        <v>0</v>
      </c>
      <c r="V58" s="7"/>
    </row>
    <row r="59" spans="1:22" ht="15">
      <c r="A59" s="339" t="s">
        <v>446</v>
      </c>
      <c r="B59" s="314" t="s">
        <v>447</v>
      </c>
      <c r="C59" s="314">
        <v>4033</v>
      </c>
      <c r="D59" s="317">
        <v>43521</v>
      </c>
      <c r="E59" s="314" t="s">
        <v>515</v>
      </c>
      <c r="F59" s="314">
        <v>2722.28</v>
      </c>
      <c r="G59" s="314">
        <v>2722.28</v>
      </c>
      <c r="H59" s="200">
        <f t="shared" si="0"/>
        <v>0</v>
      </c>
      <c r="I59" s="283">
        <f t="shared" si="1"/>
        <v>0</v>
      </c>
      <c r="J59">
        <v>3089.51</v>
      </c>
      <c r="K59">
        <v>3089.51</v>
      </c>
      <c r="L59">
        <v>102.77</v>
      </c>
      <c r="M59">
        <v>3089.51</v>
      </c>
      <c r="N59">
        <v>3089.51</v>
      </c>
      <c r="O59">
        <v>102.77</v>
      </c>
      <c r="P59" s="200">
        <f t="shared" si="2"/>
        <v>0</v>
      </c>
      <c r="Q59" s="281">
        <f t="shared" si="3"/>
        <v>0</v>
      </c>
      <c r="R59" s="200">
        <f t="shared" si="4"/>
        <v>0</v>
      </c>
      <c r="S59" s="281">
        <f t="shared" si="5"/>
        <v>0</v>
      </c>
      <c r="T59" s="200">
        <f t="shared" si="6"/>
        <v>0</v>
      </c>
      <c r="U59" s="281">
        <f t="shared" si="7"/>
        <v>0</v>
      </c>
      <c r="V59" s="7"/>
    </row>
    <row r="60" spans="1:22" ht="15">
      <c r="A60" s="339"/>
      <c r="B60" s="314"/>
      <c r="C60" s="314"/>
      <c r="D60" s="317"/>
      <c r="E60" s="314"/>
      <c r="F60" s="314"/>
      <c r="G60" s="314"/>
      <c r="H60" s="200">
        <f t="shared" si="0"/>
        <v>0</v>
      </c>
      <c r="I60" s="283" t="e">
        <f t="shared" si="1"/>
        <v>#DIV/0!</v>
      </c>
      <c r="J60"/>
      <c r="K60"/>
      <c r="L60"/>
      <c r="M60"/>
      <c r="N60"/>
      <c r="O60"/>
      <c r="P60" s="200">
        <f t="shared" si="2"/>
        <v>0</v>
      </c>
      <c r="Q60" s="281" t="e">
        <f t="shared" si="3"/>
        <v>#DIV/0!</v>
      </c>
      <c r="R60" s="200">
        <f t="shared" si="4"/>
        <v>0</v>
      </c>
      <c r="S60" s="281" t="e">
        <f t="shared" si="5"/>
        <v>#DIV/0!</v>
      </c>
      <c r="T60" s="200">
        <f t="shared" si="6"/>
        <v>0</v>
      </c>
      <c r="U60" s="281" t="e">
        <f t="shared" si="7"/>
        <v>#DIV/0!</v>
      </c>
      <c r="V60" s="7"/>
    </row>
    <row r="61" spans="1:22">
      <c r="A61" s="342" t="s">
        <v>143</v>
      </c>
      <c r="B61" s="193"/>
      <c r="C61" s="257"/>
      <c r="D61" s="184"/>
      <c r="E61" s="183"/>
      <c r="F61" s="176">
        <v>0</v>
      </c>
      <c r="G61" s="174">
        <v>0</v>
      </c>
      <c r="H61" s="200">
        <f t="shared" ref="H61" si="22">F61-G61</f>
        <v>0</v>
      </c>
      <c r="I61" s="283" t="e">
        <f t="shared" ref="I61" si="23">ROUND(H61/F61,10)</f>
        <v>#DIV/0!</v>
      </c>
      <c r="J61" s="176"/>
      <c r="K61" s="176"/>
      <c r="L61" s="208"/>
      <c r="M61" s="198"/>
      <c r="N61" s="198"/>
      <c r="O61" s="208"/>
      <c r="P61" s="200">
        <f t="shared" si="2"/>
        <v>0</v>
      </c>
      <c r="Q61" s="281" t="e">
        <f t="shared" si="3"/>
        <v>#DIV/0!</v>
      </c>
      <c r="R61" s="200">
        <f t="shared" si="4"/>
        <v>0</v>
      </c>
      <c r="S61" s="281" t="e">
        <f t="shared" si="5"/>
        <v>#DIV/0!</v>
      </c>
      <c r="T61" s="200">
        <f t="shared" si="6"/>
        <v>0</v>
      </c>
      <c r="U61" s="281" t="e">
        <f t="shared" si="7"/>
        <v>#DIV/0!</v>
      </c>
      <c r="V61" s="7"/>
    </row>
    <row r="62" spans="1:22" ht="13.5" thickBot="1">
      <c r="A62" s="343"/>
      <c r="B62" s="186"/>
      <c r="C62" s="258"/>
      <c r="D62" s="187"/>
      <c r="E62" s="187"/>
      <c r="F62" s="177">
        <f>SUM(F2:F61)</f>
        <v>52863.22</v>
      </c>
      <c r="G62" s="175">
        <f>SUM(G2:G61)</f>
        <v>52863.22</v>
      </c>
      <c r="H62" s="11">
        <f>SUM(H2:H61)</f>
        <v>0</v>
      </c>
      <c r="I62" s="284">
        <f t="shared" ref="I62" si="24">ROUND(H62/F62,10)</f>
        <v>0</v>
      </c>
      <c r="J62" s="196">
        <f t="shared" ref="J62:P62" si="25">SUM(J2:J61)</f>
        <v>56312.919999999991</v>
      </c>
      <c r="K62" s="177">
        <f t="shared" si="25"/>
        <v>56312.919999999991</v>
      </c>
      <c r="L62" s="196">
        <f t="shared" si="25"/>
        <v>2440.52</v>
      </c>
      <c r="M62" s="199">
        <f t="shared" si="25"/>
        <v>56312.919999999991</v>
      </c>
      <c r="N62" s="199">
        <f t="shared" si="25"/>
        <v>56312.919999999991</v>
      </c>
      <c r="O62" s="199">
        <f t="shared" si="25"/>
        <v>2440.52</v>
      </c>
      <c r="P62" s="8">
        <f t="shared" si="25"/>
        <v>0</v>
      </c>
      <c r="Q62" s="282">
        <f t="shared" si="3"/>
        <v>0</v>
      </c>
      <c r="R62" s="8">
        <f>SUM(R2:R61)</f>
        <v>0</v>
      </c>
      <c r="S62" s="282">
        <f>ROUND(R62/K62,10)</f>
        <v>0</v>
      </c>
      <c r="T62" s="282"/>
      <c r="U62" s="282">
        <f>ROUND(T62/L62,10)</f>
        <v>0</v>
      </c>
      <c r="V62" s="185"/>
    </row>
    <row r="63" spans="1:22" ht="13.5" thickTop="1">
      <c r="A63" s="343"/>
      <c r="B63" s="186"/>
      <c r="C63" s="259"/>
      <c r="D63" s="189"/>
      <c r="E63" s="189"/>
      <c r="F63" s="12"/>
      <c r="G63" s="12"/>
      <c r="H63" s="12"/>
      <c r="I63" s="12"/>
      <c r="J63" s="190"/>
      <c r="K63" s="12"/>
      <c r="L63" s="190"/>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73" spans="1:22">
      <c r="J73" s="192"/>
    </row>
    <row r="76" spans="1:22">
      <c r="A76" s="345"/>
    </row>
    <row r="77" spans="1:22">
      <c r="A77" s="345"/>
    </row>
    <row r="78" spans="1:22">
      <c r="A78" s="345"/>
    </row>
    <row r="79" spans="1:22">
      <c r="A79" s="345"/>
    </row>
    <row r="80" spans="1:22">
      <c r="A80" s="345"/>
    </row>
    <row r="81" spans="1:9">
      <c r="A81" s="345"/>
    </row>
    <row r="82" spans="1:9">
      <c r="A82" s="345"/>
    </row>
    <row r="83" spans="1:9">
      <c r="A83" s="345"/>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527</v>
      </c>
      <c r="B4" s="318">
        <v>2122.14</v>
      </c>
      <c r="C4" s="318">
        <v>2122.14</v>
      </c>
      <c r="D4" s="318" t="s">
        <v>517</v>
      </c>
      <c r="E4" s="318">
        <v>2122.14</v>
      </c>
      <c r="F4" s="318">
        <v>2122.14</v>
      </c>
      <c r="G4" s="318">
        <v>-16.54</v>
      </c>
      <c r="H4" s="318">
        <v>-16.54</v>
      </c>
      <c r="I4" s="113"/>
      <c r="J4" s="151">
        <v>44104</v>
      </c>
      <c r="K4" s="151">
        <v>44105</v>
      </c>
      <c r="L4" s="113"/>
    </row>
    <row r="5" spans="1:16">
      <c r="A5" s="318" t="s">
        <v>527</v>
      </c>
      <c r="B5" s="318">
        <v>1267.9000000000001</v>
      </c>
      <c r="C5" s="318">
        <v>1267.9000000000001</v>
      </c>
      <c r="D5" s="318" t="s">
        <v>519</v>
      </c>
      <c r="E5" s="318">
        <v>1267.9000000000001</v>
      </c>
      <c r="F5" s="318">
        <v>1267.9000000000001</v>
      </c>
      <c r="G5" s="318">
        <v>-5.67</v>
      </c>
      <c r="H5" s="318">
        <v>-5.67</v>
      </c>
      <c r="I5" s="113"/>
      <c r="J5" s="151">
        <v>44104</v>
      </c>
      <c r="K5" s="151">
        <v>44105</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3390.04</v>
      </c>
      <c r="C11" s="88">
        <f t="shared" ref="C11:H11" si="0">SUM(C4:C10)</f>
        <v>3390.04</v>
      </c>
      <c r="D11" s="88">
        <f t="shared" si="0"/>
        <v>0</v>
      </c>
      <c r="E11" s="88">
        <f>SUM(E4:E10)</f>
        <v>3390.04</v>
      </c>
      <c r="F11" s="88">
        <f t="shared" si="0"/>
        <v>3390.04</v>
      </c>
      <c r="G11" s="88">
        <f t="shared" si="0"/>
        <v>-22.21</v>
      </c>
      <c r="H11" s="88">
        <f t="shared" si="0"/>
        <v>-22.21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527</v>
      </c>
      <c r="B15" s="320">
        <v>43.44</v>
      </c>
      <c r="C15" s="320">
        <v>43.44</v>
      </c>
      <c r="D15" s="320" t="s">
        <v>513</v>
      </c>
      <c r="E15" s="320">
        <v>43.44</v>
      </c>
      <c r="F15" s="320">
        <v>43.44</v>
      </c>
      <c r="G15" s="320">
        <v>-0.08</v>
      </c>
      <c r="H15" s="320">
        <v>-0.08</v>
      </c>
      <c r="I15" s="105"/>
      <c r="J15" s="152">
        <v>44104</v>
      </c>
      <c r="K15" s="152">
        <v>44105</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43.44</v>
      </c>
      <c r="C22" s="88">
        <f>SUM(C15:C21)</f>
        <v>43.44</v>
      </c>
      <c r="D22" s="88"/>
      <c r="E22" s="88">
        <f>SUM(E15:E21)</f>
        <v>43.44</v>
      </c>
      <c r="F22" s="88">
        <f>SUM(F15:F21)</f>
        <v>43.44</v>
      </c>
      <c r="G22" s="88">
        <f>SUM(G15:G21)</f>
        <v>-0.08</v>
      </c>
      <c r="H22" s="88">
        <f>SUM(H15:H21)</f>
        <v>-0.08</v>
      </c>
      <c r="I22" s="88"/>
      <c r="J22" s="88"/>
      <c r="K22" s="88"/>
      <c r="L22" s="88"/>
    </row>
    <row r="23" spans="1:16" ht="14.25" thickTop="1" thickBot="1"/>
    <row r="24" spans="1:16" ht="13.5" thickBot="1">
      <c r="D24" s="92" t="s">
        <v>79</v>
      </c>
      <c r="E24" s="93" t="s">
        <v>78</v>
      </c>
      <c r="F24" s="94" t="s">
        <v>7</v>
      </c>
    </row>
    <row r="25" spans="1:16" ht="51.75" thickBot="1">
      <c r="C25" s="89" t="s">
        <v>179</v>
      </c>
      <c r="D25" s="95">
        <f>G11</f>
        <v>-22.21</v>
      </c>
      <c r="E25" s="96">
        <f>H11</f>
        <v>-22.21</v>
      </c>
      <c r="F25" s="97">
        <f>D25-E25</f>
        <v>0</v>
      </c>
    </row>
    <row r="26" spans="1:16" ht="44.25" customHeight="1" thickBot="1">
      <c r="C26" s="89" t="s">
        <v>180</v>
      </c>
      <c r="D26" s="95">
        <f>G22</f>
        <v>-0.08</v>
      </c>
      <c r="E26" s="96">
        <f>H22</f>
        <v>-0.08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283</v>
      </c>
      <c r="B2" s="334">
        <v>6916781</v>
      </c>
      <c r="C2" s="334">
        <v>6916781</v>
      </c>
      <c r="D2" t="s">
        <v>284</v>
      </c>
      <c r="E2">
        <v>12030</v>
      </c>
      <c r="F2">
        <v>187289.37</v>
      </c>
      <c r="G2">
        <v>13.94</v>
      </c>
      <c r="H2">
        <v>167690.38</v>
      </c>
      <c r="I2">
        <v>261259.85</v>
      </c>
      <c r="J2">
        <v>19.03</v>
      </c>
      <c r="K2">
        <v>228930.9</v>
      </c>
      <c r="L2" t="s">
        <v>285</v>
      </c>
      <c r="M2" s="333">
        <v>44104</v>
      </c>
    </row>
    <row r="3" spans="1:13">
      <c r="A3" t="s">
        <v>283</v>
      </c>
      <c r="B3" s="336" t="s">
        <v>286</v>
      </c>
      <c r="C3" s="334" t="s">
        <v>287</v>
      </c>
      <c r="D3" t="s">
        <v>288</v>
      </c>
      <c r="E3">
        <v>19200</v>
      </c>
      <c r="F3">
        <v>629809.76</v>
      </c>
      <c r="G3">
        <v>39.17</v>
      </c>
      <c r="H3">
        <v>752140.80000000005</v>
      </c>
      <c r="I3">
        <v>629809.76</v>
      </c>
      <c r="J3">
        <v>39.17</v>
      </c>
      <c r="K3">
        <v>752140.80000000005</v>
      </c>
      <c r="L3" t="s">
        <v>289</v>
      </c>
      <c r="M3" s="333">
        <v>44104</v>
      </c>
    </row>
    <row r="4" spans="1:13">
      <c r="A4" t="s">
        <v>283</v>
      </c>
      <c r="B4" s="334" t="s">
        <v>290</v>
      </c>
      <c r="C4" s="334" t="s">
        <v>291</v>
      </c>
      <c r="D4" t="s">
        <v>292</v>
      </c>
      <c r="E4">
        <v>2900</v>
      </c>
      <c r="F4">
        <v>403848.2</v>
      </c>
      <c r="G4">
        <v>369.27</v>
      </c>
      <c r="H4">
        <v>1070883</v>
      </c>
      <c r="I4">
        <v>403848.2</v>
      </c>
      <c r="J4">
        <v>369.27</v>
      </c>
      <c r="K4">
        <v>1070883</v>
      </c>
      <c r="L4" t="s">
        <v>289</v>
      </c>
      <c r="M4" s="333">
        <v>44104</v>
      </c>
    </row>
    <row r="5" spans="1:13">
      <c r="A5" t="s">
        <v>283</v>
      </c>
      <c r="B5" s="334" t="s">
        <v>293</v>
      </c>
      <c r="C5" s="334" t="s">
        <v>294</v>
      </c>
      <c r="D5" t="s">
        <v>295</v>
      </c>
      <c r="E5">
        <v>5885</v>
      </c>
      <c r="F5">
        <v>283658.11</v>
      </c>
      <c r="G5">
        <v>25.19</v>
      </c>
      <c r="H5">
        <v>148243.15</v>
      </c>
      <c r="I5">
        <v>283658.11</v>
      </c>
      <c r="J5">
        <v>25.19</v>
      </c>
      <c r="K5">
        <v>148243.15</v>
      </c>
      <c r="L5" t="s">
        <v>289</v>
      </c>
      <c r="M5" s="333">
        <v>44104</v>
      </c>
    </row>
    <row r="6" spans="1:13">
      <c r="A6" t="s">
        <v>283</v>
      </c>
      <c r="B6" s="334" t="s">
        <v>296</v>
      </c>
      <c r="C6" s="334" t="s">
        <v>297</v>
      </c>
      <c r="D6" t="s">
        <v>298</v>
      </c>
      <c r="E6">
        <v>1480</v>
      </c>
      <c r="F6">
        <v>254390.1</v>
      </c>
      <c r="G6">
        <v>293.98</v>
      </c>
      <c r="H6">
        <v>435090.4</v>
      </c>
      <c r="I6">
        <v>254390.1</v>
      </c>
      <c r="J6">
        <v>293.98</v>
      </c>
      <c r="K6">
        <v>435090.4</v>
      </c>
      <c r="L6" t="s">
        <v>289</v>
      </c>
      <c r="M6" s="333">
        <v>44104</v>
      </c>
    </row>
    <row r="7" spans="1:13">
      <c r="A7" t="s">
        <v>283</v>
      </c>
      <c r="B7" s="334" t="s">
        <v>299</v>
      </c>
      <c r="C7" s="334" t="s">
        <v>300</v>
      </c>
      <c r="D7" t="s">
        <v>301</v>
      </c>
      <c r="E7">
        <v>50500</v>
      </c>
      <c r="F7">
        <v>250015.4</v>
      </c>
      <c r="G7">
        <v>2.2599999999999998</v>
      </c>
      <c r="H7">
        <v>114130</v>
      </c>
      <c r="I7">
        <v>250015.4</v>
      </c>
      <c r="J7">
        <v>2.2599999999999998</v>
      </c>
      <c r="K7">
        <v>114130</v>
      </c>
      <c r="L7" t="s">
        <v>289</v>
      </c>
      <c r="M7" s="333">
        <v>44104</v>
      </c>
    </row>
    <row r="8" spans="1:13">
      <c r="A8" t="s">
        <v>283</v>
      </c>
      <c r="B8" s="334" t="s">
        <v>302</v>
      </c>
      <c r="C8" s="334">
        <v>2722670</v>
      </c>
      <c r="D8" t="s">
        <v>303</v>
      </c>
      <c r="E8">
        <v>16414</v>
      </c>
      <c r="F8">
        <v>249507.58</v>
      </c>
      <c r="G8">
        <v>12.49</v>
      </c>
      <c r="H8">
        <v>205010.86</v>
      </c>
      <c r="I8">
        <v>249507.58</v>
      </c>
      <c r="J8">
        <v>12.49</v>
      </c>
      <c r="K8">
        <v>205010.86</v>
      </c>
      <c r="L8" t="s">
        <v>289</v>
      </c>
      <c r="M8" s="333">
        <v>44104</v>
      </c>
    </row>
    <row r="9" spans="1:13">
      <c r="A9" t="s">
        <v>283</v>
      </c>
      <c r="B9" s="334" t="s">
        <v>304</v>
      </c>
      <c r="C9" s="334" t="s">
        <v>305</v>
      </c>
      <c r="D9" t="s">
        <v>306</v>
      </c>
      <c r="E9">
        <v>4200</v>
      </c>
      <c r="F9">
        <v>520311.16</v>
      </c>
      <c r="G9">
        <v>154.32</v>
      </c>
      <c r="H9">
        <v>648144</v>
      </c>
      <c r="I9">
        <v>520311.16</v>
      </c>
      <c r="J9">
        <v>154.32</v>
      </c>
      <c r="K9">
        <v>648144</v>
      </c>
      <c r="L9" t="s">
        <v>289</v>
      </c>
      <c r="M9" s="333">
        <v>44104</v>
      </c>
    </row>
    <row r="10" spans="1:13">
      <c r="A10" t="s">
        <v>283</v>
      </c>
      <c r="B10" s="334" t="s">
        <v>307</v>
      </c>
      <c r="C10" s="334">
        <v>2136646</v>
      </c>
      <c r="D10" t="s">
        <v>308</v>
      </c>
      <c r="E10">
        <v>11200</v>
      </c>
      <c r="F10">
        <v>294060.79999999999</v>
      </c>
      <c r="G10">
        <v>13.86</v>
      </c>
      <c r="H10">
        <v>155232</v>
      </c>
      <c r="I10">
        <v>294060.79999999999</v>
      </c>
      <c r="J10">
        <v>13.86</v>
      </c>
      <c r="K10">
        <v>155232</v>
      </c>
      <c r="L10" t="s">
        <v>289</v>
      </c>
      <c r="M10" s="333">
        <v>44104</v>
      </c>
    </row>
    <row r="11" spans="1:13">
      <c r="A11" t="s">
        <v>283</v>
      </c>
      <c r="B11" s="336" t="s">
        <v>309</v>
      </c>
      <c r="C11" s="334">
        <v>2024677</v>
      </c>
      <c r="D11" t="s">
        <v>310</v>
      </c>
      <c r="E11">
        <v>20835</v>
      </c>
      <c r="F11">
        <v>280476.57</v>
      </c>
      <c r="G11">
        <v>28.11</v>
      </c>
      <c r="H11">
        <v>585671.85</v>
      </c>
      <c r="I11">
        <v>280476.57</v>
      </c>
      <c r="J11">
        <v>28.11</v>
      </c>
      <c r="K11">
        <v>585671.85</v>
      </c>
      <c r="L11" t="s">
        <v>289</v>
      </c>
      <c r="M11" s="333">
        <v>44104</v>
      </c>
    </row>
    <row r="12" spans="1:13">
      <c r="A12" t="s">
        <v>283</v>
      </c>
      <c r="B12" s="334" t="s">
        <v>311</v>
      </c>
      <c r="C12" s="334" t="s">
        <v>312</v>
      </c>
      <c r="D12" t="s">
        <v>313</v>
      </c>
      <c r="E12">
        <v>9000</v>
      </c>
      <c r="F12">
        <v>477705.2</v>
      </c>
      <c r="G12">
        <v>67.77</v>
      </c>
      <c r="H12">
        <v>609930</v>
      </c>
      <c r="I12">
        <v>477705.2</v>
      </c>
      <c r="J12">
        <v>67.77</v>
      </c>
      <c r="K12">
        <v>609930</v>
      </c>
      <c r="L12" t="s">
        <v>289</v>
      </c>
      <c r="M12" s="333">
        <v>44104</v>
      </c>
    </row>
    <row r="13" spans="1:13">
      <c r="A13" t="s">
        <v>283</v>
      </c>
      <c r="B13" s="334">
        <v>124765108</v>
      </c>
      <c r="C13" s="334">
        <v>2125097</v>
      </c>
      <c r="D13" t="s">
        <v>314</v>
      </c>
      <c r="E13">
        <v>24400</v>
      </c>
      <c r="F13">
        <v>406039.06</v>
      </c>
      <c r="G13">
        <v>14.62</v>
      </c>
      <c r="H13">
        <v>356728</v>
      </c>
      <c r="I13">
        <v>406039.06</v>
      </c>
      <c r="J13">
        <v>14.62</v>
      </c>
      <c r="K13">
        <v>356728</v>
      </c>
      <c r="L13" t="s">
        <v>289</v>
      </c>
      <c r="M13" s="333">
        <v>44104</v>
      </c>
    </row>
    <row r="14" spans="1:13">
      <c r="A14" t="s">
        <v>283</v>
      </c>
      <c r="B14" s="334" t="s">
        <v>315</v>
      </c>
      <c r="C14" s="334">
        <v>2186812</v>
      </c>
      <c r="D14" t="s">
        <v>316</v>
      </c>
      <c r="E14">
        <v>30600</v>
      </c>
      <c r="F14">
        <v>292093.21999999997</v>
      </c>
      <c r="G14">
        <v>5.52</v>
      </c>
      <c r="H14">
        <v>168912</v>
      </c>
      <c r="I14">
        <v>292093.21999999997</v>
      </c>
      <c r="J14">
        <v>5.52</v>
      </c>
      <c r="K14">
        <v>168912</v>
      </c>
      <c r="L14" t="s">
        <v>289</v>
      </c>
      <c r="M14" s="333">
        <v>44104</v>
      </c>
    </row>
    <row r="15" spans="1:13">
      <c r="A15" t="s">
        <v>283</v>
      </c>
      <c r="B15" s="334" t="s">
        <v>317</v>
      </c>
      <c r="C15" s="334">
        <v>2945927</v>
      </c>
      <c r="D15" t="s">
        <v>318</v>
      </c>
      <c r="E15">
        <v>23600</v>
      </c>
      <c r="F15">
        <v>288347.15999999997</v>
      </c>
      <c r="G15">
        <v>8.3000000000000007</v>
      </c>
      <c r="H15">
        <v>195880</v>
      </c>
      <c r="I15">
        <v>288347.15999999997</v>
      </c>
      <c r="J15">
        <v>8.3000000000000007</v>
      </c>
      <c r="K15">
        <v>195880</v>
      </c>
      <c r="L15" t="s">
        <v>289</v>
      </c>
      <c r="M15" s="333">
        <v>44104</v>
      </c>
    </row>
    <row r="16" spans="1:13">
      <c r="A16" t="s">
        <v>283</v>
      </c>
      <c r="B16" s="334">
        <v>294821608</v>
      </c>
      <c r="C16" s="334">
        <v>2031730</v>
      </c>
      <c r="D16" t="s">
        <v>319</v>
      </c>
      <c r="E16">
        <v>70800</v>
      </c>
      <c r="F16">
        <v>507624.08</v>
      </c>
      <c r="G16">
        <v>10.89</v>
      </c>
      <c r="H16">
        <v>771012</v>
      </c>
      <c r="I16">
        <v>507624.08</v>
      </c>
      <c r="J16">
        <v>10.89</v>
      </c>
      <c r="K16">
        <v>771012</v>
      </c>
      <c r="L16" t="s">
        <v>289</v>
      </c>
      <c r="M16" s="333">
        <v>44104</v>
      </c>
    </row>
    <row r="17" spans="1:13">
      <c r="A17" t="s">
        <v>283</v>
      </c>
      <c r="B17" s="334" t="s">
        <v>320</v>
      </c>
      <c r="C17" s="334" t="s">
        <v>321</v>
      </c>
      <c r="D17" t="s">
        <v>322</v>
      </c>
      <c r="E17">
        <v>5800</v>
      </c>
      <c r="F17">
        <v>434282.3</v>
      </c>
      <c r="G17">
        <v>184.09</v>
      </c>
      <c r="H17">
        <v>1067722</v>
      </c>
      <c r="I17">
        <v>434282.3</v>
      </c>
      <c r="J17">
        <v>184.09</v>
      </c>
      <c r="K17">
        <v>1067722</v>
      </c>
      <c r="L17" t="s">
        <v>289</v>
      </c>
      <c r="M17" s="333">
        <v>44104</v>
      </c>
    </row>
    <row r="18" spans="1:13">
      <c r="A18" t="s">
        <v>283</v>
      </c>
      <c r="B18" s="334" t="s">
        <v>323</v>
      </c>
      <c r="C18" s="334" t="s">
        <v>324</v>
      </c>
      <c r="D18" t="s">
        <v>325</v>
      </c>
      <c r="E18">
        <v>1000</v>
      </c>
      <c r="F18">
        <v>212018.7</v>
      </c>
      <c r="G18">
        <v>141.91</v>
      </c>
      <c r="H18">
        <v>141910</v>
      </c>
      <c r="I18">
        <v>212018.7</v>
      </c>
      <c r="J18">
        <v>141.91</v>
      </c>
      <c r="K18">
        <v>141910</v>
      </c>
      <c r="L18" t="s">
        <v>289</v>
      </c>
      <c r="M18" s="333">
        <v>44104</v>
      </c>
    </row>
    <row r="19" spans="1:13">
      <c r="A19" t="s">
        <v>283</v>
      </c>
      <c r="B19" s="334">
        <v>398438408</v>
      </c>
      <c r="C19" s="334" t="s">
        <v>326</v>
      </c>
      <c r="D19" t="s">
        <v>327</v>
      </c>
      <c r="E19">
        <v>25900</v>
      </c>
      <c r="F19">
        <v>522107.96</v>
      </c>
      <c r="G19">
        <v>17.350000000000001</v>
      </c>
      <c r="H19">
        <v>449365</v>
      </c>
      <c r="I19">
        <v>522107.96</v>
      </c>
      <c r="J19">
        <v>17.350000000000001</v>
      </c>
      <c r="K19">
        <v>449365</v>
      </c>
      <c r="L19" t="s">
        <v>289</v>
      </c>
      <c r="M19" s="333">
        <v>44104</v>
      </c>
    </row>
    <row r="20" spans="1:13">
      <c r="A20" t="s">
        <v>283</v>
      </c>
      <c r="B20" s="334" t="s">
        <v>328</v>
      </c>
      <c r="C20" s="334">
        <v>2569286</v>
      </c>
      <c r="D20" t="s">
        <v>329</v>
      </c>
      <c r="E20">
        <v>42200</v>
      </c>
      <c r="F20">
        <v>495346.44</v>
      </c>
      <c r="G20">
        <v>9.83</v>
      </c>
      <c r="H20">
        <v>414826</v>
      </c>
      <c r="I20">
        <v>495346.44</v>
      </c>
      <c r="J20">
        <v>9.83</v>
      </c>
      <c r="K20">
        <v>414826</v>
      </c>
      <c r="L20" t="s">
        <v>289</v>
      </c>
      <c r="M20" s="333">
        <v>44104</v>
      </c>
    </row>
    <row r="21" spans="1:13">
      <c r="A21" t="s">
        <v>283</v>
      </c>
      <c r="B21" s="334" t="s">
        <v>330</v>
      </c>
      <c r="C21" s="334" t="s">
        <v>331</v>
      </c>
      <c r="D21" t="s">
        <v>332</v>
      </c>
      <c r="E21">
        <v>11955</v>
      </c>
      <c r="F21">
        <v>675226.53</v>
      </c>
      <c r="G21">
        <v>52.48</v>
      </c>
      <c r="H21">
        <v>627398.40000000002</v>
      </c>
      <c r="I21">
        <v>675226.53</v>
      </c>
      <c r="J21">
        <v>52.48</v>
      </c>
      <c r="K21">
        <v>627398.40000000002</v>
      </c>
      <c r="L21" t="s">
        <v>289</v>
      </c>
      <c r="M21" s="333">
        <v>44104</v>
      </c>
    </row>
    <row r="22" spans="1:13">
      <c r="A22" t="s">
        <v>283</v>
      </c>
      <c r="B22" s="334" t="s">
        <v>333</v>
      </c>
      <c r="C22" s="334" t="s">
        <v>334</v>
      </c>
      <c r="D22" t="s">
        <v>335</v>
      </c>
      <c r="E22">
        <v>1300</v>
      </c>
      <c r="F22">
        <v>210188.94</v>
      </c>
      <c r="G22">
        <v>191.09</v>
      </c>
      <c r="H22">
        <v>248417</v>
      </c>
      <c r="I22">
        <v>210188.94</v>
      </c>
      <c r="J22">
        <v>191.09</v>
      </c>
      <c r="K22">
        <v>248417</v>
      </c>
      <c r="L22" t="s">
        <v>289</v>
      </c>
      <c r="M22" s="333">
        <v>44104</v>
      </c>
    </row>
    <row r="23" spans="1:13">
      <c r="A23" t="s">
        <v>283</v>
      </c>
      <c r="B23" s="334" t="s">
        <v>336</v>
      </c>
      <c r="C23" s="334" t="s">
        <v>337</v>
      </c>
      <c r="D23" t="s">
        <v>338</v>
      </c>
      <c r="E23">
        <v>18600</v>
      </c>
      <c r="F23">
        <v>162577.01999999999</v>
      </c>
      <c r="G23">
        <v>8.5500000000000007</v>
      </c>
      <c r="H23">
        <v>159011.4</v>
      </c>
      <c r="I23">
        <v>162577.01999999999</v>
      </c>
      <c r="J23">
        <v>8.5500000000000007</v>
      </c>
      <c r="K23">
        <v>159011.4</v>
      </c>
      <c r="L23" t="s">
        <v>289</v>
      </c>
      <c r="M23" s="333">
        <v>44104</v>
      </c>
    </row>
    <row r="24" spans="1:13">
      <c r="A24" t="s">
        <v>283</v>
      </c>
      <c r="B24" s="334" t="s">
        <v>339</v>
      </c>
      <c r="C24" s="334" t="s">
        <v>340</v>
      </c>
      <c r="D24" t="s">
        <v>341</v>
      </c>
      <c r="E24">
        <v>3361</v>
      </c>
      <c r="F24">
        <v>178667.28</v>
      </c>
      <c r="G24">
        <v>32.119999999999997</v>
      </c>
      <c r="H24">
        <v>107955.32</v>
      </c>
      <c r="I24">
        <v>178667.28</v>
      </c>
      <c r="J24">
        <v>32.119999999999997</v>
      </c>
      <c r="K24">
        <v>107955.32</v>
      </c>
      <c r="L24" t="s">
        <v>289</v>
      </c>
      <c r="M24" s="333">
        <v>44104</v>
      </c>
    </row>
    <row r="25" spans="1:13">
      <c r="A25" t="s">
        <v>283</v>
      </c>
      <c r="B25" s="334">
        <v>485785109</v>
      </c>
      <c r="C25" s="334" t="s">
        <v>342</v>
      </c>
      <c r="D25" t="s">
        <v>343</v>
      </c>
      <c r="E25">
        <v>11600</v>
      </c>
      <c r="F25">
        <v>289444.36</v>
      </c>
      <c r="G25">
        <v>9.69</v>
      </c>
      <c r="H25">
        <v>112380.8</v>
      </c>
      <c r="I25">
        <v>289444.36</v>
      </c>
      <c r="J25">
        <v>9.69</v>
      </c>
      <c r="K25">
        <v>112380.8</v>
      </c>
      <c r="L25" t="s">
        <v>289</v>
      </c>
      <c r="M25" s="333">
        <v>44104</v>
      </c>
    </row>
    <row r="26" spans="1:13">
      <c r="A26" t="s">
        <v>283</v>
      </c>
      <c r="B26" s="334">
        <v>654902204</v>
      </c>
      <c r="C26" s="334">
        <v>2640891</v>
      </c>
      <c r="D26" t="s">
        <v>344</v>
      </c>
      <c r="E26">
        <v>40000</v>
      </c>
      <c r="F26">
        <v>137044</v>
      </c>
      <c r="G26">
        <v>3.91</v>
      </c>
      <c r="H26">
        <v>156400</v>
      </c>
      <c r="I26">
        <v>137044</v>
      </c>
      <c r="J26">
        <v>3.91</v>
      </c>
      <c r="K26">
        <v>156400</v>
      </c>
      <c r="L26" t="s">
        <v>289</v>
      </c>
      <c r="M26" s="333">
        <v>44104</v>
      </c>
    </row>
    <row r="27" spans="1:13">
      <c r="A27" t="s">
        <v>283</v>
      </c>
      <c r="B27" s="334">
        <v>631512209</v>
      </c>
      <c r="C27" s="334" t="s">
        <v>345</v>
      </c>
      <c r="D27" t="s">
        <v>346</v>
      </c>
      <c r="E27">
        <v>9900</v>
      </c>
      <c r="F27">
        <v>257665.09</v>
      </c>
      <c r="G27">
        <v>35.51</v>
      </c>
      <c r="H27">
        <v>351549</v>
      </c>
      <c r="I27">
        <v>257665.09</v>
      </c>
      <c r="J27">
        <v>35.51</v>
      </c>
      <c r="K27">
        <v>351549</v>
      </c>
      <c r="L27" t="s">
        <v>289</v>
      </c>
      <c r="M27" s="333">
        <v>44104</v>
      </c>
    </row>
    <row r="28" spans="1:13">
      <c r="A28" t="s">
        <v>283</v>
      </c>
      <c r="B28" s="334">
        <v>683715106</v>
      </c>
      <c r="C28" s="334">
        <v>2655657</v>
      </c>
      <c r="D28" t="s">
        <v>347</v>
      </c>
      <c r="E28">
        <v>11800</v>
      </c>
      <c r="F28">
        <v>394088.85</v>
      </c>
      <c r="G28">
        <v>42.24</v>
      </c>
      <c r="H28">
        <v>498432</v>
      </c>
      <c r="I28">
        <v>394088.85</v>
      </c>
      <c r="J28">
        <v>42.24</v>
      </c>
      <c r="K28">
        <v>498432</v>
      </c>
      <c r="L28" t="s">
        <v>289</v>
      </c>
      <c r="M28" s="333">
        <v>44104</v>
      </c>
    </row>
    <row r="29" spans="1:13">
      <c r="A29" t="s">
        <v>283</v>
      </c>
      <c r="B29" s="334">
        <v>686330101</v>
      </c>
      <c r="C29" s="334">
        <v>2402444</v>
      </c>
      <c r="D29" t="s">
        <v>348</v>
      </c>
      <c r="E29">
        <v>2050</v>
      </c>
      <c r="F29">
        <v>163597.38</v>
      </c>
      <c r="G29">
        <v>62.57</v>
      </c>
      <c r="H29">
        <v>128268.5</v>
      </c>
      <c r="I29">
        <v>163597.38</v>
      </c>
      <c r="J29">
        <v>62.57</v>
      </c>
      <c r="K29">
        <v>128268.5</v>
      </c>
      <c r="L29" t="s">
        <v>289</v>
      </c>
      <c r="M29" s="333">
        <v>44104</v>
      </c>
    </row>
    <row r="30" spans="1:13">
      <c r="A30" t="s">
        <v>283</v>
      </c>
      <c r="B30" s="334">
        <v>705015105</v>
      </c>
      <c r="C30" s="334">
        <v>2704485</v>
      </c>
      <c r="D30" t="s">
        <v>349</v>
      </c>
      <c r="E30">
        <v>31708</v>
      </c>
      <c r="F30">
        <v>378096.97</v>
      </c>
      <c r="G30">
        <v>7.11</v>
      </c>
      <c r="H30">
        <v>225443.88</v>
      </c>
      <c r="I30">
        <v>378096.97</v>
      </c>
      <c r="J30">
        <v>7.11</v>
      </c>
      <c r="K30">
        <v>225443.88</v>
      </c>
      <c r="L30" t="s">
        <v>289</v>
      </c>
      <c r="M30" s="333">
        <v>44104</v>
      </c>
    </row>
    <row r="31" spans="1:13">
      <c r="A31" t="s">
        <v>283</v>
      </c>
      <c r="B31" s="334" t="s">
        <v>350</v>
      </c>
      <c r="C31" s="334" t="s">
        <v>351</v>
      </c>
      <c r="D31" t="s">
        <v>352</v>
      </c>
      <c r="E31">
        <v>26200</v>
      </c>
      <c r="F31">
        <v>290500.36</v>
      </c>
      <c r="G31">
        <v>6.67</v>
      </c>
      <c r="H31">
        <v>174675.4</v>
      </c>
      <c r="I31">
        <v>290500.36</v>
      </c>
      <c r="J31">
        <v>6.67</v>
      </c>
      <c r="K31">
        <v>174675.4</v>
      </c>
      <c r="L31" t="s">
        <v>289</v>
      </c>
      <c r="M31" s="333">
        <v>44104</v>
      </c>
    </row>
    <row r="32" spans="1:13">
      <c r="A32" t="s">
        <v>283</v>
      </c>
      <c r="B32" s="334" t="s">
        <v>353</v>
      </c>
      <c r="C32" s="334" t="s">
        <v>354</v>
      </c>
      <c r="D32" t="s">
        <v>355</v>
      </c>
      <c r="E32">
        <v>4100</v>
      </c>
      <c r="F32">
        <v>150862.78</v>
      </c>
      <c r="G32">
        <v>37.71</v>
      </c>
      <c r="H32">
        <v>154611</v>
      </c>
      <c r="I32">
        <v>150862.78</v>
      </c>
      <c r="J32">
        <v>37.71</v>
      </c>
      <c r="K32">
        <v>154611</v>
      </c>
      <c r="L32" t="s">
        <v>289</v>
      </c>
      <c r="M32" s="333">
        <v>44104</v>
      </c>
    </row>
    <row r="33" spans="1:13">
      <c r="A33" t="s">
        <v>283</v>
      </c>
      <c r="B33" s="334" t="s">
        <v>356</v>
      </c>
      <c r="C33" s="334" t="s">
        <v>357</v>
      </c>
      <c r="D33" t="s">
        <v>358</v>
      </c>
      <c r="E33">
        <v>9900</v>
      </c>
      <c r="F33">
        <v>119154.1</v>
      </c>
      <c r="G33">
        <v>18.46</v>
      </c>
      <c r="H33">
        <v>182734.2</v>
      </c>
      <c r="I33">
        <v>119154.1</v>
      </c>
      <c r="J33">
        <v>18.46</v>
      </c>
      <c r="K33">
        <v>182734.2</v>
      </c>
      <c r="L33" t="s">
        <v>289</v>
      </c>
      <c r="M33" s="333">
        <v>44104</v>
      </c>
    </row>
    <row r="34" spans="1:13">
      <c r="A34" t="s">
        <v>283</v>
      </c>
      <c r="B34" s="334">
        <v>759530108</v>
      </c>
      <c r="C34" s="334" t="s">
        <v>359</v>
      </c>
      <c r="D34" t="s">
        <v>360</v>
      </c>
      <c r="E34">
        <v>28900</v>
      </c>
      <c r="F34">
        <v>581830.31999999995</v>
      </c>
      <c r="G34">
        <v>22.37</v>
      </c>
      <c r="H34">
        <v>646493</v>
      </c>
      <c r="I34">
        <v>581830.31999999995</v>
      </c>
      <c r="J34">
        <v>22.37</v>
      </c>
      <c r="K34">
        <v>646493</v>
      </c>
      <c r="L34" t="s">
        <v>289</v>
      </c>
      <c r="M34" s="333">
        <v>44104</v>
      </c>
    </row>
    <row r="35" spans="1:13">
      <c r="A35" t="s">
        <v>283</v>
      </c>
      <c r="B35" s="334" t="s">
        <v>361</v>
      </c>
      <c r="C35" s="334" t="s">
        <v>362</v>
      </c>
      <c r="D35" t="s">
        <v>363</v>
      </c>
      <c r="E35">
        <v>10000</v>
      </c>
      <c r="F35">
        <v>86065</v>
      </c>
      <c r="G35">
        <v>10.73</v>
      </c>
      <c r="H35">
        <v>107270</v>
      </c>
      <c r="I35">
        <v>86065</v>
      </c>
      <c r="J35">
        <v>10.73</v>
      </c>
      <c r="K35">
        <v>107270</v>
      </c>
      <c r="L35" t="s">
        <v>289</v>
      </c>
      <c r="M35" s="333">
        <v>44104</v>
      </c>
    </row>
    <row r="36" spans="1:13">
      <c r="A36" t="s">
        <v>283</v>
      </c>
      <c r="B36" s="334">
        <v>803054204</v>
      </c>
      <c r="C36" s="334">
        <v>2775135</v>
      </c>
      <c r="D36" t="s">
        <v>364</v>
      </c>
      <c r="E36">
        <v>6200</v>
      </c>
      <c r="F36">
        <v>638639.88</v>
      </c>
      <c r="G36">
        <v>155.81</v>
      </c>
      <c r="H36">
        <v>966022</v>
      </c>
      <c r="I36">
        <v>638639.88</v>
      </c>
      <c r="J36">
        <v>155.81</v>
      </c>
      <c r="K36">
        <v>966022</v>
      </c>
      <c r="L36" t="s">
        <v>289</v>
      </c>
      <c r="M36" s="333">
        <v>44104</v>
      </c>
    </row>
    <row r="37" spans="1:13">
      <c r="A37" t="s">
        <v>283</v>
      </c>
      <c r="B37" s="334" t="s">
        <v>365</v>
      </c>
      <c r="C37" s="334">
        <v>2495648</v>
      </c>
      <c r="D37" t="s">
        <v>366</v>
      </c>
      <c r="E37">
        <v>8800</v>
      </c>
      <c r="F37">
        <v>215805.28</v>
      </c>
      <c r="G37">
        <v>22.42</v>
      </c>
      <c r="H37">
        <v>197296</v>
      </c>
      <c r="I37">
        <v>215805.28</v>
      </c>
      <c r="J37">
        <v>22.42</v>
      </c>
      <c r="K37">
        <v>197296</v>
      </c>
      <c r="L37" t="s">
        <v>289</v>
      </c>
      <c r="M37" s="333">
        <v>44104</v>
      </c>
    </row>
    <row r="38" spans="1:13">
      <c r="A38" t="s">
        <v>283</v>
      </c>
      <c r="B38" s="334">
        <v>835699307</v>
      </c>
      <c r="C38" s="334">
        <v>2821481</v>
      </c>
      <c r="D38" t="s">
        <v>367</v>
      </c>
      <c r="E38">
        <v>11667</v>
      </c>
      <c r="F38">
        <v>479616.92</v>
      </c>
      <c r="G38">
        <v>76.75</v>
      </c>
      <c r="H38">
        <v>895442.25</v>
      </c>
      <c r="I38">
        <v>479616.92</v>
      </c>
      <c r="J38">
        <v>76.75</v>
      </c>
      <c r="K38">
        <v>895442.25</v>
      </c>
      <c r="L38" t="s">
        <v>289</v>
      </c>
      <c r="M38" s="333">
        <v>44104</v>
      </c>
    </row>
    <row r="39" spans="1:13">
      <c r="A39" t="s">
        <v>283</v>
      </c>
      <c r="B39" s="334" t="s">
        <v>368</v>
      </c>
      <c r="C39" s="334" t="s">
        <v>369</v>
      </c>
      <c r="D39" t="s">
        <v>370</v>
      </c>
      <c r="E39">
        <v>1813</v>
      </c>
      <c r="F39">
        <v>238653.72</v>
      </c>
      <c r="G39">
        <v>1022.97</v>
      </c>
      <c r="H39">
        <v>1854644.61</v>
      </c>
      <c r="I39">
        <v>238653.72</v>
      </c>
      <c r="J39">
        <v>1022.97</v>
      </c>
      <c r="K39">
        <v>1854644.61</v>
      </c>
      <c r="L39" t="s">
        <v>289</v>
      </c>
      <c r="M39" s="333">
        <v>44104</v>
      </c>
    </row>
    <row r="40" spans="1:13">
      <c r="A40" t="s">
        <v>283</v>
      </c>
      <c r="B40" s="334" t="s">
        <v>371</v>
      </c>
      <c r="C40" s="334">
        <v>2615565</v>
      </c>
      <c r="D40" t="s">
        <v>372</v>
      </c>
      <c r="E40">
        <v>18400</v>
      </c>
      <c r="F40">
        <v>615917.48</v>
      </c>
      <c r="G40">
        <v>39.1</v>
      </c>
      <c r="H40">
        <v>719440</v>
      </c>
      <c r="I40">
        <v>615917.48</v>
      </c>
      <c r="J40">
        <v>39.1</v>
      </c>
      <c r="K40">
        <v>719440</v>
      </c>
      <c r="L40" t="s">
        <v>289</v>
      </c>
      <c r="M40" s="333">
        <v>44104</v>
      </c>
    </row>
    <row r="41" spans="1:13">
      <c r="A41" t="s">
        <v>283</v>
      </c>
      <c r="B41" s="334">
        <v>874080104</v>
      </c>
      <c r="C41" s="334" t="s">
        <v>373</v>
      </c>
      <c r="D41" t="s">
        <v>374</v>
      </c>
      <c r="E41">
        <v>2300</v>
      </c>
      <c r="F41">
        <v>149308.41</v>
      </c>
      <c r="G41">
        <v>76.040000000000006</v>
      </c>
      <c r="H41">
        <v>174892</v>
      </c>
      <c r="I41">
        <v>149308.41</v>
      </c>
      <c r="J41">
        <v>76.040000000000006</v>
      </c>
      <c r="K41">
        <v>174892</v>
      </c>
      <c r="L41" t="s">
        <v>289</v>
      </c>
      <c r="M41" s="333">
        <v>44104</v>
      </c>
    </row>
    <row r="42" spans="1:13">
      <c r="A42" t="s">
        <v>283</v>
      </c>
      <c r="B42" s="334">
        <v>878742204</v>
      </c>
      <c r="C42" s="334">
        <v>2124533</v>
      </c>
      <c r="D42" t="s">
        <v>375</v>
      </c>
      <c r="E42">
        <v>8200</v>
      </c>
      <c r="F42">
        <v>173840</v>
      </c>
      <c r="G42">
        <v>13.92</v>
      </c>
      <c r="H42">
        <v>114144</v>
      </c>
      <c r="I42">
        <v>173840</v>
      </c>
      <c r="J42">
        <v>13.92</v>
      </c>
      <c r="K42">
        <v>114144</v>
      </c>
      <c r="L42" t="s">
        <v>289</v>
      </c>
      <c r="M42" s="333">
        <v>44104</v>
      </c>
    </row>
    <row r="43" spans="1:13">
      <c r="A43" t="s">
        <v>283</v>
      </c>
      <c r="B43" s="334" t="s">
        <v>376</v>
      </c>
      <c r="C43" s="334" t="s">
        <v>377</v>
      </c>
      <c r="D43" t="s">
        <v>378</v>
      </c>
      <c r="E43">
        <v>20000</v>
      </c>
      <c r="F43">
        <v>223704</v>
      </c>
      <c r="G43">
        <v>11.15</v>
      </c>
      <c r="H43">
        <v>223000</v>
      </c>
      <c r="I43">
        <v>223704</v>
      </c>
      <c r="J43">
        <v>11.15</v>
      </c>
      <c r="K43">
        <v>223000</v>
      </c>
      <c r="L43" t="s">
        <v>289</v>
      </c>
      <c r="M43" s="333">
        <v>44104</v>
      </c>
    </row>
    <row r="44" spans="1:13">
      <c r="A44" t="s">
        <v>283</v>
      </c>
      <c r="B44" s="334" t="s">
        <v>379</v>
      </c>
      <c r="C44" s="334" t="s">
        <v>380</v>
      </c>
      <c r="D44" t="s">
        <v>381</v>
      </c>
      <c r="E44">
        <v>10100</v>
      </c>
      <c r="F44">
        <v>693092.04</v>
      </c>
      <c r="G44">
        <v>36.83</v>
      </c>
      <c r="H44">
        <v>371983</v>
      </c>
      <c r="I44">
        <v>693092.04</v>
      </c>
      <c r="J44">
        <v>36.83</v>
      </c>
      <c r="K44">
        <v>371983</v>
      </c>
      <c r="L44" t="s">
        <v>289</v>
      </c>
      <c r="M44" s="333">
        <v>44104</v>
      </c>
    </row>
    <row r="45" spans="1:13">
      <c r="A45" t="s">
        <v>283</v>
      </c>
      <c r="B45" s="334">
        <v>4031976</v>
      </c>
      <c r="C45" s="334">
        <v>4031976</v>
      </c>
      <c r="D45" t="s">
        <v>382</v>
      </c>
      <c r="E45">
        <v>1716</v>
      </c>
      <c r="F45">
        <v>337964.93</v>
      </c>
      <c r="G45">
        <v>323.52999999999997</v>
      </c>
      <c r="H45">
        <v>555176.47</v>
      </c>
      <c r="I45">
        <v>311416.71000000002</v>
      </c>
      <c r="J45">
        <v>276.10000000000002</v>
      </c>
      <c r="K45">
        <v>473787.6</v>
      </c>
      <c r="L45" t="s">
        <v>383</v>
      </c>
      <c r="M45" s="333">
        <v>44104</v>
      </c>
    </row>
    <row r="46" spans="1:13">
      <c r="A46" t="s">
        <v>283</v>
      </c>
      <c r="B46" s="334" t="s">
        <v>384</v>
      </c>
      <c r="C46" s="334" t="s">
        <v>384</v>
      </c>
      <c r="D46" t="s">
        <v>385</v>
      </c>
      <c r="E46">
        <v>4033</v>
      </c>
      <c r="F46">
        <v>382583.97</v>
      </c>
      <c r="G46">
        <v>101.27</v>
      </c>
      <c r="H46">
        <v>408403.87</v>
      </c>
      <c r="I46">
        <v>355874.45</v>
      </c>
      <c r="J46">
        <v>86.42</v>
      </c>
      <c r="K46">
        <v>348531.86</v>
      </c>
      <c r="L46" t="s">
        <v>383</v>
      </c>
      <c r="M46" s="333">
        <v>44104</v>
      </c>
    </row>
    <row r="47" spans="1:13">
      <c r="A47" t="s">
        <v>283</v>
      </c>
      <c r="B47" s="334">
        <v>5330047</v>
      </c>
      <c r="C47" s="334">
        <v>5330047</v>
      </c>
      <c r="D47" t="s">
        <v>386</v>
      </c>
      <c r="E47">
        <v>5188</v>
      </c>
      <c r="F47">
        <v>492884.56</v>
      </c>
      <c r="G47">
        <v>187.19</v>
      </c>
      <c r="H47">
        <v>971154.21</v>
      </c>
      <c r="I47">
        <v>452326.07</v>
      </c>
      <c r="J47">
        <v>159.75</v>
      </c>
      <c r="K47">
        <v>828783</v>
      </c>
      <c r="L47" t="s">
        <v>383</v>
      </c>
      <c r="M47" s="333">
        <v>44104</v>
      </c>
    </row>
    <row r="48" spans="1:13">
      <c r="A48" t="s">
        <v>283</v>
      </c>
      <c r="B48" s="334">
        <v>5889505</v>
      </c>
      <c r="C48" s="334">
        <v>5889505</v>
      </c>
      <c r="D48" t="s">
        <v>387</v>
      </c>
      <c r="E48">
        <v>19754</v>
      </c>
      <c r="F48">
        <v>389105.64</v>
      </c>
      <c r="G48">
        <v>28.26</v>
      </c>
      <c r="H48">
        <v>558199.80000000005</v>
      </c>
      <c r="I48">
        <v>360551.52</v>
      </c>
      <c r="J48">
        <v>24.11</v>
      </c>
      <c r="K48">
        <v>476367.71</v>
      </c>
      <c r="L48" t="s">
        <v>383</v>
      </c>
      <c r="M48" s="333">
        <v>44104</v>
      </c>
    </row>
    <row r="49" spans="1:13">
      <c r="A49" t="s">
        <v>283</v>
      </c>
      <c r="B49" s="334">
        <v>4741844</v>
      </c>
      <c r="C49" s="334">
        <v>4741844</v>
      </c>
      <c r="D49" t="s">
        <v>388</v>
      </c>
      <c r="E49">
        <v>3654</v>
      </c>
      <c r="F49">
        <v>405958.8</v>
      </c>
      <c r="G49">
        <v>145.94999999999999</v>
      </c>
      <c r="H49">
        <v>533285.32999999996</v>
      </c>
      <c r="I49">
        <v>375707.75</v>
      </c>
      <c r="J49">
        <v>124.55</v>
      </c>
      <c r="K49">
        <v>455105.7</v>
      </c>
      <c r="L49" t="s">
        <v>383</v>
      </c>
      <c r="M49" s="333">
        <v>44104</v>
      </c>
    </row>
    <row r="50" spans="1:13">
      <c r="A50" t="s">
        <v>283</v>
      </c>
      <c r="B50" s="334" t="s">
        <v>389</v>
      </c>
      <c r="C50" s="334" t="s">
        <v>389</v>
      </c>
      <c r="D50" t="s">
        <v>390</v>
      </c>
      <c r="E50">
        <v>7015</v>
      </c>
      <c r="F50">
        <v>553085.36</v>
      </c>
      <c r="G50">
        <v>138.27000000000001</v>
      </c>
      <c r="H50">
        <v>969967.19</v>
      </c>
      <c r="I50">
        <v>498746.86</v>
      </c>
      <c r="J50">
        <v>118</v>
      </c>
      <c r="K50">
        <v>827770</v>
      </c>
      <c r="L50" t="s">
        <v>383</v>
      </c>
      <c r="M50" s="333">
        <v>44104</v>
      </c>
    </row>
    <row r="51" spans="1:13">
      <c r="A51" t="s">
        <v>283</v>
      </c>
      <c r="B51" s="334">
        <v>5999330</v>
      </c>
      <c r="C51" s="334">
        <v>5999330</v>
      </c>
      <c r="D51" t="s">
        <v>391</v>
      </c>
      <c r="E51">
        <v>2900</v>
      </c>
      <c r="F51">
        <v>513054.91</v>
      </c>
      <c r="G51">
        <v>308.88</v>
      </c>
      <c r="H51">
        <v>895758.14</v>
      </c>
      <c r="I51">
        <v>449991.92</v>
      </c>
      <c r="J51">
        <v>263.60000000000002</v>
      </c>
      <c r="K51">
        <v>764440</v>
      </c>
      <c r="L51" t="s">
        <v>383</v>
      </c>
      <c r="M51" s="333">
        <v>44104</v>
      </c>
    </row>
    <row r="52" spans="1:13">
      <c r="A52" t="s">
        <v>283</v>
      </c>
      <c r="B52" s="334">
        <v>4031879</v>
      </c>
      <c r="C52" s="334">
        <v>4031879</v>
      </c>
      <c r="D52" t="s">
        <v>392</v>
      </c>
      <c r="E52">
        <v>18176</v>
      </c>
      <c r="F52">
        <v>343845.81</v>
      </c>
      <c r="G52">
        <v>21.58</v>
      </c>
      <c r="H52">
        <v>392315.35</v>
      </c>
      <c r="I52">
        <v>316197.39</v>
      </c>
      <c r="J52">
        <v>18.420000000000002</v>
      </c>
      <c r="K52">
        <v>334801.91999999998</v>
      </c>
      <c r="L52" t="s">
        <v>383</v>
      </c>
      <c r="M52" s="333">
        <v>44104</v>
      </c>
    </row>
    <row r="53" spans="1:13">
      <c r="A53" t="s">
        <v>283</v>
      </c>
      <c r="B53" s="334">
        <v>6054603</v>
      </c>
      <c r="C53" s="334">
        <v>6054603</v>
      </c>
      <c r="D53" t="s">
        <v>393</v>
      </c>
      <c r="E53">
        <v>24100</v>
      </c>
      <c r="F53">
        <v>234404.42</v>
      </c>
      <c r="G53">
        <v>8.67</v>
      </c>
      <c r="H53">
        <v>209049.5</v>
      </c>
      <c r="I53">
        <v>25815650</v>
      </c>
      <c r="J53">
        <v>914.7</v>
      </c>
      <c r="K53">
        <v>22044270</v>
      </c>
      <c r="L53" t="s">
        <v>394</v>
      </c>
      <c r="M53" s="333">
        <v>44104</v>
      </c>
    </row>
    <row r="54" spans="1:13">
      <c r="A54" t="s">
        <v>283</v>
      </c>
      <c r="B54" s="334">
        <v>6499260</v>
      </c>
      <c r="C54" s="334">
        <v>6499260</v>
      </c>
      <c r="D54" t="s">
        <v>395</v>
      </c>
      <c r="E54">
        <v>3900</v>
      </c>
      <c r="F54">
        <v>211774.68</v>
      </c>
      <c r="G54">
        <v>56.87</v>
      </c>
      <c r="H54">
        <v>221795.16</v>
      </c>
      <c r="I54">
        <v>23262722</v>
      </c>
      <c r="J54">
        <v>5997</v>
      </c>
      <c r="K54">
        <v>23388300</v>
      </c>
      <c r="L54" t="s">
        <v>394</v>
      </c>
      <c r="M54" s="333">
        <v>44104</v>
      </c>
    </row>
    <row r="55" spans="1:13">
      <c r="A55" t="s">
        <v>283</v>
      </c>
      <c r="B55" s="334">
        <v>6555805</v>
      </c>
      <c r="C55" s="334">
        <v>6555805</v>
      </c>
      <c r="D55" t="s">
        <v>396</v>
      </c>
      <c r="E55">
        <v>6000</v>
      </c>
      <c r="F55">
        <v>214862.88</v>
      </c>
      <c r="G55">
        <v>47.61</v>
      </c>
      <c r="H55">
        <v>285633</v>
      </c>
      <c r="I55">
        <v>23582788</v>
      </c>
      <c r="J55">
        <v>5020</v>
      </c>
      <c r="K55">
        <v>30120000</v>
      </c>
      <c r="L55" t="s">
        <v>394</v>
      </c>
      <c r="M55" s="333">
        <v>44104</v>
      </c>
    </row>
    <row r="56" spans="1:13">
      <c r="A56" t="s">
        <v>283</v>
      </c>
      <c r="B56" s="334">
        <v>6640682</v>
      </c>
      <c r="C56" s="334">
        <v>6640682</v>
      </c>
      <c r="D56" t="s">
        <v>397</v>
      </c>
      <c r="E56">
        <v>7972</v>
      </c>
      <c r="F56">
        <v>400043.51</v>
      </c>
      <c r="G56">
        <v>92.98</v>
      </c>
      <c r="H56">
        <v>741256.14</v>
      </c>
      <c r="I56">
        <v>44158818</v>
      </c>
      <c r="J56">
        <v>9805</v>
      </c>
      <c r="K56">
        <v>78165460</v>
      </c>
      <c r="L56" t="s">
        <v>394</v>
      </c>
      <c r="M56" s="333">
        <v>44104</v>
      </c>
    </row>
    <row r="57" spans="1:13">
      <c r="A57" t="s">
        <v>283</v>
      </c>
      <c r="B57" s="334">
        <v>6659428</v>
      </c>
      <c r="C57" s="334">
        <v>6659428</v>
      </c>
      <c r="D57" t="s">
        <v>398</v>
      </c>
      <c r="E57">
        <v>7911</v>
      </c>
      <c r="F57">
        <v>352324.1</v>
      </c>
      <c r="G57">
        <v>77.569999999999993</v>
      </c>
      <c r="H57">
        <v>613674.54</v>
      </c>
      <c r="I57">
        <v>39528357</v>
      </c>
      <c r="J57">
        <v>8180</v>
      </c>
      <c r="K57">
        <v>64711980</v>
      </c>
      <c r="L57" t="s">
        <v>394</v>
      </c>
      <c r="M57" s="333">
        <v>44104</v>
      </c>
    </row>
    <row r="58" spans="1:13">
      <c r="A58" t="s">
        <v>283</v>
      </c>
      <c r="B58" s="334">
        <v>6661144</v>
      </c>
      <c r="C58" s="334">
        <v>6661144</v>
      </c>
      <c r="D58" t="s">
        <v>399</v>
      </c>
      <c r="E58">
        <v>17800</v>
      </c>
      <c r="F58">
        <v>280514.89</v>
      </c>
      <c r="G58">
        <v>12.38</v>
      </c>
      <c r="H58">
        <v>220284.5</v>
      </c>
      <c r="I58">
        <v>31008719</v>
      </c>
      <c r="J58">
        <v>1305</v>
      </c>
      <c r="K58">
        <v>23229000</v>
      </c>
      <c r="L58" t="s">
        <v>394</v>
      </c>
      <c r="M58" s="333">
        <v>44104</v>
      </c>
    </row>
    <row r="59" spans="1:13">
      <c r="A59" t="s">
        <v>283</v>
      </c>
      <c r="B59" s="334">
        <v>6269861</v>
      </c>
      <c r="C59" s="334">
        <v>6269861</v>
      </c>
      <c r="D59" t="s">
        <v>400</v>
      </c>
      <c r="E59">
        <v>11200</v>
      </c>
      <c r="F59">
        <v>178647.75</v>
      </c>
      <c r="G59">
        <v>23.23</v>
      </c>
      <c r="H59">
        <v>260218.11</v>
      </c>
      <c r="I59">
        <v>20187196</v>
      </c>
      <c r="J59">
        <v>2450</v>
      </c>
      <c r="K59">
        <v>27440000</v>
      </c>
      <c r="L59" t="s">
        <v>394</v>
      </c>
      <c r="M59" s="333">
        <v>44104</v>
      </c>
    </row>
    <row r="60" spans="1:13">
      <c r="A60" t="s">
        <v>283</v>
      </c>
      <c r="B60" s="334">
        <v>6229597</v>
      </c>
      <c r="C60" s="334">
        <v>6229597</v>
      </c>
      <c r="D60" t="s">
        <v>401</v>
      </c>
      <c r="E60">
        <v>50671</v>
      </c>
      <c r="F60">
        <v>404967.63</v>
      </c>
      <c r="G60">
        <v>10.73</v>
      </c>
      <c r="H60">
        <v>543950.42000000004</v>
      </c>
      <c r="I60">
        <v>45371868</v>
      </c>
      <c r="J60">
        <v>1132</v>
      </c>
      <c r="K60">
        <v>57359572</v>
      </c>
      <c r="L60" t="s">
        <v>394</v>
      </c>
      <c r="M60" s="333">
        <v>44104</v>
      </c>
    </row>
    <row r="61" spans="1:13">
      <c r="A61" t="s">
        <v>283</v>
      </c>
      <c r="B61" s="334">
        <v>6356406</v>
      </c>
      <c r="C61" s="334">
        <v>6356406</v>
      </c>
      <c r="D61" t="s">
        <v>402</v>
      </c>
      <c r="E61">
        <v>6188</v>
      </c>
      <c r="F61">
        <v>194414.99</v>
      </c>
      <c r="G61">
        <v>19.27</v>
      </c>
      <c r="H61">
        <v>119241.5</v>
      </c>
      <c r="I61">
        <v>21503189</v>
      </c>
      <c r="J61">
        <v>2032</v>
      </c>
      <c r="K61">
        <v>12574016</v>
      </c>
      <c r="L61" t="s">
        <v>394</v>
      </c>
      <c r="M61" s="333">
        <v>44104</v>
      </c>
    </row>
    <row r="62" spans="1:13">
      <c r="A62" t="s">
        <v>283</v>
      </c>
      <c r="B62" s="334">
        <v>6616508</v>
      </c>
      <c r="C62" s="334">
        <v>6616508</v>
      </c>
      <c r="D62" t="s">
        <v>403</v>
      </c>
      <c r="E62">
        <v>7290</v>
      </c>
      <c r="F62">
        <v>123898.39</v>
      </c>
      <c r="G62">
        <v>11.43</v>
      </c>
      <c r="H62">
        <v>83304.41</v>
      </c>
      <c r="I62">
        <v>14022188</v>
      </c>
      <c r="J62">
        <v>1205</v>
      </c>
      <c r="K62">
        <v>8784450</v>
      </c>
      <c r="L62" t="s">
        <v>394</v>
      </c>
      <c r="M62" s="333">
        <v>44104</v>
      </c>
    </row>
    <row r="63" spans="1:13">
      <c r="A63" t="s">
        <v>283</v>
      </c>
      <c r="B63" s="334">
        <v>6869302</v>
      </c>
      <c r="C63" s="334">
        <v>6869302</v>
      </c>
      <c r="D63" t="s">
        <v>404</v>
      </c>
      <c r="E63">
        <v>2398</v>
      </c>
      <c r="F63">
        <v>203559.9</v>
      </c>
      <c r="G63">
        <v>108.2</v>
      </c>
      <c r="H63">
        <v>259470.65</v>
      </c>
      <c r="I63">
        <v>23051525</v>
      </c>
      <c r="J63">
        <v>11410</v>
      </c>
      <c r="K63">
        <v>27361180</v>
      </c>
      <c r="L63" t="s">
        <v>394</v>
      </c>
      <c r="M63" s="333">
        <v>44104</v>
      </c>
    </row>
    <row r="64" spans="1:13">
      <c r="A64" t="s">
        <v>283</v>
      </c>
      <c r="B64" s="334">
        <v>6986041</v>
      </c>
      <c r="C64" s="334">
        <v>6986041</v>
      </c>
      <c r="D64" t="s">
        <v>405</v>
      </c>
      <c r="E64">
        <v>6300</v>
      </c>
      <c r="F64">
        <v>168291.53</v>
      </c>
      <c r="G64">
        <v>38.83</v>
      </c>
      <c r="H64">
        <v>244651.49</v>
      </c>
      <c r="I64">
        <v>19016943</v>
      </c>
      <c r="J64">
        <v>4095</v>
      </c>
      <c r="K64">
        <v>25798500</v>
      </c>
      <c r="L64" t="s">
        <v>394</v>
      </c>
      <c r="M64" s="333">
        <v>44104</v>
      </c>
    </row>
    <row r="65" spans="1:13">
      <c r="A65" t="s">
        <v>283</v>
      </c>
      <c r="B65" s="334" t="s">
        <v>406</v>
      </c>
      <c r="C65" s="334" t="s">
        <v>406</v>
      </c>
      <c r="D65" t="s">
        <v>407</v>
      </c>
      <c r="E65">
        <v>13596</v>
      </c>
      <c r="F65">
        <v>264414.63</v>
      </c>
      <c r="G65">
        <v>20.74</v>
      </c>
      <c r="H65">
        <v>281959.39</v>
      </c>
      <c r="I65">
        <v>2373861.6</v>
      </c>
      <c r="J65">
        <v>185.7</v>
      </c>
      <c r="K65">
        <v>2524777.2000000002</v>
      </c>
      <c r="L65" t="s">
        <v>408</v>
      </c>
      <c r="M65" s="333">
        <v>44104</v>
      </c>
    </row>
    <row r="66" spans="1:13">
      <c r="A66" t="s">
        <v>283</v>
      </c>
      <c r="B66" s="334">
        <v>7124594</v>
      </c>
      <c r="C66" s="334">
        <v>7124594</v>
      </c>
      <c r="D66" t="s">
        <v>409</v>
      </c>
      <c r="E66">
        <v>2596</v>
      </c>
      <c r="F66">
        <v>382225.63</v>
      </c>
      <c r="G66">
        <v>147.16999999999999</v>
      </c>
      <c r="H66">
        <v>382054.96</v>
      </c>
      <c r="I66">
        <v>383309.17</v>
      </c>
      <c r="J66">
        <v>135.5</v>
      </c>
      <c r="K66">
        <v>351758</v>
      </c>
      <c r="L66" t="s">
        <v>410</v>
      </c>
      <c r="M66" s="333">
        <v>44104</v>
      </c>
    </row>
    <row r="67" spans="1:13">
      <c r="A67" t="s">
        <v>283</v>
      </c>
      <c r="B67" s="334">
        <v>7171589</v>
      </c>
      <c r="C67" s="334">
        <v>7171589</v>
      </c>
      <c r="D67" t="s">
        <v>411</v>
      </c>
      <c r="E67">
        <v>18812</v>
      </c>
      <c r="F67">
        <v>260935.19</v>
      </c>
      <c r="G67">
        <v>10.039999999999999</v>
      </c>
      <c r="H67">
        <v>188875.99</v>
      </c>
      <c r="I67">
        <v>259038.25</v>
      </c>
      <c r="J67">
        <v>9.24</v>
      </c>
      <c r="K67">
        <v>173898.13</v>
      </c>
      <c r="L67" t="s">
        <v>410</v>
      </c>
      <c r="M67" s="333">
        <v>44104</v>
      </c>
    </row>
    <row r="68" spans="1:13">
      <c r="A68" t="s">
        <v>283</v>
      </c>
      <c r="B68" s="334" t="s">
        <v>412</v>
      </c>
      <c r="C68" s="334" t="s">
        <v>412</v>
      </c>
      <c r="D68" t="s">
        <v>413</v>
      </c>
      <c r="E68">
        <v>4504</v>
      </c>
      <c r="F68">
        <v>218870.8</v>
      </c>
      <c r="G68">
        <v>42.65</v>
      </c>
      <c r="H68">
        <v>192106.09</v>
      </c>
      <c r="I68">
        <v>218444</v>
      </c>
      <c r="J68">
        <v>39.270000000000003</v>
      </c>
      <c r="K68">
        <v>176872.08</v>
      </c>
      <c r="L68" t="s">
        <v>410</v>
      </c>
      <c r="M68" s="333">
        <v>44104</v>
      </c>
    </row>
    <row r="69" spans="1:13">
      <c r="A69" t="s">
        <v>283</v>
      </c>
      <c r="B69" s="334">
        <v>7333378</v>
      </c>
      <c r="C69" s="334">
        <v>7333378</v>
      </c>
      <c r="D69" t="s">
        <v>414</v>
      </c>
      <c r="E69">
        <v>2445</v>
      </c>
      <c r="F69">
        <v>439028.68</v>
      </c>
      <c r="G69">
        <v>617.57000000000005</v>
      </c>
      <c r="H69">
        <v>1509967.42</v>
      </c>
      <c r="I69">
        <v>438707.4</v>
      </c>
      <c r="J69">
        <v>568.6</v>
      </c>
      <c r="K69">
        <v>1390227</v>
      </c>
      <c r="L69" t="s">
        <v>410</v>
      </c>
      <c r="M69" s="333">
        <v>44104</v>
      </c>
    </row>
    <row r="70" spans="1:13">
      <c r="A70" t="s">
        <v>283</v>
      </c>
      <c r="B70" s="334">
        <v>6185495</v>
      </c>
      <c r="C70" s="334">
        <v>6185495</v>
      </c>
      <c r="D70" t="s">
        <v>415</v>
      </c>
      <c r="E70">
        <v>1883</v>
      </c>
      <c r="F70">
        <v>180451.82</v>
      </c>
      <c r="G70">
        <v>205.51</v>
      </c>
      <c r="H70">
        <v>386982.46</v>
      </c>
      <c r="I70">
        <v>240346.12</v>
      </c>
      <c r="J70">
        <v>287</v>
      </c>
      <c r="K70">
        <v>540421</v>
      </c>
      <c r="L70" t="s">
        <v>416</v>
      </c>
      <c r="M70" s="333">
        <v>44104</v>
      </c>
    </row>
    <row r="71" spans="1:13">
      <c r="A71" t="s">
        <v>283</v>
      </c>
      <c r="B71" s="336" t="s">
        <v>417</v>
      </c>
      <c r="C71" s="336" t="s">
        <v>417</v>
      </c>
      <c r="D71" t="s">
        <v>418</v>
      </c>
      <c r="E71">
        <v>3022</v>
      </c>
      <c r="F71">
        <v>202969.60000000001</v>
      </c>
      <c r="G71">
        <v>85.62</v>
      </c>
      <c r="H71">
        <v>258747.25</v>
      </c>
      <c r="I71">
        <v>272162.45</v>
      </c>
      <c r="J71">
        <v>119.57</v>
      </c>
      <c r="K71">
        <v>361340.54</v>
      </c>
      <c r="L71" t="s">
        <v>416</v>
      </c>
      <c r="M71" s="333">
        <v>44104</v>
      </c>
    </row>
    <row r="72" spans="1:13">
      <c r="A72" t="s">
        <v>283</v>
      </c>
      <c r="B72" s="334" t="s">
        <v>419</v>
      </c>
      <c r="C72" s="334" t="s">
        <v>419</v>
      </c>
      <c r="D72" t="s">
        <v>420</v>
      </c>
      <c r="E72">
        <v>85492</v>
      </c>
      <c r="F72">
        <v>175873.37</v>
      </c>
      <c r="G72">
        <v>1.46</v>
      </c>
      <c r="H72">
        <v>124886.27</v>
      </c>
      <c r="I72">
        <v>234248.08</v>
      </c>
      <c r="J72">
        <v>2.04</v>
      </c>
      <c r="K72">
        <v>174403.68</v>
      </c>
      <c r="L72" t="s">
        <v>416</v>
      </c>
      <c r="M72" s="333">
        <v>44104</v>
      </c>
    </row>
    <row r="73" spans="1:13">
      <c r="A73" t="s">
        <v>283</v>
      </c>
      <c r="B73" s="351" t="s">
        <v>440</v>
      </c>
      <c r="C73" s="351" t="s">
        <v>440</v>
      </c>
      <c r="D73" t="s">
        <v>421</v>
      </c>
      <c r="E73">
        <v>66722</v>
      </c>
      <c r="F73">
        <v>499555.04</v>
      </c>
      <c r="G73">
        <v>6.23</v>
      </c>
      <c r="H73">
        <v>415396.59</v>
      </c>
      <c r="I73">
        <v>386457.16</v>
      </c>
      <c r="J73">
        <v>4.82</v>
      </c>
      <c r="K73">
        <v>321600.03999999998</v>
      </c>
      <c r="L73" t="s">
        <v>422</v>
      </c>
      <c r="M73" s="333">
        <v>44104</v>
      </c>
    </row>
    <row r="74" spans="1:13">
      <c r="A74" t="s">
        <v>283</v>
      </c>
      <c r="B74" s="334" t="s">
        <v>423</v>
      </c>
      <c r="C74" s="334" t="s">
        <v>423</v>
      </c>
      <c r="D74" t="s">
        <v>424</v>
      </c>
      <c r="E74">
        <v>16095</v>
      </c>
      <c r="F74">
        <v>476240.25</v>
      </c>
      <c r="G74">
        <v>32.380000000000003</v>
      </c>
      <c r="H74">
        <v>521185.29</v>
      </c>
      <c r="I74">
        <v>370207.42</v>
      </c>
      <c r="J74">
        <v>25.07</v>
      </c>
      <c r="K74">
        <v>403501.65</v>
      </c>
      <c r="L74" t="s">
        <v>422</v>
      </c>
      <c r="M74" s="333">
        <v>44104</v>
      </c>
    </row>
    <row r="75" spans="1:13">
      <c r="A75" t="s">
        <v>283</v>
      </c>
      <c r="B75" s="334" t="s">
        <v>425</v>
      </c>
      <c r="C75" s="334" t="s">
        <v>425</v>
      </c>
      <c r="D75" t="s">
        <v>426</v>
      </c>
      <c r="E75">
        <v>7100</v>
      </c>
      <c r="F75">
        <v>406713.57</v>
      </c>
      <c r="G75">
        <v>114.65</v>
      </c>
      <c r="H75">
        <v>813996.38</v>
      </c>
      <c r="I75">
        <v>306696.84999999998</v>
      </c>
      <c r="J75">
        <v>88.76</v>
      </c>
      <c r="K75">
        <v>630196</v>
      </c>
      <c r="L75" t="s">
        <v>422</v>
      </c>
      <c r="M75" s="333">
        <v>44104</v>
      </c>
    </row>
    <row r="76" spans="1:13">
      <c r="A76" t="s">
        <v>283</v>
      </c>
      <c r="B76" s="334" t="s">
        <v>427</v>
      </c>
      <c r="C76" s="334" t="s">
        <v>427</v>
      </c>
      <c r="D76" t="s">
        <v>428</v>
      </c>
      <c r="E76">
        <v>20682</v>
      </c>
      <c r="F76">
        <v>410724.72</v>
      </c>
      <c r="G76">
        <v>17.760000000000002</v>
      </c>
      <c r="H76">
        <v>367317.88</v>
      </c>
      <c r="I76">
        <v>319786.15999999997</v>
      </c>
      <c r="J76">
        <v>13.75</v>
      </c>
      <c r="K76">
        <v>284377.5</v>
      </c>
      <c r="L76" t="s">
        <v>422</v>
      </c>
      <c r="M76" s="333">
        <v>44104</v>
      </c>
    </row>
    <row r="77" spans="1:13">
      <c r="A77" t="s">
        <v>283</v>
      </c>
      <c r="B77" s="334" t="s">
        <v>429</v>
      </c>
      <c r="C77" s="334" t="s">
        <v>429</v>
      </c>
      <c r="D77" t="s">
        <v>430</v>
      </c>
      <c r="F77">
        <v>230068.52</v>
      </c>
      <c r="H77">
        <v>230068.52</v>
      </c>
      <c r="I77">
        <v>230068.52</v>
      </c>
      <c r="K77">
        <v>230068.52</v>
      </c>
      <c r="L77" t="s">
        <v>289</v>
      </c>
      <c r="M77" s="333">
        <v>44104</v>
      </c>
    </row>
    <row r="78" spans="1:13">
      <c r="A78" t="s">
        <v>283</v>
      </c>
      <c r="B78" s="334" t="s">
        <v>429</v>
      </c>
      <c r="C78" s="334" t="s">
        <v>429</v>
      </c>
      <c r="D78" t="s">
        <v>431</v>
      </c>
      <c r="E78">
        <v>15030.6</v>
      </c>
      <c r="F78">
        <v>10381.57</v>
      </c>
      <c r="G78">
        <v>0.72</v>
      </c>
      <c r="H78">
        <v>10763.05</v>
      </c>
      <c r="I78">
        <v>15030.6</v>
      </c>
      <c r="J78">
        <v>1</v>
      </c>
      <c r="K78">
        <v>15030.6</v>
      </c>
      <c r="L78" t="s">
        <v>416</v>
      </c>
      <c r="M78" s="333">
        <v>44104</v>
      </c>
    </row>
    <row r="79" spans="1:13">
      <c r="A79" t="s">
        <v>283</v>
      </c>
      <c r="B79" s="334" t="s">
        <v>429</v>
      </c>
      <c r="C79" s="334" t="s">
        <v>429</v>
      </c>
      <c r="D79" t="s">
        <v>432</v>
      </c>
      <c r="E79">
        <v>24618.89</v>
      </c>
      <c r="F79">
        <v>25074.799999999999</v>
      </c>
      <c r="G79">
        <v>1.0900000000000001</v>
      </c>
      <c r="H79">
        <v>26739.32</v>
      </c>
      <c r="I79">
        <v>24618.89</v>
      </c>
      <c r="J79">
        <v>1</v>
      </c>
      <c r="K79">
        <v>24618.89</v>
      </c>
      <c r="L79" t="s">
        <v>410</v>
      </c>
      <c r="M79" s="333">
        <v>44104</v>
      </c>
    </row>
    <row r="80" spans="1:13">
      <c r="A80" t="s">
        <v>283</v>
      </c>
      <c r="B80" s="334" t="s">
        <v>429</v>
      </c>
      <c r="C80" s="334" t="s">
        <v>429</v>
      </c>
      <c r="D80" t="s">
        <v>433</v>
      </c>
      <c r="E80">
        <v>3100.25</v>
      </c>
      <c r="F80">
        <v>3486.77</v>
      </c>
      <c r="G80">
        <v>1.17</v>
      </c>
      <c r="H80">
        <v>3632.82</v>
      </c>
      <c r="I80">
        <v>3100.25</v>
      </c>
      <c r="J80">
        <v>1</v>
      </c>
      <c r="K80">
        <v>3100.25</v>
      </c>
      <c r="L80" t="s">
        <v>383</v>
      </c>
      <c r="M80" s="333">
        <v>44104</v>
      </c>
    </row>
    <row r="81" spans="1:13">
      <c r="A81" t="s">
        <v>283</v>
      </c>
      <c r="B81" s="334" t="s">
        <v>429</v>
      </c>
      <c r="C81" s="334" t="s">
        <v>429</v>
      </c>
      <c r="D81" t="s">
        <v>434</v>
      </c>
      <c r="E81">
        <v>11664.15</v>
      </c>
      <c r="F81">
        <v>14897.78</v>
      </c>
      <c r="G81">
        <v>1.29</v>
      </c>
      <c r="H81">
        <v>15066.07</v>
      </c>
      <c r="I81">
        <v>11664.15</v>
      </c>
      <c r="J81">
        <v>1</v>
      </c>
      <c r="K81">
        <v>11664.15</v>
      </c>
      <c r="L81" t="s">
        <v>422</v>
      </c>
      <c r="M81" s="333">
        <v>44104</v>
      </c>
    </row>
    <row r="82" spans="1:13">
      <c r="A82" t="s">
        <v>283</v>
      </c>
      <c r="B82" s="334" t="s">
        <v>429</v>
      </c>
      <c r="C82" s="334" t="s">
        <v>429</v>
      </c>
      <c r="D82" t="s">
        <v>435</v>
      </c>
      <c r="E82">
        <v>3947255</v>
      </c>
      <c r="F82">
        <v>36621</v>
      </c>
      <c r="G82">
        <v>0.01</v>
      </c>
      <c r="H82">
        <v>37432.480000000003</v>
      </c>
      <c r="I82">
        <v>3947255</v>
      </c>
      <c r="J82">
        <v>1</v>
      </c>
      <c r="K82">
        <v>3947255</v>
      </c>
      <c r="L82" t="s">
        <v>394</v>
      </c>
      <c r="M82" s="333">
        <v>44104</v>
      </c>
    </row>
    <row r="83" spans="1:13">
      <c r="A83" t="s">
        <v>283</v>
      </c>
      <c r="B83" s="334" t="s">
        <v>429</v>
      </c>
      <c r="C83" s="334" t="s">
        <v>429</v>
      </c>
      <c r="D83" t="s">
        <v>436</v>
      </c>
      <c r="E83">
        <v>104647.49</v>
      </c>
      <c r="F83">
        <v>12117.53</v>
      </c>
      <c r="G83">
        <v>0.11</v>
      </c>
      <c r="H83">
        <v>11216.24</v>
      </c>
      <c r="I83">
        <v>104647.49</v>
      </c>
      <c r="J83">
        <v>1</v>
      </c>
      <c r="K83">
        <v>104647.49</v>
      </c>
      <c r="L83" t="s">
        <v>437</v>
      </c>
      <c r="M83" s="333">
        <v>44104</v>
      </c>
    </row>
    <row r="84" spans="1:13">
      <c r="A84" t="s">
        <v>283</v>
      </c>
      <c r="B84" s="334" t="s">
        <v>429</v>
      </c>
      <c r="C84" s="334" t="s">
        <v>429</v>
      </c>
      <c r="D84" t="s">
        <v>438</v>
      </c>
      <c r="E84">
        <v>198561.16</v>
      </c>
      <c r="F84">
        <v>21153.8</v>
      </c>
      <c r="G84">
        <v>0.11</v>
      </c>
      <c r="H84">
        <v>22174.7</v>
      </c>
      <c r="I84">
        <v>198561.16</v>
      </c>
      <c r="J84">
        <v>1</v>
      </c>
      <c r="K84">
        <v>198561.16</v>
      </c>
      <c r="L84" t="s">
        <v>408</v>
      </c>
      <c r="M84" s="333">
        <v>44104</v>
      </c>
    </row>
    <row r="85" spans="1:13">
      <c r="A85" t="s">
        <v>283</v>
      </c>
      <c r="B85" s="334" t="s">
        <v>429</v>
      </c>
      <c r="C85" s="334" t="s">
        <v>429</v>
      </c>
      <c r="D85" t="s">
        <v>439</v>
      </c>
      <c r="E85">
        <v>6079.19</v>
      </c>
      <c r="F85">
        <v>4381.74</v>
      </c>
      <c r="G85">
        <v>0.73</v>
      </c>
      <c r="H85">
        <v>4452.97</v>
      </c>
      <c r="I85">
        <v>6079.19</v>
      </c>
      <c r="J85">
        <v>1</v>
      </c>
      <c r="K85">
        <v>6079.19</v>
      </c>
      <c r="L85" t="s">
        <v>285</v>
      </c>
      <c r="M85" s="333">
        <v>44104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2020-10-01T20:26:09Z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