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7" i="12" l="1"/>
  <c r="T57" i="12" s="1"/>
  <c r="O57" i="12"/>
  <c r="P57" i="12" s="1"/>
  <c r="K57" i="12"/>
  <c r="L57" i="12" s="1"/>
  <c r="G57" i="12"/>
  <c r="H57" i="12" s="1"/>
  <c r="H79" i="2" l="1"/>
  <c r="H39" i="7" l="1"/>
  <c r="I39" i="7"/>
  <c r="P39" i="7"/>
  <c r="Q39" i="7" s="1"/>
  <c r="R39" i="7"/>
  <c r="S39" i="7" s="1"/>
  <c r="T39" i="7"/>
  <c r="U39" i="7" s="1"/>
  <c r="H40" i="7"/>
  <c r="I40" i="7" s="1"/>
  <c r="P40" i="7"/>
  <c r="Q40" i="7" s="1"/>
  <c r="R40" i="7"/>
  <c r="S40" i="7" s="1"/>
  <c r="T40" i="7"/>
  <c r="U40" i="7" s="1"/>
  <c r="H41" i="7"/>
  <c r="I41" i="7"/>
  <c r="P41" i="7"/>
  <c r="Q41" i="7" s="1"/>
  <c r="R41" i="7"/>
  <c r="S41" i="7" s="1"/>
  <c r="T41" i="7"/>
  <c r="U41" i="7" s="1"/>
  <c r="H42" i="7"/>
  <c r="I42" i="7" s="1"/>
  <c r="P42" i="7"/>
  <c r="Q42" i="7" s="1"/>
  <c r="R42" i="7"/>
  <c r="S42" i="7" s="1"/>
  <c r="T42" i="7"/>
  <c r="U42" i="7" s="1"/>
  <c r="H43" i="7"/>
  <c r="I43" i="7"/>
  <c r="P43" i="7"/>
  <c r="Q43" i="7" s="1"/>
  <c r="R43" i="7"/>
  <c r="S43" i="7" s="1"/>
  <c r="T43" i="7"/>
  <c r="U43" i="7" s="1"/>
  <c r="H44" i="7"/>
  <c r="I44" i="7" s="1"/>
  <c r="P44" i="7"/>
  <c r="Q44" i="7" s="1"/>
  <c r="R44" i="7"/>
  <c r="S44" i="7" s="1"/>
  <c r="T44" i="7"/>
  <c r="U44" i="7" s="1"/>
  <c r="H45" i="7"/>
  <c r="I45" i="7"/>
  <c r="P45" i="7"/>
  <c r="Q45" i="7" s="1"/>
  <c r="R45" i="7"/>
  <c r="S45" i="7" s="1"/>
  <c r="T45" i="7"/>
  <c r="U45" i="7" s="1"/>
  <c r="H46" i="7"/>
  <c r="I46" i="7" s="1"/>
  <c r="P46" i="7"/>
  <c r="Q46" i="7" s="1"/>
  <c r="R46" i="7"/>
  <c r="S46" i="7" s="1"/>
  <c r="T46" i="7"/>
  <c r="U46" i="7" s="1"/>
  <c r="H47" i="7"/>
  <c r="I47" i="7"/>
  <c r="P47" i="7"/>
  <c r="Q47" i="7" s="1"/>
  <c r="R47" i="7"/>
  <c r="S47" i="7" s="1"/>
  <c r="T47" i="7"/>
  <c r="U47" i="7" s="1"/>
  <c r="H48" i="7"/>
  <c r="I48"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60"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60"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60" i="7"/>
  <c r="F61" i="7"/>
  <c r="G61" i="7"/>
  <c r="U2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60" i="7"/>
  <c r="I60"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0"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60"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1" i="7" s="1"/>
  <c r="S2" i="12"/>
  <c r="S61" i="12" s="1"/>
  <c r="O2" i="12"/>
  <c r="O61" i="12" s="1"/>
  <c r="K2" i="12"/>
  <c r="K61"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1" i="12" l="1"/>
  <c r="T61" i="12" s="1"/>
  <c r="O61" i="7"/>
  <c r="N61" i="7"/>
  <c r="M61" i="7"/>
  <c r="D25" i="1" s="1"/>
  <c r="L61" i="7"/>
  <c r="U61" i="7" s="1"/>
  <c r="K61" i="7"/>
  <c r="S61" i="7" s="1"/>
  <c r="J61" i="7"/>
  <c r="C25" i="1" s="1"/>
  <c r="U61" i="12"/>
  <c r="R61" i="12"/>
  <c r="N61" i="12"/>
  <c r="M61" i="12"/>
  <c r="P61" i="12" s="1"/>
  <c r="J61" i="12"/>
  <c r="G61" i="12"/>
  <c r="F61" i="12"/>
  <c r="E61" i="12"/>
  <c r="I61" i="12"/>
  <c r="L61" i="12" s="1"/>
  <c r="Q79" i="2"/>
  <c r="P79" i="2"/>
  <c r="M79" i="2"/>
  <c r="L79" i="2"/>
  <c r="O79" i="2" s="1"/>
  <c r="D19" i="9"/>
  <c r="H61" i="12" l="1"/>
  <c r="D37" i="1"/>
  <c r="C31" i="1"/>
  <c r="G19" i="9"/>
  <c r="C37" i="1"/>
  <c r="Q38" i="7"/>
  <c r="Q49" i="7"/>
  <c r="Q50" i="7"/>
  <c r="Q51" i="7"/>
  <c r="Q52" i="7"/>
  <c r="Q53" i="7"/>
  <c r="Q54" i="7"/>
  <c r="Q55" i="7"/>
  <c r="Q56" i="7"/>
  <c r="Q57" i="7"/>
  <c r="Q58" i="7"/>
  <c r="Q60" i="7"/>
  <c r="Q37" i="7"/>
  <c r="H61" i="7" l="1"/>
  <c r="I61" i="7" s="1"/>
  <c r="P61" i="7"/>
  <c r="Q61"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<sst xmlns="http://schemas.openxmlformats.org/spreadsheetml/2006/main" count="1301" uniqueCount="526">
  <si>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</si>
  <si>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</si>
  <si>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</si>
  <si>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</si>
  <si>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</si>
  <si>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</si>
  <si>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</si>
  <si>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</si>
  <si>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</si>
  <si>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</si>
  <si>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</si>
  <si>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</si>
  <si>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</si>
  <si>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</si>
  <si>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</si>
  <si>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</si>
  <si>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</si>
  <si>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</si>
  <si>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</si>
  <si>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</si>
  <si>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</si>
  <si>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</si>
  <si>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</si>
  <si>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</si>
  <si>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</si>
  <si>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</si>
  <si>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</si>
  <si>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</si>
  <si>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</si>
  <si>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</si>
  <si>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</si>
  <si>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</si>
  <si>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</si>
  <si>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</si>
  <si>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</si>
  <si>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</si>
  <si>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</si>
  <si>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</si>
  <si>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</si>
  <si>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</si>
  <si>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</si>
  <si>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</si>
  <si>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</si>
  <si>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</si>
  <si>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</si>
  <si>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</si>
  <si>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</si>
  <si>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</si>
  <si>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</si>
  <si>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</si>
  <si>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</si>
  <si>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</si>
  <si>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</si>
  <si>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</si>
  <si>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</si>
  <si>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</si>
  <si>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</si>
  <si>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</si>
  <si>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</si>
  <si>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</si>
  <si>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</si>
  <si>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</si>
  <si>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</si>
  <si>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</si>
  <si>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</si>
  <si>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</si>
  <si>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</si>
  <si>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</si>
  <si>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</si>
  <si>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</si>
  <si>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</si>
  <si>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</si>
  <si>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</si>
  <si>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</si>
  <si>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</si>
  <si>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</si>
  <si>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</si>
  <si>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</si>
  <si>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</si>
  <si>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</si>
  <si>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</si>
  <si>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</si>
  <si>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</si>
  <si>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</si>
  <si>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</si>
  <si>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</si>
  <si>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</si>
  <si>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</si>
  <si>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</si>
  <si>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</si>
  <si>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</si>
  <si>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</si>
  <si>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</si>
  <si>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</si>
  <si>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</si>
  <si>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</si>
  <si>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</si>
  <si>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</si>
  <si>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</si>
  <si>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</si>
  <si>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</si>
  <si>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</si>
  <si>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</si>
  <si>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</si>
  <si>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</si>
  <si>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</si>
  <si>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</si>
  <si>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</si>
  <si>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</si>
  <si>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</si>
  <si>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</si>
  <si>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</si>
  <si>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</si>
  <si>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</si>
  <si>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</si>
  <si>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</si>
  <si>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</si>
  <si>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</si>
  <si>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</si>
  <si>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</si>
  <si>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</si>
  <si>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</si>
  <si>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</si>
  <si>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</si>
  <si>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</si>
  <si>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</si>
  <si>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</si>
  <si>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</si>
  <si>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</si>
  <si>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</si>
  <si>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</si>
  <si>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</si>
  <si>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</si>
  <si>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</si>
  <si>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</si>
  <si>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</si>
  <si>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</si>
  <si>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</si>
  <si>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</si>
  <si>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</si>
  <si>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</si>
  <si>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</si>
  <si>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</si>
  <si>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</si>
  <si>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</si>
  <si>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</si>
  <si>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</si>
  <si>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</si>
  <si>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</si>
  <si>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</si>
  <si>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</si>
  <si>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</si>
  <si>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</si>
  <si>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</si>
  <si>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</si>
  <si>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</si>
  <si>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</si>
  <si>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</si>
  <si>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</si>
  <si>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</si>
  <si>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</si>
  <si>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</si>
  <si>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</si>
  <si>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</si>
  <si>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</si>
  <si>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</si>
  <si>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</si>
  <si>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</si>
  <si>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</si>
  <si>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</si>
  <si>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</si>
  <si>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</si>
  <si>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</si>
  <si>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</si>
  <si>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</si>
  <si>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</si>
  <si>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</si>
  <si>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</si>
  <si>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</si>
  <si>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</si>
  <si>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</si>
  <si>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</si>
  <si>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</si>
  <si>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</si>
  <si>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</si>
  <si>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</si>
  <si>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</si>
  <si>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</si>
  <si>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</si>
  <si>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</si>
  <si>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</si>
  <si>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</si>
  <si>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</si>
  <si>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</si>
  <si>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</si>
  <si>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</si>
  <si>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</si>
  <si>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</si>
  <si>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</si>
  <si>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</si>
  <si>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</si>
  <si>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</si>
  <si>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</si>
  <si>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</si>
  <si>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</si>
  <si>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</si>
  <si>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</si>
  <si>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</si>
  <si>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</si>
  <si>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</si>
  <si>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</si>
  <si>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</si>
  <si>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</si>
  <si>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</si>
  <si>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</si>
  <si>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</si>
  <si>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</si>
  <si>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</si>
  <si>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</si>
  <si>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</si>
  <si>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</si>
  <si>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</si>
  <si>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</si>
  <si>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</si>
  <si>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</si>
  <si>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</si>
  <si>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</si>
  <si>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</si>
  <si>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</si>
  <si>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</si>
  <si>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</si>
  <si>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</si>
  <si>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</si>
  <si>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</si>
  <si>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</si>
  <si>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</si>
  <si>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</si>
  <si>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</si>
  <si>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</si>
  <si>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</si>
  <si>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</si>
  <si>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</si>
  <si>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</si>
  <si>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</si>
  <si>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</si>
  <si>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</si>
  <si>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</si>
  <si>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</si>
  <si>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</si>
  <si>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</si>
  <si>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</si>
  <si>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</si>
  <si>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</si>
  <si>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</si>
  <si>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</si>
  <si>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</si>
  <si>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</si>
  <si>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</si>
  <si>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</si>
  <si>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</si>
  <si>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</si>
  <si>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</si>
  <si>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</si>
  <si>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</si>
  <si>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</si>
  <si>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</si>
  <si>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</si>
  <si>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</si>
  <si>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</si>
  <si>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</si>
  <si>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</si>
  <si>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</si>
  <si>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</si>
  <si>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</si>
  <si>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</si>
  <si>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</si>
  <si>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</si>
  <si>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</si>
  <si>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</si>
  <si>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</si>
  <si>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</si>
  <si>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</si>
  <si>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</si>
  <si>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BWSW5D9</t>
  </si>
  <si>
    <t>BXDZ9Z0</t>
  </si>
  <si>
    <t>BYRY2M8</t>
  </si>
  <si>
    <t>BZ1GMK5</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</si>
  <si>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</si>
  <si>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</si>
  <si>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</si>
  <si>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</si>
  <si>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</si>
  <si>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</si>
  <si>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</si>
  <si>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</si>
  <si>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</si>
  <si>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</si>
  <si>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</si>
  <si>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</si>
  <si>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</si>
  <si>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</si>
  <si>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</si>
  <si>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</si>
  <si>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</si>
  <si>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</si>
  <si>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</si>
  <si>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</si>
  <si>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</si>
  <si>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</si>
  <si>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</si>
  <si>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</si>
  <si>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</si>
  <si>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</si>
  <si>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BGYPBJ8</t>
  </si>
  <si>
    <t>BP41ZD1</t>
  </si>
  <si>
    <t>BV9G6B8</t>
  </si>
  <si>
    <t>BWSW5D906</t>
  </si>
  <si>
    <t>SOUTH32 LTD</t>
  </si>
  <si>
    <t>82509L107</t>
  </si>
  <si>
    <t>SHOPIFY INC   CLASS A</t>
  </si>
  <si>
    <t>RELX PLC   SPON ADR</t>
  </si>
  <si>
    <t>N3167Y103</t>
  </si>
  <si>
    <t>FERRARI NV</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</si>
  <si>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</si>
  <si>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</si>
  <si>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</si>
  <si>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</si>
  <si>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</si>
  <si>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</si>
  <si>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</si>
  <si>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</si>
  <si>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</si>
  <si>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</si>
  <si>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</si>
  <si>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</si>
  <si>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</si>
  <si>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</si>
  <si>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</si>
  <si>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</si>
  <si>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</si>
  <si>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</si>
  <si>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</si>
  <si>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</si>
  <si>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</si>
  <si>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</si>
  <si>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</si>
  <si>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</si>
  <si>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</si>
  <si>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</si>
  <si>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</si>
  <si>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</si>
  <si>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</si>
  <si>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</si>
  <si>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</si>
  <si>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</si>
  <si>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</si>
  <si>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</si>
  <si>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</si>
  <si>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</si>
  <si>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</si>
  <si>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</si>
  <si>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</si>
  <si>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</si>
  <si>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</si>
  <si>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</si>
  <si>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</si>
  <si>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</si>
  <si>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</si>
  <si>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</si>
  <si>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</si>
  <si>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</si>
  <si>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</si>
  <si>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</si>
  <si>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</si>
  <si>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</si>
  <si>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</si>
  <si>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</si>
  <si>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</si>
  <si>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</si>
  <si>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</si>
  <si>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</si>
  <si>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</si>
  <si>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</si>
  <si>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</si>
  <si>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</si>
  <si>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</si>
  <si>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</si>
  <si>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</si>
  <si>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</si>
  <si>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</si>
  <si>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</si>
  <si>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</si>
  <si>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</si>
  <si>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</si>
  <si>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</si>
  <si>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</si>
  <si>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</si>
  <si>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</si>
  <si>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</si>
  <si>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</si>
  <si>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</si>
  <si>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</si>
  <si>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</si>
  <si>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</si>
  <si>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</si>
  <si>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</si>
  <si>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</si>
  <si>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</si>
  <si>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</si>
  <si>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</si>
  <si>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</si>
  <si>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</si>
  <si>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</si>
  <si>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</si>
  <si>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</si>
  <si>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</si>
  <si>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</si>
  <si>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</si>
  <si>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</si>
  <si>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</si>
  <si>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</si>
  <si>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</si>
  <si>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01609W102</t>
  </si>
  <si>
    <t>ALIBABA GROUP HOLDING SP ADR</t>
  </si>
  <si>
    <t>04351P101</t>
  </si>
  <si>
    <t>ASCENDIS PHARMA A/S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</si>
  <si>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</si>
  <si>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</si>
  <si>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</si>
  <si>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</si>
  <si>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</si>
  <si>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</si>
  <si>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</si>
  <si>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</si>
  <si>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</si>
  <si>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</si>
  <si>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</si>
  <si>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</si>
  <si>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</si>
  <si>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</si>
  <si>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</si>
  <si>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</si>
  <si>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</si>
  <si>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</si>
  <si>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</si>
  <si>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</si>
  <si>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STMICROELECTRONICS NV NY SHS</t>
  </si>
  <si>
    <t>BDC5ST904</t>
  </si>
  <si>
    <t>VALEO SA</t>
  </si>
  <si>
    <t>nyc1</t>
  </si>
  <si>
    <t>sg</t>
  </si>
  <si>
    <t>AIA GROUP LTD</t>
  </si>
  <si>
    <t>us</t>
  </si>
  <si>
    <t>ASML HOLDING NV</t>
  </si>
  <si>
    <t>Aercap Holdings N.V.</t>
  </si>
  <si>
    <t>Alibaba Group Holding Ltd. Spo</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</si>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</sst>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5">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49"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4" fontId="16" fillId="0" borderId="0" xfId="1" applyNumberFormat="1" applyFont="1" applyFill="1" applyAlignment="1">
      <alignment horizontal="center"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1" t="s">
        <v>202</v>
      </c>
      <c r="C5" s="341"/>
      <c r="D5" s="341"/>
      <c r="E5" s="341"/>
      <c r="F5" s="341"/>
      <c r="G5" s="341"/>
      <c r="H5" s="341"/>
      <c r="I5" s="341"/>
      <c r="J5" s="341"/>
      <c r="K5" s="341"/>
      <c r="L5" s="341"/>
      <c r="M5" s="341"/>
      <c r="N5" s="341"/>
      <c r="O5" s="341"/>
      <c r="P5" s="341"/>
    </row>
    <row r="6" spans="1:19">
      <c r="B6" s="341"/>
      <c r="C6" s="341"/>
      <c r="D6" s="341"/>
      <c r="E6" s="341"/>
      <c r="F6" s="341"/>
      <c r="G6" s="341"/>
      <c r="H6" s="341"/>
      <c r="I6" s="341"/>
      <c r="J6" s="341"/>
      <c r="K6" s="341"/>
      <c r="L6" s="341"/>
      <c r="M6" s="341"/>
      <c r="N6" s="341"/>
      <c r="O6" s="341"/>
      <c r="P6" s="341"/>
    </row>
    <row r="7" spans="1:19">
      <c r="B7" s="341"/>
      <c r="C7" s="341"/>
      <c r="D7" s="341"/>
      <c r="E7" s="341"/>
      <c r="F7" s="341"/>
      <c r="G7" s="341"/>
      <c r="H7" s="341"/>
      <c r="I7" s="341"/>
      <c r="J7" s="341"/>
      <c r="K7" s="341"/>
      <c r="L7" s="341"/>
      <c r="M7" s="341"/>
      <c r="N7" s="341"/>
      <c r="O7" s="341"/>
      <c r="P7" s="341"/>
    </row>
    <row r="8" spans="1:19" ht="12.75" customHeight="1">
      <c r="B8" s="154"/>
      <c r="C8" s="154"/>
      <c r="D8" s="154"/>
      <c r="E8" s="154"/>
      <c r="F8" s="154"/>
      <c r="G8" s="154"/>
      <c r="H8" s="154"/>
      <c r="I8" s="154"/>
      <c r="J8" s="154"/>
      <c r="K8" s="154"/>
      <c r="L8" s="154"/>
      <c r="M8" s="154"/>
      <c r="N8" s="154"/>
      <c r="O8" s="154"/>
      <c r="P8" s="154"/>
    </row>
    <row r="9" spans="1:19" ht="15" customHeight="1">
      <c r="B9" s="342" t="s">
        <v>189</v>
      </c>
      <c r="C9" s="342"/>
      <c r="D9" s="342"/>
      <c r="E9" s="342"/>
      <c r="F9" s="342"/>
      <c r="G9" s="342"/>
      <c r="H9" s="342"/>
      <c r="I9" s="342"/>
      <c r="J9" s="342"/>
      <c r="K9" s="342"/>
      <c r="L9" s="342"/>
      <c r="M9" s="342"/>
      <c r="N9" s="342"/>
      <c r="O9" s="342"/>
      <c r="P9" s="342"/>
      <c r="Q9" s="342"/>
    </row>
    <row r="10" spans="1:19" ht="15" customHeight="1">
      <c r="B10" s="342"/>
      <c r="C10" s="342"/>
      <c r="D10" s="342"/>
      <c r="E10" s="342"/>
      <c r="F10" s="342"/>
      <c r="G10" s="342"/>
      <c r="H10" s="342"/>
      <c r="I10" s="342"/>
      <c r="J10" s="342"/>
      <c r="K10" s="342"/>
      <c r="L10" s="342"/>
      <c r="M10" s="342"/>
      <c r="N10" s="342"/>
      <c r="O10" s="342"/>
      <c r="P10" s="342"/>
      <c r="Q10" s="342"/>
    </row>
    <row r="11" spans="1:19" ht="15" customHeight="1">
      <c r="B11" s="342" t="s">
        <v>245</v>
      </c>
      <c r="C11" s="342"/>
      <c r="D11" s="342"/>
      <c r="E11" s="342"/>
      <c r="F11" s="342"/>
      <c r="G11" s="342"/>
      <c r="H11" s="342"/>
      <c r="I11" s="342"/>
      <c r="J11" s="342"/>
      <c r="K11" s="342"/>
      <c r="L11" s="342"/>
      <c r="M11" s="342"/>
      <c r="N11" s="342"/>
      <c r="O11" s="342"/>
      <c r="P11" s="342"/>
      <c r="Q11" s="342"/>
    </row>
    <row r="12" spans="1:19" ht="26.25" customHeight="1">
      <c r="B12" s="342"/>
      <c r="C12" s="342"/>
      <c r="D12" s="342"/>
      <c r="E12" s="342"/>
      <c r="F12" s="342"/>
      <c r="G12" s="342"/>
      <c r="H12" s="342"/>
      <c r="I12" s="342"/>
      <c r="J12" s="342"/>
      <c r="K12" s="342"/>
      <c r="L12" s="342"/>
      <c r="M12" s="342"/>
      <c r="N12" s="342"/>
      <c r="O12" s="342"/>
      <c r="P12" s="342"/>
      <c r="Q12" s="342"/>
    </row>
    <row r="13" spans="1:19">
      <c r="C13" s="14"/>
    </row>
    <row r="14" spans="1:19">
      <c r="B14" s="340" t="s">
        <v>246</v>
      </c>
      <c r="C14" s="340"/>
      <c r="D14" s="340"/>
      <c r="E14" s="340"/>
      <c r="F14" s="340"/>
      <c r="G14" s="340"/>
      <c r="H14" s="340"/>
      <c r="I14" s="340"/>
      <c r="J14" s="340"/>
      <c r="K14" s="340"/>
      <c r="L14" s="340"/>
      <c r="M14" s="340"/>
      <c r="N14" s="340"/>
      <c r="O14" s="340"/>
      <c r="P14" s="340"/>
      <c r="Q14" s="340"/>
      <c r="R14" s="340"/>
      <c r="S14" s="340"/>
    </row>
    <row r="15" spans="1:19" ht="38.25" customHeight="1">
      <c r="B15" s="340"/>
      <c r="C15" s="340"/>
      <c r="D15" s="340"/>
      <c r="E15" s="340"/>
      <c r="F15" s="340"/>
      <c r="G15" s="340"/>
      <c r="H15" s="340"/>
      <c r="I15" s="340"/>
      <c r="J15" s="340"/>
      <c r="K15" s="340"/>
      <c r="L15" s="340"/>
      <c r="M15" s="340"/>
      <c r="N15" s="340"/>
      <c r="O15" s="340"/>
      <c r="P15" s="340"/>
      <c r="Q15" s="340"/>
      <c r="R15" s="340"/>
      <c r="S15" s="340"/>
    </row>
    <row r="16" spans="1:19">
      <c r="B16" s="15" t="s">
        <v>110</v>
      </c>
      <c r="C16" s="14"/>
    </row>
    <row r="17" spans="2:19">
      <c r="B17" s="15" t="s">
        <v>111</v>
      </c>
      <c r="C17" s="14"/>
    </row>
    <row r="18" spans="2:19" ht="8.25" customHeight="1">
      <c r="C18" s="14"/>
    </row>
    <row r="19" spans="2:19" s="237" customFormat="1" ht="15" customHeight="1">
      <c r="B19" s="343" t="s">
        <v>247</v>
      </c>
      <c r="C19" s="343"/>
      <c r="D19" s="343"/>
      <c r="E19" s="343"/>
      <c r="F19" s="343"/>
      <c r="G19" s="343"/>
      <c r="H19" s="343"/>
      <c r="I19" s="343"/>
      <c r="J19" s="343"/>
      <c r="K19" s="343"/>
      <c r="L19" s="343"/>
      <c r="M19" s="343"/>
      <c r="N19" s="343"/>
      <c r="O19" s="343"/>
      <c r="P19" s="343"/>
      <c r="Q19" s="343"/>
      <c r="R19" s="343"/>
      <c r="S19" s="343"/>
    </row>
    <row r="20" spans="2:19" s="237" customFormat="1" ht="37.5" customHeight="1">
      <c r="B20" s="343" t="s">
        <v>187</v>
      </c>
      <c r="C20" s="343"/>
      <c r="D20" s="343"/>
      <c r="E20" s="343"/>
      <c r="F20" s="343"/>
      <c r="G20" s="343"/>
      <c r="H20" s="343"/>
      <c r="I20" s="343"/>
      <c r="J20" s="343"/>
      <c r="K20" s="343"/>
      <c r="L20" s="343"/>
      <c r="M20" s="343"/>
      <c r="N20" s="343"/>
      <c r="O20" s="343"/>
      <c r="P20" s="343"/>
      <c r="Q20" s="343"/>
      <c r="R20" s="343"/>
      <c r="S20" s="34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43951</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530385.94000000006</v>
      </c>
      <c r="D14" s="214">
        <f>Cash!D18</f>
        <v>530201.23</v>
      </c>
      <c r="E14" s="215">
        <f>C14-D14</f>
        <v>184.71000000007916</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1133473</v>
      </c>
      <c r="D17" s="218">
        <f>Share_Cost_Mkt!E79</f>
        <v>1133473</v>
      </c>
      <c r="E17" s="215">
        <f>C17-D17</f>
        <v>0</v>
      </c>
      <c r="F17" s="36"/>
      <c r="G17" s="37" t="s">
        <v>51</v>
      </c>
      <c r="H17" s="38"/>
    </row>
    <row r="18" spans="1:8" ht="15.75">
      <c r="A18" s="45"/>
      <c r="B18" s="47" t="s">
        <v>39</v>
      </c>
      <c r="C18" s="215">
        <f>Share_Cost_Mkt!H79</f>
        <v>24378516.040000007</v>
      </c>
      <c r="D18" s="215">
        <f>Share_Cost_Mkt!I79</f>
        <v>24299042.040000007</v>
      </c>
      <c r="E18" s="215">
        <f>C18-D18</f>
        <v>79474</v>
      </c>
      <c r="F18" s="36"/>
      <c r="G18" s="37" t="s">
        <v>51</v>
      </c>
      <c r="H18" s="38"/>
    </row>
    <row r="19" spans="1:8" ht="79.900000000000006" customHeight="1">
      <c r="A19" s="45"/>
      <c r="B19" s="47" t="s">
        <v>40</v>
      </c>
      <c r="C19" s="215">
        <f>Share_Cost_Mkt!P79</f>
        <v>26994577.309999999</v>
      </c>
      <c r="D19" s="215">
        <f>Share_Cost_Mkt!Q79</f>
        <v>27013270.480000004</v>
      </c>
      <c r="E19" s="215">
        <f>C19-D19</f>
        <v>-18693.170000005513</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208.65</v>
      </c>
      <c r="D23" s="215">
        <f>SUM(INT_BNI_IM)</f>
        <v>208.65</v>
      </c>
      <c r="E23" s="215">
        <f t="shared" si="0"/>
        <v>0</v>
      </c>
      <c r="F23" s="36"/>
      <c r="G23" s="37" t="s">
        <v>3</v>
      </c>
      <c r="H23" s="38"/>
    </row>
    <row r="24" spans="1:8" ht="95.45" customHeight="1">
      <c r="A24" s="45"/>
      <c r="B24" s="45" t="s">
        <v>227</v>
      </c>
      <c r="C24" s="215">
        <f>SUM(Dividends!I61)</f>
        <v>92585.32</v>
      </c>
      <c r="D24" s="215">
        <f>SUM(Dividends!J61)</f>
        <v>92585.32</v>
      </c>
      <c r="E24" s="215">
        <f t="shared" si="0"/>
        <v>0</v>
      </c>
      <c r="F24" s="36"/>
      <c r="G24" s="37" t="s">
        <v>1</v>
      </c>
      <c r="H24" s="38"/>
    </row>
    <row r="25" spans="1:8" ht="15.75">
      <c r="A25" s="45"/>
      <c r="B25" s="45" t="s">
        <v>243</v>
      </c>
      <c r="C25" s="215">
        <f>Tax_Reclaims!J61</f>
        <v>52023.379999999983</v>
      </c>
      <c r="D25" s="215">
        <f>SUM(Tax_Reclaims!M61)</f>
        <v>52023.379999999983</v>
      </c>
      <c r="E25" s="215">
        <f t="shared" si="0"/>
        <v>0</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8484.0300000000007</v>
      </c>
      <c r="D32" s="215">
        <f>SUM('Pending_FX '!C11)</f>
        <v>8484.0300000000007</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SUM(Dividends!Q61,Tax_Reclaims!L61)</f>
        <v>211.89000000000001</v>
      </c>
      <c r="D37" s="219">
        <f>SUM(Dividends!R61,Tax_Reclaims!O61)</f>
        <v>211.89000000000001</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-59.1</v>
      </c>
      <c r="D40" s="215">
        <f>'Pending_FX '!E25</f>
        <v>-59.1</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27661449.359999996</v>
      </c>
      <c r="D43" s="215">
        <f>D14+D19+D22+D23+D24+D25+D26+D27-D31-D32+D35+D37+D39+D38+D40+D41</f>
        <v>27679957.82</v>
      </c>
      <c r="E43" s="218">
        <f>C43-D43</f>
        <v>-18508.460000004619</v>
      </c>
      <c r="F43" s="307">
        <f>(E43/$D43)*10000</f>
        <v>-6.6865925592673534</v>
      </c>
      <c r="G43" s="37" t="s">
        <v>248</v>
      </c>
      <c r="H43" s="46"/>
    </row>
    <row r="44" spans="1:8" ht="20.25" customHeight="1">
      <c r="A44" s="45"/>
      <c r="B44" s="308" t="s">
        <v>50</v>
      </c>
      <c r="C44" s="45"/>
      <c r="D44" s="45"/>
      <c r="E44" s="306">
        <f>IF(ISERROR(E43/C43),0,E43/C43)</f>
        <v>-6.6910666028833935E-4</v>
      </c>
      <c r="F44" s="36"/>
      <c r="G44" s="37"/>
      <c r="H44" s="46"/>
    </row>
    <row r="45" spans="1:8">
      <c r="A45" s="51"/>
    </row>
    <row r="46" spans="1:8" ht="15.75">
      <c r="A46" s="45"/>
      <c r="B46" s="300" t="s">
        <v>239</v>
      </c>
      <c r="C46" s="320">
        <v>27610217.640000001</v>
      </c>
      <c r="D46" s="320">
        <v>27610217.640000001</v>
      </c>
      <c r="E46" s="215">
        <f t="shared" ref="E46" si="2">C46-D46</f>
        <v>0</v>
      </c>
      <c r="F46" s="307">
        <f>(E46/$D46)*10000</f>
        <v>0</v>
      </c>
      <c r="G46" s="37" t="s">
        <v>237</v>
      </c>
      <c r="H46" s="46"/>
    </row>
    <row r="47" spans="1:8">
      <c r="A47" s="51"/>
      <c r="B47" s="304"/>
      <c r="C47" s="305"/>
      <c r="D47" s="304"/>
      <c r="E47" s="304"/>
      <c r="F47" s="304"/>
      <c r="G47" s="304"/>
      <c r="H47" s="304"/>
    </row>
    <row r="48" spans="1:8" ht="16.5" thickBot="1">
      <c r="B48" s="309" t="s">
        <v>242</v>
      </c>
      <c r="C48" s="310">
        <f>C46-C43</f>
        <v>-51231.719999995083</v>
      </c>
      <c r="D48" s="310">
        <f>D46-D43</f>
        <v>-69740.179999999702</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275</v>
      </c>
    </row>
    <row r="3" spans="1:21" s="52" customFormat="1">
      <c r="A3" s="296" t="str">
        <f>VLOOKUP(U3,Sheet1!$C$2:$C$84,1,FALSE)</f>
        <v>BWSW5D9</v>
      </c>
      <c r="B3" t="s">
        <v>316</v>
      </c>
      <c r="C3" t="s">
        <v>317</v>
      </c>
      <c r="D3">
        <v>85492</v>
      </c>
      <c r="E3" s="241">
        <f>VLOOKUP(A3,Sheet1!$C$2:$E$84,3,FALSE)</f>
        <v>85492</v>
      </c>
      <c r="F3" s="242">
        <f t="shared" ref="F3:F75" si="0">D3-E3</f>
        <v>0</v>
      </c>
      <c r="G3" s="258">
        <f>ROUND(F3/D3,10)</f>
        <v>0</v>
      </c>
      <c r="H3">
        <v>175873.37</v>
      </c>
      <c r="I3" s="244">
        <f>VLOOKUP(A3,Sheet1!$C$2:$F$84,4,FALSE)</f>
        <v>175873.37</v>
      </c>
      <c r="J3" s="242">
        <f t="shared" ref="J3:J75" si="1">H3-I3</f>
        <v>0</v>
      </c>
      <c r="K3" s="258">
        <f>ROUND(J3/H3,10)</f>
        <v>0</v>
      </c>
      <c r="L3">
        <v>1.29958</v>
      </c>
      <c r="M3" s="241">
        <f>VLOOKUP(A3,Sheet1!$C$2:$G$84,5,FALSE)</f>
        <v>1.29</v>
      </c>
      <c r="N3" s="242">
        <f t="shared" ref="N3:N75" si="2">L3-M3</f>
        <v>9.5799999999999219E-3</v>
      </c>
      <c r="O3" s="258">
        <f t="shared" ref="O3:O75" si="3">ROUND(N3/L3,10)</f>
        <v>7.3716123999999997E-3</v>
      </c>
      <c r="P3">
        <v>111103.66</v>
      </c>
      <c r="Q3" s="241">
        <f>VLOOKUP(A3,Sheet1!$C$2:$H$84,6,FALSE)</f>
        <v>110475.75</v>
      </c>
      <c r="R3" s="242">
        <f>P3-Q3</f>
        <v>627.91000000000349</v>
      </c>
      <c r="S3" s="258">
        <f>ROUND(R3/P3,10)</f>
        <v>5.6515690000000004E-3</v>
      </c>
      <c r="T3" s="9"/>
      <c r="U3" t="s">
        <v>283</v>
      </c>
    </row>
    <row r="4" spans="1:21" s="52" customFormat="1">
      <c r="A4" s="296" t="str">
        <f>VLOOKUP(U4,Sheet1!$C$2:$C$84,1,FALSE)</f>
        <v>BXDZ9Z0</v>
      </c>
      <c r="B4" t="s">
        <v>318</v>
      </c>
      <c r="C4" t="s">
        <v>319</v>
      </c>
      <c r="D4">
        <v>2213</v>
      </c>
      <c r="E4" s="241">
        <f>VLOOKUP(A4,Sheet1!$C$2:$E$84,3,FALSE)</f>
        <v>2213</v>
      </c>
      <c r="F4" s="242">
        <f t="shared" si="0"/>
        <v>0</v>
      </c>
      <c r="G4" s="258">
        <f t="shared" ref="G4:G79" si="4">ROUND(F4/D4,10)</f>
        <v>0</v>
      </c>
      <c r="H4">
        <v>319994.42</v>
      </c>
      <c r="I4" s="244">
        <f>VLOOKUP(A4,Sheet1!$C$2:$F$84,4,FALSE)</f>
        <v>299148.84000000003</v>
      </c>
      <c r="J4" s="242">
        <f t="shared" si="1"/>
        <v>20845.579999999958</v>
      </c>
      <c r="K4" s="258">
        <f t="shared" ref="K4:K75" si="5">ROUND(J4/H4,10)</f>
        <v>6.5143573400000002E-2</v>
      </c>
      <c r="L4">
        <v>632.29</v>
      </c>
      <c r="M4" s="241">
        <f>VLOOKUP(A4,Sheet1!$C$2:$G$84,5,FALSE)</f>
        <v>632.29</v>
      </c>
      <c r="N4" s="242">
        <f t="shared" si="2"/>
        <v>0</v>
      </c>
      <c r="O4" s="258">
        <f t="shared" si="3"/>
        <v>0</v>
      </c>
      <c r="P4">
        <v>1399257.77</v>
      </c>
      <c r="Q4" s="241">
        <f>VLOOKUP(A4,Sheet1!$C$2:$H$84,6,FALSE)</f>
        <v>1399257.77</v>
      </c>
      <c r="R4" s="242">
        <f t="shared" ref="R4:R55" si="6">P4-Q4</f>
        <v>0</v>
      </c>
      <c r="S4" s="258">
        <f t="shared" ref="S4:S75" si="7">ROUND(R4/P4,10)</f>
        <v>0</v>
      </c>
      <c r="T4" s="9"/>
      <c r="U4" t="s">
        <v>284</v>
      </c>
    </row>
    <row r="5" spans="1:21" s="52" customFormat="1">
      <c r="A5" s="296" t="str">
        <f>VLOOKUP(U5,Sheet1!$C$2:$C$84,1,FALSE)</f>
        <v>BYRY2M8</v>
      </c>
      <c r="B5">
        <v>759530108</v>
      </c>
      <c r="C5" t="s">
        <v>320</v>
      </c>
      <c r="D5">
        <v>28900</v>
      </c>
      <c r="E5" s="241">
        <f>VLOOKUP(A5,Sheet1!$C$2:$E$84,3,FALSE)</f>
        <v>28900</v>
      </c>
      <c r="F5" s="242">
        <f t="shared" si="0"/>
        <v>0</v>
      </c>
      <c r="G5" s="258">
        <f t="shared" si="4"/>
        <v>0</v>
      </c>
      <c r="H5">
        <v>581830.31999999995</v>
      </c>
      <c r="I5" s="244">
        <f>VLOOKUP(A5,Sheet1!$C$2:$F$84,4,FALSE)</f>
        <v>581830.31999999995</v>
      </c>
      <c r="J5" s="242">
        <f t="shared" si="1"/>
        <v>0</v>
      </c>
      <c r="K5" s="258">
        <f t="shared" si="5"/>
        <v>0</v>
      </c>
      <c r="L5">
        <v>22.66</v>
      </c>
      <c r="M5" s="241">
        <f>VLOOKUP(A5,Sheet1!$C$2:$G$84,5,FALSE)</f>
        <v>22.66</v>
      </c>
      <c r="N5" s="242">
        <f t="shared" si="2"/>
        <v>0</v>
      </c>
      <c r="O5" s="258">
        <f t="shared" si="3"/>
        <v>0</v>
      </c>
      <c r="P5">
        <v>654874</v>
      </c>
      <c r="Q5" s="241">
        <f>VLOOKUP(A5,Sheet1!$C$2:$H$84,6,FALSE)</f>
        <v>654874</v>
      </c>
      <c r="R5" s="242">
        <f t="shared" si="6"/>
        <v>0</v>
      </c>
      <c r="S5" s="258">
        <f t="shared" si="7"/>
        <v>0</v>
      </c>
      <c r="T5" s="9"/>
      <c r="U5" t="s">
        <v>285</v>
      </c>
    </row>
    <row r="6" spans="1:21" s="52" customFormat="1">
      <c r="A6" s="296" t="str">
        <f>VLOOKUP(U6,Sheet1!$C$2:$C$84,1,FALSE)</f>
        <v>BZ1GMK5</v>
      </c>
      <c r="B6" t="s">
        <v>321</v>
      </c>
      <c r="C6" t="s">
        <v>322</v>
      </c>
      <c r="D6">
        <v>5800</v>
      </c>
      <c r="E6" s="241">
        <f>VLOOKUP(A6,Sheet1!$C$2:$E$84,3,FALSE)</f>
        <v>5800</v>
      </c>
      <c r="F6" s="242">
        <f t="shared" si="0"/>
        <v>0</v>
      </c>
      <c r="G6" s="258">
        <f t="shared" si="4"/>
        <v>0</v>
      </c>
      <c r="H6">
        <v>434282.3</v>
      </c>
      <c r="I6" s="244">
        <f>VLOOKUP(A6,Sheet1!$C$2:$F$84,4,FALSE)</f>
        <v>434282.3</v>
      </c>
      <c r="J6" s="242">
        <f t="shared" si="1"/>
        <v>0</v>
      </c>
      <c r="K6" s="258">
        <f t="shared" si="5"/>
        <v>0</v>
      </c>
      <c r="L6">
        <v>155.62</v>
      </c>
      <c r="M6" s="241">
        <f>VLOOKUP(A6,Sheet1!$C$2:$G$84,5,FALSE)</f>
        <v>155.62</v>
      </c>
      <c r="N6" s="242">
        <f t="shared" si="2"/>
        <v>0</v>
      </c>
      <c r="O6" s="258">
        <f t="shared" si="3"/>
        <v>0</v>
      </c>
      <c r="P6">
        <v>902596</v>
      </c>
      <c r="Q6" s="241">
        <f>VLOOKUP(A6,Sheet1!$C$2:$H$84,6,FALSE)</f>
        <v>902596</v>
      </c>
      <c r="R6" s="242">
        <f t="shared" si="6"/>
        <v>0</v>
      </c>
      <c r="S6" s="258">
        <f t="shared" si="7"/>
        <v>0</v>
      </c>
      <c r="T6" s="9"/>
      <c r="U6" t="s">
        <v>286</v>
      </c>
    </row>
    <row r="7" spans="1:21" s="52" customFormat="1">
      <c r="A7" s="296" t="str">
        <f>VLOOKUP(U7,Sheet1!$C$2:$C$84,1,FALSE)</f>
        <v>BYXD1N3</v>
      </c>
      <c r="B7">
        <v>631512209</v>
      </c>
      <c r="C7" t="s">
        <v>323</v>
      </c>
      <c r="D7">
        <v>9900</v>
      </c>
      <c r="E7" s="241">
        <f>VLOOKUP(A7,Sheet1!$C$2:$E$84,3,FALSE)</f>
        <v>9900</v>
      </c>
      <c r="F7" s="242">
        <f t="shared" si="0"/>
        <v>0</v>
      </c>
      <c r="G7" s="258">
        <f t="shared" si="4"/>
        <v>0</v>
      </c>
      <c r="H7">
        <v>372874.93</v>
      </c>
      <c r="I7" s="244">
        <f>VLOOKUP(A7,Sheet1!$C$2:$F$84,4,FALSE)</f>
        <v>257665.09</v>
      </c>
      <c r="J7" s="242">
        <f t="shared" si="1"/>
        <v>115209.84</v>
      </c>
      <c r="K7" s="258">
        <f t="shared" si="5"/>
        <v>0.30897716829999999</v>
      </c>
      <c r="L7">
        <v>30.89</v>
      </c>
      <c r="M7" s="241">
        <f>VLOOKUP(A7,Sheet1!$C$2:$G$84,5,FALSE)</f>
        <v>30.89</v>
      </c>
      <c r="N7" s="242">
        <f t="shared" si="2"/>
        <v>0</v>
      </c>
      <c r="O7" s="258">
        <f t="shared" si="3"/>
        <v>0</v>
      </c>
      <c r="P7">
        <v>305811</v>
      </c>
      <c r="Q7" s="241">
        <f>VLOOKUP(A7,Sheet1!$C$2:$H$84,6,FALSE)</f>
        <v>305811</v>
      </c>
      <c r="R7" s="242">
        <f t="shared" si="6"/>
        <v>0</v>
      </c>
      <c r="S7" s="258">
        <f t="shared" si="7"/>
        <v>0</v>
      </c>
      <c r="T7" s="9"/>
      <c r="U7" t="s">
        <v>287</v>
      </c>
    </row>
    <row r="8" spans="1:21" s="52" customFormat="1">
      <c r="A8" s="296" t="str">
        <f>VLOOKUP(U8,Sheet1!$C$2:$C$84,1,FALSE)</f>
        <v>BF7NT10</v>
      </c>
      <c r="B8" t="s">
        <v>324</v>
      </c>
      <c r="C8" t="s">
        <v>325</v>
      </c>
      <c r="D8">
        <v>11955</v>
      </c>
      <c r="E8" s="241">
        <f>VLOOKUP(A8,Sheet1!$C$2:$E$84,3,FALSE)</f>
        <v>11955</v>
      </c>
      <c r="F8" s="242">
        <f t="shared" si="0"/>
        <v>0</v>
      </c>
      <c r="G8" s="258">
        <f t="shared" si="4"/>
        <v>0</v>
      </c>
      <c r="H8">
        <v>675267.12</v>
      </c>
      <c r="I8" s="244">
        <f>VLOOKUP(A8,Sheet1!$C$2:$F$84,4,FALSE)</f>
        <v>675226.53</v>
      </c>
      <c r="J8" s="242">
        <f t="shared" si="1"/>
        <v>40.589999999967404</v>
      </c>
      <c r="K8" s="258">
        <f t="shared" si="5"/>
        <v>6.0109499999999998E-5</v>
      </c>
      <c r="L8">
        <v>45.56</v>
      </c>
      <c r="M8" s="241">
        <f>VLOOKUP(A8,Sheet1!$C$2:$G$84,5,FALSE)</f>
        <v>45.56</v>
      </c>
      <c r="N8" s="242">
        <f t="shared" si="2"/>
        <v>0</v>
      </c>
      <c r="O8" s="258">
        <f t="shared" si="3"/>
        <v>0</v>
      </c>
      <c r="P8">
        <v>544669.80000000005</v>
      </c>
      <c r="Q8" s="241">
        <f>VLOOKUP(A8,Sheet1!$C$2:$H$84,6,FALSE)</f>
        <v>544669.80000000005</v>
      </c>
      <c r="R8" s="242">
        <f t="shared" si="6"/>
        <v>0</v>
      </c>
      <c r="S8" s="258">
        <f t="shared" si="7"/>
        <v>0</v>
      </c>
      <c r="T8" s="9"/>
      <c r="U8" t="s">
        <v>288</v>
      </c>
    </row>
    <row r="9" spans="1:21" s="52" customFormat="1">
      <c r="A9" s="296" t="str">
        <f>VLOOKUP(U9,Sheet1!$C$2:$C$84,1,FALSE)</f>
        <v>BJ2KSG2</v>
      </c>
      <c r="B9" t="s">
        <v>326</v>
      </c>
      <c r="C9" t="s">
        <v>327</v>
      </c>
      <c r="D9">
        <v>4033</v>
      </c>
      <c r="E9" s="241">
        <f>VLOOKUP(A9,Sheet1!$C$2:$E$84,3,FALSE)</f>
        <v>4033</v>
      </c>
      <c r="F9" s="242">
        <f t="shared" si="0"/>
        <v>0</v>
      </c>
      <c r="G9" s="258">
        <f t="shared" si="4"/>
        <v>0</v>
      </c>
      <c r="H9">
        <v>382657.6</v>
      </c>
      <c r="I9" s="244">
        <f>VLOOKUP(A9,Sheet1!$C$2:$F$84,4,FALSE)</f>
        <v>382583.97</v>
      </c>
      <c r="J9" s="242">
        <f t="shared" si="1"/>
        <v>73.630000000004657</v>
      </c>
      <c r="K9" s="258">
        <f t="shared" si="5"/>
        <v>1.9241749999999999E-4</v>
      </c>
      <c r="L9">
        <v>75.794749999999993</v>
      </c>
      <c r="M9" s="241">
        <f>VLOOKUP(A9,Sheet1!$C$2:$G$84,5,FALSE)</f>
        <v>75.81</v>
      </c>
      <c r="N9" s="242">
        <f t="shared" si="2"/>
        <v>-1.5250000000008868E-2</v>
      </c>
      <c r="O9" s="258">
        <f t="shared" si="3"/>
        <v>-2.0120129999999999E-4</v>
      </c>
      <c r="P9">
        <v>305680.23</v>
      </c>
      <c r="Q9" s="241">
        <f>VLOOKUP(A9,Sheet1!$C$2:$H$84,6,FALSE)</f>
        <v>305736.08</v>
      </c>
      <c r="R9" s="242">
        <f t="shared" si="6"/>
        <v>-55.850000000034925</v>
      </c>
      <c r="S9" s="258">
        <f t="shared" si="7"/>
        <v>-1.8270729999999999E-4</v>
      </c>
      <c r="T9" s="9"/>
      <c r="U9" t="s">
        <v>289</v>
      </c>
    </row>
    <row r="10" spans="1:21" s="52" customFormat="1">
      <c r="A10" s="296" t="str">
        <f>VLOOKUP(U10,Sheet1!$C$2:$C$84,1,FALSE)</f>
        <v>BJ2L553</v>
      </c>
      <c r="B10" t="s">
        <v>328</v>
      </c>
      <c r="C10" t="s">
        <v>329</v>
      </c>
      <c r="D10">
        <v>9000</v>
      </c>
      <c r="E10" s="241">
        <f>VLOOKUP(A10,Sheet1!$C$2:$E$84,3,FALSE)</f>
        <v>9000</v>
      </c>
      <c r="F10" s="242">
        <f t="shared" si="0"/>
        <v>0</v>
      </c>
      <c r="G10" s="258">
        <f t="shared" si="4"/>
        <v>0</v>
      </c>
      <c r="H10">
        <v>477705.2</v>
      </c>
      <c r="I10" s="244">
        <f>VLOOKUP(A10,Sheet1!$C$2:$F$84,4,FALSE)</f>
        <v>477705.2</v>
      </c>
      <c r="J10" s="242">
        <f t="shared" si="1"/>
        <v>0</v>
      </c>
      <c r="K10" s="258">
        <f t="shared" si="5"/>
        <v>0</v>
      </c>
      <c r="L10">
        <v>63.97</v>
      </c>
      <c r="M10" s="241">
        <f>VLOOKUP(A10,Sheet1!$C$2:$G$84,5,FALSE)</f>
        <v>63.97</v>
      </c>
      <c r="N10" s="242">
        <f t="shared" si="2"/>
        <v>0</v>
      </c>
      <c r="O10" s="258">
        <f t="shared" si="3"/>
        <v>0</v>
      </c>
      <c r="P10">
        <v>575730</v>
      </c>
      <c r="Q10" s="241">
        <f>VLOOKUP(A10,Sheet1!$C$2:$H$84,6,FALSE)</f>
        <v>575730</v>
      </c>
      <c r="R10" s="242">
        <f t="shared" si="6"/>
        <v>0</v>
      </c>
      <c r="S10" s="258">
        <f t="shared" si="7"/>
        <v>0</v>
      </c>
      <c r="T10" s="9"/>
      <c r="U10" t="s">
        <v>290</v>
      </c>
    </row>
    <row r="11" spans="1:21" s="52" customFormat="1">
      <c r="A11" s="296" t="str">
        <f>VLOOKUP(U11,Sheet1!$C$2:$C$84,1,FALSE)</f>
        <v>BKT6LC7</v>
      </c>
      <c r="B11" t="s">
        <v>330</v>
      </c>
      <c r="C11" t="s">
        <v>331</v>
      </c>
      <c r="D11">
        <v>9900</v>
      </c>
      <c r="E11" s="241">
        <f>VLOOKUP(A11,Sheet1!$C$2:$E$84,3,FALSE)</f>
        <v>9900</v>
      </c>
      <c r="F11" s="242">
        <f t="shared" si="0"/>
        <v>0</v>
      </c>
      <c r="G11" s="258">
        <f t="shared" si="4"/>
        <v>0</v>
      </c>
      <c r="H11">
        <v>149985</v>
      </c>
      <c r="I11" s="244">
        <f>VLOOKUP(A11,Sheet1!$C$2:$F$84,4,FALSE)</f>
        <v>119154.1</v>
      </c>
      <c r="J11" s="242">
        <f t="shared" si="1"/>
        <v>30830.899999999994</v>
      </c>
      <c r="K11" s="258">
        <f t="shared" si="5"/>
        <v>0.20555988929999999</v>
      </c>
      <c r="L11">
        <v>14.81</v>
      </c>
      <c r="M11" s="241">
        <f>VLOOKUP(A11,Sheet1!$C$2:$G$84,5,FALSE)</f>
        <v>15.15</v>
      </c>
      <c r="N11" s="242">
        <f t="shared" si="2"/>
        <v>-0.33999999999999986</v>
      </c>
      <c r="O11" s="258">
        <f t="shared" si="3"/>
        <v>-2.2957461200000001E-2</v>
      </c>
      <c r="P11">
        <v>146619</v>
      </c>
      <c r="Q11" s="241">
        <f>VLOOKUP(A11,Sheet1!$C$2:$H$84,6,FALSE)</f>
        <v>150034.5</v>
      </c>
      <c r="R11" s="242">
        <f t="shared" si="6"/>
        <v>-3415.5</v>
      </c>
      <c r="S11" s="258">
        <f t="shared" si="7"/>
        <v>-2.3295070899999999E-2</v>
      </c>
      <c r="T11" s="9"/>
      <c r="U11" t="s">
        <v>291</v>
      </c>
    </row>
    <row r="12" spans="1:21" s="52" customFormat="1">
      <c r="A12" s="296">
        <f>VLOOKUP(U12,Sheet1!$C$2:$C$84,1,FALSE)</f>
        <v>2704485</v>
      </c>
      <c r="B12">
        <v>705015105</v>
      </c>
      <c r="C12" t="s">
        <v>332</v>
      </c>
      <c r="D12">
        <v>31708</v>
      </c>
      <c r="E12" s="241">
        <f>VLOOKUP(A12,Sheet1!$C$2:$E$84,3,FALSE)</f>
        <v>31708</v>
      </c>
      <c r="F12" s="242">
        <f t="shared" si="0"/>
        <v>0</v>
      </c>
      <c r="G12" s="258">
        <f t="shared" si="4"/>
        <v>0</v>
      </c>
      <c r="H12">
        <v>378096.97</v>
      </c>
      <c r="I12" s="244">
        <f>VLOOKUP(A12,Sheet1!$C$2:$F$84,4,FALSE)</f>
        <v>378096.97</v>
      </c>
      <c r="J12" s="242">
        <f t="shared" si="1"/>
        <v>0</v>
      </c>
      <c r="K12" s="258">
        <f t="shared" si="5"/>
        <v>0</v>
      </c>
      <c r="L12">
        <v>5.86</v>
      </c>
      <c r="M12" s="241">
        <f>VLOOKUP(A12,Sheet1!$C$2:$G$84,5,FALSE)</f>
        <v>5.86</v>
      </c>
      <c r="N12" s="242">
        <f t="shared" si="2"/>
        <v>0</v>
      </c>
      <c r="O12" s="258">
        <f t="shared" si="3"/>
        <v>0</v>
      </c>
      <c r="P12">
        <v>185808.88</v>
      </c>
      <c r="Q12" s="241">
        <f>VLOOKUP(A12,Sheet1!$C$2:$H$84,6,FALSE)</f>
        <v>185808.88</v>
      </c>
      <c r="R12" s="242">
        <f t="shared" si="6"/>
        <v>0</v>
      </c>
      <c r="S12" s="258">
        <f t="shared" si="7"/>
        <v>0</v>
      </c>
      <c r="T12" s="9"/>
      <c r="U12">
        <v>2704485</v>
      </c>
    </row>
    <row r="13" spans="1:21" s="52" customFormat="1">
      <c r="A13" s="296">
        <f>VLOOKUP(U13,Sheet1!$C$2:$C$84,1,FALSE)</f>
        <v>2402444</v>
      </c>
      <c r="B13">
        <v>686330101</v>
      </c>
      <c r="C13" t="s">
        <v>333</v>
      </c>
      <c r="D13">
        <v>2050</v>
      </c>
      <c r="E13" s="241">
        <f>VLOOKUP(A13,Sheet1!$C$2:$E$84,3,FALSE)</f>
        <v>2050</v>
      </c>
      <c r="F13" s="242">
        <f t="shared" si="0"/>
        <v>0</v>
      </c>
      <c r="G13" s="258">
        <f t="shared" si="4"/>
        <v>0</v>
      </c>
      <c r="H13">
        <v>163597.38</v>
      </c>
      <c r="I13" s="244">
        <f>VLOOKUP(A13,Sheet1!$C$2:$F$84,4,FALSE)</f>
        <v>163597.38</v>
      </c>
      <c r="J13" s="242">
        <f t="shared" si="1"/>
        <v>0</v>
      </c>
      <c r="K13" s="258">
        <f t="shared" si="5"/>
        <v>0</v>
      </c>
      <c r="L13">
        <v>59.18</v>
      </c>
      <c r="M13" s="241">
        <f>VLOOKUP(A13,Sheet1!$C$2:$G$84,5,FALSE)</f>
        <v>59.18</v>
      </c>
      <c r="N13" s="242">
        <f t="shared" si="2"/>
        <v>0</v>
      </c>
      <c r="O13" s="258">
        <f t="shared" si="3"/>
        <v>0</v>
      </c>
      <c r="P13">
        <v>121319</v>
      </c>
      <c r="Q13" s="241">
        <f>VLOOKUP(A13,Sheet1!$C$2:$H$84,6,FALSE)</f>
        <v>121319</v>
      </c>
      <c r="R13" s="242">
        <f t="shared" si="6"/>
        <v>0</v>
      </c>
      <c r="S13" s="258">
        <f t="shared" si="7"/>
        <v>0</v>
      </c>
      <c r="T13" s="9"/>
      <c r="U13">
        <v>2402444</v>
      </c>
    </row>
    <row r="14" spans="1:21" s="52" customFormat="1">
      <c r="A14" s="296">
        <f>VLOOKUP(U14,Sheet1!$C$2:$C$84,1,FALSE)</f>
        <v>5999330</v>
      </c>
      <c r="B14">
        <v>599933900</v>
      </c>
      <c r="C14" t="s">
        <v>334</v>
      </c>
      <c r="D14">
        <v>2900</v>
      </c>
      <c r="E14" s="241">
        <f>VLOOKUP(A14,Sheet1!$C$2:$E$84,3,FALSE)</f>
        <v>2900</v>
      </c>
      <c r="F14" s="242">
        <f t="shared" si="0"/>
        <v>0</v>
      </c>
      <c r="G14" s="258">
        <f t="shared" si="4"/>
        <v>0</v>
      </c>
      <c r="H14">
        <v>513054.91</v>
      </c>
      <c r="I14" s="244">
        <f>VLOOKUP(A14,Sheet1!$C$2:$F$84,4,FALSE)</f>
        <v>513054.91</v>
      </c>
      <c r="J14" s="242">
        <f t="shared" si="1"/>
        <v>0</v>
      </c>
      <c r="K14" s="258">
        <f t="shared" si="5"/>
        <v>0</v>
      </c>
      <c r="L14">
        <v>223.98881900000001</v>
      </c>
      <c r="M14" s="241">
        <f>VLOOKUP(A14,Sheet1!$C$2:$G$84,5,FALSE)</f>
        <v>224.03</v>
      </c>
      <c r="N14" s="242">
        <f t="shared" si="2"/>
        <v>-4.1180999999994583E-2</v>
      </c>
      <c r="O14" s="258">
        <f t="shared" si="3"/>
        <v>-1.8385290000000001E-4</v>
      </c>
      <c r="P14">
        <v>649567.57999999996</v>
      </c>
      <c r="Q14" s="241">
        <f>VLOOKUP(A14,Sheet1!$C$2:$H$84,6,FALSE)</f>
        <v>649686.27</v>
      </c>
      <c r="R14" s="242">
        <f t="shared" si="6"/>
        <v>-118.69000000006054</v>
      </c>
      <c r="S14" s="258">
        <f t="shared" si="7"/>
        <v>-1.8272159999999999E-4</v>
      </c>
      <c r="T14" s="9"/>
      <c r="U14" s="325">
        <v>5999330</v>
      </c>
    </row>
    <row r="15" spans="1:21" s="52" customFormat="1">
      <c r="A15" s="296">
        <f>VLOOKUP(U15,Sheet1!$C$2:$C$84,1,FALSE)</f>
        <v>6229597</v>
      </c>
      <c r="B15">
        <v>622959906</v>
      </c>
      <c r="C15" t="s">
        <v>335</v>
      </c>
      <c r="D15">
        <v>50671</v>
      </c>
      <c r="E15" s="241">
        <f>VLOOKUP(A15,Sheet1!$C$2:$E$84,3,FALSE)</f>
        <v>50671</v>
      </c>
      <c r="F15" s="242">
        <f t="shared" si="0"/>
        <v>0</v>
      </c>
      <c r="G15" s="258">
        <f t="shared" si="4"/>
        <v>0</v>
      </c>
      <c r="H15">
        <v>404967.63</v>
      </c>
      <c r="I15" s="244">
        <f>VLOOKUP(A15,Sheet1!$C$2:$F$84,4,FALSE)</f>
        <v>404967.63</v>
      </c>
      <c r="J15" s="242">
        <f t="shared" si="1"/>
        <v>0</v>
      </c>
      <c r="K15" s="258">
        <f t="shared" si="5"/>
        <v>0</v>
      </c>
      <c r="L15">
        <v>8.5659510000000001</v>
      </c>
      <c r="M15" s="241">
        <f>VLOOKUP(A15,Sheet1!$C$2:$G$84,5,FALSE)</f>
        <v>8.5500000000000007</v>
      </c>
      <c r="N15" s="242">
        <f t="shared" si="2"/>
        <v>1.5950999999999382E-2</v>
      </c>
      <c r="O15" s="258">
        <f t="shared" si="3"/>
        <v>1.86214E-3</v>
      </c>
      <c r="P15">
        <v>434045.32</v>
      </c>
      <c r="Q15" s="241">
        <f>VLOOKUP(A15,Sheet1!$C$2:$H$84,6,FALSE)</f>
        <v>433093.55</v>
      </c>
      <c r="R15" s="242">
        <f t="shared" si="6"/>
        <v>951.77000000001863</v>
      </c>
      <c r="S15" s="258">
        <f t="shared" si="7"/>
        <v>2.1927894999999998E-3</v>
      </c>
      <c r="T15" s="9"/>
      <c r="U15">
        <v>6229597</v>
      </c>
    </row>
    <row r="16" spans="1:21" s="52" customFormat="1">
      <c r="A16" s="296">
        <f>VLOOKUP(U16,Sheet1!$C$2:$C$84,1,FALSE)</f>
        <v>4031879</v>
      </c>
      <c r="B16">
        <v>403187909</v>
      </c>
      <c r="C16" t="s">
        <v>336</v>
      </c>
      <c r="D16">
        <v>18176</v>
      </c>
      <c r="E16" s="241">
        <f>VLOOKUP(A16,Sheet1!$C$2:$E$84,3,FALSE)</f>
        <v>18176</v>
      </c>
      <c r="F16" s="242">
        <f t="shared" si="0"/>
        <v>0</v>
      </c>
      <c r="G16" s="258">
        <f t="shared" si="4"/>
        <v>0</v>
      </c>
      <c r="H16">
        <v>343845.81</v>
      </c>
      <c r="I16" s="244">
        <f>VLOOKUP(A16,Sheet1!$C$2:$F$84,4,FALSE)</f>
        <v>343845.81</v>
      </c>
      <c r="J16" s="242">
        <f t="shared" si="1"/>
        <v>0</v>
      </c>
      <c r="K16" s="258">
        <f t="shared" si="5"/>
        <v>0</v>
      </c>
      <c r="L16">
        <v>21.341918</v>
      </c>
      <c r="M16" s="241">
        <f>VLOOKUP(A16,Sheet1!$C$2:$G$84,5,FALSE)</f>
        <v>21.35</v>
      </c>
      <c r="N16" s="242">
        <f t="shared" si="2"/>
        <v>-8.0820000000016989E-3</v>
      </c>
      <c r="O16" s="258">
        <f t="shared" si="3"/>
        <v>-3.7869139999999998E-4</v>
      </c>
      <c r="P16">
        <v>387910.69</v>
      </c>
      <c r="Q16" s="241">
        <f>VLOOKUP(A16,Sheet1!$C$2:$H$84,6,FALSE)</f>
        <v>387981.58</v>
      </c>
      <c r="R16" s="242">
        <f t="shared" si="6"/>
        <v>-70.89000000001397</v>
      </c>
      <c r="S16" s="258">
        <f t="shared" si="7"/>
        <v>-1.8274830000000001E-4</v>
      </c>
      <c r="T16" s="9"/>
      <c r="U16">
        <v>4031879</v>
      </c>
    </row>
    <row r="17" spans="1:21" s="52" customFormat="1">
      <c r="A17" s="296">
        <f>VLOOKUP(U17,Sheet1!$C$2:$C$84,1,FALSE)</f>
        <v>2124533</v>
      </c>
      <c r="B17">
        <v>878742204</v>
      </c>
      <c r="C17" t="s">
        <v>337</v>
      </c>
      <c r="D17">
        <v>8200</v>
      </c>
      <c r="E17" s="241">
        <f>VLOOKUP(A17,Sheet1!$C$2:$E$84,3,FALSE)</f>
        <v>8200</v>
      </c>
      <c r="F17" s="242">
        <f t="shared" si="0"/>
        <v>0</v>
      </c>
      <c r="G17" s="258">
        <f t="shared" si="4"/>
        <v>0</v>
      </c>
      <c r="H17">
        <v>173840</v>
      </c>
      <c r="I17" s="244">
        <f>VLOOKUP(A17,Sheet1!$C$2:$F$84,4,FALSE)</f>
        <v>173840</v>
      </c>
      <c r="J17" s="242">
        <f t="shared" si="1"/>
        <v>0</v>
      </c>
      <c r="K17" s="258">
        <f t="shared" si="5"/>
        <v>0</v>
      </c>
      <c r="L17">
        <v>8.81</v>
      </c>
      <c r="M17" s="241">
        <f>VLOOKUP(A17,Sheet1!$C$2:$G$84,5,FALSE)</f>
        <v>8.81</v>
      </c>
      <c r="N17" s="242">
        <f t="shared" si="2"/>
        <v>0</v>
      </c>
      <c r="O17" s="258">
        <f t="shared" si="3"/>
        <v>0</v>
      </c>
      <c r="P17">
        <v>72242</v>
      </c>
      <c r="Q17" s="241">
        <f>VLOOKUP(A17,Sheet1!$C$2:$H$84,6,FALSE)</f>
        <v>72242</v>
      </c>
      <c r="R17" s="242">
        <f t="shared" si="6"/>
        <v>0</v>
      </c>
      <c r="S17" s="258">
        <f t="shared" si="7"/>
        <v>0</v>
      </c>
      <c r="T17" s="9"/>
      <c r="U17">
        <v>2124533</v>
      </c>
    </row>
    <row r="18" spans="1:21" s="52" customFormat="1">
      <c r="A18" s="296">
        <f>VLOOKUP(U18,Sheet1!$C$2:$C$84,1,FALSE)</f>
        <v>2569286</v>
      </c>
      <c r="B18" t="s">
        <v>338</v>
      </c>
      <c r="C18" t="s">
        <v>339</v>
      </c>
      <c r="D18">
        <v>42200</v>
      </c>
      <c r="E18" s="241">
        <f>VLOOKUP(A18,Sheet1!$C$2:$E$84,3,FALSE)</f>
        <v>42200</v>
      </c>
      <c r="F18" s="242">
        <f t="shared" si="0"/>
        <v>0</v>
      </c>
      <c r="G18" s="258">
        <f t="shared" si="4"/>
        <v>0</v>
      </c>
      <c r="H18">
        <v>495346.44</v>
      </c>
      <c r="I18" s="244">
        <f>VLOOKUP(A18,Sheet1!$C$2:$F$84,4,FALSE)</f>
        <v>495346.44</v>
      </c>
      <c r="J18" s="242">
        <f t="shared" si="1"/>
        <v>0</v>
      </c>
      <c r="K18" s="258">
        <f t="shared" si="5"/>
        <v>0</v>
      </c>
      <c r="L18">
        <v>9.76</v>
      </c>
      <c r="M18" s="241">
        <f>VLOOKUP(A18,Sheet1!$C$2:$G$84,5,FALSE)</f>
        <v>9.76</v>
      </c>
      <c r="N18" s="242">
        <f t="shared" si="2"/>
        <v>0</v>
      </c>
      <c r="O18" s="258">
        <f t="shared" si="3"/>
        <v>0</v>
      </c>
      <c r="P18">
        <v>411872</v>
      </c>
      <c r="Q18" s="241">
        <f>VLOOKUP(A18,Sheet1!$C$2:$H$84,6,FALSE)</f>
        <v>411872</v>
      </c>
      <c r="R18" s="242">
        <f t="shared" si="6"/>
        <v>0</v>
      </c>
      <c r="S18" s="258">
        <f t="shared" si="7"/>
        <v>0</v>
      </c>
      <c r="T18" s="9"/>
      <c r="U18">
        <v>2569286</v>
      </c>
    </row>
    <row r="19" spans="1:21" s="52" customFormat="1">
      <c r="A19" s="296">
        <f>VLOOKUP(U19,Sheet1!$C$2:$C$84,1,FALSE)</f>
        <v>6269861</v>
      </c>
      <c r="B19">
        <v>626986905</v>
      </c>
      <c r="C19" t="s">
        <v>340</v>
      </c>
      <c r="D19">
        <v>11200</v>
      </c>
      <c r="E19" s="241">
        <f>VLOOKUP(A19,Sheet1!$C$2:$E$84,3,FALSE)</f>
        <v>11200</v>
      </c>
      <c r="F19" s="242">
        <f t="shared" si="0"/>
        <v>0</v>
      </c>
      <c r="G19" s="258">
        <f t="shared" si="4"/>
        <v>0</v>
      </c>
      <c r="H19">
        <v>178647.75</v>
      </c>
      <c r="I19" s="244">
        <f>VLOOKUP(A19,Sheet1!$C$2:$F$84,4,FALSE)</f>
        <v>178647.75</v>
      </c>
      <c r="J19" s="242">
        <f t="shared" si="1"/>
        <v>0</v>
      </c>
      <c r="K19" s="258">
        <f t="shared" si="5"/>
        <v>0</v>
      </c>
      <c r="L19">
        <v>19.469771000000001</v>
      </c>
      <c r="M19" s="241">
        <f>VLOOKUP(A19,Sheet1!$C$2:$G$84,5,FALSE)</f>
        <v>19.43</v>
      </c>
      <c r="N19" s="242">
        <f t="shared" si="2"/>
        <v>3.9771000000001777E-2</v>
      </c>
      <c r="O19" s="258">
        <f t="shared" si="3"/>
        <v>2.0427051000000002E-3</v>
      </c>
      <c r="P19">
        <v>218061.44</v>
      </c>
      <c r="Q19" s="241">
        <f>VLOOKUP(A19,Sheet1!$C$2:$H$84,6,FALSE)</f>
        <v>217583.28</v>
      </c>
      <c r="R19" s="242">
        <f t="shared" si="6"/>
        <v>478.16000000000349</v>
      </c>
      <c r="S19" s="258">
        <f t="shared" si="7"/>
        <v>2.1927765000000002E-3</v>
      </c>
      <c r="T19" s="9"/>
      <c r="U19">
        <v>6269861</v>
      </c>
    </row>
    <row r="20" spans="1:21" s="52" customFormat="1">
      <c r="A20" s="296">
        <f>VLOOKUP(U20,Sheet1!$C$2:$C$84,1,FALSE)</f>
        <v>2125097</v>
      </c>
      <c r="B20">
        <v>124765108</v>
      </c>
      <c r="C20" t="s">
        <v>341</v>
      </c>
      <c r="D20">
        <v>24400</v>
      </c>
      <c r="E20" s="241">
        <f>VLOOKUP(A20,Sheet1!$C$2:$E$84,3,FALSE)</f>
        <v>24400</v>
      </c>
      <c r="F20" s="242">
        <f t="shared" si="0"/>
        <v>0</v>
      </c>
      <c r="G20" s="258">
        <f t="shared" si="4"/>
        <v>0</v>
      </c>
      <c r="H20">
        <v>406039.06</v>
      </c>
      <c r="I20" s="244">
        <f>VLOOKUP(A20,Sheet1!$C$2:$F$84,4,FALSE)</f>
        <v>406039.06</v>
      </c>
      <c r="J20" s="242">
        <f t="shared" si="1"/>
        <v>0</v>
      </c>
      <c r="K20" s="258">
        <f t="shared" si="5"/>
        <v>0</v>
      </c>
      <c r="L20">
        <v>16.559999999999999</v>
      </c>
      <c r="M20" s="241">
        <f>VLOOKUP(A20,Sheet1!$C$2:$G$84,5,FALSE)</f>
        <v>16.559999999999999</v>
      </c>
      <c r="N20" s="242">
        <f t="shared" si="2"/>
        <v>0</v>
      </c>
      <c r="O20" s="258">
        <f t="shared" si="3"/>
        <v>0</v>
      </c>
      <c r="P20">
        <v>404064</v>
      </c>
      <c r="Q20" s="241">
        <f>VLOOKUP(A20,Sheet1!$C$2:$H$84,6,FALSE)</f>
        <v>404064</v>
      </c>
      <c r="R20" s="242">
        <f t="shared" si="6"/>
        <v>0</v>
      </c>
      <c r="S20" s="258">
        <f t="shared" si="7"/>
        <v>0</v>
      </c>
      <c r="T20" s="9"/>
      <c r="U20">
        <v>2125097</v>
      </c>
    </row>
    <row r="21" spans="1:21" s="52" customFormat="1">
      <c r="A21" s="296">
        <f>VLOOKUP(U21,Sheet1!$C$2:$C$84,1,FALSE)</f>
        <v>6986041</v>
      </c>
      <c r="B21">
        <v>698604006</v>
      </c>
      <c r="C21" t="s">
        <v>342</v>
      </c>
      <c r="D21">
        <v>6300</v>
      </c>
      <c r="E21" s="241">
        <f>VLOOKUP(A21,Sheet1!$C$2:$E$84,3,FALSE)</f>
        <v>6300</v>
      </c>
      <c r="F21" s="242">
        <f t="shared" si="0"/>
        <v>0</v>
      </c>
      <c r="G21" s="258">
        <f t="shared" si="4"/>
        <v>0</v>
      </c>
      <c r="H21">
        <v>168291.53</v>
      </c>
      <c r="I21" s="244">
        <f>VLOOKUP(A21,Sheet1!$C$2:$F$84,4,FALSE)</f>
        <v>168291.53</v>
      </c>
      <c r="J21" s="242">
        <f t="shared" si="1"/>
        <v>0</v>
      </c>
      <c r="K21" s="258">
        <f t="shared" si="5"/>
        <v>0</v>
      </c>
      <c r="L21">
        <v>33.338009</v>
      </c>
      <c r="M21" s="241">
        <f>VLOOKUP(A21,Sheet1!$C$2:$G$84,5,FALSE)</f>
        <v>33.26</v>
      </c>
      <c r="N21" s="242">
        <f t="shared" si="2"/>
        <v>7.8009000000001549E-2</v>
      </c>
      <c r="O21" s="258">
        <f t="shared" si="3"/>
        <v>2.3399418000000002E-3</v>
      </c>
      <c r="P21">
        <v>210029.46</v>
      </c>
      <c r="Q21" s="241">
        <f>VLOOKUP(A21,Sheet1!$C$2:$H$84,6,FALSE)</f>
        <v>209568.91</v>
      </c>
      <c r="R21" s="242">
        <f t="shared" si="6"/>
        <v>460.54999999998836</v>
      </c>
      <c r="S21" s="258">
        <f t="shared" si="7"/>
        <v>2.1927876000000001E-3</v>
      </c>
      <c r="T21" s="9"/>
      <c r="U21">
        <v>6986041</v>
      </c>
    </row>
    <row r="22" spans="1:21" s="52" customFormat="1">
      <c r="A22" s="296">
        <f>VLOOKUP(U22,Sheet1!$C$2:$C$84,1,FALSE)</f>
        <v>2655657</v>
      </c>
      <c r="B22">
        <v>683715106</v>
      </c>
      <c r="C22" t="s">
        <v>343</v>
      </c>
      <c r="D22">
        <v>11800</v>
      </c>
      <c r="E22" s="241">
        <f>VLOOKUP(A22,Sheet1!$C$2:$E$84,3,FALSE)</f>
        <v>11800</v>
      </c>
      <c r="F22" s="242">
        <f t="shared" si="0"/>
        <v>0</v>
      </c>
      <c r="G22" s="258">
        <f t="shared" si="4"/>
        <v>0</v>
      </c>
      <c r="H22">
        <v>394088.85</v>
      </c>
      <c r="I22" s="244">
        <f>VLOOKUP(A22,Sheet1!$C$2:$F$84,4,FALSE)</f>
        <v>394088.85</v>
      </c>
      <c r="J22" s="242">
        <f t="shared" si="1"/>
        <v>0</v>
      </c>
      <c r="K22" s="258">
        <f t="shared" si="5"/>
        <v>0</v>
      </c>
      <c r="L22">
        <v>37.950000000000003</v>
      </c>
      <c r="M22" s="241">
        <f>VLOOKUP(A22,Sheet1!$C$2:$G$84,5,FALSE)</f>
        <v>37.950000000000003</v>
      </c>
      <c r="N22" s="242">
        <f t="shared" si="2"/>
        <v>0</v>
      </c>
      <c r="O22" s="258">
        <f t="shared" si="3"/>
        <v>0</v>
      </c>
      <c r="P22">
        <v>447810</v>
      </c>
      <c r="Q22" s="241">
        <f>VLOOKUP(A22,Sheet1!$C$2:$H$84,6,FALSE)</f>
        <v>447810</v>
      </c>
      <c r="R22" s="242">
        <f t="shared" si="6"/>
        <v>0</v>
      </c>
      <c r="S22" s="258">
        <f t="shared" si="7"/>
        <v>0</v>
      </c>
      <c r="T22" s="9"/>
      <c r="U22">
        <v>2655657</v>
      </c>
    </row>
    <row r="23" spans="1:21" s="52" customFormat="1">
      <c r="A23" s="296" t="str">
        <f>VLOOKUP(U23,Sheet1!$C$2:$C$84,1,FALSE)</f>
        <v>0263494</v>
      </c>
      <c r="B23" t="s">
        <v>344</v>
      </c>
      <c r="C23" t="s">
        <v>345</v>
      </c>
      <c r="D23">
        <v>65032</v>
      </c>
      <c r="E23" s="241">
        <f>VLOOKUP(A23,Sheet1!$C$2:$E$84,3,FALSE)</f>
        <v>65032</v>
      </c>
      <c r="F23" s="242">
        <f t="shared" si="0"/>
        <v>0</v>
      </c>
      <c r="G23" s="258">
        <f t="shared" si="4"/>
        <v>0</v>
      </c>
      <c r="H23">
        <v>487923.77</v>
      </c>
      <c r="I23" s="244">
        <f>VLOOKUP(A23,Sheet1!$C$2:$F$84,4,FALSE)</f>
        <v>487923.74</v>
      </c>
      <c r="J23" s="242">
        <f t="shared" si="1"/>
        <v>3.0000000027939677E-2</v>
      </c>
      <c r="K23" s="258">
        <f t="shared" si="5"/>
        <v>6.1500000000000001E-8</v>
      </c>
      <c r="L23">
        <v>6.412706</v>
      </c>
      <c r="M23" s="241">
        <f>VLOOKUP(A23,Sheet1!$C$2:$G$84,5,FALSE)</f>
        <v>6.4</v>
      </c>
      <c r="N23" s="242">
        <f t="shared" si="2"/>
        <v>1.2705999999999662E-2</v>
      </c>
      <c r="O23" s="258">
        <f t="shared" si="3"/>
        <v>1.9813788000000001E-3</v>
      </c>
      <c r="P23">
        <v>417031.12</v>
      </c>
      <c r="Q23" s="241">
        <f>VLOOKUP(A23,Sheet1!$C$2:$H$84,6,FALSE)</f>
        <v>416320.09</v>
      </c>
      <c r="R23" s="242">
        <f t="shared" si="6"/>
        <v>711.02999999996973</v>
      </c>
      <c r="S23" s="258">
        <f t="shared" si="7"/>
        <v>1.7049807000000001E-3</v>
      </c>
      <c r="T23" s="9"/>
      <c r="U23" t="s">
        <v>292</v>
      </c>
    </row>
    <row r="24" spans="1:21" s="52" customFormat="1">
      <c r="A24" s="296">
        <f>VLOOKUP(U24,Sheet1!$C$2:$C$84,1,FALSE)</f>
        <v>4031976</v>
      </c>
      <c r="B24">
        <v>403197908</v>
      </c>
      <c r="C24" t="s">
        <v>346</v>
      </c>
      <c r="D24">
        <v>1716</v>
      </c>
      <c r="E24" s="241">
        <f>VLOOKUP(A24,Sheet1!$C$2:$E$84,3,FALSE)</f>
        <v>1716</v>
      </c>
      <c r="F24" s="242">
        <f t="shared" si="0"/>
        <v>0</v>
      </c>
      <c r="G24" s="258">
        <f t="shared" si="4"/>
        <v>0</v>
      </c>
      <c r="H24">
        <v>337964.93</v>
      </c>
      <c r="I24" s="244">
        <f>VLOOKUP(A24,Sheet1!$C$2:$F$84,4,FALSE)</f>
        <v>337964.93</v>
      </c>
      <c r="J24" s="242">
        <f t="shared" si="1"/>
        <v>0</v>
      </c>
      <c r="K24" s="258">
        <f t="shared" si="5"/>
        <v>0</v>
      </c>
      <c r="L24">
        <v>229.13672800000001</v>
      </c>
      <c r="M24" s="241">
        <f>VLOOKUP(A24,Sheet1!$C$2:$G$84,5,FALSE)</f>
        <v>229.18</v>
      </c>
      <c r="N24" s="242">
        <f t="shared" si="2"/>
        <v>-4.3272000000001754E-2</v>
      </c>
      <c r="O24" s="258">
        <f t="shared" si="3"/>
        <v>-1.888479E-4</v>
      </c>
      <c r="P24">
        <v>393198.63</v>
      </c>
      <c r="Q24" s="241">
        <f>VLOOKUP(A24,Sheet1!$C$2:$H$84,6,FALSE)</f>
        <v>393270.48</v>
      </c>
      <c r="R24" s="242">
        <f t="shared" si="6"/>
        <v>-71.849999999976717</v>
      </c>
      <c r="S24" s="258">
        <f t="shared" si="7"/>
        <v>-1.8273209999999999E-4</v>
      </c>
      <c r="T24" s="9"/>
      <c r="U24">
        <v>4031976</v>
      </c>
    </row>
    <row r="25" spans="1:21" s="52" customFormat="1">
      <c r="A25" s="296">
        <f>VLOOKUP(U25,Sheet1!$C$2:$C$84,1,FALSE)</f>
        <v>4741844</v>
      </c>
      <c r="B25">
        <v>474184900</v>
      </c>
      <c r="C25" t="s">
        <v>347</v>
      </c>
      <c r="D25">
        <v>3654</v>
      </c>
      <c r="E25" s="241">
        <f>VLOOKUP(A25,Sheet1!$C$2:$E$84,3,FALSE)</f>
        <v>3654</v>
      </c>
      <c r="F25" s="242">
        <f t="shared" si="0"/>
        <v>0</v>
      </c>
      <c r="G25" s="258">
        <f t="shared" si="4"/>
        <v>0</v>
      </c>
      <c r="H25">
        <v>405958.8</v>
      </c>
      <c r="I25" s="244">
        <f>VLOOKUP(A25,Sheet1!$C$2:$F$84,4,FALSE)</f>
        <v>405958.8</v>
      </c>
      <c r="J25" s="242">
        <f t="shared" si="1"/>
        <v>0</v>
      </c>
      <c r="K25" s="258">
        <f t="shared" si="5"/>
        <v>0</v>
      </c>
      <c r="L25">
        <v>116.211314</v>
      </c>
      <c r="M25" s="241">
        <f>VLOOKUP(A25,Sheet1!$C$2:$G$84,5,FALSE)</f>
        <v>116.23</v>
      </c>
      <c r="N25" s="242">
        <f t="shared" si="2"/>
        <v>-1.8686000000002423E-2</v>
      </c>
      <c r="O25" s="258">
        <f t="shared" si="3"/>
        <v>-1.607933E-4</v>
      </c>
      <c r="P25">
        <v>424636.14</v>
      </c>
      <c r="Q25" s="241">
        <f>VLOOKUP(A25,Sheet1!$C$2:$H$84,6,FALSE)</f>
        <v>424713.74</v>
      </c>
      <c r="R25" s="242">
        <f t="shared" si="6"/>
        <v>-77.599999999976717</v>
      </c>
      <c r="S25" s="258">
        <f t="shared" si="7"/>
        <v>-1.8274470000000001E-4</v>
      </c>
      <c r="T25" s="9"/>
      <c r="U25">
        <v>4741844</v>
      </c>
    </row>
    <row r="26" spans="1:21" s="52" customFormat="1">
      <c r="A26" s="296">
        <f>VLOOKUP(U26,Sheet1!$C$2:$C$84,1,FALSE)</f>
        <v>5330047</v>
      </c>
      <c r="B26">
        <v>533004909</v>
      </c>
      <c r="C26" t="s">
        <v>348</v>
      </c>
      <c r="D26">
        <v>5188</v>
      </c>
      <c r="E26" s="241">
        <f>VLOOKUP(A26,Sheet1!$C$2:$E$84,3,FALSE)</f>
        <v>5188</v>
      </c>
      <c r="F26" s="242">
        <f t="shared" si="0"/>
        <v>0</v>
      </c>
      <c r="G26" s="258">
        <f t="shared" si="4"/>
        <v>0</v>
      </c>
      <c r="H26">
        <v>492884.57</v>
      </c>
      <c r="I26" s="244">
        <f>VLOOKUP(A26,Sheet1!$C$2:$F$84,4,FALSE)</f>
        <v>492884.56</v>
      </c>
      <c r="J26" s="242">
        <f t="shared" si="1"/>
        <v>1.0000000009313226E-2</v>
      </c>
      <c r="K26" s="258">
        <f t="shared" si="5"/>
        <v>2.03E-8</v>
      </c>
      <c r="L26">
        <v>146.27729500000001</v>
      </c>
      <c r="M26" s="241">
        <f>VLOOKUP(A26,Sheet1!$C$2:$G$84,5,FALSE)</f>
        <v>146.30000000000001</v>
      </c>
      <c r="N26" s="242">
        <f t="shared" si="2"/>
        <v>-2.2705000000001974E-2</v>
      </c>
      <c r="O26" s="258">
        <f t="shared" si="3"/>
        <v>-1.552189E-4</v>
      </c>
      <c r="P26">
        <v>758886.61</v>
      </c>
      <c r="Q26" s="241">
        <f>VLOOKUP(A26,Sheet1!$C$2:$H$84,6,FALSE)</f>
        <v>759025.28</v>
      </c>
      <c r="R26" s="242">
        <f t="shared" si="6"/>
        <v>-138.67000000004191</v>
      </c>
      <c r="S26" s="258">
        <f t="shared" si="7"/>
        <v>-1.8272819999999999E-4</v>
      </c>
      <c r="T26" s="9"/>
      <c r="U26">
        <v>5330047</v>
      </c>
    </row>
    <row r="27" spans="1:21" s="52" customFormat="1">
      <c r="A27" s="296">
        <f>VLOOKUP(U27,Sheet1!$C$2:$C$84,1,FALSE)</f>
        <v>6054603</v>
      </c>
      <c r="B27">
        <v>605460005</v>
      </c>
      <c r="C27" t="s">
        <v>349</v>
      </c>
      <c r="D27">
        <v>24100</v>
      </c>
      <c r="E27" s="241">
        <f>VLOOKUP(A27,Sheet1!$C$2:$E$84,3,FALSE)</f>
        <v>24100</v>
      </c>
      <c r="F27" s="242">
        <f t="shared" si="0"/>
        <v>0</v>
      </c>
      <c r="G27" s="258">
        <f t="shared" si="4"/>
        <v>0</v>
      </c>
      <c r="H27">
        <v>234404.42</v>
      </c>
      <c r="I27" s="244">
        <f>VLOOKUP(A27,Sheet1!$C$2:$F$84,4,FALSE)</f>
        <v>234404.42</v>
      </c>
      <c r="J27" s="242">
        <f t="shared" si="1"/>
        <v>0</v>
      </c>
      <c r="K27" s="258">
        <f t="shared" si="5"/>
        <v>0</v>
      </c>
      <c r="L27">
        <v>7.1538789999999999</v>
      </c>
      <c r="M27" s="241">
        <f>VLOOKUP(A27,Sheet1!$C$2:$G$84,5,FALSE)</f>
        <v>7.14</v>
      </c>
      <c r="N27" s="242">
        <f t="shared" si="2"/>
        <v>1.3879000000000197E-2</v>
      </c>
      <c r="O27" s="258">
        <f t="shared" si="3"/>
        <v>1.9400664E-3</v>
      </c>
      <c r="P27">
        <v>172408.47</v>
      </c>
      <c r="Q27" s="241">
        <f>VLOOKUP(A27,Sheet1!$C$2:$H$84,6,FALSE)</f>
        <v>172030.42</v>
      </c>
      <c r="R27" s="242">
        <f t="shared" si="6"/>
        <v>378.04999999998836</v>
      </c>
      <c r="S27" s="258">
        <f t="shared" si="7"/>
        <v>2.1927576999999998E-3</v>
      </c>
      <c r="T27" s="9"/>
      <c r="U27">
        <v>6054603</v>
      </c>
    </row>
    <row r="28" spans="1:21" s="52" customFormat="1">
      <c r="A28" s="296">
        <f>VLOOKUP(U28,Sheet1!$C$2:$C$84,1,FALSE)</f>
        <v>6185495</v>
      </c>
      <c r="B28">
        <v>618549901</v>
      </c>
      <c r="C28" t="s">
        <v>350</v>
      </c>
      <c r="D28">
        <v>1883</v>
      </c>
      <c r="E28" s="241">
        <f>VLOOKUP(A28,Sheet1!$C$2:$E$84,3,FALSE)</f>
        <v>1883</v>
      </c>
      <c r="F28" s="242">
        <f t="shared" si="0"/>
        <v>0</v>
      </c>
      <c r="G28" s="258">
        <f t="shared" si="4"/>
        <v>0</v>
      </c>
      <c r="H28">
        <v>180451.82</v>
      </c>
      <c r="I28" s="244">
        <f>VLOOKUP(A28,Sheet1!$C$2:$F$84,4,FALSE)</f>
        <v>180451.82</v>
      </c>
      <c r="J28" s="242">
        <f t="shared" si="1"/>
        <v>0</v>
      </c>
      <c r="K28" s="258">
        <f t="shared" si="5"/>
        <v>0</v>
      </c>
      <c r="L28">
        <v>202.590386</v>
      </c>
      <c r="M28" s="241">
        <f>VLOOKUP(A28,Sheet1!$C$2:$G$84,5,FALSE)</f>
        <v>201.45</v>
      </c>
      <c r="N28" s="242">
        <f t="shared" si="2"/>
        <v>1.1403860000000066</v>
      </c>
      <c r="O28" s="258">
        <f t="shared" si="3"/>
        <v>5.6290233E-3</v>
      </c>
      <c r="P28">
        <v>381477.7</v>
      </c>
      <c r="Q28" s="241">
        <f>VLOOKUP(A28,Sheet1!$C$2:$H$84,6,FALSE)</f>
        <v>379321.76</v>
      </c>
      <c r="R28" s="242">
        <f t="shared" si="6"/>
        <v>2155.9400000000023</v>
      </c>
      <c r="S28" s="258">
        <f t="shared" si="7"/>
        <v>5.6515491999999997E-3</v>
      </c>
      <c r="T28" s="9"/>
      <c r="U28">
        <v>6185495</v>
      </c>
    </row>
    <row r="29" spans="1:21" s="52" customFormat="1">
      <c r="A29" s="296">
        <f>VLOOKUP(U29,Sheet1!$C$2:$C$84,1,FALSE)</f>
        <v>6499260</v>
      </c>
      <c r="B29">
        <v>649926003</v>
      </c>
      <c r="C29" t="s">
        <v>351</v>
      </c>
      <c r="D29">
        <v>3900</v>
      </c>
      <c r="E29" s="241">
        <f>VLOOKUP(A29,Sheet1!$C$2:$E$84,3,FALSE)</f>
        <v>3900</v>
      </c>
      <c r="F29" s="242">
        <f t="shared" si="0"/>
        <v>0</v>
      </c>
      <c r="G29" s="258">
        <f t="shared" si="4"/>
        <v>0</v>
      </c>
      <c r="H29">
        <v>211774.68</v>
      </c>
      <c r="I29" s="244">
        <f>VLOOKUP(A29,Sheet1!$C$2:$F$84,4,FALSE)</f>
        <v>211774.68</v>
      </c>
      <c r="J29" s="242">
        <f t="shared" si="1"/>
        <v>0</v>
      </c>
      <c r="K29" s="258">
        <f t="shared" si="5"/>
        <v>0</v>
      </c>
      <c r="L29">
        <v>54.042175</v>
      </c>
      <c r="M29" s="241">
        <f>VLOOKUP(A29,Sheet1!$C$2:$G$84,5,FALSE)</f>
        <v>53.92</v>
      </c>
      <c r="N29" s="242">
        <f t="shared" si="2"/>
        <v>0.12217499999999859</v>
      </c>
      <c r="O29" s="258">
        <f t="shared" si="3"/>
        <v>2.2607343E-3</v>
      </c>
      <c r="P29">
        <v>210764.48</v>
      </c>
      <c r="Q29" s="241">
        <f>VLOOKUP(A29,Sheet1!$C$2:$H$84,6,FALSE)</f>
        <v>210302.32</v>
      </c>
      <c r="R29" s="242">
        <f t="shared" si="6"/>
        <v>462.16000000000349</v>
      </c>
      <c r="S29" s="258">
        <f t="shared" si="7"/>
        <v>2.1927793999999999E-3</v>
      </c>
      <c r="T29" s="9"/>
      <c r="U29">
        <v>6499260</v>
      </c>
    </row>
    <row r="30" spans="1:21" s="52" customFormat="1">
      <c r="A30" s="296">
        <f>VLOOKUP(U30,Sheet1!$C$2:$C$84,1,FALSE)</f>
        <v>6555805</v>
      </c>
      <c r="B30">
        <v>655580009</v>
      </c>
      <c r="C30" t="s">
        <v>352</v>
      </c>
      <c r="D30">
        <v>6000</v>
      </c>
      <c r="E30" s="241">
        <f>VLOOKUP(A30,Sheet1!$C$2:$E$84,3,FALSE)</f>
        <v>6000</v>
      </c>
      <c r="F30" s="242">
        <f t="shared" si="0"/>
        <v>0</v>
      </c>
      <c r="G30" s="258">
        <f t="shared" si="4"/>
        <v>0</v>
      </c>
      <c r="H30">
        <v>214862.88</v>
      </c>
      <c r="I30" s="244">
        <f>VLOOKUP(A30,Sheet1!$C$2:$F$84,4,FALSE)</f>
        <v>214862.88</v>
      </c>
      <c r="J30" s="242">
        <f t="shared" si="1"/>
        <v>0</v>
      </c>
      <c r="K30" s="258">
        <f t="shared" si="5"/>
        <v>0</v>
      </c>
      <c r="L30">
        <v>32.917192999999997</v>
      </c>
      <c r="M30" s="241">
        <f>VLOOKUP(A30,Sheet1!$C$2:$G$84,5,FALSE)</f>
        <v>32.85</v>
      </c>
      <c r="N30" s="242">
        <f t="shared" si="2"/>
        <v>6.7192999999996061E-2</v>
      </c>
      <c r="O30" s="258">
        <f t="shared" si="3"/>
        <v>2.0412736999999999E-3</v>
      </c>
      <c r="P30">
        <v>197503.16</v>
      </c>
      <c r="Q30" s="241">
        <f>VLOOKUP(A30,Sheet1!$C$2:$H$84,6,FALSE)</f>
        <v>197070.07999999999</v>
      </c>
      <c r="R30" s="242">
        <f t="shared" si="6"/>
        <v>433.0800000000163</v>
      </c>
      <c r="S30" s="258">
        <f t="shared" si="7"/>
        <v>2.1927750000000001E-3</v>
      </c>
      <c r="T30" s="9"/>
      <c r="U30">
        <v>6555805</v>
      </c>
    </row>
    <row r="31" spans="1:21" s="52" customFormat="1">
      <c r="A31" s="296">
        <f>VLOOKUP(U31,Sheet1!$C$2:$C$84,1,FALSE)</f>
        <v>6640682</v>
      </c>
      <c r="B31">
        <v>664068004</v>
      </c>
      <c r="C31" t="s">
        <v>353</v>
      </c>
      <c r="D31">
        <v>7972</v>
      </c>
      <c r="E31" s="241">
        <f>VLOOKUP(A31,Sheet1!$C$2:$E$84,3,FALSE)</f>
        <v>7972</v>
      </c>
      <c r="F31" s="242">
        <f t="shared" si="0"/>
        <v>0</v>
      </c>
      <c r="G31" s="258">
        <f t="shared" si="4"/>
        <v>0</v>
      </c>
      <c r="H31">
        <v>394943.18</v>
      </c>
      <c r="I31" s="244">
        <f>VLOOKUP(A31,Sheet1!$C$2:$F$84,4,FALSE)</f>
        <v>400043.51</v>
      </c>
      <c r="J31" s="242">
        <f t="shared" si="1"/>
        <v>-5100.3300000000163</v>
      </c>
      <c r="K31" s="258">
        <f t="shared" si="5"/>
        <v>-1.29140855E-2</v>
      </c>
      <c r="L31">
        <v>58.783372999999997</v>
      </c>
      <c r="M31" s="241">
        <f>VLOOKUP(A31,Sheet1!$C$2:$G$84,5,FALSE)</f>
        <v>58.65</v>
      </c>
      <c r="N31" s="242">
        <f t="shared" ref="N31:N51" si="8">L31-M31</f>
        <v>0.13337299999999885</v>
      </c>
      <c r="O31" s="258">
        <f t="shared" ref="O31:O51" si="9">ROUND(N31/L31,10)</f>
        <v>2.2688898999999999E-3</v>
      </c>
      <c r="P31">
        <v>468621.05</v>
      </c>
      <c r="Q31" s="241">
        <f>VLOOKUP(A31,Sheet1!$C$2:$H$84,6,FALSE)</f>
        <v>467593.47</v>
      </c>
      <c r="R31" s="242">
        <f t="shared" ref="R31:R51" si="10">P31-Q31</f>
        <v>1027.5800000000163</v>
      </c>
      <c r="S31" s="258">
        <f t="shared" ref="S31:S51" si="11">ROUND(R31/P31,10)</f>
        <v>2.1927739000000002E-3</v>
      </c>
      <c r="T31" s="9"/>
      <c r="U31">
        <v>6640682</v>
      </c>
    </row>
    <row r="32" spans="1:21" s="52" customFormat="1">
      <c r="A32" s="296">
        <f>VLOOKUP(U32,Sheet1!$C$2:$C$84,1,FALSE)</f>
        <v>6659428</v>
      </c>
      <c r="B32">
        <v>665942009</v>
      </c>
      <c r="C32" t="s">
        <v>354</v>
      </c>
      <c r="D32">
        <v>7911</v>
      </c>
      <c r="E32" s="241">
        <f>VLOOKUP(A32,Sheet1!$C$2:$E$84,3,FALSE)</f>
        <v>7911</v>
      </c>
      <c r="F32" s="242">
        <f t="shared" si="0"/>
        <v>0</v>
      </c>
      <c r="G32" s="258">
        <f t="shared" si="4"/>
        <v>0</v>
      </c>
      <c r="H32">
        <v>352324.1</v>
      </c>
      <c r="I32" s="244">
        <f>VLOOKUP(A32,Sheet1!$C$2:$F$84,4,FALSE)</f>
        <v>352324.1</v>
      </c>
      <c r="J32" s="242">
        <f t="shared" si="1"/>
        <v>0</v>
      </c>
      <c r="K32" s="258">
        <f t="shared" si="5"/>
        <v>0</v>
      </c>
      <c r="L32">
        <v>59.475382000000003</v>
      </c>
      <c r="M32" s="241">
        <f>VLOOKUP(A32,Sheet1!$C$2:$G$84,5,FALSE)</f>
        <v>59.34</v>
      </c>
      <c r="N32" s="242">
        <f t="shared" si="8"/>
        <v>0.13538199999999989</v>
      </c>
      <c r="O32" s="258">
        <f t="shared" si="9"/>
        <v>2.2762695000000002E-3</v>
      </c>
      <c r="P32">
        <v>470509.75</v>
      </c>
      <c r="Q32" s="241">
        <f>VLOOKUP(A32,Sheet1!$C$2:$H$84,6,FALSE)</f>
        <v>469478.03</v>
      </c>
      <c r="R32" s="242">
        <f t="shared" si="10"/>
        <v>1031.7199999999721</v>
      </c>
      <c r="S32" s="258">
        <f t="shared" si="11"/>
        <v>2.1927706999999999E-3</v>
      </c>
      <c r="T32" s="9"/>
      <c r="U32">
        <v>6659428</v>
      </c>
    </row>
    <row r="33" spans="1:21" s="52" customFormat="1">
      <c r="A33" s="296">
        <f>VLOOKUP(U33,Sheet1!$C$2:$C$84,1,FALSE)</f>
        <v>6661144</v>
      </c>
      <c r="B33">
        <v>666114004</v>
      </c>
      <c r="C33" t="s">
        <v>355</v>
      </c>
      <c r="D33">
        <v>17800</v>
      </c>
      <c r="E33" s="241">
        <f>VLOOKUP(A33,Sheet1!$C$2:$E$84,3,FALSE)</f>
        <v>17800</v>
      </c>
      <c r="F33" s="242">
        <f t="shared" si="0"/>
        <v>0</v>
      </c>
      <c r="G33" s="258">
        <f t="shared" si="4"/>
        <v>0</v>
      </c>
      <c r="H33">
        <v>280514.89</v>
      </c>
      <c r="I33" s="244">
        <f>VLOOKUP(A33,Sheet1!$C$2:$F$84,4,FALSE)</f>
        <v>280514.89</v>
      </c>
      <c r="J33" s="242">
        <f t="shared" si="1"/>
        <v>0</v>
      </c>
      <c r="K33" s="258">
        <f t="shared" si="5"/>
        <v>0</v>
      </c>
      <c r="L33">
        <v>12.054052</v>
      </c>
      <c r="M33" s="241">
        <f>VLOOKUP(A33,Sheet1!$C$2:$G$84,5,FALSE)</f>
        <v>12.03</v>
      </c>
      <c r="N33" s="242">
        <f t="shared" si="8"/>
        <v>2.4052000000001073E-2</v>
      </c>
      <c r="O33" s="258">
        <f t="shared" si="9"/>
        <v>1.9953456000000001E-3</v>
      </c>
      <c r="P33">
        <v>214562.12</v>
      </c>
      <c r="Q33" s="241">
        <f>VLOOKUP(A33,Sheet1!$C$2:$H$84,6,FALSE)</f>
        <v>214091.63</v>
      </c>
      <c r="R33" s="242">
        <f t="shared" si="10"/>
        <v>470.48999999999069</v>
      </c>
      <c r="S33" s="258">
        <f t="shared" si="11"/>
        <v>2.1927915000000001E-3</v>
      </c>
      <c r="T33" s="9"/>
      <c r="U33">
        <v>6661144</v>
      </c>
    </row>
    <row r="34" spans="1:21" s="52" customFormat="1">
      <c r="A34" s="296">
        <f>VLOOKUP(U34,Sheet1!$C$2:$C$84,1,FALSE)</f>
        <v>6916781</v>
      </c>
      <c r="B34">
        <v>691678007</v>
      </c>
      <c r="C34" t="s">
        <v>356</v>
      </c>
      <c r="D34">
        <v>12030</v>
      </c>
      <c r="E34" s="241">
        <f>VLOOKUP(A34,Sheet1!$C$2:$E$84,3,FALSE)</f>
        <v>12030</v>
      </c>
      <c r="F34" s="242">
        <f t="shared" si="0"/>
        <v>0</v>
      </c>
      <c r="G34" s="258">
        <f t="shared" si="4"/>
        <v>0</v>
      </c>
      <c r="H34">
        <v>187289.38</v>
      </c>
      <c r="I34" s="244">
        <f>VLOOKUP(A34,Sheet1!$C$2:$F$84,4,FALSE)</f>
        <v>187289.37</v>
      </c>
      <c r="J34" s="242">
        <f t="shared" si="1"/>
        <v>1.0000000009313226E-2</v>
      </c>
      <c r="K34" s="258">
        <f t="shared" si="5"/>
        <v>5.3400000000000002E-8</v>
      </c>
      <c r="L34">
        <v>14.449101000000001</v>
      </c>
      <c r="M34" s="241">
        <f>VLOOKUP(A34,Sheet1!$C$2:$G$84,5,FALSE)</f>
        <v>14.42</v>
      </c>
      <c r="N34" s="242">
        <f t="shared" si="8"/>
        <v>2.910100000000071E-2</v>
      </c>
      <c r="O34" s="258">
        <f t="shared" si="9"/>
        <v>2.0140353000000001E-3</v>
      </c>
      <c r="P34">
        <v>173822.69</v>
      </c>
      <c r="Q34" s="241">
        <f>VLOOKUP(A34,Sheet1!$C$2:$H$84,6,FALSE)</f>
        <v>173453.04</v>
      </c>
      <c r="R34" s="242">
        <f t="shared" si="10"/>
        <v>369.64999999999418</v>
      </c>
      <c r="S34" s="258">
        <f t="shared" si="11"/>
        <v>2.1265923000000002E-3</v>
      </c>
      <c r="T34" s="9"/>
      <c r="U34">
        <v>6916781</v>
      </c>
    </row>
    <row r="35" spans="1:21" s="52" customFormat="1">
      <c r="A35" s="296">
        <f>VLOOKUP(U35,Sheet1!$C$2:$C$84,1,FALSE)</f>
        <v>5889505</v>
      </c>
      <c r="B35">
        <v>588950907</v>
      </c>
      <c r="C35" t="s">
        <v>357</v>
      </c>
      <c r="D35">
        <v>19754</v>
      </c>
      <c r="E35" s="241">
        <f>VLOOKUP(A35,Sheet1!$C$2:$E$84,3,FALSE)</f>
        <v>19754</v>
      </c>
      <c r="F35" s="242">
        <f t="shared" si="0"/>
        <v>0</v>
      </c>
      <c r="G35" s="258">
        <f t="shared" si="4"/>
        <v>0</v>
      </c>
      <c r="H35">
        <v>389105.64</v>
      </c>
      <c r="I35" s="244">
        <f>VLOOKUP(A35,Sheet1!$C$2:$F$84,4,FALSE)</f>
        <v>389105.64</v>
      </c>
      <c r="J35" s="242">
        <f t="shared" si="1"/>
        <v>0</v>
      </c>
      <c r="K35" s="258">
        <f t="shared" si="5"/>
        <v>0</v>
      </c>
      <c r="L35">
        <v>18.565332000000001</v>
      </c>
      <c r="M35" s="241">
        <f>VLOOKUP(A35,Sheet1!$C$2:$G$84,5,FALSE)</f>
        <v>18.57</v>
      </c>
      <c r="N35" s="242">
        <f t="shared" si="8"/>
        <v>-4.6679999999987842E-3</v>
      </c>
      <c r="O35" s="258">
        <f t="shared" si="9"/>
        <v>-2.5143639999999998E-4</v>
      </c>
      <c r="P35">
        <v>366739.58</v>
      </c>
      <c r="Q35" s="241">
        <f>VLOOKUP(A35,Sheet1!$C$2:$H$84,6,FALSE)</f>
        <v>366806.59</v>
      </c>
      <c r="R35" s="242">
        <f t="shared" si="10"/>
        <v>-67.010000000009313</v>
      </c>
      <c r="S35" s="258">
        <f t="shared" si="11"/>
        <v>-1.8271819999999999E-4</v>
      </c>
      <c r="T35" s="9"/>
      <c r="U35">
        <v>5889505</v>
      </c>
    </row>
    <row r="36" spans="1:21" s="52" customFormat="1">
      <c r="A36" s="296">
        <f>VLOOKUP(U36,Sheet1!$C$2:$C$84,1,FALSE)</f>
        <v>6356406</v>
      </c>
      <c r="B36">
        <v>635640006</v>
      </c>
      <c r="C36" t="s">
        <v>358</v>
      </c>
      <c r="D36">
        <v>6188</v>
      </c>
      <c r="E36" s="241">
        <f>VLOOKUP(A36,Sheet1!$C$2:$E$84,3,FALSE)</f>
        <v>6188</v>
      </c>
      <c r="F36" s="242">
        <f t="shared" si="0"/>
        <v>0</v>
      </c>
      <c r="G36" s="258">
        <f t="shared" si="4"/>
        <v>0</v>
      </c>
      <c r="H36">
        <v>208492.07</v>
      </c>
      <c r="I36" s="244">
        <f>VLOOKUP(A36,Sheet1!$C$2:$F$84,4,FALSE)</f>
        <v>194414.99</v>
      </c>
      <c r="J36" s="242">
        <f t="shared" si="1"/>
        <v>14077.080000000016</v>
      </c>
      <c r="K36" s="258">
        <f t="shared" si="5"/>
        <v>6.7518539200000005E-2</v>
      </c>
      <c r="L36">
        <v>20.339459000000002</v>
      </c>
      <c r="M36" s="241">
        <f>VLOOKUP(A36,Sheet1!$C$2:$G$84,5,FALSE)</f>
        <v>20.29</v>
      </c>
      <c r="N36" s="242">
        <f t="shared" si="8"/>
        <v>4.9459000000002362E-2</v>
      </c>
      <c r="O36" s="258">
        <f t="shared" si="9"/>
        <v>2.4316772999999998E-3</v>
      </c>
      <c r="P36">
        <v>125860.57</v>
      </c>
      <c r="Q36" s="241">
        <f>VLOOKUP(A36,Sheet1!$C$2:$H$84,6,FALSE)</f>
        <v>125584.59</v>
      </c>
      <c r="R36" s="242">
        <f t="shared" si="10"/>
        <v>275.98000000001048</v>
      </c>
      <c r="S36" s="258">
        <f t="shared" si="11"/>
        <v>2.1927438999999999E-3</v>
      </c>
      <c r="T36" s="9"/>
      <c r="U36">
        <v>6356406</v>
      </c>
    </row>
    <row r="37" spans="1:21" s="52" customFormat="1">
      <c r="A37" s="296">
        <f>VLOOKUP(U37,Sheet1!$C$2:$C$84,1,FALSE)</f>
        <v>6869302</v>
      </c>
      <c r="B37">
        <v>686930009</v>
      </c>
      <c r="C37" t="s">
        <v>359</v>
      </c>
      <c r="D37">
        <v>2398</v>
      </c>
      <c r="E37" s="241">
        <f>VLOOKUP(A37,Sheet1!$C$2:$E$84,3,FALSE)</f>
        <v>2398</v>
      </c>
      <c r="F37" s="242">
        <f t="shared" si="0"/>
        <v>0</v>
      </c>
      <c r="G37" s="258">
        <f t="shared" si="4"/>
        <v>0</v>
      </c>
      <c r="H37">
        <v>172824.13</v>
      </c>
      <c r="I37" s="244">
        <f>VLOOKUP(A37,Sheet1!$C$2:$F$84,4,FALSE)</f>
        <v>203559.9</v>
      </c>
      <c r="J37" s="242">
        <f t="shared" si="1"/>
        <v>-30735.76999999999</v>
      </c>
      <c r="K37" s="258">
        <f t="shared" si="5"/>
        <v>-0.17784420500000001</v>
      </c>
      <c r="L37">
        <v>87.716836999999998</v>
      </c>
      <c r="M37" s="241">
        <f>VLOOKUP(A37,Sheet1!$C$2:$G$84,5,FALSE)</f>
        <v>87.52</v>
      </c>
      <c r="N37" s="242">
        <f t="shared" si="8"/>
        <v>0.19683700000000215</v>
      </c>
      <c r="O37" s="258">
        <f t="shared" si="9"/>
        <v>2.2440047999999998E-3</v>
      </c>
      <c r="P37">
        <v>210344.98</v>
      </c>
      <c r="Q37" s="241">
        <f>VLOOKUP(A37,Sheet1!$C$2:$H$84,6,FALSE)</f>
        <v>209883.74</v>
      </c>
      <c r="R37" s="242">
        <f t="shared" si="10"/>
        <v>461.24000000001979</v>
      </c>
      <c r="S37" s="258">
        <f t="shared" si="11"/>
        <v>2.1927787000000001E-3</v>
      </c>
      <c r="T37" s="9"/>
      <c r="U37">
        <v>6869302</v>
      </c>
    </row>
    <row r="38" spans="1:21" s="52" customFormat="1">
      <c r="A38" s="296">
        <f>VLOOKUP(U38,Sheet1!$C$2:$C$84,1,FALSE)</f>
        <v>2640891</v>
      </c>
      <c r="B38">
        <v>654902204</v>
      </c>
      <c r="C38" t="s">
        <v>360</v>
      </c>
      <c r="D38">
        <v>40000</v>
      </c>
      <c r="E38" s="241">
        <f>VLOOKUP(A38,Sheet1!$C$2:$E$84,3,FALSE)</f>
        <v>40000</v>
      </c>
      <c r="F38" s="242">
        <f t="shared" si="0"/>
        <v>0</v>
      </c>
      <c r="G38" s="258">
        <f t="shared" si="4"/>
        <v>0</v>
      </c>
      <c r="H38">
        <v>137044</v>
      </c>
      <c r="I38" s="244">
        <f>VLOOKUP(A38,Sheet1!$C$2:$F$84,4,FALSE)</f>
        <v>137044</v>
      </c>
      <c r="J38" s="242">
        <f t="shared" si="1"/>
        <v>0</v>
      </c>
      <c r="K38" s="258">
        <f t="shared" si="5"/>
        <v>0</v>
      </c>
      <c r="L38">
        <v>3.58</v>
      </c>
      <c r="M38" s="241">
        <f>VLOOKUP(A38,Sheet1!$C$2:$G$84,5,FALSE)</f>
        <v>3.58</v>
      </c>
      <c r="N38" s="242">
        <f t="shared" si="8"/>
        <v>0</v>
      </c>
      <c r="O38" s="258">
        <f t="shared" si="9"/>
        <v>0</v>
      </c>
      <c r="P38">
        <v>143200</v>
      </c>
      <c r="Q38" s="241">
        <f>VLOOKUP(A38,Sheet1!$C$2:$H$84,6,FALSE)</f>
        <v>143200</v>
      </c>
      <c r="R38" s="242">
        <f t="shared" si="10"/>
        <v>0</v>
      </c>
      <c r="S38" s="258">
        <f t="shared" si="11"/>
        <v>0</v>
      </c>
      <c r="T38" s="9"/>
      <c r="U38">
        <v>2640891</v>
      </c>
    </row>
    <row r="39" spans="1:21" s="52" customFormat="1">
      <c r="A39" s="296">
        <f>VLOOKUP(U39,Sheet1!$C$2:$C$84,1,FALSE)</f>
        <v>2024677</v>
      </c>
      <c r="B39" t="s">
        <v>361</v>
      </c>
      <c r="C39" t="s">
        <v>362</v>
      </c>
      <c r="D39">
        <v>20835</v>
      </c>
      <c r="E39" s="241">
        <f>VLOOKUP(A39,Sheet1!$C$2:$E$84,3,FALSE)</f>
        <v>20835</v>
      </c>
      <c r="F39" s="242">
        <f t="shared" si="0"/>
        <v>0</v>
      </c>
      <c r="G39" s="258">
        <f t="shared" si="4"/>
        <v>0</v>
      </c>
      <c r="H39">
        <v>280479.26</v>
      </c>
      <c r="I39" s="244">
        <f>VLOOKUP(A39,Sheet1!$C$2:$F$84,4,FALSE)</f>
        <v>280476.57</v>
      </c>
      <c r="J39" s="242">
        <f t="shared" si="1"/>
        <v>2.6900000000023283</v>
      </c>
      <c r="K39" s="258">
        <f t="shared" si="5"/>
        <v>9.5906999999999995E-6</v>
      </c>
      <c r="L39">
        <v>25.72</v>
      </c>
      <c r="M39" s="241">
        <f>VLOOKUP(A39,Sheet1!$C$2:$G$84,5,FALSE)</f>
        <v>25.72</v>
      </c>
      <c r="N39" s="242">
        <f t="shared" si="8"/>
        <v>0</v>
      </c>
      <c r="O39" s="258">
        <f t="shared" si="9"/>
        <v>0</v>
      </c>
      <c r="P39">
        <v>535876.19999999995</v>
      </c>
      <c r="Q39" s="241">
        <f>VLOOKUP(A39,Sheet1!$C$2:$H$84,6,FALSE)</f>
        <v>535876.19999999995</v>
      </c>
      <c r="R39" s="242">
        <f t="shared" si="10"/>
        <v>0</v>
      </c>
      <c r="S39" s="258">
        <f t="shared" si="11"/>
        <v>0</v>
      </c>
      <c r="T39" s="9"/>
      <c r="U39">
        <v>2024677</v>
      </c>
    </row>
    <row r="40" spans="1:21" s="52" customFormat="1">
      <c r="A40" s="296">
        <f>VLOOKUP(U40,Sheet1!$C$2:$C$84,1,FALSE)</f>
        <v>2775135</v>
      </c>
      <c r="B40">
        <v>803054204</v>
      </c>
      <c r="C40" t="s">
        <v>363</v>
      </c>
      <c r="D40">
        <v>6200</v>
      </c>
      <c r="E40" s="241">
        <f>VLOOKUP(A40,Sheet1!$C$2:$E$84,3,FALSE)</f>
        <v>6200</v>
      </c>
      <c r="F40" s="242">
        <f t="shared" si="0"/>
        <v>0</v>
      </c>
      <c r="G40" s="258">
        <f t="shared" si="4"/>
        <v>0</v>
      </c>
      <c r="H40">
        <v>633075.1</v>
      </c>
      <c r="I40" s="244">
        <f>VLOOKUP(A40,Sheet1!$C$2:$F$84,4,FALSE)</f>
        <v>638639.88</v>
      </c>
      <c r="J40" s="242">
        <f t="shared" si="1"/>
        <v>-5564.7800000000279</v>
      </c>
      <c r="K40" s="258">
        <f t="shared" si="5"/>
        <v>-8.7900788000000001E-3</v>
      </c>
      <c r="L40">
        <v>118.54</v>
      </c>
      <c r="M40" s="241">
        <f>VLOOKUP(A40,Sheet1!$C$2:$G$84,5,FALSE)</f>
        <v>118.54</v>
      </c>
      <c r="N40" s="242">
        <f t="shared" si="8"/>
        <v>0</v>
      </c>
      <c r="O40" s="258">
        <f t="shared" si="9"/>
        <v>0</v>
      </c>
      <c r="P40">
        <v>734948</v>
      </c>
      <c r="Q40" s="241">
        <f>VLOOKUP(A40,Sheet1!$C$2:$H$84,6,FALSE)</f>
        <v>734948</v>
      </c>
      <c r="R40" s="242">
        <f t="shared" si="10"/>
        <v>0</v>
      </c>
      <c r="S40" s="258">
        <f t="shared" si="11"/>
        <v>0</v>
      </c>
      <c r="T40" s="9"/>
      <c r="U40">
        <v>2775135</v>
      </c>
    </row>
    <row r="41" spans="1:21" s="52" customFormat="1">
      <c r="A41" s="296">
        <f>VLOOKUP(U41,Sheet1!$C$2:$C$84,1,FALSE)</f>
        <v>2821481</v>
      </c>
      <c r="B41">
        <v>835699307</v>
      </c>
      <c r="C41" t="s">
        <v>364</v>
      </c>
      <c r="D41">
        <v>11667</v>
      </c>
      <c r="E41" s="241">
        <f>VLOOKUP(A41,Sheet1!$C$2:$E$84,3,FALSE)</f>
        <v>11667</v>
      </c>
      <c r="F41" s="242">
        <f t="shared" si="0"/>
        <v>0</v>
      </c>
      <c r="G41" s="258">
        <f t="shared" si="4"/>
        <v>0</v>
      </c>
      <c r="H41">
        <v>447931.93</v>
      </c>
      <c r="I41" s="244">
        <f>VLOOKUP(A41,Sheet1!$C$2:$F$84,4,FALSE)</f>
        <v>479616.92</v>
      </c>
      <c r="J41" s="242">
        <f t="shared" si="1"/>
        <v>-31684.989999999991</v>
      </c>
      <c r="K41" s="258">
        <f t="shared" si="5"/>
        <v>-7.0736171900000006E-2</v>
      </c>
      <c r="L41">
        <v>64.25</v>
      </c>
      <c r="M41" s="241">
        <f>VLOOKUP(A41,Sheet1!$C$2:$G$84,5,FALSE)</f>
        <v>64.25</v>
      </c>
      <c r="N41" s="242">
        <f t="shared" si="8"/>
        <v>0</v>
      </c>
      <c r="O41" s="258">
        <f t="shared" si="9"/>
        <v>0</v>
      </c>
      <c r="P41">
        <v>749604.75</v>
      </c>
      <c r="Q41" s="241">
        <f>VLOOKUP(A41,Sheet1!$C$2:$H$84,6,FALSE)</f>
        <v>749604.75</v>
      </c>
      <c r="R41" s="242">
        <f t="shared" si="10"/>
        <v>0</v>
      </c>
      <c r="S41" s="258">
        <f t="shared" si="11"/>
        <v>0</v>
      </c>
      <c r="T41" s="9"/>
      <c r="U41">
        <v>2821481</v>
      </c>
    </row>
    <row r="42" spans="1:21" s="52" customFormat="1">
      <c r="A42" s="296">
        <f>VLOOKUP(U42,Sheet1!$C$2:$C$84,1,FALSE)</f>
        <v>2495648</v>
      </c>
      <c r="B42" t="s">
        <v>365</v>
      </c>
      <c r="C42" t="s">
        <v>366</v>
      </c>
      <c r="D42">
        <v>8800</v>
      </c>
      <c r="E42" s="241">
        <f>VLOOKUP(A42,Sheet1!$C$2:$E$84,3,FALSE)</f>
        <v>8800</v>
      </c>
      <c r="F42" s="242">
        <f t="shared" si="0"/>
        <v>0</v>
      </c>
      <c r="G42" s="258">
        <f t="shared" si="4"/>
        <v>0</v>
      </c>
      <c r="H42">
        <v>215805.28</v>
      </c>
      <c r="I42" s="244">
        <f>VLOOKUP(A42,Sheet1!$C$2:$F$84,4,FALSE)</f>
        <v>215805.28</v>
      </c>
      <c r="J42" s="242">
        <f t="shared" si="1"/>
        <v>0</v>
      </c>
      <c r="K42" s="258">
        <f t="shared" si="5"/>
        <v>0</v>
      </c>
      <c r="L42">
        <v>19.13</v>
      </c>
      <c r="M42" s="241">
        <f>VLOOKUP(A42,Sheet1!$C$2:$G$84,5,FALSE)</f>
        <v>19.13</v>
      </c>
      <c r="N42" s="242">
        <f t="shared" si="8"/>
        <v>0</v>
      </c>
      <c r="O42" s="258">
        <f t="shared" si="9"/>
        <v>0</v>
      </c>
      <c r="P42">
        <v>168344</v>
      </c>
      <c r="Q42" s="241">
        <f>VLOOKUP(A42,Sheet1!$C$2:$H$84,6,FALSE)</f>
        <v>168344</v>
      </c>
      <c r="R42" s="242">
        <f t="shared" si="10"/>
        <v>0</v>
      </c>
      <c r="S42" s="258">
        <f t="shared" si="11"/>
        <v>0</v>
      </c>
      <c r="T42" s="9"/>
      <c r="U42">
        <v>2495648</v>
      </c>
    </row>
    <row r="43" spans="1:21" s="52" customFormat="1">
      <c r="A43" s="296">
        <f>VLOOKUP(U43,Sheet1!$C$2:$C$84,1,FALSE)</f>
        <v>2186812</v>
      </c>
      <c r="B43" t="s">
        <v>367</v>
      </c>
      <c r="C43" t="s">
        <v>368</v>
      </c>
      <c r="D43">
        <v>30600</v>
      </c>
      <c r="E43" s="241">
        <f>VLOOKUP(A43,Sheet1!$C$2:$E$84,3,FALSE)</f>
        <v>30600</v>
      </c>
      <c r="F43" s="242">
        <f t="shared" si="0"/>
        <v>0</v>
      </c>
      <c r="G43" s="258">
        <f t="shared" si="4"/>
        <v>0</v>
      </c>
      <c r="H43">
        <v>292093.21999999997</v>
      </c>
      <c r="I43" s="244">
        <f>VLOOKUP(A43,Sheet1!$C$2:$F$84,4,FALSE)</f>
        <v>292093.21999999997</v>
      </c>
      <c r="J43" s="242">
        <f t="shared" si="1"/>
        <v>0</v>
      </c>
      <c r="K43" s="258">
        <f t="shared" si="5"/>
        <v>0</v>
      </c>
      <c r="L43">
        <v>4.46</v>
      </c>
      <c r="M43" s="241">
        <f>VLOOKUP(A43,Sheet1!$C$2:$G$84,5,FALSE)</f>
        <v>4.46</v>
      </c>
      <c r="N43" s="242">
        <f t="shared" si="8"/>
        <v>0</v>
      </c>
      <c r="O43" s="258">
        <f t="shared" si="9"/>
        <v>0</v>
      </c>
      <c r="P43">
        <v>136476</v>
      </c>
      <c r="Q43" s="241">
        <f>VLOOKUP(A43,Sheet1!$C$2:$H$84,6,FALSE)</f>
        <v>136476</v>
      </c>
      <c r="R43" s="242">
        <f t="shared" si="10"/>
        <v>0</v>
      </c>
      <c r="S43" s="258">
        <f t="shared" si="11"/>
        <v>0</v>
      </c>
      <c r="T43" s="9"/>
      <c r="U43">
        <v>2186812</v>
      </c>
    </row>
    <row r="44" spans="1:21" s="52" customFormat="1">
      <c r="A44" s="296">
        <f>VLOOKUP(U44,Sheet1!$C$2:$C$84,1,FALSE)</f>
        <v>2615565</v>
      </c>
      <c r="B44" t="s">
        <v>369</v>
      </c>
      <c r="C44" t="s">
        <v>370</v>
      </c>
      <c r="D44">
        <v>18400</v>
      </c>
      <c r="E44" s="241">
        <f>VLOOKUP(A44,Sheet1!$C$2:$E$84,3,FALSE)</f>
        <v>18400</v>
      </c>
      <c r="F44" s="242">
        <f t="shared" si="0"/>
        <v>0</v>
      </c>
      <c r="G44" s="258">
        <f t="shared" si="4"/>
        <v>0</v>
      </c>
      <c r="H44">
        <v>615917.48</v>
      </c>
      <c r="I44" s="244">
        <f>VLOOKUP(A44,Sheet1!$C$2:$F$84,4,FALSE)</f>
        <v>615917.48</v>
      </c>
      <c r="J44" s="242">
        <f t="shared" si="1"/>
        <v>0</v>
      </c>
      <c r="K44" s="258">
        <f t="shared" si="5"/>
        <v>0</v>
      </c>
      <c r="L44">
        <v>39.67</v>
      </c>
      <c r="M44" s="241">
        <f>VLOOKUP(A44,Sheet1!$C$2:$G$84,5,FALSE)</f>
        <v>39.67</v>
      </c>
      <c r="N44" s="242">
        <f t="shared" si="8"/>
        <v>0</v>
      </c>
      <c r="O44" s="258">
        <f t="shared" si="9"/>
        <v>0</v>
      </c>
      <c r="P44">
        <v>729928</v>
      </c>
      <c r="Q44" s="241">
        <f>VLOOKUP(A44,Sheet1!$C$2:$H$84,6,FALSE)</f>
        <v>729928</v>
      </c>
      <c r="R44" s="242">
        <f t="shared" si="10"/>
        <v>0</v>
      </c>
      <c r="S44" s="258">
        <f t="shared" si="11"/>
        <v>0</v>
      </c>
      <c r="T44" s="9"/>
      <c r="U44">
        <v>2615565</v>
      </c>
    </row>
    <row r="45" spans="1:21" s="52" customFormat="1">
      <c r="A45" s="296">
        <f>VLOOKUP(U45,Sheet1!$C$2:$C$84,1,FALSE)</f>
        <v>2722670</v>
      </c>
      <c r="B45" t="s">
        <v>371</v>
      </c>
      <c r="C45" t="s">
        <v>372</v>
      </c>
      <c r="D45">
        <v>16414</v>
      </c>
      <c r="E45" s="241">
        <f>VLOOKUP(A45,Sheet1!$C$2:$E$84,3,FALSE)</f>
        <v>16414</v>
      </c>
      <c r="F45" s="242">
        <f t="shared" si="0"/>
        <v>0</v>
      </c>
      <c r="G45" s="258">
        <f t="shared" si="4"/>
        <v>0</v>
      </c>
      <c r="H45">
        <v>244930.71</v>
      </c>
      <c r="I45" s="244">
        <f>VLOOKUP(A45,Sheet1!$C$2:$F$84,4,FALSE)</f>
        <v>249507.58</v>
      </c>
      <c r="J45" s="242">
        <f t="shared" si="1"/>
        <v>-4576.8699999999953</v>
      </c>
      <c r="K45" s="258">
        <f t="shared" si="5"/>
        <v>-1.8686386900000001E-2</v>
      </c>
      <c r="L45">
        <v>12.04</v>
      </c>
      <c r="M45" s="241">
        <f>VLOOKUP(A45,Sheet1!$C$2:$G$84,5,FALSE)</f>
        <v>12.04</v>
      </c>
      <c r="N45" s="242">
        <f t="shared" si="8"/>
        <v>0</v>
      </c>
      <c r="O45" s="258">
        <f t="shared" si="9"/>
        <v>0</v>
      </c>
      <c r="P45">
        <v>197624.56</v>
      </c>
      <c r="Q45" s="241">
        <f>VLOOKUP(A45,Sheet1!$C$2:$H$84,6,FALSE)</f>
        <v>197624.56</v>
      </c>
      <c r="R45" s="242">
        <f t="shared" si="10"/>
        <v>0</v>
      </c>
      <c r="S45" s="258">
        <f t="shared" si="11"/>
        <v>0</v>
      </c>
      <c r="T45" s="9"/>
      <c r="U45">
        <v>2722670</v>
      </c>
    </row>
    <row r="46" spans="1:21" s="52" customFormat="1">
      <c r="A46" s="296">
        <f>VLOOKUP(U46,Sheet1!$C$2:$C$84,1,FALSE)</f>
        <v>7124594</v>
      </c>
      <c r="B46">
        <v>712459908</v>
      </c>
      <c r="C46" t="s">
        <v>373</v>
      </c>
      <c r="D46">
        <v>2596</v>
      </c>
      <c r="E46" s="241">
        <f>VLOOKUP(A46,Sheet1!$C$2:$E$84,3,FALSE)</f>
        <v>2596</v>
      </c>
      <c r="F46" s="242">
        <f t="shared" si="0"/>
        <v>0</v>
      </c>
      <c r="G46" s="258">
        <f t="shared" si="4"/>
        <v>0</v>
      </c>
      <c r="H46">
        <v>382225.63</v>
      </c>
      <c r="I46" s="244">
        <f>VLOOKUP(A46,Sheet1!$C$2:$F$84,4,FALSE)</f>
        <v>382225.63</v>
      </c>
      <c r="J46" s="242">
        <f t="shared" si="1"/>
        <v>0</v>
      </c>
      <c r="K46" s="258">
        <f t="shared" si="5"/>
        <v>0</v>
      </c>
      <c r="L46">
        <v>149.71766</v>
      </c>
      <c r="M46" s="241">
        <f>VLOOKUP(A46,Sheet1!$C$2:$G$84,5,FALSE)</f>
        <v>149.71</v>
      </c>
      <c r="N46" s="242">
        <f t="shared" si="8"/>
        <v>7.6599999999871216E-3</v>
      </c>
      <c r="O46" s="258">
        <f t="shared" si="9"/>
        <v>5.1162999999999998E-5</v>
      </c>
      <c r="P46">
        <v>388667.05</v>
      </c>
      <c r="Q46" s="241">
        <f>VLOOKUP(A46,Sheet1!$C$2:$H$84,6,FALSE)</f>
        <v>388646.91</v>
      </c>
      <c r="R46" s="242">
        <f t="shared" si="10"/>
        <v>20.14000000001397</v>
      </c>
      <c r="S46" s="258">
        <f t="shared" si="11"/>
        <v>5.1818099999999998E-5</v>
      </c>
      <c r="T46" s="9"/>
      <c r="U46">
        <v>7124594</v>
      </c>
    </row>
    <row r="47" spans="1:21" s="52" customFormat="1">
      <c r="A47" s="296">
        <f>VLOOKUP(U47,Sheet1!$C$2:$C$84,1,FALSE)</f>
        <v>7171589</v>
      </c>
      <c r="B47">
        <v>717158901</v>
      </c>
      <c r="C47" t="s">
        <v>374</v>
      </c>
      <c r="D47">
        <v>18812</v>
      </c>
      <c r="E47" s="241">
        <f>VLOOKUP(A47,Sheet1!$C$2:$E$84,3,FALSE)</f>
        <v>18812</v>
      </c>
      <c r="F47" s="242">
        <f t="shared" si="0"/>
        <v>0</v>
      </c>
      <c r="G47" s="258">
        <f t="shared" si="4"/>
        <v>0</v>
      </c>
      <c r="H47">
        <v>260935.21</v>
      </c>
      <c r="I47" s="244">
        <f>VLOOKUP(A47,Sheet1!$C$2:$F$84,4,FALSE)</f>
        <v>260935.19</v>
      </c>
      <c r="J47" s="242">
        <f t="shared" si="1"/>
        <v>1.9999999989522621E-2</v>
      </c>
      <c r="K47" s="258">
        <f t="shared" si="5"/>
        <v>7.6599999999999998E-8</v>
      </c>
      <c r="L47">
        <v>9.0410819999999994</v>
      </c>
      <c r="M47" s="241">
        <f>VLOOKUP(A47,Sheet1!$C$2:$G$84,5,FALSE)</f>
        <v>9.0399999999999991</v>
      </c>
      <c r="N47" s="242">
        <f t="shared" si="8"/>
        <v>1.0820000000002494E-3</v>
      </c>
      <c r="O47" s="258">
        <f t="shared" si="9"/>
        <v>1.196759E-4</v>
      </c>
      <c r="P47">
        <v>170080.83</v>
      </c>
      <c r="Q47" s="241">
        <f>VLOOKUP(A47,Sheet1!$C$2:$H$84,6,FALSE)</f>
        <v>170072.02</v>
      </c>
      <c r="R47" s="242">
        <f t="shared" si="10"/>
        <v>8.8099999999976717</v>
      </c>
      <c r="S47" s="258">
        <f t="shared" si="11"/>
        <v>5.1798900000000003E-5</v>
      </c>
      <c r="T47" s="9"/>
      <c r="U47">
        <v>7171589</v>
      </c>
    </row>
    <row r="48" spans="1:21" s="52" customFormat="1">
      <c r="A48" s="296">
        <f>VLOOKUP(U48,Sheet1!$C$2:$C$84,1,FALSE)</f>
        <v>7333378</v>
      </c>
      <c r="B48">
        <v>733337901</v>
      </c>
      <c r="C48" t="s">
        <v>375</v>
      </c>
      <c r="D48">
        <v>2445</v>
      </c>
      <c r="E48" s="241">
        <f>VLOOKUP(A48,Sheet1!$C$2:$E$84,3,FALSE)</f>
        <v>2445</v>
      </c>
      <c r="F48" s="242">
        <f t="shared" si="0"/>
        <v>0</v>
      </c>
      <c r="G48" s="258">
        <f t="shared" si="4"/>
        <v>0</v>
      </c>
      <c r="H48">
        <v>439027.29</v>
      </c>
      <c r="I48" s="244">
        <f>VLOOKUP(A48,Sheet1!$C$2:$F$84,4,FALSE)</f>
        <v>439028.68</v>
      </c>
      <c r="J48" s="242">
        <f t="shared" si="1"/>
        <v>-1.3900000000139698</v>
      </c>
      <c r="K48" s="258">
        <f t="shared" si="5"/>
        <v>-3.1661000000000001E-6</v>
      </c>
      <c r="L48">
        <v>436.61606999999998</v>
      </c>
      <c r="M48" s="241">
        <f>VLOOKUP(A48,Sheet1!$C$2:$G$84,5,FALSE)</f>
        <v>436.59</v>
      </c>
      <c r="N48" s="242">
        <f t="shared" si="8"/>
        <v>2.6070000000004256E-2</v>
      </c>
      <c r="O48" s="258">
        <f t="shared" si="9"/>
        <v>5.9709200000000001E-5</v>
      </c>
      <c r="P48">
        <v>1067526.29</v>
      </c>
      <c r="Q48" s="241">
        <f>VLOOKUP(A48,Sheet1!$C$2:$H$84,6,FALSE)</f>
        <v>1067470.99</v>
      </c>
      <c r="R48" s="242">
        <f t="shared" si="10"/>
        <v>55.300000000046566</v>
      </c>
      <c r="S48" s="258">
        <f t="shared" si="11"/>
        <v>5.1802000000000003E-5</v>
      </c>
      <c r="T48" s="9"/>
      <c r="U48">
        <v>7333378</v>
      </c>
    </row>
    <row r="49" spans="1:37" s="52" customFormat="1">
      <c r="A49" s="296">
        <f>VLOOKUP(U49,Sheet1!$C$2:$C$84,1,FALSE)</f>
        <v>2945927</v>
      </c>
      <c r="B49" t="s">
        <v>376</v>
      </c>
      <c r="C49" t="s">
        <v>377</v>
      </c>
      <c r="D49">
        <v>23600</v>
      </c>
      <c r="E49" s="241">
        <f>VLOOKUP(A49,Sheet1!$C$2:$E$84,3,FALSE)</f>
        <v>23600</v>
      </c>
      <c r="F49" s="242">
        <f t="shared" si="0"/>
        <v>0</v>
      </c>
      <c r="G49" s="258">
        <f t="shared" si="4"/>
        <v>0</v>
      </c>
      <c r="H49">
        <v>288347.15999999997</v>
      </c>
      <c r="I49" s="244">
        <f>VLOOKUP(A49,Sheet1!$C$2:$F$84,4,FALSE)</f>
        <v>288347.15999999997</v>
      </c>
      <c r="J49" s="242">
        <f t="shared" si="1"/>
        <v>0</v>
      </c>
      <c r="K49" s="258">
        <f t="shared" si="5"/>
        <v>0</v>
      </c>
      <c r="L49">
        <v>7.66</v>
      </c>
      <c r="M49" s="241">
        <f>VLOOKUP(A49,Sheet1!$C$2:$G$84,5,FALSE)</f>
        <v>7.66</v>
      </c>
      <c r="N49" s="242">
        <f t="shared" si="8"/>
        <v>0</v>
      </c>
      <c r="O49" s="258">
        <f t="shared" si="9"/>
        <v>0</v>
      </c>
      <c r="P49">
        <v>180776</v>
      </c>
      <c r="Q49" s="241">
        <f>VLOOKUP(A49,Sheet1!$C$2:$H$84,6,FALSE)</f>
        <v>180776</v>
      </c>
      <c r="R49" s="242">
        <f t="shared" si="10"/>
        <v>0</v>
      </c>
      <c r="S49" s="258">
        <f t="shared" si="11"/>
        <v>0</v>
      </c>
      <c r="T49" s="9"/>
      <c r="U49">
        <v>2945927</v>
      </c>
    </row>
    <row r="50" spans="1:37" s="52" customFormat="1">
      <c r="A50" s="296">
        <f>VLOOKUP(U50,Sheet1!$C$2:$C$84,1,FALSE)</f>
        <v>2136646</v>
      </c>
      <c r="B50" t="s">
        <v>378</v>
      </c>
      <c r="C50" t="s">
        <v>379</v>
      </c>
      <c r="D50">
        <v>11200</v>
      </c>
      <c r="E50" s="241">
        <f>VLOOKUP(A50,Sheet1!$C$2:$E$84,3,FALSE)</f>
        <v>11200</v>
      </c>
      <c r="F50" s="242">
        <f t="shared" si="0"/>
        <v>0</v>
      </c>
      <c r="G50" s="258">
        <f t="shared" si="4"/>
        <v>0</v>
      </c>
      <c r="H50">
        <v>294060.79999999999</v>
      </c>
      <c r="I50" s="244">
        <f>VLOOKUP(A50,Sheet1!$C$2:$F$84,4,FALSE)</f>
        <v>294060.79999999999</v>
      </c>
      <c r="J50" s="242">
        <f t="shared" si="1"/>
        <v>0</v>
      </c>
      <c r="K50" s="258">
        <f t="shared" si="5"/>
        <v>0</v>
      </c>
      <c r="L50">
        <v>16.82</v>
      </c>
      <c r="M50" s="241">
        <f>VLOOKUP(A50,Sheet1!$C$2:$G$84,5,FALSE)</f>
        <v>16.82</v>
      </c>
      <c r="N50" s="242">
        <f t="shared" si="8"/>
        <v>0</v>
      </c>
      <c r="O50" s="258">
        <f t="shared" si="9"/>
        <v>0</v>
      </c>
      <c r="P50">
        <v>188384</v>
      </c>
      <c r="Q50" s="241">
        <f>VLOOKUP(A50,Sheet1!$C$2:$H$84,6,FALSE)</f>
        <v>188384</v>
      </c>
      <c r="R50" s="242">
        <f t="shared" si="10"/>
        <v>0</v>
      </c>
      <c r="S50" s="258">
        <f t="shared" si="11"/>
        <v>0</v>
      </c>
      <c r="T50" s="9"/>
      <c r="U50">
        <v>2136646</v>
      </c>
    </row>
    <row r="51" spans="1:37" s="52" customFormat="1">
      <c r="A51" s="296">
        <f>VLOOKUP(U51,Sheet1!$C$2:$C$84,1,FALSE)</f>
        <v>2031730</v>
      </c>
      <c r="B51">
        <v>294821608</v>
      </c>
      <c r="C51" t="s">
        <v>380</v>
      </c>
      <c r="D51">
        <v>70800</v>
      </c>
      <c r="E51" s="241">
        <f>VLOOKUP(A51,Sheet1!$C$2:$E$84,3,FALSE)</f>
        <v>70800</v>
      </c>
      <c r="F51" s="242">
        <f t="shared" si="0"/>
        <v>0</v>
      </c>
      <c r="G51" s="258">
        <f t="shared" si="4"/>
        <v>0</v>
      </c>
      <c r="H51">
        <v>507624.08</v>
      </c>
      <c r="I51" s="244">
        <f>VLOOKUP(A51,Sheet1!$C$2:$F$84,4,FALSE)</f>
        <v>507624.08</v>
      </c>
      <c r="J51" s="242">
        <f t="shared" si="1"/>
        <v>0</v>
      </c>
      <c r="K51" s="258">
        <f t="shared" si="5"/>
        <v>0</v>
      </c>
      <c r="L51">
        <v>8.4600000000000009</v>
      </c>
      <c r="M51" s="241">
        <f>VLOOKUP(A51,Sheet1!$C$2:$G$84,5,FALSE)</f>
        <v>8.4600000000000009</v>
      </c>
      <c r="N51" s="242">
        <f t="shared" si="8"/>
        <v>0</v>
      </c>
      <c r="O51" s="258">
        <f t="shared" si="9"/>
        <v>0</v>
      </c>
      <c r="P51">
        <v>598968</v>
      </c>
      <c r="Q51" s="241">
        <f>VLOOKUP(A51,Sheet1!$C$2:$H$84,6,FALSE)</f>
        <v>598968</v>
      </c>
      <c r="R51" s="242">
        <f t="shared" si="10"/>
        <v>0</v>
      </c>
      <c r="S51" s="258">
        <f t="shared" si="11"/>
        <v>0</v>
      </c>
      <c r="T51" s="9"/>
      <c r="U51">
        <v>2031730</v>
      </c>
    </row>
    <row r="52" spans="1:37" s="52" customFormat="1">
      <c r="A52" s="296">
        <f>VLOOKUP(U52,Sheet1!$C$2:$C$84,1,FALSE)</f>
        <v>6616508</v>
      </c>
      <c r="B52">
        <v>661650903</v>
      </c>
      <c r="C52" t="s">
        <v>381</v>
      </c>
      <c r="D52">
        <v>7290</v>
      </c>
      <c r="E52" s="241">
        <f>VLOOKUP(A52,Sheet1!$C$2:$E$84,3,FALSE)</f>
        <v>7290</v>
      </c>
      <c r="F52" s="242">
        <f t="shared" si="0"/>
        <v>0</v>
      </c>
      <c r="G52" s="258">
        <f t="shared" si="4"/>
        <v>0</v>
      </c>
      <c r="H52">
        <v>136585.96</v>
      </c>
      <c r="I52" s="244">
        <f>VLOOKUP(A52,Sheet1!$C$2:$F$84,4,FALSE)</f>
        <v>123898.39</v>
      </c>
      <c r="J52" s="242">
        <f t="shared" si="1"/>
        <v>12687.569999999992</v>
      </c>
      <c r="K52" s="258">
        <f t="shared" si="5"/>
        <v>9.2890733399999995E-2</v>
      </c>
      <c r="L52">
        <v>11.474259999999999</v>
      </c>
      <c r="M52" s="241">
        <f>VLOOKUP(A52,Sheet1!$C$2:$G$84,5,FALSE)</f>
        <v>11.45</v>
      </c>
      <c r="N52" s="242">
        <f t="shared" si="2"/>
        <v>2.4259999999999948E-2</v>
      </c>
      <c r="O52" s="258">
        <f t="shared" si="3"/>
        <v>2.1142976E-3</v>
      </c>
      <c r="P52">
        <v>83647.360000000001</v>
      </c>
      <c r="Q52" s="241">
        <f>VLOOKUP(A52,Sheet1!$C$2:$H$84,6,FALSE)</f>
        <v>83463.94</v>
      </c>
      <c r="R52" s="242">
        <f t="shared" si="6"/>
        <v>183.41999999999825</v>
      </c>
      <c r="S52" s="258">
        <f t="shared" si="7"/>
        <v>2.1927768999999999E-3</v>
      </c>
      <c r="T52" s="9"/>
      <c r="U52">
        <v>6616508</v>
      </c>
    </row>
    <row r="53" spans="1:37" s="52" customFormat="1">
      <c r="A53" s="296" t="str">
        <f>VLOOKUP(U53,Sheet1!$C$2:$C$84,1,FALSE)</f>
        <v>B0744B3</v>
      </c>
      <c r="B53" t="s">
        <v>382</v>
      </c>
      <c r="C53" t="s">
        <v>383</v>
      </c>
      <c r="D53">
        <v>16095</v>
      </c>
      <c r="E53" s="241">
        <f>VLOOKUP(A53,Sheet1!$C$2:$E$84,3,FALSE)</f>
        <v>16095</v>
      </c>
      <c r="F53" s="242">
        <f t="shared" si="0"/>
        <v>0</v>
      </c>
      <c r="G53" s="258">
        <f t="shared" si="4"/>
        <v>0</v>
      </c>
      <c r="H53">
        <v>476240.27</v>
      </c>
      <c r="I53" s="244">
        <f>VLOOKUP(A53,Sheet1!$C$2:$F$84,4,FALSE)</f>
        <v>476240.25</v>
      </c>
      <c r="J53" s="242">
        <f t="shared" si="1"/>
        <v>2.0000000018626451E-2</v>
      </c>
      <c r="K53" s="258">
        <f t="shared" si="5"/>
        <v>4.1999999999999999E-8</v>
      </c>
      <c r="L53">
        <v>21.789831</v>
      </c>
      <c r="M53" s="241">
        <f>VLOOKUP(A53,Sheet1!$C$2:$G$84,5,FALSE)</f>
        <v>21.75</v>
      </c>
      <c r="N53" s="242">
        <f t="shared" si="2"/>
        <v>3.9830999999999506E-2</v>
      </c>
      <c r="O53" s="258">
        <f t="shared" si="3"/>
        <v>1.8279628000000001E-3</v>
      </c>
      <c r="P53">
        <v>350707.34</v>
      </c>
      <c r="Q53" s="241">
        <f>VLOOKUP(A53,Sheet1!$C$2:$H$84,6,FALSE)</f>
        <v>350109.38</v>
      </c>
      <c r="R53" s="242">
        <f t="shared" si="6"/>
        <v>597.96000000002095</v>
      </c>
      <c r="S53" s="258">
        <f t="shared" si="7"/>
        <v>1.7050113999999999E-3</v>
      </c>
      <c r="T53" s="9"/>
      <c r="U53" t="s">
        <v>293</v>
      </c>
    </row>
    <row r="54" spans="1:37" s="52" customFormat="1">
      <c r="A54" s="296" t="str">
        <f>VLOOKUP(U54,Sheet1!$C$2:$C$84,1,FALSE)</f>
        <v>B0SWJX3</v>
      </c>
      <c r="B54" t="s">
        <v>384</v>
      </c>
      <c r="C54" t="s">
        <v>385</v>
      </c>
      <c r="D54">
        <v>7100</v>
      </c>
      <c r="E54" s="241">
        <f>VLOOKUP(A54,Sheet1!$C$2:$E$84,3,FALSE)</f>
        <v>7100</v>
      </c>
      <c r="F54" s="242">
        <f t="shared" si="0"/>
        <v>0</v>
      </c>
      <c r="G54" s="258">
        <f t="shared" si="4"/>
        <v>0</v>
      </c>
      <c r="H54">
        <v>406713.57</v>
      </c>
      <c r="I54" s="244">
        <f>VLOOKUP(A54,Sheet1!$C$2:$F$84,4,FALSE)</f>
        <v>406713.57</v>
      </c>
      <c r="J54" s="242">
        <f t="shared" si="1"/>
        <v>0</v>
      </c>
      <c r="K54" s="258">
        <f t="shared" si="5"/>
        <v>0</v>
      </c>
      <c r="L54">
        <v>94.046299000000005</v>
      </c>
      <c r="M54" s="241">
        <f>VLOOKUP(A54,Sheet1!$C$2:$G$84,5,FALSE)</f>
        <v>93.89</v>
      </c>
      <c r="N54" s="242">
        <f t="shared" si="2"/>
        <v>0.15629900000000418</v>
      </c>
      <c r="O54" s="258">
        <f t="shared" si="3"/>
        <v>1.6619366999999999E-3</v>
      </c>
      <c r="P54">
        <v>667728.72</v>
      </c>
      <c r="Q54" s="241">
        <f>VLOOKUP(A54,Sheet1!$C$2:$H$84,6,FALSE)</f>
        <v>666590.26</v>
      </c>
      <c r="R54" s="242">
        <f t="shared" si="6"/>
        <v>1138.4599999999627</v>
      </c>
      <c r="S54" s="258">
        <f t="shared" si="7"/>
        <v>1.7049738000000001E-3</v>
      </c>
      <c r="T54" s="9"/>
      <c r="U54" t="s">
        <v>294</v>
      </c>
    </row>
    <row r="55" spans="1:37" s="52" customFormat="1">
      <c r="A55" s="296" t="str">
        <f>VLOOKUP(U55,Sheet1!$C$2:$C$84,1,FALSE)</f>
        <v>B1HHKD3</v>
      </c>
      <c r="B55" t="s">
        <v>386</v>
      </c>
      <c r="C55" t="s">
        <v>387</v>
      </c>
      <c r="D55">
        <v>5885</v>
      </c>
      <c r="E55" s="241">
        <f>VLOOKUP(A55,Sheet1!$C$2:$E$84,3,FALSE)</f>
        <v>5885</v>
      </c>
      <c r="F55" s="242">
        <f t="shared" si="0"/>
        <v>0</v>
      </c>
      <c r="G55" s="258">
        <f t="shared" si="4"/>
        <v>0</v>
      </c>
      <c r="H55">
        <v>271392.05</v>
      </c>
      <c r="I55" s="244">
        <f>VLOOKUP(A55,Sheet1!$C$2:$F$84,4,FALSE)</f>
        <v>283658.11</v>
      </c>
      <c r="J55" s="242">
        <f t="shared" si="1"/>
        <v>-12266.059999999998</v>
      </c>
      <c r="K55" s="258">
        <f t="shared" si="5"/>
        <v>-4.5196828699999997E-2</v>
      </c>
      <c r="L55">
        <v>28.12</v>
      </c>
      <c r="M55" s="241">
        <f>VLOOKUP(A55,Sheet1!$C$2:$G$84,5,FALSE)</f>
        <v>28.12</v>
      </c>
      <c r="N55" s="242">
        <f t="shared" si="2"/>
        <v>0</v>
      </c>
      <c r="O55" s="258">
        <f t="shared" si="3"/>
        <v>0</v>
      </c>
      <c r="P55">
        <v>165486.20000000001</v>
      </c>
      <c r="Q55" s="241">
        <f>VLOOKUP(A55,Sheet1!$C$2:$H$84,6,FALSE)</f>
        <v>165486.20000000001</v>
      </c>
      <c r="R55" s="242">
        <f t="shared" si="6"/>
        <v>0</v>
      </c>
      <c r="S55" s="258">
        <f t="shared" si="7"/>
        <v>0</v>
      </c>
      <c r="T55" s="9"/>
      <c r="U55" t="s">
        <v>295</v>
      </c>
    </row>
    <row r="56" spans="1:37" s="52" customFormat="1">
      <c r="A56" s="296" t="str">
        <f>VLOOKUP(U56,Sheet1!$C$2:$C$84,1,FALSE)</f>
        <v>B1JB4K8</v>
      </c>
      <c r="B56" t="s">
        <v>388</v>
      </c>
      <c r="C56" t="s">
        <v>389</v>
      </c>
      <c r="D56">
        <v>7015</v>
      </c>
      <c r="E56" s="241">
        <f>VLOOKUP(A56,Sheet1!$C$2:$E$84,3,FALSE)</f>
        <v>7015</v>
      </c>
      <c r="F56" s="242">
        <f t="shared" ref="F56:F59" si="12">D56-E56</f>
        <v>0</v>
      </c>
      <c r="G56" s="258">
        <f t="shared" ref="G56:G59" si="13">ROUND(F56/D56,10)</f>
        <v>0</v>
      </c>
      <c r="H56">
        <v>553085.36</v>
      </c>
      <c r="I56" s="244">
        <f>VLOOKUP(A56,Sheet1!$C$2:$F$84,4,FALSE)</f>
        <v>553085.36</v>
      </c>
      <c r="J56" s="242">
        <f t="shared" ref="J56:J58" si="14">H56-I56</f>
        <v>0</v>
      </c>
      <c r="K56" s="258">
        <f t="shared" ref="K56:K58" si="15">ROUND(J56/H56,10)</f>
        <v>0</v>
      </c>
      <c r="L56">
        <v>101.118082</v>
      </c>
      <c r="M56" s="241">
        <f>VLOOKUP(A56,Sheet1!$C$2:$G$84,5,FALSE)</f>
        <v>101.14</v>
      </c>
      <c r="N56" s="242">
        <f t="shared" ref="N56" si="16">L56-M56</f>
        <v>-2.1917999999999438E-2</v>
      </c>
      <c r="O56" s="258">
        <f t="shared" ref="O56" si="17">ROUND(N56/L56,10)</f>
        <v>-2.167565E-4</v>
      </c>
      <c r="P56">
        <v>709343.35</v>
      </c>
      <c r="Q56" s="241">
        <f>VLOOKUP(A56,Sheet1!$C$2:$H$84,6,FALSE)</f>
        <v>709472.97</v>
      </c>
      <c r="R56" s="242">
        <f t="shared" ref="R56" si="18">P56-Q56</f>
        <v>-129.61999999999534</v>
      </c>
      <c r="S56" s="258">
        <f t="shared" ref="S56" si="19">ROUND(R56/P56,10)</f>
        <v>-1.8273240000000001E-4</v>
      </c>
      <c r="T56" s="174"/>
      <c r="U56" t="s">
        <v>296</v>
      </c>
      <c r="V56" s="344"/>
      <c r="W56" s="344"/>
      <c r="X56" s="242"/>
      <c r="Y56" s="258"/>
      <c r="Z56" s="242"/>
      <c r="AA56" s="242"/>
      <c r="AB56" s="242"/>
      <c r="AC56" s="258"/>
      <c r="AD56" s="344"/>
      <c r="AE56" s="344"/>
      <c r="AF56" s="242"/>
      <c r="AG56" s="258"/>
      <c r="AH56" s="344"/>
      <c r="AI56" s="344"/>
      <c r="AJ56" s="242"/>
      <c r="AK56" s="258"/>
    </row>
    <row r="57" spans="1:37" s="52" customFormat="1">
      <c r="A57" s="296" t="str">
        <f>VLOOKUP(U57,Sheet1!$C$2:$C$84,1,FALSE)</f>
        <v>B1Q3J35</v>
      </c>
      <c r="B57" t="s">
        <v>390</v>
      </c>
      <c r="C57" t="s">
        <v>391</v>
      </c>
      <c r="D57">
        <v>13596</v>
      </c>
      <c r="E57" s="241">
        <f>VLOOKUP(A57,Sheet1!$C$2:$E$84,3,FALSE)</f>
        <v>13596</v>
      </c>
      <c r="F57" s="242">
        <f t="shared" si="12"/>
        <v>0</v>
      </c>
      <c r="G57" s="258">
        <f t="shared" si="13"/>
        <v>0</v>
      </c>
      <c r="H57">
        <v>264414.63</v>
      </c>
      <c r="I57" s="244">
        <f>VLOOKUP(A57,Sheet1!$C$2:$F$84,4,FALSE)</f>
        <v>264414.63</v>
      </c>
      <c r="J57" s="242">
        <f t="shared" si="14"/>
        <v>0</v>
      </c>
      <c r="K57" s="258">
        <f t="shared" si="15"/>
        <v>0</v>
      </c>
      <c r="L57">
        <v>15.925751</v>
      </c>
      <c r="M57" s="241">
        <f>VLOOKUP(A57,Sheet1!$C$2:$G$84,5,FALSE)</f>
        <v>15.94</v>
      </c>
      <c r="N57" s="242">
        <f t="shared" si="2"/>
        <v>-1.4248999999999512E-2</v>
      </c>
      <c r="O57" s="258">
        <f t="shared" si="3"/>
        <v>-8.9471449999999997E-4</v>
      </c>
      <c r="P57">
        <v>216526.52</v>
      </c>
      <c r="Q57" s="241">
        <f>VLOOKUP(A57,Sheet1!$C$2:$H$84,6,FALSE)</f>
        <v>216770.65</v>
      </c>
      <c r="R57" s="242">
        <f t="shared" ref="R57:R75" si="20">P57-Q57</f>
        <v>-244.13000000000466</v>
      </c>
      <c r="S57" s="258">
        <f t="shared" si="7"/>
        <v>-1.1274830999999999E-3</v>
      </c>
      <c r="T57" s="9"/>
      <c r="U57" t="s">
        <v>297</v>
      </c>
    </row>
    <row r="58" spans="1:37" s="52" customFormat="1">
      <c r="A58" s="296" t="str">
        <f>VLOOKUP(U58,Sheet1!$C$2:$C$84,1,FALSE)</f>
        <v>B1WY233</v>
      </c>
      <c r="B58" t="s">
        <v>392</v>
      </c>
      <c r="C58" t="s">
        <v>393</v>
      </c>
      <c r="D58">
        <v>20682</v>
      </c>
      <c r="E58" s="241">
        <f>VLOOKUP(A58,Sheet1!$C$2:$E$84,3,FALSE)</f>
        <v>20682</v>
      </c>
      <c r="F58" s="242">
        <f t="shared" si="12"/>
        <v>0</v>
      </c>
      <c r="G58" s="258">
        <f t="shared" si="13"/>
        <v>0</v>
      </c>
      <c r="H58">
        <v>410724.72</v>
      </c>
      <c r="I58" s="244">
        <f>VLOOKUP(A58,Sheet1!$C$2:$F$84,4,FALSE)</f>
        <v>410724.72</v>
      </c>
      <c r="J58" s="242">
        <f t="shared" si="14"/>
        <v>0</v>
      </c>
      <c r="K58" s="258">
        <f t="shared" si="15"/>
        <v>0</v>
      </c>
      <c r="L58">
        <v>15.647054000000001</v>
      </c>
      <c r="M58" s="241">
        <f>VLOOKUP(A58,Sheet1!$C$2:$G$84,5,FALSE)</f>
        <v>15.62</v>
      </c>
      <c r="N58" s="242">
        <f t="shared" si="2"/>
        <v>2.7054000000001466E-2</v>
      </c>
      <c r="O58" s="258">
        <f t="shared" si="3"/>
        <v>1.7290156E-3</v>
      </c>
      <c r="P58">
        <v>323612.37</v>
      </c>
      <c r="Q58" s="241">
        <f>VLOOKUP(A58,Sheet1!$C$2:$H$84,6,FALSE)</f>
        <v>323060.62</v>
      </c>
      <c r="R58" s="242">
        <f t="shared" si="20"/>
        <v>551.75</v>
      </c>
      <c r="S58" s="258">
        <f t="shared" si="7"/>
        <v>1.7049719000000001E-3</v>
      </c>
      <c r="T58" s="9"/>
      <c r="U58" t="s">
        <v>298</v>
      </c>
    </row>
    <row r="59" spans="1:37" s="52" customFormat="1">
      <c r="A59" s="296" t="str">
        <f>VLOOKUP(U59,Sheet1!$C$2:$C$84,1,FALSE)</f>
        <v>B28YTC2</v>
      </c>
      <c r="B59" t="s">
        <v>394</v>
      </c>
      <c r="C59" t="s">
        <v>395</v>
      </c>
      <c r="D59">
        <v>3022</v>
      </c>
      <c r="E59" s="241">
        <f>VLOOKUP(A59,Sheet1!$C$2:$E$84,3,FALSE)</f>
        <v>3022</v>
      </c>
      <c r="F59" s="242">
        <f t="shared" si="12"/>
        <v>0</v>
      </c>
      <c r="G59" s="258">
        <f t="shared" si="13"/>
        <v>0</v>
      </c>
      <c r="H59">
        <v>202968.87</v>
      </c>
      <c r="I59" s="244">
        <f>VLOOKUP(A59,Sheet1!$C$2:$F$84,4,FALSE)</f>
        <v>202969.60000000001</v>
      </c>
      <c r="J59" s="242">
        <f t="shared" si="1"/>
        <v>-0.73000000001047738</v>
      </c>
      <c r="K59" s="258">
        <f t="shared" si="5"/>
        <v>-3.5966E-6</v>
      </c>
      <c r="L59">
        <v>67.211507999999995</v>
      </c>
      <c r="M59" s="241">
        <f>VLOOKUP(A59,Sheet1!$C$2:$G$84,5,FALSE)</f>
        <v>66.83</v>
      </c>
      <c r="N59" s="242">
        <f t="shared" si="2"/>
        <v>0.38150799999999663</v>
      </c>
      <c r="O59" s="258">
        <f t="shared" si="3"/>
        <v>5.6762302999999997E-3</v>
      </c>
      <c r="P59">
        <v>203113.18</v>
      </c>
      <c r="Q59" s="241">
        <f>VLOOKUP(A59,Sheet1!$C$2:$H$84,6,FALSE)</f>
        <v>201965.28</v>
      </c>
      <c r="R59" s="242">
        <f t="shared" si="20"/>
        <v>1147.8999999999942</v>
      </c>
      <c r="S59" s="258">
        <f t="shared" si="7"/>
        <v>5.6515289000000002E-3</v>
      </c>
      <c r="T59" s="9"/>
      <c r="U59" t="s">
        <v>299</v>
      </c>
    </row>
    <row r="60" spans="1:37" s="52" customFormat="1">
      <c r="A60" s="296" t="str">
        <f>VLOOKUP(U60,Sheet1!$C$2:$C$84,1,FALSE)</f>
        <v>B3DG2Y3</v>
      </c>
      <c r="B60" t="s">
        <v>396</v>
      </c>
      <c r="C60" t="s">
        <v>397</v>
      </c>
      <c r="D60">
        <v>3361</v>
      </c>
      <c r="E60" s="241">
        <f>VLOOKUP(A60,Sheet1!$C$2:$E$84,3,FALSE)</f>
        <v>3361</v>
      </c>
      <c r="F60" s="242">
        <f t="shared" si="0"/>
        <v>0</v>
      </c>
      <c r="G60" s="258">
        <f t="shared" si="4"/>
        <v>0</v>
      </c>
      <c r="H60">
        <v>160452.89000000001</v>
      </c>
      <c r="I60" s="244">
        <f>VLOOKUP(A60,Sheet1!$C$2:$F$84,4,FALSE)</f>
        <v>178667.28</v>
      </c>
      <c r="J60" s="242">
        <f t="shared" si="1"/>
        <v>-18214.389999999985</v>
      </c>
      <c r="K60" s="258">
        <f t="shared" si="5"/>
        <v>-0.113518616</v>
      </c>
      <c r="L60">
        <v>28.14</v>
      </c>
      <c r="M60" s="241">
        <f>VLOOKUP(A60,Sheet1!$C$2:$G$84,5,FALSE)</f>
        <v>28.14</v>
      </c>
      <c r="N60" s="242">
        <f t="shared" si="2"/>
        <v>0</v>
      </c>
      <c r="O60" s="258">
        <f t="shared" si="3"/>
        <v>0</v>
      </c>
      <c r="P60">
        <v>94578.54</v>
      </c>
      <c r="Q60" s="241">
        <f>VLOOKUP(A60,Sheet1!$C$2:$H$84,6,FALSE)</f>
        <v>94578.54</v>
      </c>
      <c r="R60" s="242">
        <f t="shared" si="20"/>
        <v>0</v>
      </c>
      <c r="S60" s="258">
        <f t="shared" si="7"/>
        <v>0</v>
      </c>
      <c r="T60" s="9"/>
      <c r="U60" t="s">
        <v>300</v>
      </c>
    </row>
    <row r="61" spans="1:37" s="52" customFormat="1">
      <c r="A61" s="296" t="str">
        <f>VLOOKUP(U61,Sheet1!$C$2:$C$84,1,FALSE)</f>
        <v>B3VCFN3</v>
      </c>
      <c r="B61" t="s">
        <v>398</v>
      </c>
      <c r="C61" t="s">
        <v>399</v>
      </c>
      <c r="D61">
        <v>26200</v>
      </c>
      <c r="E61" s="241">
        <f>VLOOKUP(A61,Sheet1!$C$2:$E$84,3,FALSE)</f>
        <v>26200</v>
      </c>
      <c r="F61" s="242">
        <f t="shared" si="0"/>
        <v>0</v>
      </c>
      <c r="G61" s="258">
        <f t="shared" si="4"/>
        <v>0</v>
      </c>
      <c r="H61">
        <v>290500.36</v>
      </c>
      <c r="I61" s="244">
        <f>VLOOKUP(A61,Sheet1!$C$2:$F$84,4,FALSE)</f>
        <v>290500.36</v>
      </c>
      <c r="J61" s="242">
        <f t="shared" si="1"/>
        <v>0</v>
      </c>
      <c r="K61" s="258">
        <f t="shared" si="5"/>
        <v>0</v>
      </c>
      <c r="L61">
        <v>5.6635</v>
      </c>
      <c r="M61" s="241">
        <f>VLOOKUP(A61,Sheet1!$C$2:$G$84,5,FALSE)</f>
        <v>6</v>
      </c>
      <c r="N61" s="242">
        <f t="shared" si="2"/>
        <v>-0.33650000000000002</v>
      </c>
      <c r="O61" s="258">
        <f t="shared" si="3"/>
        <v>-5.9415555799999999E-2</v>
      </c>
      <c r="P61">
        <v>148383.70000000001</v>
      </c>
      <c r="Q61" s="241">
        <f>VLOOKUP(A61,Sheet1!$C$2:$H$84,6,FALSE)</f>
        <v>157121.4</v>
      </c>
      <c r="R61" s="242">
        <f t="shared" si="20"/>
        <v>-8737.6999999999825</v>
      </c>
      <c r="S61" s="258">
        <f t="shared" si="7"/>
        <v>-5.8885847999999998E-2</v>
      </c>
      <c r="T61" s="9"/>
      <c r="U61" t="s">
        <v>301</v>
      </c>
    </row>
    <row r="62" spans="1:37" s="52" customFormat="1">
      <c r="A62" s="296" t="str">
        <f>VLOOKUP(U62,Sheet1!$C$2:$C$84,1,FALSE)</f>
        <v>B4R2R50</v>
      </c>
      <c r="B62" t="s">
        <v>400</v>
      </c>
      <c r="C62" t="s">
        <v>401</v>
      </c>
      <c r="D62">
        <v>4504</v>
      </c>
      <c r="E62" s="241">
        <f>VLOOKUP(A62,Sheet1!$C$2:$E$84,3,FALSE)</f>
        <v>4504</v>
      </c>
      <c r="F62" s="242">
        <f t="shared" si="0"/>
        <v>0</v>
      </c>
      <c r="G62" s="258">
        <f t="shared" si="4"/>
        <v>0</v>
      </c>
      <c r="H62">
        <v>218870.8</v>
      </c>
      <c r="I62" s="244">
        <f>VLOOKUP(A62,Sheet1!$C$2:$F$84,4,FALSE)</f>
        <v>218870.8</v>
      </c>
      <c r="J62" s="242">
        <f t="shared" si="1"/>
        <v>0</v>
      </c>
      <c r="K62" s="258">
        <f t="shared" si="5"/>
        <v>0</v>
      </c>
      <c r="L62">
        <v>39.206341000000002</v>
      </c>
      <c r="M62" s="241">
        <f>VLOOKUP(A62,Sheet1!$C$2:$G$84,5,FALSE)</f>
        <v>39.200000000000003</v>
      </c>
      <c r="N62" s="242">
        <f t="shared" si="2"/>
        <v>6.3409999999990418E-3</v>
      </c>
      <c r="O62" s="258">
        <f t="shared" si="3"/>
        <v>1.6173399999999999E-4</v>
      </c>
      <c r="P62">
        <v>176585.36</v>
      </c>
      <c r="Q62" s="241">
        <f>VLOOKUP(A62,Sheet1!$C$2:$H$84,6,FALSE)</f>
        <v>176576.21</v>
      </c>
      <c r="R62" s="242">
        <f t="shared" si="20"/>
        <v>9.1499999999941792</v>
      </c>
      <c r="S62" s="258">
        <f t="shared" si="7"/>
        <v>5.1816300000000001E-5</v>
      </c>
      <c r="T62" s="9"/>
      <c r="U62" t="s">
        <v>302</v>
      </c>
    </row>
    <row r="63" spans="1:37" s="52" customFormat="1">
      <c r="A63" s="296" t="str">
        <f>VLOOKUP(U63,Sheet1!$C$2:$C$84,1,FALSE)</f>
        <v>B5BH372</v>
      </c>
      <c r="B63" t="s">
        <v>402</v>
      </c>
      <c r="C63" t="s">
        <v>403</v>
      </c>
      <c r="D63">
        <v>18600</v>
      </c>
      <c r="E63" s="241">
        <f>VLOOKUP(A63,Sheet1!$C$2:$E$84,3,FALSE)</f>
        <v>18600</v>
      </c>
      <c r="F63" s="242">
        <f t="shared" si="0"/>
        <v>0</v>
      </c>
      <c r="G63" s="258">
        <f t="shared" si="4"/>
        <v>0</v>
      </c>
      <c r="H63">
        <v>162577.01999999999</v>
      </c>
      <c r="I63" s="244">
        <f>VLOOKUP(A63,Sheet1!$C$2:$F$84,4,FALSE)</f>
        <v>162577.01999999999</v>
      </c>
      <c r="J63" s="242">
        <f t="shared" si="1"/>
        <v>0</v>
      </c>
      <c r="K63" s="258">
        <f t="shared" si="5"/>
        <v>0</v>
      </c>
      <c r="L63">
        <v>7.72</v>
      </c>
      <c r="M63" s="241">
        <f>VLOOKUP(A63,Sheet1!$C$2:$G$84,5,FALSE)</f>
        <v>7.84</v>
      </c>
      <c r="N63" s="242">
        <f t="shared" si="2"/>
        <v>-0.12000000000000011</v>
      </c>
      <c r="O63" s="258">
        <f t="shared" si="3"/>
        <v>-1.5544041499999999E-2</v>
      </c>
      <c r="P63">
        <v>143592</v>
      </c>
      <c r="Q63" s="241">
        <f>VLOOKUP(A63,Sheet1!$C$2:$H$84,6,FALSE)</f>
        <v>145842.6</v>
      </c>
      <c r="R63" s="242">
        <f t="shared" si="20"/>
        <v>-2250.6000000000058</v>
      </c>
      <c r="S63" s="258">
        <f t="shared" si="7"/>
        <v>-1.56735751E-2</v>
      </c>
      <c r="T63" s="9"/>
      <c r="U63" t="s">
        <v>303</v>
      </c>
    </row>
    <row r="64" spans="1:37" s="52" customFormat="1">
      <c r="A64" s="296" t="str">
        <f>VLOOKUP(U64,Sheet1!$C$2:$C$84,1,FALSE)</f>
        <v>B61JC67</v>
      </c>
      <c r="B64" t="s">
        <v>404</v>
      </c>
      <c r="C64" t="s">
        <v>405</v>
      </c>
      <c r="D64">
        <v>19500</v>
      </c>
      <c r="E64" s="241">
        <f>VLOOKUP(A64,Sheet1!$C$2:$E$84,3,FALSE)</f>
        <v>19500</v>
      </c>
      <c r="F64" s="242">
        <f t="shared" si="0"/>
        <v>0</v>
      </c>
      <c r="G64" s="258">
        <f t="shared" si="4"/>
        <v>0</v>
      </c>
      <c r="H64">
        <v>175410.62</v>
      </c>
      <c r="I64" s="244">
        <f>VLOOKUP(A64,Sheet1!$C$2:$F$84,4,FALSE)</f>
        <v>175410.62</v>
      </c>
      <c r="J64" s="242">
        <f t="shared" si="1"/>
        <v>0</v>
      </c>
      <c r="K64" s="258">
        <f t="shared" si="5"/>
        <v>0</v>
      </c>
      <c r="L64">
        <v>6.6452059999999999</v>
      </c>
      <c r="M64" s="241">
        <f>VLOOKUP(A64,Sheet1!$C$2:$G$84,5,FALSE)</f>
        <v>6.61</v>
      </c>
      <c r="N64" s="242">
        <f t="shared" si="2"/>
        <v>3.5205999999999626E-2</v>
      </c>
      <c r="O64" s="258">
        <f t="shared" si="3"/>
        <v>5.2979545999999999E-3</v>
      </c>
      <c r="P64">
        <v>129581.51</v>
      </c>
      <c r="Q64" s="241">
        <f>VLOOKUP(A64,Sheet1!$C$2:$H$84,6,FALSE)</f>
        <v>128849.17</v>
      </c>
      <c r="R64" s="242">
        <f t="shared" si="20"/>
        <v>732.33999999999651</v>
      </c>
      <c r="S64" s="258">
        <f t="shared" si="7"/>
        <v>5.6515779000000004E-3</v>
      </c>
      <c r="T64" s="9"/>
      <c r="U64" t="s">
        <v>304</v>
      </c>
    </row>
    <row r="65" spans="1:16378" s="52" customFormat="1">
      <c r="A65" s="296" t="str">
        <f>VLOOKUP(U65,Sheet1!$C$2:$C$84,1,FALSE)</f>
        <v>B6331J3</v>
      </c>
      <c r="B65" t="s">
        <v>406</v>
      </c>
      <c r="C65" t="s">
        <v>407</v>
      </c>
      <c r="D65">
        <v>19200</v>
      </c>
      <c r="E65" s="241">
        <f>VLOOKUP(A65,Sheet1!$C$2:$E$84,3,FALSE)</f>
        <v>19200</v>
      </c>
      <c r="F65" s="242">
        <f t="shared" si="0"/>
        <v>0</v>
      </c>
      <c r="G65" s="258">
        <f t="shared" si="4"/>
        <v>0</v>
      </c>
      <c r="H65">
        <v>629809.76</v>
      </c>
      <c r="I65" s="244">
        <f>VLOOKUP(A65,Sheet1!$C$2:$F$84,4,FALSE)</f>
        <v>629809.76</v>
      </c>
      <c r="J65" s="242">
        <f t="shared" si="1"/>
        <v>0</v>
      </c>
      <c r="K65" s="258">
        <f t="shared" si="5"/>
        <v>0</v>
      </c>
      <c r="L65">
        <v>36.369999999999997</v>
      </c>
      <c r="M65" s="241">
        <f>VLOOKUP(A65,Sheet1!$C$2:$G$84,5,FALSE)</f>
        <v>37.119999999999997</v>
      </c>
      <c r="N65" s="242">
        <f t="shared" si="2"/>
        <v>-0.75</v>
      </c>
      <c r="O65" s="258">
        <f t="shared" si="3"/>
        <v>-2.06213913E-2</v>
      </c>
      <c r="P65">
        <v>698304</v>
      </c>
      <c r="Q65" s="241">
        <f>VLOOKUP(A65,Sheet1!$C$2:$H$84,6,FALSE)</f>
        <v>712780.80000000005</v>
      </c>
      <c r="R65" s="242">
        <f t="shared" si="20"/>
        <v>-14476.800000000047</v>
      </c>
      <c r="S65" s="258">
        <f t="shared" si="7"/>
        <v>-2.0731372000000001E-2</v>
      </c>
      <c r="T65" s="9"/>
      <c r="U65" t="s">
        <v>305</v>
      </c>
    </row>
    <row r="66" spans="1:16378" s="52" customFormat="1">
      <c r="A66" s="296" t="str">
        <f>VLOOKUP(U66,Sheet1!$C$2:$C$84,1,FALSE)</f>
        <v>B292NQ7</v>
      </c>
      <c r="B66" t="s">
        <v>408</v>
      </c>
      <c r="C66" t="s">
        <v>409</v>
      </c>
      <c r="D66">
        <v>1000</v>
      </c>
      <c r="E66" s="241">
        <f>VLOOKUP(A66,Sheet1!$C$2:$E$84,3,FALSE)</f>
        <v>1000</v>
      </c>
      <c r="F66" s="242">
        <f t="shared" si="0"/>
        <v>0</v>
      </c>
      <c r="G66" s="258">
        <f t="shared" si="4"/>
        <v>0</v>
      </c>
      <c r="H66">
        <v>212018.7</v>
      </c>
      <c r="I66" s="244">
        <f>VLOOKUP(A66,Sheet1!$C$2:$F$84,4,FALSE)</f>
        <v>212018.7</v>
      </c>
      <c r="J66" s="242">
        <f t="shared" si="1"/>
        <v>0</v>
      </c>
      <c r="K66" s="258">
        <f t="shared" si="5"/>
        <v>0</v>
      </c>
      <c r="L66">
        <v>220.45</v>
      </c>
      <c r="M66" s="241">
        <f>VLOOKUP(A66,Sheet1!$C$2:$G$84,5,FALSE)</f>
        <v>220.45</v>
      </c>
      <c r="N66" s="242">
        <f t="shared" si="2"/>
        <v>0</v>
      </c>
      <c r="O66" s="258">
        <f t="shared" si="3"/>
        <v>0</v>
      </c>
      <c r="P66">
        <v>220450</v>
      </c>
      <c r="Q66" s="241">
        <f>VLOOKUP(A66,Sheet1!$C$2:$H$84,6,FALSE)</f>
        <v>220450</v>
      </c>
      <c r="R66" s="242">
        <f t="shared" si="20"/>
        <v>0</v>
      </c>
      <c r="S66" s="258">
        <f t="shared" si="7"/>
        <v>0</v>
      </c>
      <c r="T66" s="9"/>
      <c r="U66" t="s">
        <v>306</v>
      </c>
    </row>
    <row r="67" spans="1:16378" s="52" customFormat="1">
      <c r="A67" s="296" t="str">
        <f>VLOOKUP(U67,Sheet1!$C$2:$C$84,1,FALSE)</f>
        <v>B3WDPG8</v>
      </c>
      <c r="B67">
        <v>485785109</v>
      </c>
      <c r="C67" t="s">
        <v>410</v>
      </c>
      <c r="D67">
        <v>11600</v>
      </c>
      <c r="E67" s="241">
        <f>VLOOKUP(A67,Sheet1!$C$2:$E$84,3,FALSE)</f>
        <v>11600</v>
      </c>
      <c r="F67" s="242">
        <f t="shared" si="0"/>
        <v>0</v>
      </c>
      <c r="G67" s="258">
        <f t="shared" si="4"/>
        <v>0</v>
      </c>
      <c r="H67">
        <v>289444.36</v>
      </c>
      <c r="I67" s="244">
        <f>VLOOKUP(A67,Sheet1!$C$2:$F$84,4,FALSE)</f>
        <v>289444.36</v>
      </c>
      <c r="J67" s="242">
        <f t="shared" si="1"/>
        <v>0</v>
      </c>
      <c r="K67" s="258">
        <f t="shared" si="5"/>
        <v>0</v>
      </c>
      <c r="L67">
        <v>10.42</v>
      </c>
      <c r="M67" s="241">
        <f>VLOOKUP(A67,Sheet1!$C$2:$G$84,5,FALSE)</f>
        <v>10.66</v>
      </c>
      <c r="N67" s="242">
        <f t="shared" si="2"/>
        <v>-0.24000000000000021</v>
      </c>
      <c r="O67" s="258">
        <f t="shared" si="3"/>
        <v>-2.30326296E-2</v>
      </c>
      <c r="P67">
        <v>120872</v>
      </c>
      <c r="Q67" s="241">
        <f>VLOOKUP(A67,Sheet1!$C$2:$H$84,6,FALSE)</f>
        <v>123690.8</v>
      </c>
      <c r="R67" s="242">
        <f t="shared" si="20"/>
        <v>-2818.8000000000029</v>
      </c>
      <c r="S67" s="258">
        <f t="shared" si="7"/>
        <v>-2.3320537400000001E-2</v>
      </c>
      <c r="T67" s="9"/>
      <c r="U67" t="s">
        <v>307</v>
      </c>
    </row>
    <row r="68" spans="1:16378" s="52" customFormat="1">
      <c r="A68" s="296" t="str">
        <f>VLOOKUP(U68,Sheet1!$C$2:$C$84,1,FALSE)</f>
        <v>B8K7T65</v>
      </c>
      <c r="B68">
        <v>398438408</v>
      </c>
      <c r="C68" t="s">
        <v>411</v>
      </c>
      <c r="D68">
        <v>25900</v>
      </c>
      <c r="E68" s="241">
        <f>VLOOKUP(A68,Sheet1!$C$2:$E$84,3,FALSE)</f>
        <v>25900</v>
      </c>
      <c r="F68" s="242">
        <f t="shared" si="0"/>
        <v>0</v>
      </c>
      <c r="G68" s="258">
        <f t="shared" si="4"/>
        <v>0</v>
      </c>
      <c r="H68">
        <v>522107.96</v>
      </c>
      <c r="I68" s="244">
        <f>VLOOKUP(A68,Sheet1!$C$2:$F$84,4,FALSE)</f>
        <v>522107.96</v>
      </c>
      <c r="J68" s="242">
        <f t="shared" si="1"/>
        <v>0</v>
      </c>
      <c r="K68" s="258">
        <f t="shared" si="5"/>
        <v>0</v>
      </c>
      <c r="L68">
        <v>20.3</v>
      </c>
      <c r="M68" s="241">
        <f>VLOOKUP(A68,Sheet1!$C$2:$G$84,5,FALSE)</f>
        <v>20.3</v>
      </c>
      <c r="N68" s="242">
        <f t="shared" si="2"/>
        <v>0</v>
      </c>
      <c r="O68" s="258">
        <f t="shared" si="3"/>
        <v>0</v>
      </c>
      <c r="P68">
        <v>525770</v>
      </c>
      <c r="Q68" s="241">
        <f>VLOOKUP(A68,Sheet1!$C$2:$H$84,6,FALSE)</f>
        <v>525770</v>
      </c>
      <c r="R68" s="242">
        <f t="shared" si="20"/>
        <v>0</v>
      </c>
      <c r="S68" s="258">
        <f t="shared" si="7"/>
        <v>0</v>
      </c>
      <c r="T68" s="9"/>
      <c r="U68" t="s">
        <v>308</v>
      </c>
    </row>
    <row r="69" spans="1:16378" s="52" customFormat="1">
      <c r="A69" s="296" t="str">
        <f>VLOOKUP(U69,Sheet1!$C$2:$C$84,1,FALSE)</f>
        <v>B908F01</v>
      </c>
      <c r="B69" t="s">
        <v>412</v>
      </c>
      <c r="C69" t="s">
        <v>413</v>
      </c>
      <c r="D69">
        <v>2900</v>
      </c>
      <c r="E69" s="241">
        <f>VLOOKUP(A69,Sheet1!$C$2:$E$84,3,FALSE)</f>
        <v>2900</v>
      </c>
      <c r="F69" s="242">
        <f t="shared" si="0"/>
        <v>0</v>
      </c>
      <c r="G69" s="258">
        <f t="shared" si="4"/>
        <v>0</v>
      </c>
      <c r="H69">
        <v>397699.54</v>
      </c>
      <c r="I69" s="244">
        <f>VLOOKUP(A69,Sheet1!$C$2:$F$84,4,FALSE)</f>
        <v>403848.2</v>
      </c>
      <c r="J69" s="242">
        <f t="shared" si="1"/>
        <v>-6148.6600000000326</v>
      </c>
      <c r="K69" s="258">
        <f t="shared" si="5"/>
        <v>-1.5460566E-2</v>
      </c>
      <c r="L69">
        <v>288.43</v>
      </c>
      <c r="M69" s="241">
        <f>VLOOKUP(A69,Sheet1!$C$2:$G$84,5,FALSE)</f>
        <v>288.43</v>
      </c>
      <c r="N69" s="242">
        <f t="shared" si="2"/>
        <v>0</v>
      </c>
      <c r="O69" s="258">
        <f t="shared" si="3"/>
        <v>0</v>
      </c>
      <c r="P69">
        <v>836447</v>
      </c>
      <c r="Q69" s="241">
        <f>VLOOKUP(A69,Sheet1!$C$2:$H$84,6,FALSE)</f>
        <v>836447</v>
      </c>
      <c r="R69" s="242">
        <f t="shared" si="20"/>
        <v>0</v>
      </c>
      <c r="S69" s="258">
        <f t="shared" si="7"/>
        <v>0</v>
      </c>
      <c r="T69" s="9"/>
      <c r="U69" t="s">
        <v>309</v>
      </c>
    </row>
    <row r="70" spans="1:16378" s="52" customFormat="1">
      <c r="A70" s="296" t="str">
        <f>VLOOKUP(U70,Sheet1!$C$2:$C$84,1,FALSE)</f>
        <v>B94G471</v>
      </c>
      <c r="B70" t="s">
        <v>414</v>
      </c>
      <c r="C70" t="s">
        <v>415</v>
      </c>
      <c r="D70">
        <v>1300</v>
      </c>
      <c r="E70" s="241">
        <f>VLOOKUP(A70,Sheet1!$C$2:$E$84,3,FALSE)</f>
        <v>1300</v>
      </c>
      <c r="F70" s="242">
        <f t="shared" si="0"/>
        <v>0</v>
      </c>
      <c r="G70" s="258">
        <f t="shared" si="4"/>
        <v>0</v>
      </c>
      <c r="H70">
        <v>210188.94</v>
      </c>
      <c r="I70" s="244">
        <f>VLOOKUP(A70,Sheet1!$C$2:$F$84,4,FALSE)</f>
        <v>210188.94</v>
      </c>
      <c r="J70" s="242">
        <f t="shared" si="1"/>
        <v>0</v>
      </c>
      <c r="K70" s="258">
        <f t="shared" si="5"/>
        <v>0</v>
      </c>
      <c r="L70">
        <v>160.47</v>
      </c>
      <c r="M70" s="241">
        <f>VLOOKUP(A70,Sheet1!$C$2:$G$84,5,FALSE)</f>
        <v>160.47</v>
      </c>
      <c r="N70" s="242">
        <f t="shared" si="2"/>
        <v>0</v>
      </c>
      <c r="O70" s="258">
        <f t="shared" si="3"/>
        <v>0</v>
      </c>
      <c r="P70">
        <v>208611</v>
      </c>
      <c r="Q70" s="241">
        <f>VLOOKUP(A70,Sheet1!$C$2:$H$84,6,FALSE)</f>
        <v>208611</v>
      </c>
      <c r="R70" s="242">
        <f t="shared" si="20"/>
        <v>0</v>
      </c>
      <c r="S70" s="258">
        <f t="shared" si="7"/>
        <v>0</v>
      </c>
      <c r="T70" s="9"/>
      <c r="U70" t="s">
        <v>310</v>
      </c>
    </row>
    <row r="71" spans="1:16378" s="52" customFormat="1">
      <c r="A71" s="296" t="str">
        <f>VLOOKUP(U71,Sheet1!$C$2:$C$84,1,FALSE)</f>
        <v>BG804F6</v>
      </c>
      <c r="B71" t="s">
        <v>416</v>
      </c>
      <c r="C71" t="s">
        <v>417</v>
      </c>
      <c r="D71">
        <v>50500</v>
      </c>
      <c r="E71" s="241">
        <f>VLOOKUP(A71,Sheet1!$C$2:$E$84,3,FALSE)</f>
        <v>50500</v>
      </c>
      <c r="F71" s="242">
        <f t="shared" si="0"/>
        <v>0</v>
      </c>
      <c r="G71" s="258">
        <f t="shared" si="4"/>
        <v>0</v>
      </c>
      <c r="H71">
        <v>250015.4</v>
      </c>
      <c r="I71" s="244">
        <f>VLOOKUP(A71,Sheet1!$C$2:$F$84,4,FALSE)</f>
        <v>250015.4</v>
      </c>
      <c r="J71" s="242">
        <f t="shared" si="1"/>
        <v>0</v>
      </c>
      <c r="K71" s="258">
        <f t="shared" si="5"/>
        <v>0</v>
      </c>
      <c r="L71">
        <v>2.15</v>
      </c>
      <c r="M71" s="241">
        <f>VLOOKUP(A71,Sheet1!$C$2:$G$84,5,FALSE)</f>
        <v>2.15</v>
      </c>
      <c r="N71" s="242">
        <f t="shared" si="2"/>
        <v>0</v>
      </c>
      <c r="O71" s="258">
        <f t="shared" si="3"/>
        <v>0</v>
      </c>
      <c r="P71">
        <v>108575</v>
      </c>
      <c r="Q71" s="241">
        <f>VLOOKUP(A71,Sheet1!$C$2:$H$84,6,FALSE)</f>
        <v>108575</v>
      </c>
      <c r="R71" s="242">
        <f t="shared" si="20"/>
        <v>0</v>
      </c>
      <c r="S71" s="258">
        <f t="shared" si="7"/>
        <v>0</v>
      </c>
      <c r="T71" s="9"/>
      <c r="U71" t="s">
        <v>311</v>
      </c>
    </row>
    <row r="72" spans="1:16378" s="52" customFormat="1">
      <c r="A72" s="296" t="str">
        <f>VLOOKUP(U72,Sheet1!$C$2:$C$84,1,FALSE)</f>
        <v>BJFSR88</v>
      </c>
      <c r="B72" t="s">
        <v>418</v>
      </c>
      <c r="C72" t="s">
        <v>419</v>
      </c>
      <c r="D72">
        <v>8650</v>
      </c>
      <c r="E72" s="241">
        <f>VLOOKUP(A72,Sheet1!$C$2:$E$84,3,FALSE)</f>
        <v>8650</v>
      </c>
      <c r="F72" s="242">
        <f t="shared" ref="F72:F73" si="21">D72-E72</f>
        <v>0</v>
      </c>
      <c r="G72" s="258">
        <f t="shared" ref="G72:G73" si="22">ROUND(F72/D72,10)</f>
        <v>0</v>
      </c>
      <c r="H72">
        <v>601651.56000000006</v>
      </c>
      <c r="I72" s="244">
        <f>VLOOKUP(A72,Sheet1!$C$2:$F$84,4,FALSE)</f>
        <v>601651.56000000006</v>
      </c>
      <c r="J72" s="242">
        <f t="shared" ref="J72:J73" si="23">H72-I72</f>
        <v>0</v>
      </c>
      <c r="K72" s="258">
        <f t="shared" ref="K72:K73" si="24">ROUND(J72/H72,10)</f>
        <v>0</v>
      </c>
      <c r="L72">
        <v>63.64</v>
      </c>
      <c r="M72" s="241">
        <f>VLOOKUP(A72,Sheet1!$C$2:$G$84,5,FALSE)</f>
        <v>63.64</v>
      </c>
      <c r="N72" s="242">
        <f t="shared" ref="N72:N73" si="25">L72-M72</f>
        <v>0</v>
      </c>
      <c r="O72" s="258">
        <f t="shared" ref="O72:O73" si="26">ROUND(N72/L72,10)</f>
        <v>0</v>
      </c>
      <c r="P72">
        <v>550486</v>
      </c>
      <c r="Q72" s="241">
        <f>VLOOKUP(A72,Sheet1!$C$2:$H$84,6,FALSE)</f>
        <v>550486</v>
      </c>
      <c r="R72" s="242">
        <f t="shared" ref="R72:R73" si="27">P72-Q72</f>
        <v>0</v>
      </c>
      <c r="S72" s="258">
        <f t="shared" ref="S72:S73" si="28">ROUND(R72/P72,10)</f>
        <v>0</v>
      </c>
      <c r="T72" s="9"/>
      <c r="U72" t="s">
        <v>312</v>
      </c>
    </row>
    <row r="73" spans="1:16378" s="52" customFormat="1">
      <c r="A73" s="296" t="str">
        <f>VLOOKUP(U73,Sheet1!$C$2:$C$84,1,FALSE)</f>
        <v>BGYPBJ8</v>
      </c>
      <c r="B73" t="s">
        <v>420</v>
      </c>
      <c r="C73" t="s">
        <v>421</v>
      </c>
      <c r="D73">
        <v>10000</v>
      </c>
      <c r="E73" s="241">
        <f>VLOOKUP(A73,Sheet1!$C$2:$E$84,3,FALSE)</f>
        <v>10000</v>
      </c>
      <c r="F73" s="242">
        <f t="shared" si="21"/>
        <v>0</v>
      </c>
      <c r="G73" s="258">
        <f t="shared" si="22"/>
        <v>0</v>
      </c>
      <c r="H73">
        <v>86065</v>
      </c>
      <c r="I73" s="244">
        <f>VLOOKUP(A73,Sheet1!$C$2:$F$84,4,FALSE)</f>
        <v>86065</v>
      </c>
      <c r="J73" s="242">
        <f t="shared" si="23"/>
        <v>0</v>
      </c>
      <c r="K73" s="258">
        <f t="shared" si="24"/>
        <v>0</v>
      </c>
      <c r="L73">
        <v>8.49</v>
      </c>
      <c r="M73" s="241">
        <f>VLOOKUP(A73,Sheet1!$C$2:$G$84,5,FALSE)</f>
        <v>8.57</v>
      </c>
      <c r="N73" s="242">
        <f t="shared" si="25"/>
        <v>-8.0000000000000071E-2</v>
      </c>
      <c r="O73" s="258">
        <f t="shared" si="26"/>
        <v>-9.4228504000000001E-3</v>
      </c>
      <c r="P73">
        <v>84900</v>
      </c>
      <c r="Q73" s="241">
        <f>VLOOKUP(A73,Sheet1!$C$2:$H$84,6,FALSE)</f>
        <v>85660</v>
      </c>
      <c r="R73" s="242">
        <f t="shared" si="27"/>
        <v>-760</v>
      </c>
      <c r="S73" s="258">
        <f t="shared" si="28"/>
        <v>-8.9517078999999996E-3</v>
      </c>
      <c r="T73" s="9"/>
      <c r="U73" t="s">
        <v>313</v>
      </c>
    </row>
    <row r="74" spans="1:16378" s="52" customFormat="1">
      <c r="A74" s="296" t="str">
        <f>VLOOKUP(U74,Sheet1!$C$2:$C$84,1,FALSE)</f>
        <v>BP41ZD1</v>
      </c>
      <c r="B74" t="s">
        <v>422</v>
      </c>
      <c r="C74" t="s">
        <v>423</v>
      </c>
      <c r="D74">
        <v>1480</v>
      </c>
      <c r="E74" s="241">
        <f>VLOOKUP(A74,Sheet1!$C$2:$E$84,3,FALSE)</f>
        <v>1480</v>
      </c>
      <c r="F74" s="242">
        <f t="shared" ref="F74" si="29">D74-E74</f>
        <v>0</v>
      </c>
      <c r="G74" s="258">
        <f t="shared" ref="G74" si="30">ROUND(F74/D74,10)</f>
        <v>0</v>
      </c>
      <c r="H74">
        <v>254390.1</v>
      </c>
      <c r="I74" s="244">
        <f>VLOOKUP(A74,Sheet1!$C$2:$F$84,4,FALSE)</f>
        <v>254390.1</v>
      </c>
      <c r="J74" s="242">
        <f t="shared" ref="J74" si="31">H74-I74</f>
        <v>0</v>
      </c>
      <c r="K74" s="258">
        <f t="shared" ref="K74" si="32">ROUND(J74/H74,10)</f>
        <v>0</v>
      </c>
      <c r="L74">
        <v>202.67</v>
      </c>
      <c r="M74" s="241">
        <f>VLOOKUP(A74,Sheet1!$C$2:$G$84,5,FALSE)</f>
        <v>202.67</v>
      </c>
      <c r="N74" s="242">
        <f t="shared" ref="N74" si="33">L74-M74</f>
        <v>0</v>
      </c>
      <c r="O74" s="258">
        <f t="shared" ref="O74" si="34">ROUND(N74/L74,10)</f>
        <v>0</v>
      </c>
      <c r="P74">
        <v>299951.59999999998</v>
      </c>
      <c r="Q74" s="241">
        <f>VLOOKUP(A74,Sheet1!$C$2:$H$84,6,FALSE)</f>
        <v>299951.59999999998</v>
      </c>
      <c r="R74" s="242">
        <f t="shared" ref="R74" si="35">P74-Q74</f>
        <v>0</v>
      </c>
      <c r="S74" s="258">
        <f t="shared" ref="S74" si="36">ROUND(R74/P74,10)</f>
        <v>0</v>
      </c>
      <c r="T74" s="9"/>
      <c r="U74" t="s">
        <v>314</v>
      </c>
    </row>
    <row r="75" spans="1:16378" s="52" customFormat="1">
      <c r="A75" s="296" t="str">
        <f>VLOOKUP(U75,Sheet1!$C$2:$C$84,1,FALSE)</f>
        <v>BV9G6B8</v>
      </c>
      <c r="B75" t="s">
        <v>424</v>
      </c>
      <c r="C75" t="s">
        <v>425</v>
      </c>
      <c r="D75">
        <v>3400</v>
      </c>
      <c r="E75" s="241">
        <f>VLOOKUP(A75,Sheet1!$C$2:$E$84,3,FALSE)</f>
        <v>3400</v>
      </c>
      <c r="F75" s="242">
        <f t="shared" si="0"/>
        <v>0</v>
      </c>
      <c r="G75" s="258">
        <f t="shared" si="4"/>
        <v>0</v>
      </c>
      <c r="H75">
        <v>413684.6</v>
      </c>
      <c r="I75" s="244">
        <f>VLOOKUP(A75,Sheet1!$C$2:$F$84,4,FALSE)</f>
        <v>413684.6</v>
      </c>
      <c r="J75" s="242">
        <f t="shared" si="1"/>
        <v>0</v>
      </c>
      <c r="K75" s="258">
        <f t="shared" si="5"/>
        <v>0</v>
      </c>
      <c r="L75">
        <v>135.72999999999999</v>
      </c>
      <c r="M75" s="241">
        <f>VLOOKUP(A75,Sheet1!$C$2:$G$84,5,FALSE)</f>
        <v>135.72999999999999</v>
      </c>
      <c r="N75" s="242">
        <f t="shared" si="2"/>
        <v>0</v>
      </c>
      <c r="O75" s="258">
        <f t="shared" si="3"/>
        <v>0</v>
      </c>
      <c r="P75">
        <v>461482</v>
      </c>
      <c r="Q75" s="241">
        <f>VLOOKUP(A75,Sheet1!$C$2:$H$84,6,FALSE)</f>
        <v>461482</v>
      </c>
      <c r="R75" s="242">
        <f t="shared" si="20"/>
        <v>0</v>
      </c>
      <c r="S75" s="258">
        <f t="shared" si="7"/>
        <v>0</v>
      </c>
      <c r="T75" s="9"/>
      <c r="U75" t="s">
        <v>315</v>
      </c>
    </row>
    <row r="76" spans="1:16378" s="52" customFormat="1">
      <c r="A76" s="296"/>
      <c r="B76"/>
      <c r="C76"/>
      <c r="D76"/>
      <c r="E76" s="241"/>
      <c r="F76" s="242"/>
      <c r="G76" s="258"/>
      <c r="H76"/>
      <c r="I76" s="244"/>
      <c r="J76" s="242"/>
      <c r="K76" s="258"/>
      <c r="L76"/>
      <c r="M76" s="241"/>
      <c r="N76" s="242"/>
      <c r="O76" s="258"/>
      <c r="P76"/>
      <c r="Q76" s="241"/>
      <c r="R76" s="242"/>
      <c r="S76" s="258"/>
      <c r="T76" s="9"/>
      <c r="U76"/>
    </row>
    <row r="77" spans="1:16378" s="52" customFormat="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37">SUM(D3:D78)</f>
        <v>1133473</v>
      </c>
      <c r="E79" s="252">
        <f t="shared" si="37"/>
        <v>1133473</v>
      </c>
      <c r="F79" s="253">
        <f t="shared" si="37"/>
        <v>0</v>
      </c>
      <c r="G79" s="289">
        <f t="shared" si="4"/>
        <v>0</v>
      </c>
      <c r="H79" s="251">
        <f>SUM(H3:H77)</f>
        <v>24378516.040000007</v>
      </c>
      <c r="I79" s="252">
        <f>SUM(I3:I77)</f>
        <v>24299042.040000007</v>
      </c>
      <c r="J79" s="253">
        <f t="shared" si="37"/>
        <v>79473.999999999927</v>
      </c>
      <c r="K79" s="290">
        <f>ROUND(J79/H79,10)</f>
        <v>3.2600015E-3</v>
      </c>
      <c r="L79" s="251">
        <f t="shared" si="37"/>
        <v>5061.3766539999997</v>
      </c>
      <c r="M79" s="252">
        <f t="shared" si="37"/>
        <v>5060.66</v>
      </c>
      <c r="N79" s="253">
        <f t="shared" si="37"/>
        <v>0.71665399999999124</v>
      </c>
      <c r="O79" s="290">
        <f>ROUND(N79/L79,10)</f>
        <v>1.415927E-4</v>
      </c>
      <c r="P79" s="251">
        <f t="shared" si="37"/>
        <v>26994577.309999999</v>
      </c>
      <c r="Q79" s="252">
        <f t="shared" si="37"/>
        <v>27013270.480000004</v>
      </c>
      <c r="R79" s="253">
        <f t="shared" si="37"/>
        <v>-18693.170000000129</v>
      </c>
      <c r="S79" s="319">
        <f t="shared" si="37"/>
        <v>-9.5374135499999985E-2</v>
      </c>
    </row>
    <row r="80" spans="1:16378" ht="14.25" thickTop="1" thickBot="1">
      <c r="H80" s="254"/>
      <c r="I80" s="254"/>
    </row>
    <row r="81" spans="1:9" ht="13.5" thickBot="1">
      <c r="A81" s="150" t="s">
        <v>83</v>
      </c>
      <c r="B81" s="280"/>
      <c r="C81" s="151"/>
      <c r="D81" s="255"/>
      <c r="E81" s="255"/>
      <c r="F81" s="255"/>
      <c r="G81" s="255"/>
      <c r="H81" s="256"/>
      <c r="I81" s="257"/>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E13" sqref="E13"/>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396466.8</v>
      </c>
      <c r="D4">
        <v>388698.56</v>
      </c>
      <c r="E4" s="79">
        <f>C4-D4</f>
        <v>7768.2399999999907</v>
      </c>
      <c r="F4" s="267">
        <f>ROUND(E4/C4,10)</f>
        <v>1.9593670899999999E-2</v>
      </c>
      <c r="G4" s="80"/>
    </row>
    <row r="5" spans="1:16384" ht="13.9" customHeight="1">
      <c r="A5" t="s">
        <v>426</v>
      </c>
      <c r="B5" t="s">
        <v>427</v>
      </c>
      <c r="C5">
        <v>14207.65</v>
      </c>
      <c r="D5">
        <v>14127.35</v>
      </c>
      <c r="E5" s="79">
        <f t="shared" ref="E5:E16" si="0">C5-D5</f>
        <v>80.299999999999272</v>
      </c>
      <c r="F5" s="267">
        <f t="shared" ref="F5:F18" si="1">ROUND(E5/C5,10)</f>
        <v>5.6518847000000001E-3</v>
      </c>
      <c r="G5" s="80"/>
    </row>
    <row r="6" spans="1:16384" ht="13.9" customHeight="1">
      <c r="A6" t="s">
        <v>428</v>
      </c>
      <c r="B6" t="s">
        <v>429</v>
      </c>
      <c r="C6">
        <v>36738.42</v>
      </c>
      <c r="D6">
        <v>36736.519999999997</v>
      </c>
      <c r="E6" s="79">
        <f t="shared" si="0"/>
        <v>1.9000000000014552</v>
      </c>
      <c r="F6" s="267">
        <f t="shared" si="1"/>
        <v>5.1717E-5</v>
      </c>
      <c r="G6" s="80"/>
    </row>
    <row r="7" spans="1:16384" ht="12.75">
      <c r="A7" t="s">
        <v>430</v>
      </c>
      <c r="B7" t="s">
        <v>431</v>
      </c>
      <c r="C7">
        <v>3395.7</v>
      </c>
      <c r="D7">
        <v>3396.32</v>
      </c>
      <c r="E7" s="79">
        <f t="shared" si="0"/>
        <v>-0.62000000000034561</v>
      </c>
      <c r="F7" s="267">
        <f t="shared" si="1"/>
        <v>-1.8258390000000001E-4</v>
      </c>
      <c r="G7" s="75"/>
    </row>
    <row r="8" spans="1:16384" ht="12.75">
      <c r="A8" t="s">
        <v>432</v>
      </c>
      <c r="B8" t="s">
        <v>433</v>
      </c>
      <c r="C8">
        <v>12625.93</v>
      </c>
      <c r="D8">
        <v>12604.4</v>
      </c>
      <c r="E8" s="79">
        <f t="shared" si="0"/>
        <v>21.530000000000655</v>
      </c>
      <c r="F8" s="267">
        <f t="shared" si="1"/>
        <v>1.7052209E-3</v>
      </c>
    </row>
    <row r="9" spans="1:16384" ht="12.75">
      <c r="A9" t="s">
        <v>434</v>
      </c>
      <c r="B9" t="s">
        <v>435</v>
      </c>
      <c r="C9">
        <v>35655.82</v>
      </c>
      <c r="D9">
        <v>35577.629999999997</v>
      </c>
      <c r="E9" s="79">
        <f t="shared" si="0"/>
        <v>78.190000000002328</v>
      </c>
      <c r="F9" s="267">
        <f t="shared" si="1"/>
        <v>2.1929099000000001E-3</v>
      </c>
      <c r="G9" s="71"/>
    </row>
    <row r="10" spans="1:16384" ht="12.75">
      <c r="A10" t="s">
        <v>436</v>
      </c>
      <c r="B10" t="s">
        <v>437</v>
      </c>
      <c r="C10">
        <v>10239.93</v>
      </c>
      <c r="D10">
        <v>10218.08</v>
      </c>
      <c r="E10" s="79">
        <f t="shared" si="0"/>
        <v>21.850000000000364</v>
      </c>
      <c r="F10" s="267">
        <f t="shared" si="1"/>
        <v>2.1338035999999999E-3</v>
      </c>
      <c r="G10" s="71"/>
    </row>
    <row r="11" spans="1:16384" ht="12.75">
      <c r="A11" t="s">
        <v>438</v>
      </c>
      <c r="B11" t="s">
        <v>439</v>
      </c>
      <c r="C11">
        <v>24505.4</v>
      </c>
      <c r="D11">
        <v>24533.03</v>
      </c>
      <c r="E11" s="79">
        <f>C11-D11</f>
        <v>-27.629999999997381</v>
      </c>
      <c r="F11" s="267">
        <f t="shared" si="1"/>
        <v>-1.1275065999999999E-3</v>
      </c>
      <c r="G11" s="71"/>
    </row>
    <row r="12" spans="1:16384" ht="12.75">
      <c r="A12" t="s">
        <v>440</v>
      </c>
      <c r="B12" t="s">
        <v>441</v>
      </c>
      <c r="C12">
        <v>4318.53</v>
      </c>
      <c r="D12">
        <v>4309.34</v>
      </c>
      <c r="E12" s="79">
        <f t="shared" si="0"/>
        <v>9.1899999999995998</v>
      </c>
      <c r="F12" s="267">
        <f t="shared" si="1"/>
        <v>2.1280388999999999E-3</v>
      </c>
      <c r="G12" s="71"/>
    </row>
    <row r="13" spans="1:16384" ht="12.75">
      <c r="A13" t="s">
        <v>442</v>
      </c>
      <c r="B13" t="s">
        <v>443</v>
      </c>
      <c r="C13">
        <v>-7768.24</v>
      </c>
      <c r="D13">
        <v>0</v>
      </c>
      <c r="E13" s="79">
        <f t="shared" si="0"/>
        <v>-7768.24</v>
      </c>
      <c r="F13" s="267">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7" t="e">
        <f t="shared" si="1"/>
        <v>#DIV/0!</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530385.94000000006</v>
      </c>
      <c r="D18" s="85">
        <f>SUM(D4:D17)</f>
        <v>530201.23</v>
      </c>
      <c r="E18" s="85">
        <f>SUM(E4:E17)</f>
        <v>184.7099999999964</v>
      </c>
      <c r="F18" s="267">
        <f t="shared" si="1"/>
        <v>3.4825580000000001E-4</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442</v>
      </c>
      <c r="C2">
        <v>705015105</v>
      </c>
      <c r="D2" t="s">
        <v>332</v>
      </c>
      <c r="E2">
        <v>31708</v>
      </c>
      <c r="F2">
        <v>31708</v>
      </c>
      <c r="G2" s="265">
        <f>E2-F2</f>
        <v>0</v>
      </c>
      <c r="H2" s="281">
        <f>ROUND(G2/E2,10)</f>
        <v>0</v>
      </c>
      <c r="I2">
        <v>5516.81</v>
      </c>
      <c r="J2">
        <v>5516.81</v>
      </c>
      <c r="K2" s="265">
        <f>I2-J2</f>
        <v>0</v>
      </c>
      <c r="L2" s="281">
        <f>ROUND(K2/I2,10)</f>
        <v>0</v>
      </c>
      <c r="M2">
        <v>0</v>
      </c>
      <c r="N2">
        <v>0</v>
      </c>
      <c r="O2" s="265">
        <f>M2-N2</f>
        <v>0</v>
      </c>
      <c r="P2" s="281" t="e">
        <f>ROUND(O2/M2,10)</f>
        <v>#DIV/0!</v>
      </c>
      <c r="Q2">
        <v>0</v>
      </c>
      <c r="R2">
        <v>0</v>
      </c>
      <c r="S2" s="265">
        <f>Q2-R2</f>
        <v>0</v>
      </c>
      <c r="T2" s="281" t="e">
        <f>ROUND(S2/Q2,10)</f>
        <v>#DIV/0!</v>
      </c>
      <c r="U2" s="158"/>
      <c r="V2" s="259"/>
      <c r="W2" s="259"/>
      <c r="X2" s="259"/>
    </row>
    <row r="3" spans="1:24" s="69" customFormat="1" ht="12.75">
      <c r="A3" t="s">
        <v>277</v>
      </c>
      <c r="B3" t="s">
        <v>430</v>
      </c>
      <c r="C3">
        <v>599933900</v>
      </c>
      <c r="D3" t="s">
        <v>334</v>
      </c>
      <c r="E3">
        <v>2900</v>
      </c>
      <c r="F3">
        <v>2900</v>
      </c>
      <c r="G3" s="265">
        <f t="shared" ref="G3" si="0">E3-F3</f>
        <v>0</v>
      </c>
      <c r="H3" s="281">
        <f t="shared" ref="H3" si="1">ROUND(G3/E3,10)</f>
        <v>0</v>
      </c>
      <c r="I3">
        <v>0</v>
      </c>
      <c r="J3">
        <v>0</v>
      </c>
      <c r="K3" s="265">
        <f t="shared" ref="K3" si="2">I3-J3</f>
        <v>0</v>
      </c>
      <c r="L3" s="281" t="e">
        <f t="shared" ref="L3" si="3">ROUND(K3/I3,10)</f>
        <v>#DIV/0!</v>
      </c>
      <c r="M3">
        <v>0</v>
      </c>
      <c r="N3">
        <v>0</v>
      </c>
      <c r="O3" s="265">
        <f t="shared" ref="O3:O56" si="4">M3-N3</f>
        <v>0</v>
      </c>
      <c r="P3" s="281" t="e">
        <f t="shared" ref="P3:P56" si="5">ROUND(O3/M3,10)</f>
        <v>#DIV/0!</v>
      </c>
      <c r="Q3">
        <v>0</v>
      </c>
      <c r="R3">
        <v>0</v>
      </c>
      <c r="S3" s="265">
        <f t="shared" ref="S3:S56" si="6">Q3-R3</f>
        <v>0</v>
      </c>
      <c r="T3" s="281" t="e">
        <f t="shared" ref="T3:T56" si="7">ROUND(S3/Q3,10)</f>
        <v>#DIV/0!</v>
      </c>
      <c r="U3" s="158"/>
    </row>
    <row r="4" spans="1:24" s="69" customFormat="1" ht="12.75">
      <c r="A4" t="s">
        <v>277</v>
      </c>
      <c r="B4" t="s">
        <v>430</v>
      </c>
      <c r="C4">
        <v>403187909</v>
      </c>
      <c r="D4" t="s">
        <v>336</v>
      </c>
      <c r="E4">
        <v>14376</v>
      </c>
      <c r="F4">
        <v>14376</v>
      </c>
      <c r="G4" s="265">
        <f t="shared" ref="G4:G5" si="8">E4-F4</f>
        <v>0</v>
      </c>
      <c r="H4" s="281">
        <f t="shared" ref="H4:H5" si="9">ROUND(G4/E4,10)</f>
        <v>0</v>
      </c>
      <c r="I4">
        <v>0</v>
      </c>
      <c r="J4">
        <v>0</v>
      </c>
      <c r="K4" s="265">
        <f t="shared" ref="K4:K20" si="10">I4-J4</f>
        <v>0</v>
      </c>
      <c r="L4" s="281" t="e">
        <f t="shared" ref="L4:L20" si="11">ROUND(K4/I4,10)</f>
        <v>#DIV/0!</v>
      </c>
      <c r="M4">
        <v>0</v>
      </c>
      <c r="N4">
        <v>0</v>
      </c>
      <c r="O4" s="265">
        <f t="shared" si="4"/>
        <v>0</v>
      </c>
      <c r="P4" s="281" t="e">
        <f t="shared" si="5"/>
        <v>#DIV/0!</v>
      </c>
      <c r="Q4">
        <v>0</v>
      </c>
      <c r="R4">
        <v>0</v>
      </c>
      <c r="S4" s="265">
        <f t="shared" si="6"/>
        <v>0</v>
      </c>
      <c r="T4" s="281" t="e">
        <f t="shared" si="7"/>
        <v>#DIV/0!</v>
      </c>
      <c r="U4" s="158"/>
    </row>
    <row r="5" spans="1:24" s="69" customFormat="1" ht="12.75">
      <c r="A5" t="s">
        <v>277</v>
      </c>
      <c r="B5" t="s">
        <v>434</v>
      </c>
      <c r="C5">
        <v>698604006</v>
      </c>
      <c r="D5" t="s">
        <v>342</v>
      </c>
      <c r="E5">
        <v>6300</v>
      </c>
      <c r="F5">
        <v>6300</v>
      </c>
      <c r="G5" s="265">
        <f t="shared" si="8"/>
        <v>0</v>
      </c>
      <c r="H5" s="281">
        <f t="shared" si="9"/>
        <v>0</v>
      </c>
      <c r="I5">
        <v>1489.23</v>
      </c>
      <c r="J5">
        <v>1489.23</v>
      </c>
      <c r="K5" s="265">
        <f t="shared" si="10"/>
        <v>0</v>
      </c>
      <c r="L5" s="281">
        <f t="shared" si="11"/>
        <v>0</v>
      </c>
      <c r="M5">
        <v>0</v>
      </c>
      <c r="N5">
        <v>0</v>
      </c>
      <c r="O5" s="265">
        <f t="shared" si="4"/>
        <v>0</v>
      </c>
      <c r="P5" s="281" t="e">
        <f t="shared" si="5"/>
        <v>#DIV/0!</v>
      </c>
      <c r="Q5">
        <v>42.54</v>
      </c>
      <c r="R5">
        <v>42.54</v>
      </c>
      <c r="S5" s="265">
        <f t="shared" si="6"/>
        <v>0</v>
      </c>
      <c r="T5" s="281">
        <f t="shared" si="7"/>
        <v>0</v>
      </c>
      <c r="U5" s="158"/>
    </row>
    <row r="6" spans="1:24" s="69" customFormat="1" ht="12.75">
      <c r="A6" t="s">
        <v>277</v>
      </c>
      <c r="B6" t="s">
        <v>430</v>
      </c>
      <c r="C6">
        <v>403197908</v>
      </c>
      <c r="D6" t="s">
        <v>346</v>
      </c>
      <c r="E6">
        <v>1416</v>
      </c>
      <c r="F6">
        <v>1416</v>
      </c>
      <c r="G6" s="265">
        <f t="shared" ref="G6:G19" si="12">E6-F6</f>
        <v>0</v>
      </c>
      <c r="H6" s="281">
        <f t="shared" ref="H6:H19" si="13">ROUND(G6/E6,10)</f>
        <v>0</v>
      </c>
      <c r="I6">
        <v>0</v>
      </c>
      <c r="J6">
        <v>0</v>
      </c>
      <c r="K6" s="265">
        <f t="shared" si="10"/>
        <v>0</v>
      </c>
      <c r="L6" s="281" t="e">
        <f t="shared" si="11"/>
        <v>#DIV/0!</v>
      </c>
      <c r="M6">
        <v>0</v>
      </c>
      <c r="N6">
        <v>0</v>
      </c>
      <c r="O6" s="265">
        <f t="shared" si="4"/>
        <v>0</v>
      </c>
      <c r="P6" s="281" t="e">
        <f t="shared" si="5"/>
        <v>#DIV/0!</v>
      </c>
      <c r="Q6">
        <v>0</v>
      </c>
      <c r="R6">
        <v>0</v>
      </c>
      <c r="S6" s="265">
        <f t="shared" si="6"/>
        <v>0</v>
      </c>
      <c r="T6" s="281" t="e">
        <f t="shared" si="7"/>
        <v>#DIV/0!</v>
      </c>
      <c r="U6" s="158"/>
    </row>
    <row r="7" spans="1:24" s="69" customFormat="1" ht="12.75">
      <c r="A7" t="s">
        <v>277</v>
      </c>
      <c r="B7" t="s">
        <v>430</v>
      </c>
      <c r="C7">
        <v>403197908</v>
      </c>
      <c r="D7" t="s">
        <v>346</v>
      </c>
      <c r="E7">
        <v>1416</v>
      </c>
      <c r="F7">
        <v>1416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75">
      <c r="A8" t="s">
        <v>277</v>
      </c>
      <c r="B8" t="s">
        <v>430</v>
      </c>
      <c r="C8">
        <v>403197908</v>
      </c>
      <c r="D8" t="s">
        <v>346</v>
      </c>
      <c r="E8">
        <v>1716</v>
      </c>
      <c r="F8">
        <v>1716</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277</v>
      </c>
      <c r="B9" t="s">
        <v>430</v>
      </c>
      <c r="C9">
        <v>474184900</v>
      </c>
      <c r="D9" t="s">
        <v>347</v>
      </c>
      <c r="E9">
        <v>3154</v>
      </c>
      <c r="F9">
        <v>3154</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277</v>
      </c>
      <c r="B10" t="s">
        <v>430</v>
      </c>
      <c r="C10">
        <v>474184900</v>
      </c>
      <c r="D10" t="s">
        <v>347</v>
      </c>
      <c r="E10">
        <v>3154</v>
      </c>
      <c r="F10">
        <v>3154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277</v>
      </c>
      <c r="B11" t="s">
        <v>430</v>
      </c>
      <c r="C11">
        <v>474184900</v>
      </c>
      <c r="D11" t="s">
        <v>347</v>
      </c>
      <c r="E11">
        <v>3654</v>
      </c>
      <c r="F11">
        <v>3654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75">
      <c r="A12" t="s">
        <v>277</v>
      </c>
      <c r="B12" t="s">
        <v>430</v>
      </c>
      <c r="C12">
        <v>533004909</v>
      </c>
      <c r="D12" t="s">
        <v>348</v>
      </c>
      <c r="E12">
        <v>4148</v>
      </c>
      <c r="F12">
        <v>4148</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277</v>
      </c>
      <c r="B13" t="s">
        <v>430</v>
      </c>
      <c r="C13">
        <v>533004909</v>
      </c>
      <c r="D13" t="s">
        <v>348</v>
      </c>
      <c r="E13">
        <v>5188</v>
      </c>
      <c r="F13">
        <v>5188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277</v>
      </c>
      <c r="B14" t="s">
        <v>430</v>
      </c>
      <c r="C14">
        <v>545831901</v>
      </c>
      <c r="D14" t="s">
        <v>444</v>
      </c>
      <c r="E14">
        <v>4538</v>
      </c>
      <c r="F14">
        <v>4538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75">
      <c r="A15" t="s">
        <v>277</v>
      </c>
      <c r="B15" t="s">
        <v>430</v>
      </c>
      <c r="C15">
        <v>575035902</v>
      </c>
      <c r="D15" t="s">
        <v>445</v>
      </c>
      <c r="E15">
        <v>15713</v>
      </c>
      <c r="F15">
        <v>15713</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277</v>
      </c>
      <c r="B16" t="s">
        <v>430</v>
      </c>
      <c r="C16">
        <v>575035902</v>
      </c>
      <c r="D16" t="s">
        <v>445</v>
      </c>
      <c r="E16">
        <v>15713</v>
      </c>
      <c r="F16">
        <v>15713</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277</v>
      </c>
      <c r="B17" t="s">
        <v>430</v>
      </c>
      <c r="C17">
        <v>575035902</v>
      </c>
      <c r="D17" t="s">
        <v>445</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277</v>
      </c>
      <c r="B18" t="s">
        <v>434</v>
      </c>
      <c r="C18">
        <v>605460005</v>
      </c>
      <c r="D18" t="s">
        <v>349</v>
      </c>
      <c r="E18">
        <v>24100</v>
      </c>
      <c r="F18">
        <v>24100</v>
      </c>
      <c r="G18" s="265">
        <f t="shared" si="12"/>
        <v>0</v>
      </c>
      <c r="H18" s="281">
        <f t="shared" si="13"/>
        <v>0</v>
      </c>
      <c r="I18">
        <v>3567.56</v>
      </c>
      <c r="J18">
        <v>3567.56</v>
      </c>
      <c r="K18" s="265">
        <f t="shared" si="10"/>
        <v>0</v>
      </c>
      <c r="L18" s="281">
        <f t="shared" si="11"/>
        <v>0</v>
      </c>
      <c r="M18">
        <v>0</v>
      </c>
      <c r="N18">
        <v>0</v>
      </c>
      <c r="O18" s="265">
        <f t="shared" si="4"/>
        <v>0</v>
      </c>
      <c r="P18" s="281" t="e">
        <f t="shared" si="5"/>
        <v>#DIV/0!</v>
      </c>
      <c r="Q18">
        <v>38.369999999999997</v>
      </c>
      <c r="R18">
        <v>38.369999999999997</v>
      </c>
      <c r="S18" s="265">
        <f t="shared" si="6"/>
        <v>0</v>
      </c>
      <c r="T18" s="281">
        <f t="shared" si="7"/>
        <v>0</v>
      </c>
      <c r="U18" s="158"/>
    </row>
    <row r="19" spans="1:21" s="69" customFormat="1" ht="12.75">
      <c r="A19" t="s">
        <v>277</v>
      </c>
      <c r="B19" t="s">
        <v>434</v>
      </c>
      <c r="C19">
        <v>649926003</v>
      </c>
      <c r="D19" t="s">
        <v>351</v>
      </c>
      <c r="E19">
        <v>3900</v>
      </c>
      <c r="F19">
        <v>3900</v>
      </c>
      <c r="G19" s="265">
        <f t="shared" si="12"/>
        <v>0</v>
      </c>
      <c r="H19" s="281">
        <f t="shared" si="13"/>
        <v>0</v>
      </c>
      <c r="I19">
        <v>2886.62</v>
      </c>
      <c r="J19">
        <v>2886.62</v>
      </c>
      <c r="K19" s="265">
        <f t="shared" si="10"/>
        <v>0</v>
      </c>
      <c r="L19" s="281">
        <f t="shared" si="11"/>
        <v>0</v>
      </c>
      <c r="M19">
        <v>0</v>
      </c>
      <c r="N19">
        <v>0</v>
      </c>
      <c r="O19" s="265">
        <f t="shared" si="4"/>
        <v>0</v>
      </c>
      <c r="P19" s="281" t="e">
        <f t="shared" si="5"/>
        <v>#DIV/0!</v>
      </c>
      <c r="Q19">
        <v>31.04</v>
      </c>
      <c r="R19">
        <v>31.04</v>
      </c>
      <c r="S19" s="265">
        <f t="shared" si="6"/>
        <v>0</v>
      </c>
      <c r="T19" s="281">
        <f t="shared" si="7"/>
        <v>0</v>
      </c>
      <c r="U19" s="158"/>
    </row>
    <row r="20" spans="1:21" s="69" customFormat="1" ht="12.75">
      <c r="A20" t="s">
        <v>277</v>
      </c>
      <c r="B20" t="s">
        <v>434</v>
      </c>
      <c r="C20">
        <v>664068004</v>
      </c>
      <c r="D20" t="s">
        <v>353</v>
      </c>
      <c r="E20">
        <v>3986</v>
      </c>
      <c r="F20">
        <v>3986</v>
      </c>
      <c r="G20" s="265">
        <f t="shared" ref="G20" si="14">E20-F20</f>
        <v>0</v>
      </c>
      <c r="H20" s="281">
        <f t="shared" ref="H20" si="15">ROUND(G20/E20,10)</f>
        <v>0</v>
      </c>
      <c r="I20">
        <v>2212.6999999999998</v>
      </c>
      <c r="J20">
        <v>2212.6999999999998</v>
      </c>
      <c r="K20" s="265">
        <f t="shared" si="10"/>
        <v>0</v>
      </c>
      <c r="L20" s="281">
        <f t="shared" si="11"/>
        <v>0</v>
      </c>
      <c r="M20">
        <v>0</v>
      </c>
      <c r="N20">
        <v>0</v>
      </c>
      <c r="O20" s="265">
        <f t="shared" si="4"/>
        <v>0</v>
      </c>
      <c r="P20" s="281" t="e">
        <f t="shared" si="5"/>
        <v>#DIV/0!</v>
      </c>
      <c r="Q20">
        <v>23.8</v>
      </c>
      <c r="R20">
        <v>23.8</v>
      </c>
      <c r="S20" s="265">
        <f t="shared" si="6"/>
        <v>0</v>
      </c>
      <c r="T20" s="281">
        <f t="shared" si="7"/>
        <v>0</v>
      </c>
      <c r="U20" s="158"/>
    </row>
    <row r="21" spans="1:21" s="69" customFormat="1" ht="12.75">
      <c r="A21" t="s">
        <v>277</v>
      </c>
      <c r="B21" t="s">
        <v>434</v>
      </c>
      <c r="C21">
        <v>665942009</v>
      </c>
      <c r="D21" t="s">
        <v>354</v>
      </c>
      <c r="E21">
        <v>7911</v>
      </c>
      <c r="F21">
        <v>7911</v>
      </c>
      <c r="G21" s="265">
        <f t="shared" ref="G21:G56" si="16">E21-F21</f>
        <v>0</v>
      </c>
      <c r="H21" s="281">
        <f t="shared" ref="H21:H56" si="17">ROUND(G21/E21,10)</f>
        <v>0</v>
      </c>
      <c r="I21">
        <v>3074.08</v>
      </c>
      <c r="J21">
        <v>3074.08</v>
      </c>
      <c r="K21" s="265">
        <f t="shared" ref="K21:K56" si="18">I21-J21</f>
        <v>0</v>
      </c>
      <c r="L21" s="281">
        <f t="shared" ref="L21:L56" si="19">ROUND(K21/I21,10)</f>
        <v>0</v>
      </c>
      <c r="M21">
        <v>0</v>
      </c>
      <c r="N21">
        <v>0</v>
      </c>
      <c r="O21" s="265">
        <f t="shared" si="4"/>
        <v>0</v>
      </c>
      <c r="P21" s="281" t="e">
        <f t="shared" si="5"/>
        <v>#DIV/0!</v>
      </c>
      <c r="Q21">
        <v>33.06</v>
      </c>
      <c r="R21">
        <v>33.06</v>
      </c>
      <c r="S21" s="265">
        <f t="shared" si="6"/>
        <v>0</v>
      </c>
      <c r="T21" s="281">
        <f t="shared" si="7"/>
        <v>0</v>
      </c>
      <c r="U21" s="158"/>
    </row>
    <row r="22" spans="1:21" s="69" customFormat="1" ht="12.75">
      <c r="A22" t="s">
        <v>277</v>
      </c>
      <c r="B22" t="s">
        <v>434</v>
      </c>
      <c r="C22">
        <v>666114004</v>
      </c>
      <c r="D22" t="s">
        <v>355</v>
      </c>
      <c r="E22">
        <v>17800</v>
      </c>
      <c r="F22">
        <v>17800</v>
      </c>
      <c r="G22" s="265">
        <f t="shared" si="16"/>
        <v>0</v>
      </c>
      <c r="H22" s="281">
        <f t="shared" si="17"/>
        <v>0</v>
      </c>
      <c r="I22">
        <v>6752.09</v>
      </c>
      <c r="J22">
        <v>6752.09</v>
      </c>
      <c r="K22" s="265">
        <f t="shared" si="18"/>
        <v>0</v>
      </c>
      <c r="L22" s="281">
        <f t="shared" si="19"/>
        <v>0</v>
      </c>
      <c r="M22">
        <v>0</v>
      </c>
      <c r="N22">
        <v>0</v>
      </c>
      <c r="O22" s="265">
        <f t="shared" si="4"/>
        <v>0</v>
      </c>
      <c r="P22" s="281" t="e">
        <f t="shared" si="5"/>
        <v>#DIV/0!</v>
      </c>
      <c r="Q22">
        <v>72.62</v>
      </c>
      <c r="R22">
        <v>72.62</v>
      </c>
      <c r="S22" s="265">
        <f t="shared" si="6"/>
        <v>0</v>
      </c>
      <c r="T22" s="281">
        <f t="shared" si="7"/>
        <v>0</v>
      </c>
      <c r="U22" s="158"/>
    </row>
    <row r="23" spans="1:21" s="69" customFormat="1" ht="12.75">
      <c r="A23" t="s">
        <v>277</v>
      </c>
      <c r="B23" t="s">
        <v>430</v>
      </c>
      <c r="C23">
        <v>588950907</v>
      </c>
      <c r="D23" t="s">
        <v>357</v>
      </c>
      <c r="E23">
        <v>19754</v>
      </c>
      <c r="F23">
        <v>19754</v>
      </c>
      <c r="G23" s="265">
        <f t="shared" si="16"/>
        <v>0</v>
      </c>
      <c r="H23" s="281">
        <f t="shared" si="17"/>
        <v>0</v>
      </c>
      <c r="I23">
        <v>0</v>
      </c>
      <c r="J23">
        <v>0</v>
      </c>
      <c r="K23" s="265">
        <f t="shared" si="18"/>
        <v>0</v>
      </c>
      <c r="L23" s="281" t="e">
        <f t="shared" si="19"/>
        <v>#DIV/0!</v>
      </c>
      <c r="M23">
        <v>0</v>
      </c>
      <c r="N23">
        <v>0</v>
      </c>
      <c r="O23" s="265">
        <f t="shared" si="4"/>
        <v>0</v>
      </c>
      <c r="P23" s="281" t="e">
        <f t="shared" si="5"/>
        <v>#DIV/0!</v>
      </c>
      <c r="Q23">
        <v>0</v>
      </c>
      <c r="R23">
        <v>0</v>
      </c>
      <c r="S23" s="265">
        <f t="shared" si="6"/>
        <v>0</v>
      </c>
      <c r="T23" s="281" t="e">
        <f t="shared" si="7"/>
        <v>#DIV/0!</v>
      </c>
      <c r="U23" s="158"/>
    </row>
    <row r="24" spans="1:21" s="69" customFormat="1" ht="12.75">
      <c r="A24" t="s">
        <v>277</v>
      </c>
      <c r="B24" t="s">
        <v>430</v>
      </c>
      <c r="C24">
        <v>588950907</v>
      </c>
      <c r="D24" t="s">
        <v>357</v>
      </c>
      <c r="E24">
        <v>19754</v>
      </c>
      <c r="F24">
        <v>19754</v>
      </c>
      <c r="G24" s="265">
        <f t="shared" si="16"/>
        <v>0</v>
      </c>
      <c r="H24" s="281">
        <f t="shared" si="17"/>
        <v>0</v>
      </c>
      <c r="I24">
        <v>0</v>
      </c>
      <c r="J24">
        <v>0</v>
      </c>
      <c r="K24" s="265">
        <f t="shared" si="18"/>
        <v>0</v>
      </c>
      <c r="L24" s="281" t="e">
        <f t="shared" si="19"/>
        <v>#DIV/0!</v>
      </c>
      <c r="M24">
        <v>0</v>
      </c>
      <c r="N24">
        <v>0</v>
      </c>
      <c r="O24" s="265">
        <f t="shared" si="4"/>
        <v>0</v>
      </c>
      <c r="P24" s="281" t="e">
        <f t="shared" si="5"/>
        <v>#DIV/0!</v>
      </c>
      <c r="Q24">
        <v>0</v>
      </c>
      <c r="R24">
        <v>0</v>
      </c>
      <c r="S24" s="265">
        <f t="shared" si="6"/>
        <v>0</v>
      </c>
      <c r="T24" s="281" t="e">
        <f t="shared" si="7"/>
        <v>#DIV/0!</v>
      </c>
      <c r="U24" s="158"/>
    </row>
    <row r="25" spans="1:21" s="69" customFormat="1" ht="12.75">
      <c r="A25" t="s">
        <v>277</v>
      </c>
      <c r="B25" t="s">
        <v>434</v>
      </c>
      <c r="C25">
        <v>635640006</v>
      </c>
      <c r="D25" t="s">
        <v>358</v>
      </c>
      <c r="E25">
        <v>6188</v>
      </c>
      <c r="F25">
        <v>6188</v>
      </c>
      <c r="G25" s="265">
        <f t="shared" si="16"/>
        <v>0</v>
      </c>
      <c r="H25" s="281">
        <f t="shared" si="17"/>
        <v>0</v>
      </c>
      <c r="I25">
        <v>4122.09</v>
      </c>
      <c r="J25">
        <v>4122.09</v>
      </c>
      <c r="K25" s="265">
        <f t="shared" si="18"/>
        <v>0</v>
      </c>
      <c r="L25" s="281">
        <f t="shared" si="19"/>
        <v>0</v>
      </c>
      <c r="M25">
        <v>0</v>
      </c>
      <c r="N25">
        <v>0</v>
      </c>
      <c r="O25" s="265">
        <f t="shared" si="4"/>
        <v>0</v>
      </c>
      <c r="P25" s="281" t="e">
        <f t="shared" si="5"/>
        <v>#DIV/0!</v>
      </c>
      <c r="Q25">
        <v>44.33</v>
      </c>
      <c r="R25">
        <v>44.33</v>
      </c>
      <c r="S25" s="265">
        <f t="shared" si="6"/>
        <v>0</v>
      </c>
      <c r="T25" s="281">
        <f t="shared" si="7"/>
        <v>0</v>
      </c>
      <c r="U25" s="158"/>
    </row>
    <row r="26" spans="1:21" s="69" customFormat="1" ht="12.75">
      <c r="A26" t="s">
        <v>277</v>
      </c>
      <c r="B26" t="s">
        <v>434</v>
      </c>
      <c r="C26">
        <v>686930009</v>
      </c>
      <c r="D26" t="s">
        <v>359</v>
      </c>
      <c r="E26">
        <v>2398</v>
      </c>
      <c r="F26">
        <v>2398</v>
      </c>
      <c r="G26" s="265">
        <f t="shared" si="16"/>
        <v>0</v>
      </c>
      <c r="H26" s="281">
        <f t="shared" si="17"/>
        <v>0</v>
      </c>
      <c r="I26">
        <v>1996.76</v>
      </c>
      <c r="J26">
        <v>1996.76</v>
      </c>
      <c r="K26" s="265">
        <f t="shared" si="18"/>
        <v>0</v>
      </c>
      <c r="L26" s="281">
        <f t="shared" si="19"/>
        <v>0</v>
      </c>
      <c r="M26">
        <v>0</v>
      </c>
      <c r="N26">
        <v>0</v>
      </c>
      <c r="O26" s="265">
        <f t="shared" si="4"/>
        <v>0</v>
      </c>
      <c r="P26" s="281" t="e">
        <f t="shared" si="5"/>
        <v>#DIV/0!</v>
      </c>
      <c r="Q26">
        <v>21.48</v>
      </c>
      <c r="R26">
        <v>21.48</v>
      </c>
      <c r="S26" s="265">
        <f t="shared" si="6"/>
        <v>0</v>
      </c>
      <c r="T26" s="281">
        <f t="shared" si="7"/>
        <v>0</v>
      </c>
      <c r="U26" s="158"/>
    </row>
    <row r="27" spans="1:21" s="69" customFormat="1" ht="12.75">
      <c r="A27" t="s">
        <v>277</v>
      </c>
      <c r="B27" t="s">
        <v>442</v>
      </c>
      <c r="C27">
        <v>861012102</v>
      </c>
      <c r="D27" t="s">
        <v>446</v>
      </c>
      <c r="E27">
        <v>23300</v>
      </c>
      <c r="F27">
        <v>23300</v>
      </c>
      <c r="G27" s="265">
        <f t="shared" si="16"/>
        <v>0</v>
      </c>
      <c r="H27" s="281">
        <f t="shared" si="17"/>
        <v>0</v>
      </c>
      <c r="I27">
        <v>0</v>
      </c>
      <c r="J27">
        <v>0</v>
      </c>
      <c r="K27" s="265">
        <f t="shared" si="18"/>
        <v>0</v>
      </c>
      <c r="L27" s="281" t="e">
        <f t="shared" si="19"/>
        <v>#DIV/0!</v>
      </c>
      <c r="M27">
        <v>0</v>
      </c>
      <c r="N27">
        <v>0</v>
      </c>
      <c r="O27" s="265">
        <f t="shared" si="4"/>
        <v>0</v>
      </c>
      <c r="P27" s="281" t="e">
        <f t="shared" si="5"/>
        <v>#DIV/0!</v>
      </c>
      <c r="Q27">
        <v>0</v>
      </c>
      <c r="R27">
        <v>0</v>
      </c>
      <c r="S27" s="265">
        <f t="shared" si="6"/>
        <v>0</v>
      </c>
      <c r="T27" s="281" t="e">
        <f t="shared" si="7"/>
        <v>#DIV/0!</v>
      </c>
      <c r="U27" s="158"/>
    </row>
    <row r="28" spans="1:21" s="69" customFormat="1" ht="12.75">
      <c r="A28" t="s">
        <v>277</v>
      </c>
      <c r="B28" t="s">
        <v>442</v>
      </c>
      <c r="C28">
        <v>803054204</v>
      </c>
      <c r="D28" t="s">
        <v>363</v>
      </c>
      <c r="E28">
        <v>3700</v>
      </c>
      <c r="F28">
        <v>3700</v>
      </c>
      <c r="G28" s="265">
        <f t="shared" si="16"/>
        <v>0</v>
      </c>
      <c r="H28" s="281">
        <f t="shared" si="17"/>
        <v>0</v>
      </c>
      <c r="I28">
        <v>0</v>
      </c>
      <c r="J28">
        <v>0</v>
      </c>
      <c r="K28" s="265">
        <f t="shared" si="18"/>
        <v>0</v>
      </c>
      <c r="L28" s="281" t="e">
        <f t="shared" si="19"/>
        <v>#DIV/0!</v>
      </c>
      <c r="M28">
        <v>0</v>
      </c>
      <c r="N28">
        <v>0</v>
      </c>
      <c r="O28" s="265">
        <f t="shared" si="4"/>
        <v>0</v>
      </c>
      <c r="P28" s="281" t="e">
        <f t="shared" si="5"/>
        <v>#DIV/0!</v>
      </c>
      <c r="Q28">
        <v>0</v>
      </c>
      <c r="R28">
        <v>0</v>
      </c>
      <c r="S28" s="265">
        <f t="shared" si="6"/>
        <v>0</v>
      </c>
      <c r="T28" s="281" t="e">
        <f t="shared" si="7"/>
        <v>#DIV/0!</v>
      </c>
      <c r="U28" s="158"/>
    </row>
    <row r="29" spans="1:21" s="69" customFormat="1" ht="12.75">
      <c r="A29" t="s">
        <v>277</v>
      </c>
      <c r="B29" t="s">
        <v>442</v>
      </c>
      <c r="C29">
        <v>803054204</v>
      </c>
      <c r="D29" t="s">
        <v>363</v>
      </c>
      <c r="E29">
        <v>3700</v>
      </c>
      <c r="F29">
        <v>3700</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75">
      <c r="A30" t="s">
        <v>277</v>
      </c>
      <c r="B30" t="s">
        <v>442</v>
      </c>
      <c r="C30">
        <v>803054204</v>
      </c>
      <c r="D30" t="s">
        <v>363</v>
      </c>
      <c r="E30">
        <v>7300</v>
      </c>
      <c r="F30">
        <v>7300</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75">
      <c r="A31" t="s">
        <v>277</v>
      </c>
      <c r="B31" t="s">
        <v>442</v>
      </c>
      <c r="C31" t="s">
        <v>369</v>
      </c>
      <c r="D31" t="s">
        <v>370</v>
      </c>
      <c r="E31">
        <v>18400</v>
      </c>
      <c r="F31">
        <v>18400</v>
      </c>
      <c r="G31" s="265">
        <f t="shared" si="16"/>
        <v>0</v>
      </c>
      <c r="H31" s="281">
        <f t="shared" si="17"/>
        <v>0</v>
      </c>
      <c r="I31">
        <v>8500.7999999999993</v>
      </c>
      <c r="J31">
        <v>8500.7999999999993</v>
      </c>
      <c r="K31" s="265">
        <f t="shared" si="18"/>
        <v>0</v>
      </c>
      <c r="L31" s="281">
        <f t="shared" si="19"/>
        <v>0</v>
      </c>
      <c r="M31">
        <v>0</v>
      </c>
      <c r="N31">
        <v>0</v>
      </c>
      <c r="O31" s="265">
        <f t="shared" si="4"/>
        <v>0</v>
      </c>
      <c r="P31" s="281" t="e">
        <f t="shared" si="5"/>
        <v>#DIV/0!</v>
      </c>
      <c r="Q31">
        <v>0</v>
      </c>
      <c r="R31">
        <v>0</v>
      </c>
      <c r="S31" s="265">
        <f t="shared" si="6"/>
        <v>0</v>
      </c>
      <c r="T31" s="281" t="e">
        <f t="shared" si="7"/>
        <v>#DIV/0!</v>
      </c>
      <c r="U31" s="158"/>
    </row>
    <row r="32" spans="1:21" s="69" customFormat="1" ht="12.75">
      <c r="A32" t="s">
        <v>277</v>
      </c>
      <c r="B32" t="s">
        <v>428</v>
      </c>
      <c r="C32">
        <v>712459908</v>
      </c>
      <c r="D32" t="s">
        <v>373</v>
      </c>
      <c r="E32">
        <v>2596</v>
      </c>
      <c r="F32">
        <v>2596</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277</v>
      </c>
      <c r="B33" t="s">
        <v>428</v>
      </c>
      <c r="C33">
        <v>712459908</v>
      </c>
      <c r="D33" t="s">
        <v>373</v>
      </c>
      <c r="E33">
        <v>1308</v>
      </c>
      <c r="F33">
        <v>1308</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75">
      <c r="A34" t="s">
        <v>277</v>
      </c>
      <c r="B34" t="s">
        <v>428</v>
      </c>
      <c r="C34">
        <v>712459908</v>
      </c>
      <c r="D34" t="s">
        <v>373</v>
      </c>
      <c r="E34">
        <v>2596</v>
      </c>
      <c r="F34">
        <v>2596</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277</v>
      </c>
      <c r="B35" t="s">
        <v>428</v>
      </c>
      <c r="C35">
        <v>733337901</v>
      </c>
      <c r="D35" t="s">
        <v>375</v>
      </c>
      <c r="E35">
        <v>2445</v>
      </c>
      <c r="F35">
        <v>2445</v>
      </c>
      <c r="G35" s="265">
        <f t="shared" si="16"/>
        <v>0</v>
      </c>
      <c r="H35" s="281">
        <f t="shared" si="17"/>
        <v>0</v>
      </c>
      <c r="I35">
        <v>2264.13</v>
      </c>
      <c r="J35">
        <v>2264.13</v>
      </c>
      <c r="K35" s="265">
        <f t="shared" si="18"/>
        <v>0</v>
      </c>
      <c r="L35" s="281">
        <f t="shared" si="19"/>
        <v>0</v>
      </c>
      <c r="M35">
        <v>1219.1400000000001</v>
      </c>
      <c r="N35">
        <v>1219.1400000000001</v>
      </c>
      <c r="O35" s="265">
        <f t="shared" si="4"/>
        <v>0</v>
      </c>
      <c r="P35" s="281">
        <f t="shared" si="5"/>
        <v>0</v>
      </c>
      <c r="Q35">
        <v>-0.01</v>
      </c>
      <c r="R35">
        <v>-0.01</v>
      </c>
      <c r="S35" s="265">
        <f t="shared" si="6"/>
        <v>0</v>
      </c>
      <c r="T35" s="281">
        <f t="shared" si="7"/>
        <v>0</v>
      </c>
      <c r="U35" s="158"/>
    </row>
    <row r="36" spans="1:21" s="69" customFormat="1" ht="12.75">
      <c r="A36" t="s">
        <v>277</v>
      </c>
      <c r="B36" t="s">
        <v>428</v>
      </c>
      <c r="C36">
        <v>733337901</v>
      </c>
      <c r="D36" t="s">
        <v>375</v>
      </c>
      <c r="E36">
        <v>2445</v>
      </c>
      <c r="F36">
        <v>2445</v>
      </c>
      <c r="G36" s="265">
        <f t="shared" si="16"/>
        <v>0</v>
      </c>
      <c r="H36" s="281">
        <f t="shared" si="17"/>
        <v>0</v>
      </c>
      <c r="I36">
        <v>3453.22</v>
      </c>
      <c r="J36">
        <v>3453.22</v>
      </c>
      <c r="K36" s="265">
        <f t="shared" si="18"/>
        <v>0</v>
      </c>
      <c r="L36" s="281">
        <f t="shared" si="19"/>
        <v>0</v>
      </c>
      <c r="M36">
        <v>0</v>
      </c>
      <c r="N36">
        <v>0</v>
      </c>
      <c r="O36" s="265">
        <f t="shared" si="4"/>
        <v>0</v>
      </c>
      <c r="P36" s="281" t="e">
        <f t="shared" si="5"/>
        <v>#DIV/0!</v>
      </c>
      <c r="Q36">
        <v>30.05</v>
      </c>
      <c r="R36">
        <v>30.05</v>
      </c>
      <c r="S36" s="265">
        <f t="shared" si="6"/>
        <v>0</v>
      </c>
      <c r="T36" s="281">
        <f t="shared" si="7"/>
        <v>0</v>
      </c>
      <c r="U36" s="158"/>
    </row>
    <row r="37" spans="1:21" s="69" customFormat="1" ht="12.75">
      <c r="A37" t="s">
        <v>277</v>
      </c>
      <c r="B37" t="s">
        <v>442</v>
      </c>
      <c r="C37" t="s">
        <v>378</v>
      </c>
      <c r="D37" t="s">
        <v>379</v>
      </c>
      <c r="E37">
        <v>11200</v>
      </c>
      <c r="F37">
        <v>11200</v>
      </c>
      <c r="G37" s="265">
        <f t="shared" si="16"/>
        <v>0</v>
      </c>
      <c r="H37" s="281">
        <f t="shared" si="17"/>
        <v>0</v>
      </c>
      <c r="I37">
        <v>3023.99</v>
      </c>
      <c r="J37">
        <v>3023.99</v>
      </c>
      <c r="K37" s="265">
        <f t="shared" si="18"/>
        <v>0</v>
      </c>
      <c r="L37" s="281">
        <f t="shared" si="19"/>
        <v>0</v>
      </c>
      <c r="M37">
        <v>1628.31</v>
      </c>
      <c r="N37">
        <v>1628.31</v>
      </c>
      <c r="O37" s="265">
        <f t="shared" si="4"/>
        <v>0</v>
      </c>
      <c r="P37" s="281">
        <f t="shared" si="5"/>
        <v>0</v>
      </c>
      <c r="Q37">
        <v>0</v>
      </c>
      <c r="R37">
        <v>0</v>
      </c>
      <c r="S37" s="265">
        <f t="shared" si="6"/>
        <v>0</v>
      </c>
      <c r="T37" s="281" t="e">
        <f t="shared" si="7"/>
        <v>#DIV/0!</v>
      </c>
      <c r="U37" s="158"/>
    </row>
    <row r="38" spans="1:21" s="69" customFormat="1" ht="12.75">
      <c r="A38" t="s">
        <v>277</v>
      </c>
      <c r="B38" t="s">
        <v>434</v>
      </c>
      <c r="C38">
        <v>661650903</v>
      </c>
      <c r="D38" t="s">
        <v>381</v>
      </c>
      <c r="E38">
        <v>7290</v>
      </c>
      <c r="F38">
        <v>7290</v>
      </c>
      <c r="G38" s="265">
        <f t="shared" si="16"/>
        <v>0</v>
      </c>
      <c r="H38" s="281">
        <f t="shared" si="17"/>
        <v>0</v>
      </c>
      <c r="I38">
        <v>2090.85</v>
      </c>
      <c r="J38">
        <v>2090.85</v>
      </c>
      <c r="K38" s="265">
        <f t="shared" si="18"/>
        <v>0</v>
      </c>
      <c r="L38" s="281">
        <f t="shared" si="19"/>
        <v>0</v>
      </c>
      <c r="M38">
        <v>0</v>
      </c>
      <c r="N38">
        <v>0</v>
      </c>
      <c r="O38" s="265">
        <f t="shared" si="4"/>
        <v>0</v>
      </c>
      <c r="P38" s="281" t="e">
        <f t="shared" si="5"/>
        <v>#DIV/0!</v>
      </c>
      <c r="Q38">
        <v>22.49</v>
      </c>
      <c r="R38">
        <v>22.49</v>
      </c>
      <c r="S38" s="265">
        <f t="shared" si="6"/>
        <v>0</v>
      </c>
      <c r="T38" s="281">
        <f t="shared" si="7"/>
        <v>0</v>
      </c>
      <c r="U38" s="158"/>
    </row>
    <row r="39" spans="1:21" s="69" customFormat="1" ht="12.75">
      <c r="A39" t="s">
        <v>277</v>
      </c>
      <c r="B39" t="s">
        <v>432</v>
      </c>
      <c r="C39" t="s">
        <v>384</v>
      </c>
      <c r="D39" t="s">
        <v>385</v>
      </c>
      <c r="E39">
        <v>7100</v>
      </c>
      <c r="F39">
        <v>7100</v>
      </c>
      <c r="G39" s="265">
        <f t="shared" si="16"/>
        <v>0</v>
      </c>
      <c r="H39" s="281">
        <f t="shared" si="17"/>
        <v>0</v>
      </c>
      <c r="I39">
        <v>4468.84</v>
      </c>
      <c r="J39">
        <v>4468.84</v>
      </c>
      <c r="K39" s="265">
        <f t="shared" si="18"/>
        <v>0</v>
      </c>
      <c r="L39" s="281">
        <f t="shared" si="19"/>
        <v>0</v>
      </c>
      <c r="M39">
        <v>0</v>
      </c>
      <c r="N39">
        <v>0</v>
      </c>
      <c r="O39" s="265">
        <f t="shared" si="4"/>
        <v>0</v>
      </c>
      <c r="P39" s="281" t="e">
        <f t="shared" si="5"/>
        <v>#DIV/0!</v>
      </c>
      <c r="Q39">
        <v>0</v>
      </c>
      <c r="R39">
        <v>0</v>
      </c>
      <c r="S39" s="265">
        <f t="shared" si="6"/>
        <v>0</v>
      </c>
      <c r="T39" s="281" t="e">
        <f t="shared" si="7"/>
        <v>#DIV/0!</v>
      </c>
      <c r="U39" s="158"/>
    </row>
    <row r="40" spans="1:21" s="69" customFormat="1" ht="12.75">
      <c r="A40" t="s">
        <v>277</v>
      </c>
      <c r="B40" t="s">
        <v>430</v>
      </c>
      <c r="C40" t="s">
        <v>388</v>
      </c>
      <c r="D40" t="s">
        <v>389</v>
      </c>
      <c r="E40">
        <v>2702</v>
      </c>
      <c r="F40">
        <v>2702</v>
      </c>
      <c r="G40" s="265">
        <f t="shared" si="16"/>
        <v>0</v>
      </c>
      <c r="H40" s="281">
        <f t="shared" si="17"/>
        <v>0</v>
      </c>
      <c r="I40">
        <v>0</v>
      </c>
      <c r="J40">
        <v>0</v>
      </c>
      <c r="K40" s="265">
        <f t="shared" si="18"/>
        <v>0</v>
      </c>
      <c r="L40" s="281" t="e">
        <f t="shared" si="19"/>
        <v>#DIV/0!</v>
      </c>
      <c r="M40">
        <v>0</v>
      </c>
      <c r="N40">
        <v>0</v>
      </c>
      <c r="O40" s="265">
        <f t="shared" si="4"/>
        <v>0</v>
      </c>
      <c r="P40" s="281" t="e">
        <f t="shared" si="5"/>
        <v>#DIV/0!</v>
      </c>
      <c r="Q40">
        <v>0</v>
      </c>
      <c r="R40">
        <v>0</v>
      </c>
      <c r="S40" s="265">
        <f t="shared" si="6"/>
        <v>0</v>
      </c>
      <c r="T40" s="281" t="e">
        <f t="shared" si="7"/>
        <v>#DIV/0!</v>
      </c>
      <c r="U40" s="158"/>
    </row>
    <row r="41" spans="1:21" s="69" customFormat="1" ht="12.75">
      <c r="A41" t="s">
        <v>277</v>
      </c>
      <c r="B41" t="s">
        <v>430</v>
      </c>
      <c r="C41" t="s">
        <v>388</v>
      </c>
      <c r="D41" t="s">
        <v>389</v>
      </c>
      <c r="E41">
        <v>2702</v>
      </c>
      <c r="F41">
        <v>2702</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t="s">
        <v>277</v>
      </c>
      <c r="B42" t="s">
        <v>430</v>
      </c>
      <c r="C42" t="s">
        <v>388</v>
      </c>
      <c r="D42" t="s">
        <v>389</v>
      </c>
      <c r="E42">
        <v>7015</v>
      </c>
      <c r="F42">
        <v>7015</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75">
      <c r="A43" t="s">
        <v>277</v>
      </c>
      <c r="B43" t="s">
        <v>442</v>
      </c>
      <c r="C43">
        <v>485785109</v>
      </c>
      <c r="D43" t="s">
        <v>410</v>
      </c>
      <c r="E43">
        <v>11600</v>
      </c>
      <c r="F43">
        <v>11600</v>
      </c>
      <c r="G43" s="265">
        <f t="shared" si="16"/>
        <v>0</v>
      </c>
      <c r="H43" s="281">
        <f t="shared" si="17"/>
        <v>0</v>
      </c>
      <c r="I43">
        <v>6028.67</v>
      </c>
      <c r="J43">
        <v>6028.67</v>
      </c>
      <c r="K43" s="265">
        <f t="shared" si="18"/>
        <v>0</v>
      </c>
      <c r="L43" s="281">
        <f t="shared" si="19"/>
        <v>0</v>
      </c>
      <c r="M43">
        <v>669.85</v>
      </c>
      <c r="N43">
        <v>669.85</v>
      </c>
      <c r="O43" s="265">
        <f t="shared" si="4"/>
        <v>0</v>
      </c>
      <c r="P43" s="281">
        <f t="shared" si="5"/>
        <v>0</v>
      </c>
      <c r="Q43">
        <v>0</v>
      </c>
      <c r="R43">
        <v>0</v>
      </c>
      <c r="S43" s="265">
        <f t="shared" si="6"/>
        <v>0</v>
      </c>
      <c r="T43" s="281" t="e">
        <f t="shared" si="7"/>
        <v>#DIV/0!</v>
      </c>
      <c r="U43" s="158"/>
    </row>
    <row r="44" spans="1:21" s="69" customFormat="1" ht="12.75">
      <c r="A44" t="s">
        <v>277</v>
      </c>
      <c r="B44" t="s">
        <v>442</v>
      </c>
      <c r="C44">
        <v>398438408</v>
      </c>
      <c r="D44" t="s">
        <v>411</v>
      </c>
      <c r="E44">
        <v>25900</v>
      </c>
      <c r="F44">
        <v>25900</v>
      </c>
      <c r="G44" s="265">
        <f t="shared" si="16"/>
        <v>0</v>
      </c>
      <c r="H44" s="281">
        <f t="shared" si="17"/>
        <v>0</v>
      </c>
      <c r="I44">
        <v>0</v>
      </c>
      <c r="J44">
        <v>0</v>
      </c>
      <c r="K44" s="265">
        <f t="shared" si="18"/>
        <v>0</v>
      </c>
      <c r="L44" s="281" t="e">
        <f t="shared" si="19"/>
        <v>#DIV/0!</v>
      </c>
      <c r="M44">
        <v>0</v>
      </c>
      <c r="N44">
        <v>0</v>
      </c>
      <c r="O44" s="265">
        <f t="shared" si="4"/>
        <v>0</v>
      </c>
      <c r="P44" s="281" t="e">
        <f t="shared" si="5"/>
        <v>#DIV/0!</v>
      </c>
      <c r="Q44">
        <v>0</v>
      </c>
      <c r="R44">
        <v>0</v>
      </c>
      <c r="S44" s="265">
        <f t="shared" si="6"/>
        <v>0</v>
      </c>
      <c r="T44" s="281" t="e">
        <f t="shared" si="7"/>
        <v>#DIV/0!</v>
      </c>
      <c r="U44" s="158"/>
    </row>
    <row r="45" spans="1:21" s="69" customFormat="1" ht="12.75">
      <c r="A45" t="s">
        <v>277</v>
      </c>
      <c r="B45" t="s">
        <v>442</v>
      </c>
      <c r="C45" t="s">
        <v>412</v>
      </c>
      <c r="D45" t="s">
        <v>413</v>
      </c>
      <c r="E45">
        <v>2900</v>
      </c>
      <c r="F45">
        <v>2900</v>
      </c>
      <c r="G45" s="265">
        <f t="shared" si="16"/>
        <v>0</v>
      </c>
      <c r="H45" s="281">
        <f t="shared" si="17"/>
        <v>0</v>
      </c>
      <c r="I45">
        <v>0</v>
      </c>
      <c r="J45">
        <v>0</v>
      </c>
      <c r="K45" s="265">
        <f t="shared" si="18"/>
        <v>0</v>
      </c>
      <c r="L45" s="281" t="e">
        <f t="shared" si="19"/>
        <v>#DIV/0!</v>
      </c>
      <c r="M45">
        <v>0</v>
      </c>
      <c r="N45">
        <v>0</v>
      </c>
      <c r="O45" s="265">
        <f t="shared" si="4"/>
        <v>0</v>
      </c>
      <c r="P45" s="281" t="e">
        <f t="shared" si="5"/>
        <v>#DIV/0!</v>
      </c>
      <c r="Q45">
        <v>0</v>
      </c>
      <c r="R45">
        <v>0</v>
      </c>
      <c r="S45" s="265">
        <f t="shared" si="6"/>
        <v>0</v>
      </c>
      <c r="T45" s="281" t="e">
        <f t="shared" si="7"/>
        <v>#DIV/0!</v>
      </c>
      <c r="U45" s="158"/>
    </row>
    <row r="46" spans="1:21" s="69" customFormat="1" ht="15">
      <c r="A46" s="331" t="s">
        <v>277</v>
      </c>
      <c r="B46" s="331" t="s">
        <v>442</v>
      </c>
      <c r="C46" s="331" t="s">
        <v>412</v>
      </c>
      <c r="D46" s="331" t="s">
        <v>413</v>
      </c>
      <c r="E46" s="331">
        <v>3500</v>
      </c>
      <c r="F46" s="331">
        <v>3500</v>
      </c>
      <c r="G46" s="265">
        <f t="shared" ref="G46:G50" si="20">E46-F46</f>
        <v>0</v>
      </c>
      <c r="H46" s="281">
        <f t="shared" ref="H46:H50" si="21">ROUND(G46/E46,10)</f>
        <v>0</v>
      </c>
      <c r="I46" s="332">
        <v>0</v>
      </c>
      <c r="J46" s="333">
        <v>0</v>
      </c>
      <c r="K46" s="265">
        <f t="shared" ref="K46:K50" si="22">I46-J46</f>
        <v>0</v>
      </c>
      <c r="L46" s="281" t="e">
        <f t="shared" ref="L46:L50" si="23">ROUND(K46/I46,10)</f>
        <v>#DIV/0!</v>
      </c>
      <c r="M46" s="334">
        <v>0</v>
      </c>
      <c r="N46" s="335">
        <v>0</v>
      </c>
      <c r="O46" s="265">
        <f t="shared" ref="O46:O50" si="24">M46-N46</f>
        <v>0</v>
      </c>
      <c r="P46" s="281" t="e">
        <f t="shared" ref="P46:P50" si="25">ROUND(O46/M46,10)</f>
        <v>#DIV/0!</v>
      </c>
      <c r="Q46" s="336">
        <v>0</v>
      </c>
      <c r="R46" s="337">
        <v>0</v>
      </c>
      <c r="S46" s="265">
        <f t="shared" ref="S46:S50" si="26">Q46-R46</f>
        <v>0</v>
      </c>
      <c r="T46" s="281" t="e">
        <f t="shared" ref="T46:T50" si="27">ROUND(S46/Q46,10)</f>
        <v>#DIV/0!</v>
      </c>
      <c r="U46" s="158"/>
    </row>
    <row r="47" spans="1:21" s="69" customFormat="1" ht="15">
      <c r="A47" s="331" t="s">
        <v>277</v>
      </c>
      <c r="B47" s="331" t="s">
        <v>442</v>
      </c>
      <c r="C47" s="331" t="s">
        <v>412</v>
      </c>
      <c r="D47" s="331" t="s">
        <v>413</v>
      </c>
      <c r="E47" s="331">
        <v>2900</v>
      </c>
      <c r="F47" s="331">
        <v>2900</v>
      </c>
      <c r="G47" s="265">
        <f t="shared" si="20"/>
        <v>0</v>
      </c>
      <c r="H47" s="281">
        <f t="shared" si="21"/>
        <v>0</v>
      </c>
      <c r="I47" s="332">
        <v>3593.31</v>
      </c>
      <c r="J47" s="333">
        <v>3593.31</v>
      </c>
      <c r="K47" s="265">
        <f t="shared" si="22"/>
        <v>0</v>
      </c>
      <c r="L47" s="281">
        <f t="shared" si="23"/>
        <v>0</v>
      </c>
      <c r="M47" s="334">
        <v>634.11</v>
      </c>
      <c r="N47" s="335">
        <v>634.11</v>
      </c>
      <c r="O47" s="265">
        <f t="shared" si="24"/>
        <v>0</v>
      </c>
      <c r="P47" s="281">
        <f t="shared" si="25"/>
        <v>0</v>
      </c>
      <c r="Q47" s="336">
        <v>0</v>
      </c>
      <c r="R47" s="337">
        <v>0</v>
      </c>
      <c r="S47" s="265">
        <f t="shared" si="26"/>
        <v>0</v>
      </c>
      <c r="T47" s="281" t="e">
        <f t="shared" si="27"/>
        <v>#DIV/0!</v>
      </c>
      <c r="U47" s="158"/>
    </row>
    <row r="48" spans="1:21" s="69" customFormat="1" ht="15">
      <c r="A48" s="331" t="s">
        <v>277</v>
      </c>
      <c r="B48" s="331" t="s">
        <v>442</v>
      </c>
      <c r="C48" s="331" t="s">
        <v>412</v>
      </c>
      <c r="D48" s="331" t="s">
        <v>413</v>
      </c>
      <c r="E48" s="331">
        <v>2700</v>
      </c>
      <c r="F48" s="331">
        <v>2700</v>
      </c>
      <c r="G48" s="265">
        <f t="shared" si="20"/>
        <v>0</v>
      </c>
      <c r="H48" s="281">
        <f t="shared" si="21"/>
        <v>0</v>
      </c>
      <c r="I48" s="332">
        <v>0</v>
      </c>
      <c r="J48" s="333">
        <v>0</v>
      </c>
      <c r="K48" s="265">
        <f t="shared" si="22"/>
        <v>0</v>
      </c>
      <c r="L48" s="281" t="e">
        <f t="shared" si="23"/>
        <v>#DIV/0!</v>
      </c>
      <c r="M48" s="334">
        <v>0</v>
      </c>
      <c r="N48" s="335">
        <v>0</v>
      </c>
      <c r="O48" s="265">
        <f t="shared" si="24"/>
        <v>0</v>
      </c>
      <c r="P48" s="281" t="e">
        <f t="shared" si="25"/>
        <v>#DIV/0!</v>
      </c>
      <c r="Q48" s="336">
        <v>0</v>
      </c>
      <c r="R48" s="337">
        <v>0</v>
      </c>
      <c r="S48" s="265">
        <f t="shared" si="26"/>
        <v>0</v>
      </c>
      <c r="T48" s="281" t="e">
        <f t="shared" si="27"/>
        <v>#DIV/0!</v>
      </c>
      <c r="U48" s="158"/>
    </row>
    <row r="49" spans="1:21" s="69" customFormat="1" ht="15">
      <c r="A49" s="331" t="s">
        <v>277</v>
      </c>
      <c r="B49" s="331" t="s">
        <v>426</v>
      </c>
      <c r="C49" s="331" t="s">
        <v>316</v>
      </c>
      <c r="D49" s="331" t="s">
        <v>317</v>
      </c>
      <c r="E49" s="331">
        <v>85492</v>
      </c>
      <c r="F49" s="331">
        <v>85492</v>
      </c>
      <c r="G49" s="265">
        <f t="shared" si="20"/>
        <v>0</v>
      </c>
      <c r="H49" s="281">
        <f t="shared" si="21"/>
        <v>0</v>
      </c>
      <c r="I49" s="332">
        <v>1890.13</v>
      </c>
      <c r="J49" s="333">
        <v>1890.13</v>
      </c>
      <c r="K49" s="265">
        <f t="shared" si="22"/>
        <v>0</v>
      </c>
      <c r="L49" s="281">
        <f t="shared" si="23"/>
        <v>0</v>
      </c>
      <c r="M49" s="334">
        <v>0</v>
      </c>
      <c r="N49" s="335">
        <v>0</v>
      </c>
      <c r="O49" s="265">
        <f t="shared" si="24"/>
        <v>0</v>
      </c>
      <c r="P49" s="281" t="e">
        <f t="shared" si="25"/>
        <v>#DIV/0!</v>
      </c>
      <c r="Q49" s="336">
        <v>-16.600000000000001</v>
      </c>
      <c r="R49" s="337">
        <v>-16.600000000000001</v>
      </c>
      <c r="S49" s="265">
        <f t="shared" si="26"/>
        <v>0</v>
      </c>
      <c r="T49" s="281">
        <f t="shared" si="27"/>
        <v>0</v>
      </c>
      <c r="U49" s="158"/>
    </row>
    <row r="50" spans="1:21" s="69" customFormat="1" ht="15">
      <c r="A50" s="331" t="s">
        <v>277</v>
      </c>
      <c r="B50" s="331" t="s">
        <v>442</v>
      </c>
      <c r="C50" s="331">
        <v>759530108</v>
      </c>
      <c r="D50" s="331" t="s">
        <v>320</v>
      </c>
      <c r="E50" s="331">
        <v>28900</v>
      </c>
      <c r="F50" s="331">
        <v>28900</v>
      </c>
      <c r="G50" s="265">
        <f t="shared" si="20"/>
        <v>0</v>
      </c>
      <c r="H50" s="281">
        <f t="shared" si="21"/>
        <v>0</v>
      </c>
      <c r="I50" s="332">
        <v>12081.3</v>
      </c>
      <c r="J50" s="333">
        <v>12081.3</v>
      </c>
      <c r="K50" s="265">
        <f t="shared" si="22"/>
        <v>0</v>
      </c>
      <c r="L50" s="281">
        <f t="shared" si="23"/>
        <v>0</v>
      </c>
      <c r="M50" s="334">
        <v>0</v>
      </c>
      <c r="N50" s="335">
        <v>0</v>
      </c>
      <c r="O50" s="265">
        <f t="shared" si="24"/>
        <v>0</v>
      </c>
      <c r="P50" s="281" t="e">
        <f t="shared" si="25"/>
        <v>#DIV/0!</v>
      </c>
      <c r="Q50" s="336">
        <v>0</v>
      </c>
      <c r="R50" s="337">
        <v>0</v>
      </c>
      <c r="S50" s="265">
        <f t="shared" si="26"/>
        <v>0</v>
      </c>
      <c r="T50" s="281" t="e">
        <f t="shared" si="27"/>
        <v>#DIV/0!</v>
      </c>
      <c r="U50" s="158"/>
    </row>
    <row r="51" spans="1:21" s="69" customFormat="1" ht="15">
      <c r="A51" s="331" t="s">
        <v>277</v>
      </c>
      <c r="B51" s="331" t="s">
        <v>442</v>
      </c>
      <c r="C51" s="331" t="s">
        <v>321</v>
      </c>
      <c r="D51" s="331" t="s">
        <v>322</v>
      </c>
      <c r="E51" s="331">
        <v>2377.998</v>
      </c>
      <c r="F51" s="331">
        <v>2377.998</v>
      </c>
      <c r="G51" s="265">
        <f t="shared" si="16"/>
        <v>0</v>
      </c>
      <c r="H51" s="281">
        <f t="shared" si="17"/>
        <v>0</v>
      </c>
      <c r="I51" s="332">
        <v>2767.99</v>
      </c>
      <c r="J51" s="333">
        <v>2767.99</v>
      </c>
      <c r="K51" s="265">
        <f t="shared" si="18"/>
        <v>0</v>
      </c>
      <c r="L51" s="281">
        <f t="shared" si="19"/>
        <v>0</v>
      </c>
      <c r="M51" s="334">
        <v>0</v>
      </c>
      <c r="N51" s="335">
        <v>0</v>
      </c>
      <c r="O51" s="265">
        <f t="shared" si="4"/>
        <v>0</v>
      </c>
      <c r="P51" s="281" t="e">
        <f t="shared" si="5"/>
        <v>#DIV/0!</v>
      </c>
      <c r="Q51" s="336">
        <v>0</v>
      </c>
      <c r="R51" s="337">
        <v>0</v>
      </c>
      <c r="S51" s="265">
        <f t="shared" si="6"/>
        <v>0</v>
      </c>
      <c r="T51" s="281" t="e">
        <f t="shared" si="7"/>
        <v>#DIV/0!</v>
      </c>
      <c r="U51" s="158"/>
    </row>
    <row r="52" spans="1:21" s="69" customFormat="1" ht="15">
      <c r="A52" s="331" t="s">
        <v>277</v>
      </c>
      <c r="B52" s="331" t="s">
        <v>442</v>
      </c>
      <c r="C52" s="331" t="s">
        <v>321</v>
      </c>
      <c r="D52" s="331" t="s">
        <v>322</v>
      </c>
      <c r="E52" s="331">
        <v>5800</v>
      </c>
      <c r="F52" s="331">
        <v>5800</v>
      </c>
      <c r="G52" s="265">
        <f t="shared" si="16"/>
        <v>0</v>
      </c>
      <c r="H52" s="281">
        <f t="shared" si="17"/>
        <v>0</v>
      </c>
      <c r="I52" s="332">
        <v>5267.05</v>
      </c>
      <c r="J52" s="333">
        <v>5267.05</v>
      </c>
      <c r="K52" s="265">
        <f t="shared" si="18"/>
        <v>0</v>
      </c>
      <c r="L52" s="281">
        <f t="shared" si="19"/>
        <v>0</v>
      </c>
      <c r="M52" s="334">
        <v>1850.59</v>
      </c>
      <c r="N52" s="335">
        <v>1850.59</v>
      </c>
      <c r="O52" s="265">
        <f t="shared" si="4"/>
        <v>0</v>
      </c>
      <c r="P52" s="281">
        <f t="shared" si="5"/>
        <v>0</v>
      </c>
      <c r="Q52" s="336">
        <v>0</v>
      </c>
      <c r="R52" s="337">
        <v>0</v>
      </c>
      <c r="S52" s="265">
        <f t="shared" si="6"/>
        <v>0</v>
      </c>
      <c r="T52" s="281" t="e">
        <f t="shared" si="7"/>
        <v>#DIV/0!</v>
      </c>
      <c r="U52" s="158"/>
    </row>
    <row r="53" spans="1:21" s="69" customFormat="1" ht="15">
      <c r="A53" s="318" t="s">
        <v>277</v>
      </c>
      <c r="B53" s="318" t="s">
        <v>430</v>
      </c>
      <c r="C53" s="318" t="s">
        <v>447</v>
      </c>
      <c r="D53" s="318" t="s">
        <v>448</v>
      </c>
      <c r="E53" s="318">
        <v>5391</v>
      </c>
      <c r="F53" s="318">
        <v>5391</v>
      </c>
      <c r="G53" s="265">
        <f t="shared" si="16"/>
        <v>0</v>
      </c>
      <c r="H53" s="281">
        <f t="shared" si="17"/>
        <v>0</v>
      </c>
      <c r="I53" s="318">
        <v>0</v>
      </c>
      <c r="J53" s="318">
        <v>0</v>
      </c>
      <c r="K53" s="265">
        <f t="shared" si="18"/>
        <v>0</v>
      </c>
      <c r="L53" s="281" t="e">
        <f t="shared" si="19"/>
        <v>#DIV/0!</v>
      </c>
      <c r="M53" s="318">
        <v>0</v>
      </c>
      <c r="N53" s="318">
        <v>0</v>
      </c>
      <c r="O53" s="265">
        <f t="shared" si="4"/>
        <v>0</v>
      </c>
      <c r="P53" s="281" t="e">
        <f t="shared" si="5"/>
        <v>#DIV/0!</v>
      </c>
      <c r="Q53" s="318">
        <v>0</v>
      </c>
      <c r="R53" s="318">
        <v>0</v>
      </c>
      <c r="S53" s="265">
        <f t="shared" si="6"/>
        <v>0</v>
      </c>
      <c r="T53" s="281" t="e">
        <f t="shared" si="7"/>
        <v>#DIV/0!</v>
      </c>
      <c r="U53" s="158"/>
    </row>
    <row r="54" spans="1:21" s="209" customFormat="1" ht="15">
      <c r="A54" s="318" t="s">
        <v>277</v>
      </c>
      <c r="B54" s="318" t="s">
        <v>430</v>
      </c>
      <c r="C54" s="318" t="s">
        <v>326</v>
      </c>
      <c r="D54" s="318" t="s">
        <v>327</v>
      </c>
      <c r="E54" s="318">
        <v>4033</v>
      </c>
      <c r="F54" s="318">
        <v>4033</v>
      </c>
      <c r="G54" s="265">
        <f t="shared" si="16"/>
        <v>0</v>
      </c>
      <c r="H54" s="281">
        <f t="shared" si="17"/>
        <v>0</v>
      </c>
      <c r="I54" s="318">
        <v>0</v>
      </c>
      <c r="J54" s="318">
        <v>0</v>
      </c>
      <c r="K54" s="265">
        <f t="shared" si="18"/>
        <v>0</v>
      </c>
      <c r="L54" s="281" t="e">
        <f t="shared" si="19"/>
        <v>#DIV/0!</v>
      </c>
      <c r="M54" s="318">
        <v>0</v>
      </c>
      <c r="N54" s="318">
        <v>0</v>
      </c>
      <c r="O54" s="265">
        <f t="shared" si="4"/>
        <v>0</v>
      </c>
      <c r="P54" s="281" t="e">
        <f t="shared" si="5"/>
        <v>#DIV/0!</v>
      </c>
      <c r="Q54" s="318">
        <v>0</v>
      </c>
      <c r="R54" s="318">
        <v>0</v>
      </c>
      <c r="S54" s="265">
        <f t="shared" si="6"/>
        <v>0</v>
      </c>
      <c r="T54" s="281" t="e">
        <f t="shared" si="7"/>
        <v>#DIV/0!</v>
      </c>
      <c r="U54" s="206"/>
    </row>
    <row r="55" spans="1:21" s="209" customFormat="1" ht="15">
      <c r="A55" s="318" t="s">
        <v>277</v>
      </c>
      <c r="B55" s="318" t="s">
        <v>430</v>
      </c>
      <c r="C55" s="318" t="s">
        <v>326</v>
      </c>
      <c r="D55" s="318" t="s">
        <v>327</v>
      </c>
      <c r="E55" s="318">
        <v>4033</v>
      </c>
      <c r="F55" s="318">
        <v>4033</v>
      </c>
      <c r="G55" s="265">
        <f t="shared" ref="G55" si="28">E55-F55</f>
        <v>0</v>
      </c>
      <c r="H55" s="281">
        <f t="shared" ref="H55" si="29">ROUND(G55/E55,10)</f>
        <v>0</v>
      </c>
      <c r="I55" s="318">
        <v>0</v>
      </c>
      <c r="J55" s="318">
        <v>0</v>
      </c>
      <c r="K55" s="265">
        <f t="shared" ref="K55" si="30">I55-J55</f>
        <v>0</v>
      </c>
      <c r="L55" s="281" t="e">
        <f t="shared" ref="L55" si="31">ROUND(K55/I55,10)</f>
        <v>#DIV/0!</v>
      </c>
      <c r="M55" s="318">
        <v>0</v>
      </c>
      <c r="N55" s="318">
        <v>0</v>
      </c>
      <c r="O55" s="265">
        <f t="shared" ref="O55" si="32">M55-N55</f>
        <v>0</v>
      </c>
      <c r="P55" s="281" t="e">
        <f t="shared" ref="P55" si="33">ROUND(O55/M55,10)</f>
        <v>#DIV/0!</v>
      </c>
      <c r="Q55" s="318">
        <v>0</v>
      </c>
      <c r="R55" s="318">
        <v>0</v>
      </c>
      <c r="S55" s="265">
        <f t="shared" ref="S55" si="34">Q55-R55</f>
        <v>0</v>
      </c>
      <c r="T55" s="281" t="e">
        <f t="shared" ref="T55" si="35">ROUND(S55/Q55,10)</f>
        <v>#DIV/0!</v>
      </c>
      <c r="U55" s="206"/>
    </row>
    <row r="56" spans="1:21" s="209" customFormat="1" ht="15.75" customHeight="1">
      <c r="A56" s="318" t="s">
        <v>277</v>
      </c>
      <c r="B56" s="318" t="s">
        <v>430</v>
      </c>
      <c r="C56" s="318" t="s">
        <v>326</v>
      </c>
      <c r="D56" s="318" t="s">
        <v>327</v>
      </c>
      <c r="E56" s="318">
        <v>4033</v>
      </c>
      <c r="F56" s="318">
        <v>4033</v>
      </c>
      <c r="G56" s="265">
        <f t="shared" si="16"/>
        <v>0</v>
      </c>
      <c r="H56" s="281">
        <f t="shared" si="17"/>
        <v>0</v>
      </c>
      <c r="I56" s="318">
        <v>5537.1</v>
      </c>
      <c r="J56" s="318">
        <v>5537.1</v>
      </c>
      <c r="K56" s="265">
        <f t="shared" si="18"/>
        <v>0</v>
      </c>
      <c r="L56" s="281">
        <f t="shared" si="19"/>
        <v>0</v>
      </c>
      <c r="M56" s="318">
        <v>977.14</v>
      </c>
      <c r="N56" s="318">
        <v>977.14</v>
      </c>
      <c r="O56" s="265">
        <f t="shared" si="4"/>
        <v>0</v>
      </c>
      <c r="P56" s="281">
        <f t="shared" si="5"/>
        <v>0</v>
      </c>
      <c r="Q56" s="318">
        <v>57.46</v>
      </c>
      <c r="R56" s="318">
        <v>57.46</v>
      </c>
      <c r="S56" s="265">
        <f t="shared" si="6"/>
        <v>0</v>
      </c>
      <c r="T56" s="281">
        <f t="shared" si="7"/>
        <v>0</v>
      </c>
      <c r="U56" s="206"/>
    </row>
    <row r="57" spans="1:21" s="209" customFormat="1" ht="15">
      <c r="A57" s="318" t="s">
        <v>277</v>
      </c>
      <c r="B57" s="318" t="s">
        <v>430</v>
      </c>
      <c r="C57" s="318" t="s">
        <v>326</v>
      </c>
      <c r="D57" s="318" t="s">
        <v>327</v>
      </c>
      <c r="E57" s="318">
        <v>4033</v>
      </c>
      <c r="F57" s="318">
        <v>4033</v>
      </c>
      <c r="G57" s="265">
        <f t="shared" ref="G57" si="36">E57-F57</f>
        <v>0</v>
      </c>
      <c r="H57" s="281">
        <f t="shared" ref="H57" si="37">ROUND(G57/E57,10)</f>
        <v>0</v>
      </c>
      <c r="I57" s="318">
        <v>0</v>
      </c>
      <c r="J57" s="318">
        <v>0</v>
      </c>
      <c r="K57" s="265">
        <f t="shared" ref="K57" si="38">I57-J57</f>
        <v>0</v>
      </c>
      <c r="L57" s="281" t="e">
        <f t="shared" ref="L57" si="39">ROUND(K57/I57,10)</f>
        <v>#DIV/0!</v>
      </c>
      <c r="M57" s="318">
        <v>0</v>
      </c>
      <c r="N57" s="318">
        <v>0</v>
      </c>
      <c r="O57" s="265">
        <f t="shared" ref="O57" si="40">M57-N57</f>
        <v>0</v>
      </c>
      <c r="P57" s="281" t="e">
        <f t="shared" ref="P57" si="41">ROUND(O57/M57,10)</f>
        <v>#DIV/0!</v>
      </c>
      <c r="Q57" s="318">
        <v>0</v>
      </c>
      <c r="R57" s="318">
        <v>0</v>
      </c>
      <c r="S57" s="265">
        <f t="shared" ref="S57" si="42">Q57-R57</f>
        <v>0</v>
      </c>
      <c r="T57" s="281" t="e">
        <f t="shared" ref="T57" si="43">ROUND(S57/Q57,10)</f>
        <v>#DIV/0!</v>
      </c>
      <c r="U57" s="206"/>
    </row>
    <row r="58" spans="1:21" s="209" customFormat="1" ht="15">
      <c r="A58" s="318"/>
      <c r="B58" s="318"/>
      <c r="C58" s="318"/>
      <c r="D58" s="318"/>
      <c r="E58" s="318"/>
      <c r="F58" s="318"/>
      <c r="G58" s="265"/>
      <c r="H58" s="281"/>
      <c r="I58" s="318"/>
      <c r="J58" s="318"/>
      <c r="K58" s="265"/>
      <c r="L58" s="281"/>
      <c r="M58" s="318"/>
      <c r="N58" s="318"/>
      <c r="O58" s="265"/>
      <c r="P58" s="281"/>
      <c r="Q58" s="318"/>
      <c r="R58" s="318"/>
      <c r="S58" s="265"/>
      <c r="T58" s="281"/>
      <c r="U58" s="206"/>
    </row>
    <row r="59" spans="1:21" s="160" customFormat="1" ht="12.75">
      <c r="A59" s="173" t="s">
        <v>143</v>
      </c>
      <c r="B59" s="182"/>
      <c r="C59" s="182"/>
      <c r="D59" s="182"/>
      <c r="E59" s="184"/>
      <c r="F59" s="276"/>
      <c r="G59" s="162"/>
      <c r="H59" s="162"/>
      <c r="I59" s="167"/>
      <c r="J59" s="161"/>
      <c r="K59" s="162"/>
      <c r="L59" s="162"/>
      <c r="M59" s="167"/>
      <c r="N59" s="161"/>
      <c r="O59" s="162"/>
      <c r="P59" s="162"/>
      <c r="Q59" s="167"/>
      <c r="R59" s="161"/>
      <c r="S59" s="162"/>
      <c r="T59" s="162"/>
      <c r="U59" s="161"/>
    </row>
    <row r="60" spans="1:21" s="67" customFormat="1">
      <c r="A60" s="117"/>
      <c r="B60" s="116"/>
      <c r="C60" s="119"/>
      <c r="D60" s="118"/>
      <c r="E60" s="207"/>
      <c r="F60" s="276"/>
      <c r="G60" s="156"/>
      <c r="H60" s="156"/>
      <c r="I60" s="167"/>
      <c r="J60" s="156"/>
      <c r="K60" s="156"/>
      <c r="L60" s="156"/>
      <c r="M60" s="167"/>
      <c r="N60" s="156"/>
      <c r="O60" s="156"/>
      <c r="P60" s="156"/>
      <c r="Q60" s="167"/>
      <c r="R60" s="156"/>
      <c r="S60" s="156"/>
      <c r="T60" s="156"/>
      <c r="U60" s="61"/>
    </row>
    <row r="61" spans="1:21" s="69" customFormat="1">
      <c r="A61" s="117"/>
      <c r="B61" s="116"/>
      <c r="C61" s="119"/>
      <c r="D61" s="118"/>
      <c r="E61" s="208">
        <f>SUM(E2:E60)</f>
        <v>535989.99800000002</v>
      </c>
      <c r="F61" s="277">
        <f>SUM(F2:F60)</f>
        <v>535989.99800000002</v>
      </c>
      <c r="G61" s="169">
        <f>SUM(G2:G60)</f>
        <v>0</v>
      </c>
      <c r="H61" s="281">
        <f>ROUND(G61/E61,10)</f>
        <v>0</v>
      </c>
      <c r="I61" s="168">
        <f>SUM(I2:I60)</f>
        <v>92585.32</v>
      </c>
      <c r="J61" s="169">
        <f>SUM(J2:J60)</f>
        <v>92585.32</v>
      </c>
      <c r="K61" s="169">
        <f>SUM(K2:K60)</f>
        <v>0</v>
      </c>
      <c r="L61" s="282">
        <f>ROUND(K61/I61,10)</f>
        <v>0</v>
      </c>
      <c r="M61" s="168">
        <f>SUM(M2:M60)</f>
        <v>6979.14</v>
      </c>
      <c r="N61" s="169">
        <f>SUM(N2:N60)</f>
        <v>6979.14</v>
      </c>
      <c r="O61" s="169">
        <f>SUM(O2:O60)</f>
        <v>0</v>
      </c>
      <c r="P61" s="282">
        <f>ROUND(O61/M61,10)</f>
        <v>0</v>
      </c>
      <c r="Q61" s="168">
        <f>SUM(Q2:Q60)</f>
        <v>400.63</v>
      </c>
      <c r="R61" s="169">
        <f>SUM(R2:R60)</f>
        <v>400.63</v>
      </c>
      <c r="S61" s="169">
        <f t="shared" ref="S61" si="44">SUM(S2:S60)</f>
        <v>0</v>
      </c>
      <c r="T61" s="282">
        <f>ROUND(S61/Q61,10)</f>
        <v>0</v>
      </c>
      <c r="U61" s="169">
        <f>SUM(U2:U60)</f>
        <v>0</v>
      </c>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3" spans="1:21">
      <c r="A63" s="117"/>
      <c r="B63" s="116"/>
      <c r="C63" s="119"/>
      <c r="D63" s="118"/>
      <c r="E63" s="118"/>
      <c r="F63" s="278"/>
      <c r="G63" s="163"/>
      <c r="H63" s="163"/>
      <c r="I63" s="164"/>
      <c r="J63" s="116"/>
      <c r="K63" s="116"/>
      <c r="L63" s="116"/>
      <c r="M63" s="164"/>
      <c r="N63" s="164"/>
      <c r="O63" s="164"/>
      <c r="P63" s="164"/>
      <c r="Q63" s="164"/>
      <c r="R63" s="164"/>
      <c r="S63" s="164"/>
      <c r="T63" s="164"/>
      <c r="U63" s="164"/>
    </row>
    <row r="65" spans="1:17">
      <c r="A65" s="72"/>
      <c r="C65" s="73"/>
      <c r="Q65" s="70"/>
    </row>
    <row r="67" spans="1:17">
      <c r="C67"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277</v>
      </c>
      <c r="B2" t="s">
        <v>279</v>
      </c>
      <c r="C2" t="s">
        <v>276</v>
      </c>
      <c r="D2" s="318">
        <v>208.65</v>
      </c>
      <c r="E2" s="318">
        <v>208.65</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208.65</v>
      </c>
      <c r="E8" s="271">
        <f>SUM(E2:E7)</f>
        <v>208.65</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2"/>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705015105</v>
      </c>
      <c r="B2" t="s">
        <v>332</v>
      </c>
      <c r="C2">
        <v>31708</v>
      </c>
      <c r="D2" s="338">
        <v>43963</v>
      </c>
      <c r="E2" t="s">
        <v>442</v>
      </c>
      <c r="F2">
        <v>0</v>
      </c>
      <c r="G2">
        <v>0</v>
      </c>
      <c r="H2" s="202">
        <f t="shared" ref="H2:H10" si="0">F2-G2</f>
        <v>0</v>
      </c>
      <c r="I2" s="287" t="e">
        <f t="shared" ref="I2:I10" si="1">ROUND(H2/F2,10)</f>
        <v>#DIV/0!</v>
      </c>
      <c r="J2">
        <v>0</v>
      </c>
      <c r="K2">
        <v>0</v>
      </c>
      <c r="L2">
        <v>0</v>
      </c>
      <c r="M2">
        <v>0</v>
      </c>
      <c r="N2">
        <v>0</v>
      </c>
      <c r="O2">
        <v>0</v>
      </c>
      <c r="P2" s="202">
        <f t="shared" ref="P2:P60" si="2">J2-N2</f>
        <v>0</v>
      </c>
      <c r="Q2" s="285" t="e">
        <f>ROUND(P2/J2,10)</f>
        <v>#DIV/0!</v>
      </c>
      <c r="R2" s="202">
        <f>K2-M2</f>
        <v>0</v>
      </c>
      <c r="S2" s="285" t="e">
        <f>ROUND(R2/K2,10)</f>
        <v>#DIV/0!</v>
      </c>
      <c r="T2" s="202">
        <f>L2-O2</f>
        <v>0</v>
      </c>
      <c r="U2" s="285" t="e">
        <f>ROUND(T2/L2,10)</f>
        <v>#DIV/0!</v>
      </c>
      <c r="V2" s="7"/>
    </row>
    <row r="3" spans="1:22">
      <c r="A3">
        <v>599933900</v>
      </c>
      <c r="B3" t="s">
        <v>334</v>
      </c>
      <c r="C3">
        <v>2900</v>
      </c>
      <c r="D3" s="338">
        <v>43600</v>
      </c>
      <c r="E3" t="s">
        <v>430</v>
      </c>
      <c r="F3">
        <v>826.5</v>
      </c>
      <c r="G3">
        <v>826.5</v>
      </c>
      <c r="H3" s="202">
        <f t="shared" si="0"/>
        <v>0</v>
      </c>
      <c r="I3" s="287">
        <f t="shared" si="1"/>
        <v>0</v>
      </c>
      <c r="J3">
        <v>929.24</v>
      </c>
      <c r="K3">
        <v>929.24</v>
      </c>
      <c r="L3">
        <v>-23.97</v>
      </c>
      <c r="M3">
        <v>929.24</v>
      </c>
      <c r="N3">
        <v>929.24</v>
      </c>
      <c r="O3">
        <v>-23.97</v>
      </c>
      <c r="P3" s="202">
        <f t="shared" si="2"/>
        <v>0</v>
      </c>
      <c r="Q3" s="285">
        <f t="shared" ref="Q3:Q61" si="3">ROUND(P3/J3,10)</f>
        <v>0</v>
      </c>
      <c r="R3" s="202">
        <f t="shared" ref="R3:R60" si="4">K3-M3</f>
        <v>0</v>
      </c>
      <c r="S3" s="285">
        <f t="shared" ref="S3:S60" si="5">ROUND(R3/K3,10)</f>
        <v>0</v>
      </c>
      <c r="T3" s="202">
        <f t="shared" ref="T3:T60" si="6">L3-O3</f>
        <v>0</v>
      </c>
      <c r="U3" s="285">
        <f t="shared" ref="U3:U60" si="7">ROUND(T3/L3,10)</f>
        <v>0</v>
      </c>
      <c r="V3" s="7"/>
    </row>
    <row r="4" spans="1:22">
      <c r="A4" t="s">
        <v>279</v>
      </c>
      <c r="B4" t="s">
        <v>276</v>
      </c>
      <c r="C4">
        <v>396504.73</v>
      </c>
      <c r="D4" s="338">
        <v>43952</v>
      </c>
      <c r="E4" t="s">
        <v>442</v>
      </c>
      <c r="F4">
        <v>0</v>
      </c>
      <c r="G4">
        <v>0</v>
      </c>
      <c r="H4" s="202">
        <f t="shared" si="0"/>
        <v>0</v>
      </c>
      <c r="I4" s="287" t="e">
        <f t="shared" si="1"/>
        <v>#DIV/0!</v>
      </c>
      <c r="J4">
        <v>0</v>
      </c>
      <c r="K4">
        <v>0</v>
      </c>
      <c r="L4">
        <v>0</v>
      </c>
      <c r="M4">
        <v>0</v>
      </c>
      <c r="N4">
        <v>0</v>
      </c>
      <c r="O4">
        <v>0</v>
      </c>
      <c r="P4" s="202">
        <f t="shared" si="2"/>
        <v>0</v>
      </c>
      <c r="Q4" s="285" t="e">
        <f t="shared" si="3"/>
        <v>#DIV/0!</v>
      </c>
      <c r="R4" s="202">
        <f t="shared" si="4"/>
        <v>0</v>
      </c>
      <c r="S4" s="285" t="e">
        <f t="shared" si="5"/>
        <v>#DIV/0!</v>
      </c>
      <c r="T4" s="202">
        <f t="shared" si="6"/>
        <v>0</v>
      </c>
      <c r="U4" s="285" t="e">
        <f t="shared" si="7"/>
        <v>#DIV/0!</v>
      </c>
      <c r="V4" s="7"/>
    </row>
    <row r="5" spans="1:22">
      <c r="A5">
        <v>403187909</v>
      </c>
      <c r="B5" t="s">
        <v>336</v>
      </c>
      <c r="C5">
        <v>14376</v>
      </c>
      <c r="D5" s="338">
        <v>42851</v>
      </c>
      <c r="E5" t="s">
        <v>430</v>
      </c>
      <c r="F5">
        <v>1725.12</v>
      </c>
      <c r="G5">
        <v>1725.12</v>
      </c>
      <c r="H5" s="202">
        <f t="shared" si="0"/>
        <v>0</v>
      </c>
      <c r="I5" s="287">
        <f t="shared" si="1"/>
        <v>0</v>
      </c>
      <c r="J5">
        <v>1873.83</v>
      </c>
      <c r="K5">
        <v>1873.83</v>
      </c>
      <c r="L5">
        <v>15.69</v>
      </c>
      <c r="M5">
        <v>1873.83</v>
      </c>
      <c r="N5">
        <v>1873.83</v>
      </c>
      <c r="O5">
        <v>15.69</v>
      </c>
      <c r="P5" s="202">
        <f t="shared" si="2"/>
        <v>0</v>
      </c>
      <c r="Q5" s="285">
        <f t="shared" si="3"/>
        <v>0</v>
      </c>
      <c r="R5" s="202">
        <f t="shared" si="4"/>
        <v>0</v>
      </c>
      <c r="S5" s="285">
        <f t="shared" si="5"/>
        <v>0</v>
      </c>
      <c r="T5" s="202">
        <f t="shared" si="6"/>
        <v>0</v>
      </c>
      <c r="U5" s="285">
        <f t="shared" si="7"/>
        <v>0</v>
      </c>
      <c r="V5" s="7"/>
    </row>
    <row r="6" spans="1:22">
      <c r="A6">
        <v>698604006</v>
      </c>
      <c r="B6" t="s">
        <v>342</v>
      </c>
      <c r="C6">
        <v>6300</v>
      </c>
      <c r="D6" s="338">
        <v>43959</v>
      </c>
      <c r="E6" t="s">
        <v>434</v>
      </c>
      <c r="F6">
        <v>0</v>
      </c>
      <c r="G6">
        <v>0</v>
      </c>
      <c r="H6" s="202">
        <f t="shared" si="0"/>
        <v>0</v>
      </c>
      <c r="I6" s="287" t="e">
        <f t="shared" si="1"/>
        <v>#DIV/0!</v>
      </c>
      <c r="J6">
        <v>0</v>
      </c>
      <c r="K6">
        <v>0</v>
      </c>
      <c r="L6">
        <v>0</v>
      </c>
      <c r="M6">
        <v>0</v>
      </c>
      <c r="N6">
        <v>0</v>
      </c>
      <c r="O6">
        <v>0</v>
      </c>
      <c r="P6" s="202">
        <f t="shared" si="2"/>
        <v>0</v>
      </c>
      <c r="Q6" s="285" t="e">
        <f t="shared" si="3"/>
        <v>#DIV/0!</v>
      </c>
      <c r="R6" s="202">
        <f t="shared" si="4"/>
        <v>0</v>
      </c>
      <c r="S6" s="285" t="e">
        <f t="shared" si="5"/>
        <v>#DIV/0!</v>
      </c>
      <c r="T6" s="202">
        <f t="shared" si="6"/>
        <v>0</v>
      </c>
      <c r="U6" s="285" t="e">
        <f t="shared" si="7"/>
        <v>#DIV/0!</v>
      </c>
      <c r="V6" s="7"/>
    </row>
    <row r="7" spans="1:22">
      <c r="A7">
        <v>403197908</v>
      </c>
      <c r="B7" t="s">
        <v>346</v>
      </c>
      <c r="C7">
        <v>1416</v>
      </c>
      <c r="D7" s="338">
        <v>42871</v>
      </c>
      <c r="E7" t="s">
        <v>430</v>
      </c>
      <c r="F7">
        <v>746.94</v>
      </c>
      <c r="G7">
        <v>746.94</v>
      </c>
      <c r="H7" s="202">
        <f t="shared" si="0"/>
        <v>0</v>
      </c>
      <c r="I7" s="287">
        <f t="shared" si="1"/>
        <v>0</v>
      </c>
      <c r="J7">
        <v>815.88</v>
      </c>
      <c r="K7">
        <v>815.88</v>
      </c>
      <c r="L7">
        <v>2.2400000000000002</v>
      </c>
      <c r="M7">
        <v>815.88</v>
      </c>
      <c r="N7">
        <v>815.88</v>
      </c>
      <c r="O7">
        <v>2.2400000000000002</v>
      </c>
      <c r="P7" s="202">
        <f t="shared" si="2"/>
        <v>0</v>
      </c>
      <c r="Q7" s="285">
        <f t="shared" si="3"/>
        <v>0</v>
      </c>
      <c r="R7" s="202">
        <f t="shared" si="4"/>
        <v>0</v>
      </c>
      <c r="S7" s="285">
        <f t="shared" si="5"/>
        <v>0</v>
      </c>
      <c r="T7" s="202">
        <f t="shared" si="6"/>
        <v>0</v>
      </c>
      <c r="U7" s="285">
        <f t="shared" si="7"/>
        <v>0</v>
      </c>
      <c r="V7" s="7"/>
    </row>
    <row r="8" spans="1:22">
      <c r="A8">
        <v>403197908</v>
      </c>
      <c r="B8" t="s">
        <v>346</v>
      </c>
      <c r="C8">
        <v>1416</v>
      </c>
      <c r="D8" s="338">
        <v>43235</v>
      </c>
      <c r="E8" t="s">
        <v>430</v>
      </c>
      <c r="F8">
        <v>971.02</v>
      </c>
      <c r="G8">
        <v>971.02</v>
      </c>
      <c r="H8" s="202">
        <f t="shared" si="0"/>
        <v>0</v>
      </c>
      <c r="I8" s="287">
        <f t="shared" si="1"/>
        <v>0</v>
      </c>
      <c r="J8">
        <v>1153.53</v>
      </c>
      <c r="K8">
        <v>1153.53</v>
      </c>
      <c r="L8">
        <v>-89.97</v>
      </c>
      <c r="M8">
        <v>1153.53</v>
      </c>
      <c r="N8">
        <v>1153.53</v>
      </c>
      <c r="O8">
        <v>-89.97</v>
      </c>
      <c r="P8" s="202">
        <f t="shared" si="2"/>
        <v>0</v>
      </c>
      <c r="Q8" s="285">
        <f t="shared" ref="Q8" si="8">ROUND(P8/J8,10)</f>
        <v>0</v>
      </c>
      <c r="R8" s="202">
        <f t="shared" si="4"/>
        <v>0</v>
      </c>
      <c r="S8" s="285">
        <f t="shared" ref="S8" si="9">ROUND(R8/K8,10)</f>
        <v>0</v>
      </c>
      <c r="T8" s="202">
        <f t="shared" si="6"/>
        <v>0</v>
      </c>
      <c r="U8" s="285">
        <f t="shared" si="7"/>
        <v>0</v>
      </c>
      <c r="V8" s="7"/>
    </row>
    <row r="9" spans="1:22">
      <c r="A9">
        <v>403197908</v>
      </c>
      <c r="B9" t="s">
        <v>346</v>
      </c>
      <c r="C9">
        <v>1716</v>
      </c>
      <c r="D9" s="338">
        <v>43599</v>
      </c>
      <c r="E9" t="s">
        <v>430</v>
      </c>
      <c r="F9">
        <v>1516.19</v>
      </c>
      <c r="G9">
        <v>1516.19</v>
      </c>
      <c r="H9" s="202">
        <f t="shared" si="0"/>
        <v>0</v>
      </c>
      <c r="I9" s="287">
        <f t="shared" si="1"/>
        <v>0</v>
      </c>
      <c r="J9">
        <v>1704.81</v>
      </c>
      <c r="K9">
        <v>1704.81</v>
      </c>
      <c r="L9">
        <v>-44.13</v>
      </c>
      <c r="M9">
        <v>1704.81</v>
      </c>
      <c r="N9">
        <v>1704.81</v>
      </c>
      <c r="O9">
        <v>-44.13</v>
      </c>
      <c r="P9" s="202">
        <f t="shared" si="2"/>
        <v>0</v>
      </c>
      <c r="Q9" s="285">
        <f t="shared" si="3"/>
        <v>0</v>
      </c>
      <c r="R9" s="202">
        <f t="shared" si="4"/>
        <v>0</v>
      </c>
      <c r="S9" s="285">
        <f t="shared" si="5"/>
        <v>0</v>
      </c>
      <c r="T9" s="202">
        <f t="shared" si="6"/>
        <v>0</v>
      </c>
      <c r="U9" s="285">
        <f t="shared" si="7"/>
        <v>0</v>
      </c>
      <c r="V9" s="7"/>
    </row>
    <row r="10" spans="1:22">
      <c r="A10">
        <v>474184900</v>
      </c>
      <c r="B10" t="s">
        <v>347</v>
      </c>
      <c r="C10">
        <v>3154</v>
      </c>
      <c r="D10" s="338">
        <v>42859</v>
      </c>
      <c r="E10" t="s">
        <v>430</v>
      </c>
      <c r="F10">
        <v>998.24</v>
      </c>
      <c r="G10">
        <v>998.24</v>
      </c>
      <c r="H10" s="202">
        <f t="shared" si="0"/>
        <v>0</v>
      </c>
      <c r="I10" s="287">
        <f t="shared" si="1"/>
        <v>0</v>
      </c>
      <c r="J10">
        <v>1088.23</v>
      </c>
      <c r="K10">
        <v>1088.23</v>
      </c>
      <c r="L10">
        <v>5.14</v>
      </c>
      <c r="M10">
        <v>1088.23</v>
      </c>
      <c r="N10">
        <v>1088.23</v>
      </c>
      <c r="O10">
        <v>5.14</v>
      </c>
      <c r="P10" s="202">
        <f t="shared" si="2"/>
        <v>0</v>
      </c>
      <c r="Q10" s="285">
        <f t="shared" si="3"/>
        <v>0</v>
      </c>
      <c r="R10" s="202">
        <f t="shared" si="4"/>
        <v>0</v>
      </c>
      <c r="S10" s="285">
        <f t="shared" si="5"/>
        <v>0</v>
      </c>
      <c r="T10" s="202">
        <f t="shared" si="6"/>
        <v>0</v>
      </c>
      <c r="U10" s="285">
        <f t="shared" si="7"/>
        <v>0</v>
      </c>
      <c r="V10" s="7"/>
    </row>
    <row r="11" spans="1:22">
      <c r="A11">
        <v>474184900</v>
      </c>
      <c r="B11" t="s">
        <v>347</v>
      </c>
      <c r="C11">
        <v>3154</v>
      </c>
      <c r="D11" s="338">
        <v>43223</v>
      </c>
      <c r="E11" t="s">
        <v>430</v>
      </c>
      <c r="F11">
        <v>1039.83</v>
      </c>
      <c r="G11">
        <v>1039.83</v>
      </c>
      <c r="H11" s="202">
        <f t="shared" ref="H11:H38" si="10">H83-I83</f>
        <v>0</v>
      </c>
      <c r="I11" s="287" t="e">
        <f>ROUND(H11/H83,10)</f>
        <v>#DIV/0!</v>
      </c>
      <c r="J11">
        <v>1256.33</v>
      </c>
      <c r="K11">
        <v>1256.33</v>
      </c>
      <c r="L11">
        <v>-117.4</v>
      </c>
      <c r="M11">
        <v>1256.33</v>
      </c>
      <c r="N11">
        <v>1256.33</v>
      </c>
      <c r="O11">
        <v>-117.4</v>
      </c>
      <c r="P11" s="202">
        <f t="shared" si="2"/>
        <v>0</v>
      </c>
      <c r="Q11" s="285">
        <f t="shared" si="3"/>
        <v>0</v>
      </c>
      <c r="R11" s="202">
        <f t="shared" si="4"/>
        <v>0</v>
      </c>
      <c r="S11" s="285">
        <f t="shared" si="5"/>
        <v>0</v>
      </c>
      <c r="T11" s="202">
        <f t="shared" si="6"/>
        <v>0</v>
      </c>
      <c r="U11" s="285">
        <f t="shared" si="7"/>
        <v>0</v>
      </c>
      <c r="V11" s="7"/>
    </row>
    <row r="12" spans="1:22">
      <c r="A12">
        <v>474184900</v>
      </c>
      <c r="B12" t="s">
        <v>347</v>
      </c>
      <c r="C12">
        <v>3654</v>
      </c>
      <c r="D12" s="338">
        <v>43587</v>
      </c>
      <c r="E12" t="s">
        <v>430</v>
      </c>
      <c r="F12">
        <v>1204.68</v>
      </c>
      <c r="G12">
        <v>1204.68</v>
      </c>
      <c r="H12" s="202">
        <f t="shared" si="10"/>
        <v>0</v>
      </c>
      <c r="I12" s="287" t="e">
        <f>ROUND(H12/H84,10)</f>
        <v>#DIV/0!</v>
      </c>
      <c r="J12">
        <v>1345.14</v>
      </c>
      <c r="K12">
        <v>1345.14</v>
      </c>
      <c r="L12">
        <v>-25.65</v>
      </c>
      <c r="M12">
        <v>1345.14</v>
      </c>
      <c r="N12">
        <v>1345.14</v>
      </c>
      <c r="O12">
        <v>-25.65</v>
      </c>
      <c r="P12" s="202">
        <f t="shared" si="2"/>
        <v>0</v>
      </c>
      <c r="Q12" s="285">
        <f t="shared" si="3"/>
        <v>0</v>
      </c>
      <c r="R12" s="202">
        <f t="shared" si="4"/>
        <v>0</v>
      </c>
      <c r="S12" s="285">
        <f t="shared" si="5"/>
        <v>0</v>
      </c>
      <c r="T12" s="202">
        <f t="shared" si="6"/>
        <v>0</v>
      </c>
      <c r="U12" s="285">
        <f t="shared" si="7"/>
        <v>0</v>
      </c>
      <c r="V12" s="7"/>
    </row>
    <row r="13" spans="1:22">
      <c r="A13">
        <v>533004909</v>
      </c>
      <c r="B13" t="s">
        <v>348</v>
      </c>
      <c r="C13">
        <v>4148</v>
      </c>
      <c r="D13" s="338">
        <v>42912</v>
      </c>
      <c r="E13" t="s">
        <v>430</v>
      </c>
      <c r="F13">
        <v>329.77</v>
      </c>
      <c r="G13">
        <v>329.77</v>
      </c>
      <c r="H13" s="202">
        <f t="shared" si="10"/>
        <v>0</v>
      </c>
      <c r="I13" s="287" t="e">
        <f>ROUND(H13/H85,10)</f>
        <v>#DIV/0!</v>
      </c>
      <c r="J13">
        <v>368.6</v>
      </c>
      <c r="K13">
        <v>368.6</v>
      </c>
      <c r="L13">
        <v>-7.4</v>
      </c>
      <c r="M13">
        <v>368.6</v>
      </c>
      <c r="N13">
        <v>368.6</v>
      </c>
      <c r="O13">
        <v>-7.4</v>
      </c>
      <c r="P13" s="202">
        <f t="shared" si="2"/>
        <v>0</v>
      </c>
      <c r="Q13" s="285">
        <f t="shared" si="3"/>
        <v>0</v>
      </c>
      <c r="R13" s="202">
        <f t="shared" si="4"/>
        <v>0</v>
      </c>
      <c r="S13" s="285">
        <f t="shared" si="5"/>
        <v>0</v>
      </c>
      <c r="T13" s="202">
        <f t="shared" si="6"/>
        <v>0</v>
      </c>
      <c r="U13" s="285">
        <f t="shared" si="7"/>
        <v>0</v>
      </c>
      <c r="V13" s="7"/>
    </row>
    <row r="14" spans="1:22">
      <c r="A14">
        <v>533004909</v>
      </c>
      <c r="B14" t="s">
        <v>348</v>
      </c>
      <c r="C14">
        <v>5188</v>
      </c>
      <c r="D14" s="338">
        <v>43616</v>
      </c>
      <c r="E14" t="s">
        <v>430</v>
      </c>
      <c r="F14">
        <v>505.83</v>
      </c>
      <c r="G14">
        <v>505.83</v>
      </c>
      <c r="H14" s="202">
        <f t="shared" si="10"/>
        <v>0</v>
      </c>
      <c r="I14" s="287" t="e">
        <f>ROUND(H14/H86,10)</f>
        <v>#DIV/0!</v>
      </c>
      <c r="J14">
        <v>563.62</v>
      </c>
      <c r="K14">
        <v>563.62</v>
      </c>
      <c r="L14">
        <v>-9.58</v>
      </c>
      <c r="M14">
        <v>563.62</v>
      </c>
      <c r="N14">
        <v>563.62</v>
      </c>
      <c r="O14">
        <v>-9.58</v>
      </c>
      <c r="P14" s="202">
        <f t="shared" si="2"/>
        <v>0</v>
      </c>
      <c r="Q14" s="285">
        <f t="shared" si="3"/>
        <v>0</v>
      </c>
      <c r="R14" s="202">
        <f t="shared" si="4"/>
        <v>0</v>
      </c>
      <c r="S14" s="285">
        <f t="shared" si="5"/>
        <v>0</v>
      </c>
      <c r="T14" s="202">
        <f t="shared" si="6"/>
        <v>0</v>
      </c>
      <c r="U14" s="285">
        <f t="shared" si="7"/>
        <v>0</v>
      </c>
      <c r="V14" s="7"/>
    </row>
    <row r="15" spans="1:22">
      <c r="A15">
        <v>545831901</v>
      </c>
      <c r="B15" t="s">
        <v>444</v>
      </c>
      <c r="C15">
        <v>4538</v>
      </c>
      <c r="D15" s="338">
        <v>43399</v>
      </c>
      <c r="E15" t="s">
        <v>430</v>
      </c>
      <c r="F15">
        <v>251.86</v>
      </c>
      <c r="G15">
        <v>251.86</v>
      </c>
      <c r="H15" s="202">
        <f t="shared" si="10"/>
        <v>0</v>
      </c>
      <c r="I15" s="287" t="e">
        <f>ROUND(H15/H87,10)</f>
        <v>#DIV/0!</v>
      </c>
      <c r="J15">
        <v>289.54000000000002</v>
      </c>
      <c r="K15">
        <v>289.54000000000002</v>
      </c>
      <c r="L15">
        <v>-13.68</v>
      </c>
      <c r="M15">
        <v>289.54000000000002</v>
      </c>
      <c r="N15">
        <v>289.54000000000002</v>
      </c>
      <c r="O15">
        <v>-13.68</v>
      </c>
      <c r="P15" s="202">
        <f t="shared" si="2"/>
        <v>0</v>
      </c>
      <c r="Q15" s="285">
        <f t="shared" si="3"/>
        <v>0</v>
      </c>
      <c r="R15" s="202">
        <f t="shared" si="4"/>
        <v>0</v>
      </c>
      <c r="S15" s="285">
        <f t="shared" si="5"/>
        <v>0</v>
      </c>
      <c r="T15" s="202">
        <f t="shared" si="6"/>
        <v>0</v>
      </c>
      <c r="U15" s="285">
        <f t="shared" si="7"/>
        <v>0</v>
      </c>
      <c r="V15" s="7"/>
    </row>
    <row r="16" spans="1:22">
      <c r="A16">
        <v>575035902</v>
      </c>
      <c r="B16" t="s">
        <v>445</v>
      </c>
      <c r="C16">
        <v>15713</v>
      </c>
      <c r="D16" s="338">
        <v>42878</v>
      </c>
      <c r="E16" t="s">
        <v>430</v>
      </c>
      <c r="F16">
        <v>331.54</v>
      </c>
      <c r="G16">
        <v>331.54</v>
      </c>
      <c r="H16" s="202">
        <f t="shared" si="10"/>
        <v>0</v>
      </c>
      <c r="I16" s="287" t="e">
        <f>ROUND(H16/H88,10)</f>
        <v>#DIV/0!</v>
      </c>
      <c r="J16">
        <v>371.16</v>
      </c>
      <c r="K16">
        <v>371.16</v>
      </c>
      <c r="L16">
        <v>-8.02</v>
      </c>
      <c r="M16">
        <v>371.16</v>
      </c>
      <c r="N16">
        <v>371.16</v>
      </c>
      <c r="O16">
        <v>-8.02</v>
      </c>
      <c r="P16" s="202">
        <f t="shared" si="2"/>
        <v>0</v>
      </c>
      <c r="Q16" s="285">
        <f t="shared" si="3"/>
        <v>0</v>
      </c>
      <c r="R16" s="202">
        <f t="shared" si="4"/>
        <v>0</v>
      </c>
      <c r="S16" s="285">
        <f t="shared" si="5"/>
        <v>0</v>
      </c>
      <c r="T16" s="202">
        <f t="shared" si="6"/>
        <v>0</v>
      </c>
      <c r="U16" s="285">
        <f t="shared" si="7"/>
        <v>0</v>
      </c>
      <c r="V16" s="7"/>
    </row>
    <row r="17" spans="1:22">
      <c r="A17">
        <v>575035902</v>
      </c>
      <c r="B17" t="s">
        <v>445</v>
      </c>
      <c r="C17">
        <v>15713</v>
      </c>
      <c r="D17" s="338">
        <v>42878</v>
      </c>
      <c r="E17" t="s">
        <v>430</v>
      </c>
      <c r="F17">
        <v>455.87</v>
      </c>
      <c r="G17">
        <v>455.87</v>
      </c>
      <c r="H17" s="202">
        <f t="shared" si="10"/>
        <v>0</v>
      </c>
      <c r="I17" s="287" t="e">
        <f>ROUND(H17/H89,10)</f>
        <v>#DIV/0!</v>
      </c>
      <c r="J17">
        <v>510.35</v>
      </c>
      <c r="K17">
        <v>510.35</v>
      </c>
      <c r="L17">
        <v>-11.04</v>
      </c>
      <c r="M17">
        <v>510.35</v>
      </c>
      <c r="N17">
        <v>510.35</v>
      </c>
      <c r="O17">
        <v>-11.04</v>
      </c>
      <c r="P17" s="202">
        <f t="shared" si="2"/>
        <v>0</v>
      </c>
      <c r="Q17" s="285">
        <f t="shared" si="3"/>
        <v>0</v>
      </c>
      <c r="R17" s="202">
        <f t="shared" si="4"/>
        <v>0</v>
      </c>
      <c r="S17" s="285">
        <f t="shared" si="5"/>
        <v>0</v>
      </c>
      <c r="T17" s="202">
        <f t="shared" si="6"/>
        <v>0</v>
      </c>
      <c r="U17" s="285">
        <f t="shared" si="7"/>
        <v>0</v>
      </c>
      <c r="V17" s="7"/>
    </row>
    <row r="18" spans="1:22">
      <c r="A18">
        <v>575035902</v>
      </c>
      <c r="B18" t="s">
        <v>445</v>
      </c>
      <c r="C18">
        <v>15713</v>
      </c>
      <c r="D18" s="338">
        <v>43249</v>
      </c>
      <c r="E18" t="s">
        <v>430</v>
      </c>
      <c r="F18">
        <v>455.87</v>
      </c>
      <c r="G18">
        <v>455.87</v>
      </c>
      <c r="H18" s="202">
        <f t="shared" si="10"/>
        <v>0</v>
      </c>
      <c r="I18" s="287" t="e">
        <f>ROUND(H18/H90,10)</f>
        <v>#DIV/0!</v>
      </c>
      <c r="J18">
        <v>531.29999999999995</v>
      </c>
      <c r="K18">
        <v>531.29999999999995</v>
      </c>
      <c r="L18">
        <v>-31.99</v>
      </c>
      <c r="M18">
        <v>531.29999999999995</v>
      </c>
      <c r="N18">
        <v>531.29999999999995</v>
      </c>
      <c r="O18">
        <v>-31.99</v>
      </c>
      <c r="P18" s="202">
        <f t="shared" si="2"/>
        <v>0</v>
      </c>
      <c r="Q18" s="285">
        <f t="shared" si="3"/>
        <v>0</v>
      </c>
      <c r="R18" s="202">
        <f t="shared" si="4"/>
        <v>0</v>
      </c>
      <c r="S18" s="285">
        <f t="shared" si="5"/>
        <v>0</v>
      </c>
      <c r="T18" s="202">
        <f t="shared" si="6"/>
        <v>0</v>
      </c>
      <c r="U18" s="285">
        <f t="shared" si="7"/>
        <v>0</v>
      </c>
      <c r="V18" s="7"/>
    </row>
    <row r="19" spans="1:22">
      <c r="A19">
        <v>605460005</v>
      </c>
      <c r="B19" t="s">
        <v>349</v>
      </c>
      <c r="C19">
        <v>24100</v>
      </c>
      <c r="D19" s="338">
        <v>44010</v>
      </c>
      <c r="E19" t="s">
        <v>434</v>
      </c>
      <c r="F19">
        <v>0</v>
      </c>
      <c r="G19">
        <v>0</v>
      </c>
      <c r="H19" s="202">
        <f t="shared" si="10"/>
        <v>0</v>
      </c>
      <c r="I19" s="287" t="e">
        <f>ROUND(H19/H91,10)</f>
        <v>#DIV/0!</v>
      </c>
      <c r="J19">
        <v>0</v>
      </c>
      <c r="K19">
        <v>0</v>
      </c>
      <c r="L19">
        <v>0</v>
      </c>
      <c r="M19">
        <v>0</v>
      </c>
      <c r="N19">
        <v>0</v>
      </c>
      <c r="O19">
        <v>0</v>
      </c>
      <c r="P19" s="202">
        <f t="shared" si="2"/>
        <v>0</v>
      </c>
      <c r="Q19" s="285" t="e">
        <f t="shared" si="3"/>
        <v>#DIV/0!</v>
      </c>
      <c r="R19" s="202">
        <f t="shared" si="4"/>
        <v>0</v>
      </c>
      <c r="S19" s="285" t="e">
        <f t="shared" si="5"/>
        <v>#DIV/0!</v>
      </c>
      <c r="T19" s="202">
        <f t="shared" si="6"/>
        <v>0</v>
      </c>
      <c r="U19" s="285" t="e">
        <f t="shared" si="7"/>
        <v>#DIV/0!</v>
      </c>
      <c r="V19" s="7"/>
    </row>
    <row r="20" spans="1:22">
      <c r="A20">
        <v>649926003</v>
      </c>
      <c r="B20" t="s">
        <v>351</v>
      </c>
      <c r="C20">
        <v>3900</v>
      </c>
      <c r="D20" s="338">
        <v>44008</v>
      </c>
      <c r="E20" t="s">
        <v>434</v>
      </c>
      <c r="F20">
        <v>0</v>
      </c>
      <c r="G20">
        <v>0</v>
      </c>
      <c r="H20" s="202">
        <f t="shared" si="10"/>
        <v>0</v>
      </c>
      <c r="I20" s="287" t="e">
        <f>ROUND(H20/H92,10)</f>
        <v>#DIV/0!</v>
      </c>
      <c r="J20">
        <v>0</v>
      </c>
      <c r="K20">
        <v>0</v>
      </c>
      <c r="L20">
        <v>0</v>
      </c>
      <c r="M20">
        <v>0</v>
      </c>
      <c r="N20">
        <v>0</v>
      </c>
      <c r="O20">
        <v>0</v>
      </c>
      <c r="P20" s="202">
        <f t="shared" si="2"/>
        <v>0</v>
      </c>
      <c r="Q20" s="285" t="e">
        <f t="shared" si="3"/>
        <v>#DIV/0!</v>
      </c>
      <c r="R20" s="202">
        <f t="shared" si="4"/>
        <v>0</v>
      </c>
      <c r="S20" s="285" t="e">
        <f t="shared" si="5"/>
        <v>#DIV/0!</v>
      </c>
      <c r="T20" s="202">
        <f t="shared" si="6"/>
        <v>0</v>
      </c>
      <c r="U20" s="285" t="e">
        <f t="shared" si="7"/>
        <v>#DIV/0!</v>
      </c>
      <c r="V20" s="7"/>
    </row>
    <row r="21" spans="1:22">
      <c r="A21">
        <v>664068004</v>
      </c>
      <c r="B21" t="s">
        <v>353</v>
      </c>
      <c r="C21">
        <v>3986</v>
      </c>
      <c r="D21" s="338">
        <v>43983</v>
      </c>
      <c r="E21" t="s">
        <v>434</v>
      </c>
      <c r="F21">
        <v>0</v>
      </c>
      <c r="G21">
        <v>0</v>
      </c>
      <c r="H21" s="202">
        <f t="shared" si="10"/>
        <v>0</v>
      </c>
      <c r="I21" s="287" t="e">
        <f>ROUND(H21/H93,10)</f>
        <v>#DIV/0!</v>
      </c>
      <c r="J21">
        <v>0</v>
      </c>
      <c r="K21">
        <v>0</v>
      </c>
      <c r="L21">
        <v>0</v>
      </c>
      <c r="M21">
        <v>0</v>
      </c>
      <c r="N21">
        <v>0</v>
      </c>
      <c r="O21">
        <v>0</v>
      </c>
      <c r="P21" s="202">
        <f t="shared" si="2"/>
        <v>0</v>
      </c>
      <c r="Q21" s="285" t="e">
        <f t="shared" si="3"/>
        <v>#DIV/0!</v>
      </c>
      <c r="R21" s="202">
        <f t="shared" si="4"/>
        <v>0</v>
      </c>
      <c r="S21" s="285" t="e">
        <f t="shared" si="5"/>
        <v>#DIV/0!</v>
      </c>
      <c r="T21" s="202">
        <f t="shared" si="6"/>
        <v>0</v>
      </c>
      <c r="U21" s="285" t="e">
        <f t="shared" si="7"/>
        <v>#DIV/0!</v>
      </c>
      <c r="V21" s="7"/>
    </row>
    <row r="22" spans="1:22">
      <c r="A22">
        <v>665942009</v>
      </c>
      <c r="B22" t="s">
        <v>354</v>
      </c>
      <c r="C22">
        <v>7911</v>
      </c>
      <c r="D22" s="338">
        <v>44006</v>
      </c>
      <c r="E22" t="s">
        <v>434</v>
      </c>
      <c r="F22">
        <v>0</v>
      </c>
      <c r="G22">
        <v>0</v>
      </c>
      <c r="H22" s="202">
        <f t="shared" si="10"/>
        <v>0</v>
      </c>
      <c r="I22" s="287" t="e">
        <f>ROUND(H22/H94,10)</f>
        <v>#DIV/0!</v>
      </c>
      <c r="J22">
        <v>0</v>
      </c>
      <c r="K22">
        <v>0</v>
      </c>
      <c r="L22">
        <v>0</v>
      </c>
      <c r="M22">
        <v>0</v>
      </c>
      <c r="N22">
        <v>0</v>
      </c>
      <c r="O22">
        <v>0</v>
      </c>
      <c r="P22" s="202">
        <f t="shared" si="2"/>
        <v>0</v>
      </c>
      <c r="Q22" s="285" t="e">
        <f t="shared" si="3"/>
        <v>#DIV/0!</v>
      </c>
      <c r="R22" s="202">
        <f t="shared" si="4"/>
        <v>0</v>
      </c>
      <c r="S22" s="285" t="e">
        <f t="shared" si="5"/>
        <v>#DIV/0!</v>
      </c>
      <c r="T22" s="202">
        <f t="shared" si="6"/>
        <v>0</v>
      </c>
      <c r="U22" s="285" t="e">
        <f t="shared" si="7"/>
        <v>#DIV/0!</v>
      </c>
      <c r="V22" s="7"/>
    </row>
    <row r="23" spans="1:22">
      <c r="A23">
        <v>666114004</v>
      </c>
      <c r="B23" t="s">
        <v>355</v>
      </c>
      <c r="C23">
        <v>17800</v>
      </c>
      <c r="D23" s="338">
        <v>44010</v>
      </c>
      <c r="E23" t="s">
        <v>434</v>
      </c>
      <c r="F23">
        <v>0</v>
      </c>
      <c r="G23">
        <v>0</v>
      </c>
      <c r="H23" s="202">
        <f t="shared" si="10"/>
        <v>0</v>
      </c>
      <c r="I23" s="287" t="e">
        <f>ROUND(H23/H95,10)</f>
        <v>#DIV/0!</v>
      </c>
      <c r="J23">
        <v>0</v>
      </c>
      <c r="K23">
        <v>0</v>
      </c>
      <c r="L23">
        <v>0</v>
      </c>
      <c r="M23">
        <v>0</v>
      </c>
      <c r="N23">
        <v>0</v>
      </c>
      <c r="O23">
        <v>0</v>
      </c>
      <c r="P23" s="202">
        <f t="shared" si="2"/>
        <v>0</v>
      </c>
      <c r="Q23" s="285" t="e">
        <f t="shared" si="3"/>
        <v>#DIV/0!</v>
      </c>
      <c r="R23" s="202">
        <f t="shared" si="4"/>
        <v>0</v>
      </c>
      <c r="S23" s="285" t="e">
        <f t="shared" si="5"/>
        <v>#DIV/0!</v>
      </c>
      <c r="T23" s="202">
        <f t="shared" si="6"/>
        <v>0</v>
      </c>
      <c r="U23" s="285" t="e">
        <f t="shared" si="7"/>
        <v>#DIV/0!</v>
      </c>
      <c r="V23" s="7"/>
    </row>
    <row r="24" spans="1:22">
      <c r="A24">
        <v>588950907</v>
      </c>
      <c r="B24" t="s">
        <v>357</v>
      </c>
      <c r="C24">
        <v>19754</v>
      </c>
      <c r="D24" s="338">
        <v>43522</v>
      </c>
      <c r="E24" t="s">
        <v>430</v>
      </c>
      <c r="F24">
        <v>1406.73</v>
      </c>
      <c r="G24">
        <v>1406.73</v>
      </c>
      <c r="H24" s="202">
        <f t="shared" si="10"/>
        <v>0</v>
      </c>
      <c r="I24" s="287" t="e">
        <f>ROUND(H24/H96,10)</f>
        <v>#DIV/0!</v>
      </c>
      <c r="J24">
        <v>1595.16</v>
      </c>
      <c r="K24">
        <v>1595.16</v>
      </c>
      <c r="L24">
        <v>-54.37</v>
      </c>
      <c r="M24">
        <v>1595.16</v>
      </c>
      <c r="N24">
        <v>1595.16</v>
      </c>
      <c r="O24">
        <v>-54.37</v>
      </c>
      <c r="P24" s="202">
        <f t="shared" si="2"/>
        <v>0</v>
      </c>
      <c r="Q24" s="285">
        <f t="shared" si="3"/>
        <v>0</v>
      </c>
      <c r="R24" s="202">
        <f t="shared" si="4"/>
        <v>0</v>
      </c>
      <c r="S24" s="285">
        <f t="shared" si="5"/>
        <v>0</v>
      </c>
      <c r="T24" s="202">
        <f t="shared" si="6"/>
        <v>0</v>
      </c>
      <c r="U24" s="285">
        <f t="shared" si="7"/>
        <v>0</v>
      </c>
      <c r="V24" s="7"/>
    </row>
    <row r="25" spans="1:22">
      <c r="A25">
        <v>588950907</v>
      </c>
      <c r="B25" t="s">
        <v>357</v>
      </c>
      <c r="C25">
        <v>19754</v>
      </c>
      <c r="D25" s="338">
        <v>43886</v>
      </c>
      <c r="E25" t="s">
        <v>430</v>
      </c>
      <c r="F25">
        <v>1406.73</v>
      </c>
      <c r="G25">
        <v>1406.73</v>
      </c>
      <c r="H25" s="202">
        <f t="shared" si="10"/>
        <v>0</v>
      </c>
      <c r="I25" s="287" t="e">
        <f>ROUND(H25/H97,10)</f>
        <v>#DIV/0!</v>
      </c>
      <c r="J25">
        <v>1526.59</v>
      </c>
      <c r="K25">
        <v>1526.59</v>
      </c>
      <c r="L25">
        <v>14.2</v>
      </c>
      <c r="M25">
        <v>1526.59</v>
      </c>
      <c r="N25">
        <v>1526.59</v>
      </c>
      <c r="O25">
        <v>14.2</v>
      </c>
      <c r="P25" s="202">
        <f t="shared" si="2"/>
        <v>0</v>
      </c>
      <c r="Q25" s="285">
        <f t="shared" si="3"/>
        <v>0</v>
      </c>
      <c r="R25" s="202">
        <f t="shared" si="4"/>
        <v>0</v>
      </c>
      <c r="S25" s="285">
        <f t="shared" si="5"/>
        <v>0</v>
      </c>
      <c r="T25" s="202">
        <f t="shared" si="6"/>
        <v>0</v>
      </c>
      <c r="U25" s="285">
        <f t="shared" si="7"/>
        <v>0</v>
      </c>
      <c r="V25" s="7"/>
    </row>
    <row r="26" spans="1:22">
      <c r="A26">
        <v>635640006</v>
      </c>
      <c r="B26" t="s">
        <v>358</v>
      </c>
      <c r="C26">
        <v>6188</v>
      </c>
      <c r="D26" s="338">
        <v>44010</v>
      </c>
      <c r="E26" t="s">
        <v>434</v>
      </c>
      <c r="F26">
        <v>0</v>
      </c>
      <c r="G26">
        <v>0</v>
      </c>
      <c r="H26" s="202">
        <f t="shared" si="10"/>
        <v>0</v>
      </c>
      <c r="I26" s="287" t="e">
        <f>ROUND(H26/H98,10)</f>
        <v>#DIV/0!</v>
      </c>
      <c r="J26">
        <v>0</v>
      </c>
      <c r="K26">
        <v>0</v>
      </c>
      <c r="L26">
        <v>0</v>
      </c>
      <c r="M26">
        <v>0</v>
      </c>
      <c r="N26">
        <v>0</v>
      </c>
      <c r="O26">
        <v>0</v>
      </c>
      <c r="P26" s="202">
        <f t="shared" si="2"/>
        <v>0</v>
      </c>
      <c r="Q26" s="285" t="e">
        <f t="shared" si="3"/>
        <v>#DIV/0!</v>
      </c>
      <c r="R26" s="202">
        <f t="shared" si="4"/>
        <v>0</v>
      </c>
      <c r="S26" s="285" t="e">
        <f t="shared" si="5"/>
        <v>#DIV/0!</v>
      </c>
      <c r="T26" s="202">
        <f t="shared" si="6"/>
        <v>0</v>
      </c>
      <c r="U26" s="285" t="e">
        <f t="shared" si="7"/>
        <v>#DIV/0!</v>
      </c>
      <c r="V26" s="7"/>
    </row>
    <row r="27" spans="1:22">
      <c r="A27">
        <v>686930009</v>
      </c>
      <c r="B27" t="s">
        <v>359</v>
      </c>
      <c r="C27">
        <v>2398</v>
      </c>
      <c r="D27" s="338">
        <v>44010</v>
      </c>
      <c r="E27" t="s">
        <v>434</v>
      </c>
      <c r="F27">
        <v>0</v>
      </c>
      <c r="G27">
        <v>0</v>
      </c>
      <c r="H27" s="202">
        <f t="shared" si="10"/>
        <v>0</v>
      </c>
      <c r="I27" s="287" t="e">
        <f>ROUND(H27/H99,10)</f>
        <v>#DIV/0!</v>
      </c>
      <c r="J27">
        <v>0</v>
      </c>
      <c r="K27">
        <v>0</v>
      </c>
      <c r="L27">
        <v>0</v>
      </c>
      <c r="M27">
        <v>0</v>
      </c>
      <c r="N27">
        <v>0</v>
      </c>
      <c r="O27">
        <v>0</v>
      </c>
      <c r="P27" s="202">
        <f t="shared" si="2"/>
        <v>0</v>
      </c>
      <c r="Q27" s="285" t="e">
        <f t="shared" si="3"/>
        <v>#DIV/0!</v>
      </c>
      <c r="R27" s="202">
        <f t="shared" si="4"/>
        <v>0</v>
      </c>
      <c r="S27" s="285" t="e">
        <f t="shared" si="5"/>
        <v>#DIV/0!</v>
      </c>
      <c r="T27" s="202">
        <f t="shared" si="6"/>
        <v>0</v>
      </c>
      <c r="U27" s="285" t="e">
        <f t="shared" si="7"/>
        <v>#DIV/0!</v>
      </c>
      <c r="V27" s="7"/>
    </row>
    <row r="28" spans="1:22">
      <c r="A28">
        <v>861012102</v>
      </c>
      <c r="B28" t="s">
        <v>446</v>
      </c>
      <c r="C28">
        <v>23300</v>
      </c>
      <c r="D28" s="338">
        <v>43550</v>
      </c>
      <c r="E28" t="s">
        <v>442</v>
      </c>
      <c r="F28">
        <v>88.46</v>
      </c>
      <c r="G28">
        <v>88.46</v>
      </c>
      <c r="H28" s="202">
        <f t="shared" si="10"/>
        <v>0</v>
      </c>
      <c r="I28" s="287" t="e">
        <f>ROUND(H28/H100,10)</f>
        <v>#DIV/0!</v>
      </c>
      <c r="J28">
        <v>88.46</v>
      </c>
      <c r="K28">
        <v>88.46</v>
      </c>
      <c r="L28">
        <v>0</v>
      </c>
      <c r="M28">
        <v>88.46</v>
      </c>
      <c r="N28">
        <v>88.46</v>
      </c>
      <c r="O28">
        <v>0</v>
      </c>
      <c r="P28" s="202">
        <f t="shared" si="2"/>
        <v>0</v>
      </c>
      <c r="Q28" s="285">
        <f t="shared" si="3"/>
        <v>0</v>
      </c>
      <c r="R28" s="202">
        <f t="shared" si="4"/>
        <v>0</v>
      </c>
      <c r="S28" s="285">
        <f t="shared" si="5"/>
        <v>0</v>
      </c>
      <c r="T28" s="202">
        <f t="shared" si="6"/>
        <v>0</v>
      </c>
      <c r="U28" s="285" t="e">
        <f t="shared" si="7"/>
        <v>#DIV/0!</v>
      </c>
      <c r="V28" s="7"/>
    </row>
    <row r="29" spans="1:22">
      <c r="A29">
        <v>803054204</v>
      </c>
      <c r="B29" t="s">
        <v>363</v>
      </c>
      <c r="C29">
        <v>3700</v>
      </c>
      <c r="D29" s="338">
        <v>42877</v>
      </c>
      <c r="E29" t="s">
        <v>442</v>
      </c>
      <c r="F29">
        <v>1463</v>
      </c>
      <c r="G29">
        <v>1463</v>
      </c>
      <c r="H29" s="202">
        <f t="shared" si="10"/>
        <v>0</v>
      </c>
      <c r="I29" s="287" t="e">
        <f>ROUND(H29/H101,10)</f>
        <v>#DIV/0!</v>
      </c>
      <c r="J29">
        <v>1463</v>
      </c>
      <c r="K29">
        <v>1463</v>
      </c>
      <c r="L29">
        <v>0</v>
      </c>
      <c r="M29">
        <v>1463</v>
      </c>
      <c r="N29">
        <v>1463</v>
      </c>
      <c r="O29">
        <v>0</v>
      </c>
      <c r="P29" s="202">
        <f t="shared" si="2"/>
        <v>0</v>
      </c>
      <c r="Q29" s="285">
        <f t="shared" si="3"/>
        <v>0</v>
      </c>
      <c r="R29" s="202">
        <f t="shared" si="4"/>
        <v>0</v>
      </c>
      <c r="S29" s="285">
        <f t="shared" si="5"/>
        <v>0</v>
      </c>
      <c r="T29" s="202">
        <f t="shared" si="6"/>
        <v>0</v>
      </c>
      <c r="U29" s="285" t="e">
        <f t="shared" si="7"/>
        <v>#DIV/0!</v>
      </c>
      <c r="V29" s="7"/>
    </row>
    <row r="30" spans="1:22">
      <c r="A30">
        <v>803054204</v>
      </c>
      <c r="B30" t="s">
        <v>363</v>
      </c>
      <c r="C30">
        <v>3700</v>
      </c>
      <c r="D30" s="338">
        <v>43249</v>
      </c>
      <c r="E30" t="s">
        <v>442</v>
      </c>
      <c r="F30">
        <v>1574.91</v>
      </c>
      <c r="G30">
        <v>1574.91</v>
      </c>
      <c r="H30" s="202">
        <f t="shared" si="10"/>
        <v>0</v>
      </c>
      <c r="I30" s="287" t="e">
        <f>ROUND(H30/H102,10)</f>
        <v>#DIV/0!</v>
      </c>
      <c r="J30">
        <v>1574.91</v>
      </c>
      <c r="K30">
        <v>1574.91</v>
      </c>
      <c r="L30">
        <v>0</v>
      </c>
      <c r="M30">
        <v>1574.91</v>
      </c>
      <c r="N30">
        <v>1574.91</v>
      </c>
      <c r="O30">
        <v>0</v>
      </c>
      <c r="P30" s="202">
        <f t="shared" si="2"/>
        <v>0</v>
      </c>
      <c r="Q30" s="285">
        <f t="shared" si="3"/>
        <v>0</v>
      </c>
      <c r="R30" s="202">
        <f t="shared" si="4"/>
        <v>0</v>
      </c>
      <c r="S30" s="285">
        <f t="shared" si="5"/>
        <v>0</v>
      </c>
      <c r="T30" s="202">
        <f t="shared" si="6"/>
        <v>0</v>
      </c>
      <c r="U30" s="285" t="e">
        <f t="shared" si="7"/>
        <v>#DIV/0!</v>
      </c>
      <c r="V30" s="7"/>
    </row>
    <row r="31" spans="1:22">
      <c r="A31">
        <v>803054204</v>
      </c>
      <c r="B31" t="s">
        <v>363</v>
      </c>
      <c r="C31">
        <v>7300</v>
      </c>
      <c r="D31" s="338">
        <v>43613</v>
      </c>
      <c r="E31" t="s">
        <v>442</v>
      </c>
      <c r="F31">
        <v>3145.15</v>
      </c>
      <c r="G31">
        <v>3145.15</v>
      </c>
      <c r="H31" s="202">
        <f t="shared" si="10"/>
        <v>0</v>
      </c>
      <c r="I31" s="287" t="e">
        <f>ROUND(H31/H103,10)</f>
        <v>#DIV/0!</v>
      </c>
      <c r="J31">
        <v>3145.15</v>
      </c>
      <c r="K31">
        <v>3145.15</v>
      </c>
      <c r="L31">
        <v>0</v>
      </c>
      <c r="M31">
        <v>3145.15</v>
      </c>
      <c r="N31">
        <v>3145.15</v>
      </c>
      <c r="O31">
        <v>0</v>
      </c>
      <c r="P31" s="202">
        <f t="shared" si="2"/>
        <v>0</v>
      </c>
      <c r="Q31" s="285">
        <f t="shared" si="3"/>
        <v>0</v>
      </c>
      <c r="R31" s="202">
        <f t="shared" si="4"/>
        <v>0</v>
      </c>
      <c r="S31" s="285">
        <f t="shared" si="5"/>
        <v>0</v>
      </c>
      <c r="T31" s="202">
        <f t="shared" si="6"/>
        <v>0</v>
      </c>
      <c r="U31" s="285" t="e">
        <f t="shared" si="7"/>
        <v>#DIV/0!</v>
      </c>
      <c r="V31" s="7"/>
    </row>
    <row r="32" spans="1:22">
      <c r="A32" t="s">
        <v>369</v>
      </c>
      <c r="B32" t="s">
        <v>370</v>
      </c>
      <c r="C32">
        <v>18400</v>
      </c>
      <c r="D32" s="338">
        <v>43957</v>
      </c>
      <c r="E32" t="s">
        <v>442</v>
      </c>
      <c r="F32">
        <v>0</v>
      </c>
      <c r="G32">
        <v>0</v>
      </c>
      <c r="H32" s="202">
        <f t="shared" si="10"/>
        <v>0</v>
      </c>
      <c r="I32" s="287" t="e">
        <f>ROUND(H32/H104,10)</f>
        <v>#DIV/0!</v>
      </c>
      <c r="J32">
        <v>0</v>
      </c>
      <c r="K32">
        <v>0</v>
      </c>
      <c r="L32">
        <v>0</v>
      </c>
      <c r="M32">
        <v>0</v>
      </c>
      <c r="N32">
        <v>0</v>
      </c>
      <c r="O32">
        <v>0</v>
      </c>
      <c r="P32" s="202">
        <f t="shared" si="2"/>
        <v>0</v>
      </c>
      <c r="Q32" s="285" t="e">
        <f t="shared" si="3"/>
        <v>#DIV/0!</v>
      </c>
      <c r="R32" s="202">
        <f t="shared" si="4"/>
        <v>0</v>
      </c>
      <c r="S32" s="285" t="e">
        <f t="shared" si="5"/>
        <v>#DIV/0!</v>
      </c>
      <c r="T32" s="202">
        <f t="shared" si="6"/>
        <v>0</v>
      </c>
      <c r="U32" s="285" t="e">
        <f t="shared" si="7"/>
        <v>#DIV/0!</v>
      </c>
      <c r="V32" s="7"/>
    </row>
    <row r="33" spans="1:22">
      <c r="A33">
        <v>712459908</v>
      </c>
      <c r="B33" t="s">
        <v>373</v>
      </c>
      <c r="C33">
        <v>2596</v>
      </c>
      <c r="D33" s="338">
        <v>43591</v>
      </c>
      <c r="E33" t="s">
        <v>428</v>
      </c>
      <c r="F33">
        <v>5451.6</v>
      </c>
      <c r="G33">
        <v>5451.6</v>
      </c>
      <c r="H33" s="202">
        <f t="shared" si="10"/>
        <v>0</v>
      </c>
      <c r="I33" s="287" t="e">
        <f>ROUND(H33/H105,10)</f>
        <v>#DIV/0!</v>
      </c>
      <c r="J33">
        <v>5348.9</v>
      </c>
      <c r="K33">
        <v>5348.9</v>
      </c>
      <c r="L33">
        <v>299.55</v>
      </c>
      <c r="M33">
        <v>5348.9</v>
      </c>
      <c r="N33">
        <v>5348.9</v>
      </c>
      <c r="O33">
        <v>299.55</v>
      </c>
      <c r="P33" s="202">
        <f t="shared" si="2"/>
        <v>0</v>
      </c>
      <c r="Q33" s="285">
        <f t="shared" si="3"/>
        <v>0</v>
      </c>
      <c r="R33" s="202">
        <f t="shared" si="4"/>
        <v>0</v>
      </c>
      <c r="S33" s="285">
        <f t="shared" si="5"/>
        <v>0</v>
      </c>
      <c r="T33" s="202">
        <f t="shared" si="6"/>
        <v>0</v>
      </c>
      <c r="U33" s="285">
        <f t="shared" si="7"/>
        <v>0</v>
      </c>
      <c r="V33" s="7"/>
    </row>
    <row r="34" spans="1:22">
      <c r="A34">
        <v>712459908</v>
      </c>
      <c r="B34" t="s">
        <v>373</v>
      </c>
      <c r="C34">
        <v>1308</v>
      </c>
      <c r="D34" s="338">
        <v>43224</v>
      </c>
      <c r="E34" t="s">
        <v>428</v>
      </c>
      <c r="F34">
        <v>2563.6799999999998</v>
      </c>
      <c r="G34">
        <v>2563.6799999999998</v>
      </c>
      <c r="H34" s="202">
        <f t="shared" si="10"/>
        <v>0</v>
      </c>
      <c r="I34" s="287" t="e">
        <f>ROUND(H34/H106,10)</f>
        <v>#DIV/0!</v>
      </c>
      <c r="J34">
        <v>2567.66</v>
      </c>
      <c r="K34">
        <v>2567.66</v>
      </c>
      <c r="L34">
        <v>88.59</v>
      </c>
      <c r="M34">
        <v>2567.66</v>
      </c>
      <c r="N34">
        <v>2567.66</v>
      </c>
      <c r="O34">
        <v>88.59</v>
      </c>
      <c r="P34" s="202">
        <f t="shared" si="2"/>
        <v>0</v>
      </c>
      <c r="Q34" s="285">
        <f t="shared" si="3"/>
        <v>0</v>
      </c>
      <c r="R34" s="202">
        <f t="shared" si="4"/>
        <v>0</v>
      </c>
      <c r="S34" s="285">
        <f t="shared" si="5"/>
        <v>0</v>
      </c>
      <c r="T34" s="202">
        <f t="shared" si="6"/>
        <v>0</v>
      </c>
      <c r="U34" s="285">
        <f t="shared" si="7"/>
        <v>0</v>
      </c>
      <c r="V34" s="7"/>
    </row>
    <row r="35" spans="1:22">
      <c r="A35">
        <v>712459908</v>
      </c>
      <c r="B35" t="s">
        <v>373</v>
      </c>
      <c r="C35">
        <v>2596</v>
      </c>
      <c r="D35" s="338">
        <v>43951</v>
      </c>
      <c r="E35" t="s">
        <v>428</v>
      </c>
      <c r="F35">
        <v>5815.04</v>
      </c>
      <c r="G35">
        <v>5815.04</v>
      </c>
      <c r="H35" s="202">
        <f t="shared" si="10"/>
        <v>0</v>
      </c>
      <c r="I35" s="287" t="e">
        <f>ROUND(H35/H107,10)</f>
        <v>#DIV/0!</v>
      </c>
      <c r="J35">
        <v>5963.84</v>
      </c>
      <c r="K35">
        <v>5963.84</v>
      </c>
      <c r="L35">
        <v>61.17</v>
      </c>
      <c r="M35">
        <v>5963.84</v>
      </c>
      <c r="N35">
        <v>5963.84</v>
      </c>
      <c r="O35">
        <v>61.17</v>
      </c>
      <c r="P35" s="202">
        <f t="shared" si="2"/>
        <v>0</v>
      </c>
      <c r="Q35" s="285">
        <f t="shared" si="3"/>
        <v>0</v>
      </c>
      <c r="R35" s="202">
        <f t="shared" si="4"/>
        <v>0</v>
      </c>
      <c r="S35" s="285">
        <f t="shared" si="5"/>
        <v>0</v>
      </c>
      <c r="T35" s="202">
        <f t="shared" si="6"/>
        <v>0</v>
      </c>
      <c r="U35" s="285">
        <f t="shared" si="7"/>
        <v>0</v>
      </c>
      <c r="V35" s="7"/>
    </row>
    <row r="36" spans="1:22">
      <c r="A36">
        <v>733337901</v>
      </c>
      <c r="B36" t="s">
        <v>375</v>
      </c>
      <c r="C36">
        <v>2445</v>
      </c>
      <c r="D36" s="338">
        <v>43956</v>
      </c>
      <c r="E36" t="s">
        <v>428</v>
      </c>
      <c r="F36">
        <v>1176.6600000000001</v>
      </c>
      <c r="G36">
        <v>1176.6600000000001</v>
      </c>
      <c r="H36" s="202">
        <f t="shared" si="10"/>
        <v>0</v>
      </c>
      <c r="I36" s="287" t="e">
        <f>ROUND(H36/H108,10)</f>
        <v>#DIV/0!</v>
      </c>
      <c r="J36">
        <v>1219.1400000000001</v>
      </c>
      <c r="K36">
        <v>1219.1400000000001</v>
      </c>
      <c r="L36">
        <v>0.01</v>
      </c>
      <c r="M36">
        <v>1219.1400000000001</v>
      </c>
      <c r="N36">
        <v>1219.1400000000001</v>
      </c>
      <c r="O36">
        <v>0.01</v>
      </c>
      <c r="P36" s="202">
        <f t="shared" si="2"/>
        <v>0</v>
      </c>
      <c r="Q36" s="285">
        <f t="shared" si="3"/>
        <v>0</v>
      </c>
      <c r="R36" s="202">
        <f t="shared" si="4"/>
        <v>0</v>
      </c>
      <c r="S36" s="285">
        <f t="shared" si="5"/>
        <v>0</v>
      </c>
      <c r="T36" s="202">
        <f t="shared" si="6"/>
        <v>0</v>
      </c>
      <c r="U36" s="285">
        <f t="shared" si="7"/>
        <v>0</v>
      </c>
      <c r="V36" s="7"/>
    </row>
    <row r="37" spans="1:22">
      <c r="A37">
        <v>733337901</v>
      </c>
      <c r="B37" t="s">
        <v>375</v>
      </c>
      <c r="C37">
        <v>2445</v>
      </c>
      <c r="D37" s="338">
        <v>43956</v>
      </c>
      <c r="E37" t="s">
        <v>428</v>
      </c>
      <c r="F37">
        <v>0</v>
      </c>
      <c r="G37">
        <v>0</v>
      </c>
      <c r="H37" s="202">
        <f t="shared" si="10"/>
        <v>0</v>
      </c>
      <c r="I37" s="287" t="e">
        <f>ROUND(H37/H109,10)</f>
        <v>#DIV/0!</v>
      </c>
      <c r="J37">
        <v>0</v>
      </c>
      <c r="K37">
        <v>0</v>
      </c>
      <c r="L37">
        <v>0</v>
      </c>
      <c r="M37">
        <v>0</v>
      </c>
      <c r="N37">
        <v>0</v>
      </c>
      <c r="O37">
        <v>0</v>
      </c>
      <c r="P37" s="202">
        <f t="shared" si="2"/>
        <v>0</v>
      </c>
      <c r="Q37" s="285" t="e">
        <f t="shared" si="3"/>
        <v>#DIV/0!</v>
      </c>
      <c r="R37" s="202">
        <f t="shared" si="4"/>
        <v>0</v>
      </c>
      <c r="S37" s="285" t="e">
        <f t="shared" si="5"/>
        <v>#DIV/0!</v>
      </c>
      <c r="T37" s="202">
        <f t="shared" si="6"/>
        <v>0</v>
      </c>
      <c r="U37" s="285" t="e">
        <f t="shared" si="7"/>
        <v>#DIV/0!</v>
      </c>
      <c r="V37" s="7"/>
    </row>
    <row r="38" spans="1:22">
      <c r="A38" t="s">
        <v>378</v>
      </c>
      <c r="B38" t="s">
        <v>379</v>
      </c>
      <c r="C38">
        <v>11200</v>
      </c>
      <c r="D38" s="338">
        <v>43962</v>
      </c>
      <c r="E38" t="s">
        <v>442</v>
      </c>
      <c r="F38">
        <v>0</v>
      </c>
      <c r="G38">
        <v>0</v>
      </c>
      <c r="H38" s="202">
        <f t="shared" si="10"/>
        <v>0</v>
      </c>
      <c r="I38" s="287" t="e">
        <f>ROUND(H38/H110,10)</f>
        <v>#DIV/0!</v>
      </c>
      <c r="J38">
        <v>0</v>
      </c>
      <c r="K38">
        <v>0</v>
      </c>
      <c r="L38">
        <v>0</v>
      </c>
      <c r="M38">
        <v>0</v>
      </c>
      <c r="N38">
        <v>0</v>
      </c>
      <c r="O38">
        <v>0</v>
      </c>
      <c r="P38" s="202">
        <f t="shared" si="2"/>
        <v>0</v>
      </c>
      <c r="Q38" s="285" t="e">
        <f t="shared" si="3"/>
        <v>#DIV/0!</v>
      </c>
      <c r="R38" s="202">
        <f t="shared" si="4"/>
        <v>0</v>
      </c>
      <c r="S38" s="285" t="e">
        <f t="shared" si="5"/>
        <v>#DIV/0!</v>
      </c>
      <c r="T38" s="202">
        <f t="shared" si="6"/>
        <v>0</v>
      </c>
      <c r="U38" s="285" t="e">
        <f t="shared" si="7"/>
        <v>#DIV/0!</v>
      </c>
      <c r="V38" s="7"/>
    </row>
    <row r="39" spans="1:22">
      <c r="A39">
        <v>661650903</v>
      </c>
      <c r="B39" t="s">
        <v>381</v>
      </c>
      <c r="C39">
        <v>7290</v>
      </c>
      <c r="D39" s="338">
        <v>44008</v>
      </c>
      <c r="E39" t="s">
        <v>434</v>
      </c>
      <c r="F39">
        <v>0</v>
      </c>
      <c r="G39">
        <v>0</v>
      </c>
      <c r="H39" s="202">
        <f t="shared" ref="H39:H48" si="11">H111-I111</f>
        <v>0</v>
      </c>
      <c r="I39" s="287" t="e">
        <f>ROUND(H39/H111,10)</f>
        <v>#DIV/0!</v>
      </c>
      <c r="J39">
        <v>0</v>
      </c>
      <c r="K39">
        <v>0</v>
      </c>
      <c r="L39">
        <v>0</v>
      </c>
      <c r="M39">
        <v>0</v>
      </c>
      <c r="N39">
        <v>0</v>
      </c>
      <c r="O39">
        <v>0</v>
      </c>
      <c r="P39" s="202">
        <f t="shared" ref="P39:P48" si="12">J39-N39</f>
        <v>0</v>
      </c>
      <c r="Q39" s="285" t="e">
        <f t="shared" ref="Q39:Q48" si="13">ROUND(P39/J39,10)</f>
        <v>#DIV/0!</v>
      </c>
      <c r="R39" s="202">
        <f t="shared" ref="R39:R48" si="14">K39-M39</f>
        <v>0</v>
      </c>
      <c r="S39" s="285" t="e">
        <f t="shared" ref="S39:S48" si="15">ROUND(R39/K39,10)</f>
        <v>#DIV/0!</v>
      </c>
      <c r="T39" s="202">
        <f t="shared" ref="T39:T48" si="16">L39-O39</f>
        <v>0</v>
      </c>
      <c r="U39" s="285" t="e">
        <f t="shared" ref="U39:U48" si="17">ROUND(T39/L39,10)</f>
        <v>#DIV/0!</v>
      </c>
      <c r="V39" s="7"/>
    </row>
    <row r="40" spans="1:22">
      <c r="A40" t="s">
        <v>384</v>
      </c>
      <c r="B40" t="s">
        <v>385</v>
      </c>
      <c r="C40">
        <v>7100</v>
      </c>
      <c r="D40" s="338">
        <v>43978</v>
      </c>
      <c r="E40" t="s">
        <v>432</v>
      </c>
      <c r="F40">
        <v>0</v>
      </c>
      <c r="G40">
        <v>0</v>
      </c>
      <c r="H40" s="202">
        <f t="shared" si="11"/>
        <v>0</v>
      </c>
      <c r="I40" s="287" t="e">
        <f>ROUND(H40/H112,10)</f>
        <v>#DIV/0!</v>
      </c>
      <c r="J40">
        <v>0</v>
      </c>
      <c r="K40">
        <v>0</v>
      </c>
      <c r="L40">
        <v>0</v>
      </c>
      <c r="M40">
        <v>0</v>
      </c>
      <c r="N40">
        <v>0</v>
      </c>
      <c r="O40">
        <v>0</v>
      </c>
      <c r="P40" s="202">
        <f t="shared" si="12"/>
        <v>0</v>
      </c>
      <c r="Q40" s="285" t="e">
        <f t="shared" si="13"/>
        <v>#DIV/0!</v>
      </c>
      <c r="R40" s="202">
        <f t="shared" si="14"/>
        <v>0</v>
      </c>
      <c r="S40" s="285" t="e">
        <f t="shared" si="15"/>
        <v>#DIV/0!</v>
      </c>
      <c r="T40" s="202">
        <f t="shared" si="16"/>
        <v>0</v>
      </c>
      <c r="U40" s="285" t="e">
        <f t="shared" si="17"/>
        <v>#DIV/0!</v>
      </c>
      <c r="V40" s="7"/>
    </row>
    <row r="41" spans="1:22">
      <c r="A41" t="s">
        <v>388</v>
      </c>
      <c r="B41" t="s">
        <v>389</v>
      </c>
      <c r="C41">
        <v>2702</v>
      </c>
      <c r="D41" s="338">
        <v>42877</v>
      </c>
      <c r="E41" t="s">
        <v>430</v>
      </c>
      <c r="F41">
        <v>605.75</v>
      </c>
      <c r="G41">
        <v>605.75</v>
      </c>
      <c r="H41" s="202">
        <f t="shared" si="11"/>
        <v>0</v>
      </c>
      <c r="I41" s="287" t="e">
        <f>ROUND(H41/H113,10)</f>
        <v>#DIV/0!</v>
      </c>
      <c r="J41">
        <v>673.99</v>
      </c>
      <c r="K41">
        <v>673.99</v>
      </c>
      <c r="L41">
        <v>-10.51</v>
      </c>
      <c r="M41">
        <v>673.99</v>
      </c>
      <c r="N41">
        <v>673.99</v>
      </c>
      <c r="O41">
        <v>-10.51</v>
      </c>
      <c r="P41" s="202">
        <f t="shared" si="12"/>
        <v>0</v>
      </c>
      <c r="Q41" s="285">
        <f t="shared" si="13"/>
        <v>0</v>
      </c>
      <c r="R41" s="202">
        <f t="shared" si="14"/>
        <v>0</v>
      </c>
      <c r="S41" s="285">
        <f t="shared" si="15"/>
        <v>0</v>
      </c>
      <c r="T41" s="202">
        <f t="shared" si="16"/>
        <v>0</v>
      </c>
      <c r="U41" s="285">
        <f t="shared" si="17"/>
        <v>0</v>
      </c>
      <c r="V41" s="7"/>
    </row>
    <row r="42" spans="1:22">
      <c r="A42" t="s">
        <v>388</v>
      </c>
      <c r="B42" t="s">
        <v>389</v>
      </c>
      <c r="C42">
        <v>2702</v>
      </c>
      <c r="D42" s="338">
        <v>43242</v>
      </c>
      <c r="E42" t="s">
        <v>430</v>
      </c>
      <c r="F42">
        <v>627.13</v>
      </c>
      <c r="G42">
        <v>627.13</v>
      </c>
      <c r="H42" s="202">
        <f t="shared" si="11"/>
        <v>0</v>
      </c>
      <c r="I42" s="287" t="e">
        <f>ROUND(H42/H114,10)</f>
        <v>#DIV/0!</v>
      </c>
      <c r="J42">
        <v>739.52</v>
      </c>
      <c r="K42">
        <v>739.52</v>
      </c>
      <c r="L42">
        <v>-52.62</v>
      </c>
      <c r="M42">
        <v>739.52</v>
      </c>
      <c r="N42">
        <v>739.52</v>
      </c>
      <c r="O42">
        <v>-52.62</v>
      </c>
      <c r="P42" s="202">
        <f t="shared" si="12"/>
        <v>0</v>
      </c>
      <c r="Q42" s="285">
        <f t="shared" si="13"/>
        <v>0</v>
      </c>
      <c r="R42" s="202">
        <f t="shared" si="14"/>
        <v>0</v>
      </c>
      <c r="S42" s="285">
        <f t="shared" si="15"/>
        <v>0</v>
      </c>
      <c r="T42" s="202">
        <f t="shared" si="16"/>
        <v>0</v>
      </c>
      <c r="U42" s="285">
        <f t="shared" si="17"/>
        <v>0</v>
      </c>
      <c r="V42" s="7"/>
    </row>
    <row r="43" spans="1:22">
      <c r="A43" t="s">
        <v>388</v>
      </c>
      <c r="B43" t="s">
        <v>389</v>
      </c>
      <c r="C43">
        <v>7015</v>
      </c>
      <c r="D43" s="338">
        <v>43612</v>
      </c>
      <c r="E43" t="s">
        <v>430</v>
      </c>
      <c r="F43">
        <v>1665.19</v>
      </c>
      <c r="G43">
        <v>1665.19</v>
      </c>
      <c r="H43" s="202">
        <f t="shared" si="11"/>
        <v>0</v>
      </c>
      <c r="I43" s="287" t="e">
        <f>ROUND(H43/H115,10)</f>
        <v>#DIV/0!</v>
      </c>
      <c r="J43">
        <v>1856.68</v>
      </c>
      <c r="K43">
        <v>1856.68</v>
      </c>
      <c r="L43">
        <v>-32.799999999999997</v>
      </c>
      <c r="M43">
        <v>1856.68</v>
      </c>
      <c r="N43">
        <v>1856.68</v>
      </c>
      <c r="O43">
        <v>-32.799999999999997</v>
      </c>
      <c r="P43" s="202">
        <f t="shared" si="12"/>
        <v>0</v>
      </c>
      <c r="Q43" s="285">
        <f t="shared" si="13"/>
        <v>0</v>
      </c>
      <c r="R43" s="202">
        <f t="shared" si="14"/>
        <v>0</v>
      </c>
      <c r="S43" s="285">
        <f t="shared" si="15"/>
        <v>0</v>
      </c>
      <c r="T43" s="202">
        <f t="shared" si="16"/>
        <v>0</v>
      </c>
      <c r="U43" s="285">
        <f t="shared" si="17"/>
        <v>0</v>
      </c>
      <c r="V43" s="7"/>
    </row>
    <row r="44" spans="1:22">
      <c r="A44">
        <v>485785109</v>
      </c>
      <c r="B44" t="s">
        <v>410</v>
      </c>
      <c r="C44">
        <v>11600</v>
      </c>
      <c r="D44" s="338">
        <v>43966</v>
      </c>
      <c r="E44" t="s">
        <v>442</v>
      </c>
      <c r="F44">
        <v>0</v>
      </c>
      <c r="G44">
        <v>0</v>
      </c>
      <c r="H44" s="202">
        <f t="shared" si="11"/>
        <v>0</v>
      </c>
      <c r="I44" s="287" t="e">
        <f>ROUND(H44/H116,10)</f>
        <v>#DIV/0!</v>
      </c>
      <c r="J44">
        <v>0</v>
      </c>
      <c r="K44">
        <v>0</v>
      </c>
      <c r="L44">
        <v>0</v>
      </c>
      <c r="M44">
        <v>0</v>
      </c>
      <c r="N44">
        <v>0</v>
      </c>
      <c r="O44">
        <v>0</v>
      </c>
      <c r="P44" s="202">
        <f t="shared" si="12"/>
        <v>0</v>
      </c>
      <c r="Q44" s="285" t="e">
        <f t="shared" si="13"/>
        <v>#DIV/0!</v>
      </c>
      <c r="R44" s="202">
        <f t="shared" si="14"/>
        <v>0</v>
      </c>
      <c r="S44" s="285" t="e">
        <f t="shared" si="15"/>
        <v>#DIV/0!</v>
      </c>
      <c r="T44" s="202">
        <f t="shared" si="16"/>
        <v>0</v>
      </c>
      <c r="U44" s="285" t="e">
        <f t="shared" si="17"/>
        <v>#DIV/0!</v>
      </c>
      <c r="V44" s="7"/>
    </row>
    <row r="45" spans="1:22">
      <c r="A45">
        <v>398438408</v>
      </c>
      <c r="B45" t="s">
        <v>411</v>
      </c>
      <c r="C45">
        <v>25900</v>
      </c>
      <c r="D45" s="338">
        <v>43810</v>
      </c>
      <c r="E45" t="s">
        <v>442</v>
      </c>
      <c r="F45">
        <v>112.82</v>
      </c>
      <c r="G45">
        <v>112.82</v>
      </c>
      <c r="H45" s="202">
        <f t="shared" si="11"/>
        <v>0</v>
      </c>
      <c r="I45" s="287" t="e">
        <f>ROUND(H45/H117,10)</f>
        <v>#DIV/0!</v>
      </c>
      <c r="J45">
        <v>112.82</v>
      </c>
      <c r="K45">
        <v>112.82</v>
      </c>
      <c r="L45">
        <v>0</v>
      </c>
      <c r="M45">
        <v>112.82</v>
      </c>
      <c r="N45">
        <v>112.82</v>
      </c>
      <c r="O45">
        <v>0</v>
      </c>
      <c r="P45" s="202">
        <f t="shared" si="12"/>
        <v>0</v>
      </c>
      <c r="Q45" s="285">
        <f t="shared" si="13"/>
        <v>0</v>
      </c>
      <c r="R45" s="202">
        <f t="shared" si="14"/>
        <v>0</v>
      </c>
      <c r="S45" s="285">
        <f t="shared" si="15"/>
        <v>0</v>
      </c>
      <c r="T45" s="202">
        <f t="shared" si="16"/>
        <v>0</v>
      </c>
      <c r="U45" s="285" t="e">
        <f t="shared" si="17"/>
        <v>#DIV/0!</v>
      </c>
      <c r="V45" s="7"/>
    </row>
    <row r="46" spans="1:22">
      <c r="A46" t="s">
        <v>412</v>
      </c>
      <c r="B46" t="s">
        <v>413</v>
      </c>
      <c r="C46">
        <v>2900</v>
      </c>
      <c r="D46" s="338">
        <v>43784</v>
      </c>
      <c r="E46" t="s">
        <v>442</v>
      </c>
      <c r="F46">
        <v>508.82</v>
      </c>
      <c r="G46">
        <v>508.82</v>
      </c>
      <c r="H46" s="202">
        <f t="shared" si="11"/>
        <v>0</v>
      </c>
      <c r="I46" s="287" t="e">
        <f>ROUND(H46/H118,10)</f>
        <v>#DIV/0!</v>
      </c>
      <c r="J46">
        <v>508.82</v>
      </c>
      <c r="K46">
        <v>508.82</v>
      </c>
      <c r="L46">
        <v>0</v>
      </c>
      <c r="M46">
        <v>508.82</v>
      </c>
      <c r="N46">
        <v>508.82</v>
      </c>
      <c r="O46">
        <v>0</v>
      </c>
      <c r="P46" s="202">
        <f t="shared" si="12"/>
        <v>0</v>
      </c>
      <c r="Q46" s="285">
        <f t="shared" si="13"/>
        <v>0</v>
      </c>
      <c r="R46" s="202">
        <f t="shared" si="14"/>
        <v>0</v>
      </c>
      <c r="S46" s="285">
        <f t="shared" si="15"/>
        <v>0</v>
      </c>
      <c r="T46" s="202">
        <f t="shared" si="16"/>
        <v>0</v>
      </c>
      <c r="U46" s="285" t="e">
        <f t="shared" si="17"/>
        <v>#DIV/0!</v>
      </c>
      <c r="V46" s="7"/>
    </row>
    <row r="47" spans="1:22">
      <c r="A47" t="s">
        <v>412</v>
      </c>
      <c r="B47" t="s">
        <v>413</v>
      </c>
      <c r="C47">
        <v>3500</v>
      </c>
      <c r="D47" s="338">
        <v>43593</v>
      </c>
      <c r="E47" t="s">
        <v>442</v>
      </c>
      <c r="F47">
        <v>1230.3900000000001</v>
      </c>
      <c r="G47">
        <v>1230.3900000000001</v>
      </c>
      <c r="H47" s="202">
        <f t="shared" si="11"/>
        <v>0</v>
      </c>
      <c r="I47" s="287" t="e">
        <f>ROUND(H47/H119,10)</f>
        <v>#DIV/0!</v>
      </c>
      <c r="J47">
        <v>1230.3900000000001</v>
      </c>
      <c r="K47">
        <v>1230.3900000000001</v>
      </c>
      <c r="L47">
        <v>0</v>
      </c>
      <c r="M47">
        <v>1230.3900000000001</v>
      </c>
      <c r="N47">
        <v>1230.3900000000001</v>
      </c>
      <c r="O47">
        <v>0</v>
      </c>
      <c r="P47" s="202">
        <f t="shared" si="12"/>
        <v>0</v>
      </c>
      <c r="Q47" s="285">
        <f t="shared" si="13"/>
        <v>0</v>
      </c>
      <c r="R47" s="202">
        <f t="shared" si="14"/>
        <v>0</v>
      </c>
      <c r="S47" s="285">
        <f t="shared" si="15"/>
        <v>0</v>
      </c>
      <c r="T47" s="202">
        <f t="shared" si="16"/>
        <v>0</v>
      </c>
      <c r="U47" s="285" t="e">
        <f t="shared" si="17"/>
        <v>#DIV/0!</v>
      </c>
      <c r="V47" s="7"/>
    </row>
    <row r="48" spans="1:22" ht="15">
      <c r="A48" s="326" t="s">
        <v>412</v>
      </c>
      <c r="B48" s="326" t="s">
        <v>413</v>
      </c>
      <c r="C48" s="326">
        <v>2900</v>
      </c>
      <c r="D48" s="327">
        <v>43957</v>
      </c>
      <c r="E48" s="326" t="s">
        <v>442</v>
      </c>
      <c r="F48" s="328">
        <v>634.11</v>
      </c>
      <c r="G48" s="329">
        <v>634.11</v>
      </c>
      <c r="H48" s="202">
        <f t="shared" si="11"/>
        <v>0</v>
      </c>
      <c r="I48" s="287" t="e">
        <f>ROUND(H48/H120,10)</f>
        <v>#DIV/0!</v>
      </c>
      <c r="J48" s="330">
        <v>634.11</v>
      </c>
      <c r="K48" s="330">
        <v>634.11</v>
      </c>
      <c r="L48" s="330">
        <v>0</v>
      </c>
      <c r="M48" s="330">
        <v>634.11</v>
      </c>
      <c r="N48" s="330">
        <v>634.11</v>
      </c>
      <c r="O48" s="330">
        <v>0</v>
      </c>
      <c r="P48" s="202">
        <f t="shared" si="12"/>
        <v>0</v>
      </c>
      <c r="Q48" s="285">
        <f t="shared" si="13"/>
        <v>0</v>
      </c>
      <c r="R48" s="202">
        <f t="shared" si="14"/>
        <v>0</v>
      </c>
      <c r="S48" s="285">
        <f t="shared" si="15"/>
        <v>0</v>
      </c>
      <c r="T48" s="202">
        <f t="shared" si="16"/>
        <v>0</v>
      </c>
      <c r="U48" s="285" t="e">
        <f t="shared" si="17"/>
        <v>#DIV/0!</v>
      </c>
      <c r="V48" s="7"/>
    </row>
    <row r="49" spans="1:22" ht="15">
      <c r="A49" s="326" t="s">
        <v>412</v>
      </c>
      <c r="B49" s="326" t="s">
        <v>413</v>
      </c>
      <c r="C49" s="326">
        <v>2700</v>
      </c>
      <c r="D49" s="327">
        <v>43229</v>
      </c>
      <c r="E49" s="326" t="s">
        <v>442</v>
      </c>
      <c r="F49" s="328">
        <v>684.57</v>
      </c>
      <c r="G49" s="329">
        <v>684.57</v>
      </c>
      <c r="H49" s="202">
        <f t="shared" ref="H49:H58" si="18">H113-I113</f>
        <v>0</v>
      </c>
      <c r="I49" s="287" t="e">
        <f>ROUND(H49/H113,10)</f>
        <v>#DIV/0!</v>
      </c>
      <c r="J49" s="330">
        <v>684.57</v>
      </c>
      <c r="K49" s="330">
        <v>684.57</v>
      </c>
      <c r="L49" s="330">
        <v>0</v>
      </c>
      <c r="M49" s="330">
        <v>684.57</v>
      </c>
      <c r="N49" s="330">
        <v>684.57</v>
      </c>
      <c r="O49" s="330">
        <v>0</v>
      </c>
      <c r="P49" s="202">
        <f t="shared" si="2"/>
        <v>0</v>
      </c>
      <c r="Q49" s="285">
        <f t="shared" si="3"/>
        <v>0</v>
      </c>
      <c r="R49" s="202">
        <f t="shared" si="4"/>
        <v>0</v>
      </c>
      <c r="S49" s="285">
        <f t="shared" si="5"/>
        <v>0</v>
      </c>
      <c r="T49" s="202">
        <f t="shared" si="6"/>
        <v>0</v>
      </c>
      <c r="U49" s="285" t="e">
        <f t="shared" si="7"/>
        <v>#DIV/0!</v>
      </c>
      <c r="V49" s="7"/>
    </row>
    <row r="50" spans="1:22" ht="15">
      <c r="A50" s="326" t="s">
        <v>316</v>
      </c>
      <c r="B50" s="326" t="s">
        <v>317</v>
      </c>
      <c r="C50" s="326">
        <v>85492</v>
      </c>
      <c r="D50" s="327">
        <v>43923</v>
      </c>
      <c r="E50" s="326" t="s">
        <v>426</v>
      </c>
      <c r="F50" s="328">
        <v>0</v>
      </c>
      <c r="G50" s="329">
        <v>0</v>
      </c>
      <c r="H50" s="202">
        <f t="shared" si="18"/>
        <v>0</v>
      </c>
      <c r="I50" s="287" t="e">
        <f>ROUND(H50/H114,10)</f>
        <v>#DIV/0!</v>
      </c>
      <c r="J50" s="330">
        <v>0</v>
      </c>
      <c r="K50" s="330">
        <v>0</v>
      </c>
      <c r="L50" s="330">
        <v>0</v>
      </c>
      <c r="M50" s="330">
        <v>0</v>
      </c>
      <c r="N50" s="330">
        <v>0</v>
      </c>
      <c r="O50" s="330">
        <v>0</v>
      </c>
      <c r="P50" s="202">
        <f t="shared" si="2"/>
        <v>0</v>
      </c>
      <c r="Q50" s="285" t="e">
        <f t="shared" si="3"/>
        <v>#DIV/0!</v>
      </c>
      <c r="R50" s="202">
        <f t="shared" si="4"/>
        <v>0</v>
      </c>
      <c r="S50" s="285" t="e">
        <f t="shared" si="5"/>
        <v>#DIV/0!</v>
      </c>
      <c r="T50" s="202">
        <f t="shared" si="6"/>
        <v>0</v>
      </c>
      <c r="U50" s="285" t="e">
        <f t="shared" si="7"/>
        <v>#DIV/0!</v>
      </c>
      <c r="V50" s="7"/>
    </row>
    <row r="51" spans="1:22" ht="15">
      <c r="A51" s="326">
        <v>759530108</v>
      </c>
      <c r="B51" s="326" t="s">
        <v>320</v>
      </c>
      <c r="C51" s="326">
        <v>28900</v>
      </c>
      <c r="D51" s="327">
        <v>43984</v>
      </c>
      <c r="E51" s="326" t="s">
        <v>442</v>
      </c>
      <c r="F51" s="328">
        <v>0</v>
      </c>
      <c r="G51" s="329">
        <v>0</v>
      </c>
      <c r="H51" s="202">
        <f t="shared" si="18"/>
        <v>0</v>
      </c>
      <c r="I51" s="287" t="e">
        <f>ROUND(H51/H115,10)</f>
        <v>#DIV/0!</v>
      </c>
      <c r="J51" s="330">
        <v>0</v>
      </c>
      <c r="K51" s="330">
        <v>0</v>
      </c>
      <c r="L51" s="330">
        <v>0</v>
      </c>
      <c r="M51" s="330">
        <v>0</v>
      </c>
      <c r="N51" s="330">
        <v>0</v>
      </c>
      <c r="O51" s="330">
        <v>0</v>
      </c>
      <c r="P51" s="202">
        <f t="shared" si="2"/>
        <v>0</v>
      </c>
      <c r="Q51" s="285" t="e">
        <f t="shared" si="3"/>
        <v>#DIV/0!</v>
      </c>
      <c r="R51" s="202">
        <f t="shared" si="4"/>
        <v>0</v>
      </c>
      <c r="S51" s="285" t="e">
        <f t="shared" si="5"/>
        <v>#DIV/0!</v>
      </c>
      <c r="T51" s="202">
        <f t="shared" si="6"/>
        <v>0</v>
      </c>
      <c r="U51" s="285" t="e">
        <f t="shared" si="7"/>
        <v>#DIV/0!</v>
      </c>
      <c r="V51" s="7"/>
    </row>
    <row r="52" spans="1:22" ht="15">
      <c r="A52" s="326" t="s">
        <v>321</v>
      </c>
      <c r="B52" s="326" t="s">
        <v>322</v>
      </c>
      <c r="C52" s="326">
        <v>2377.998</v>
      </c>
      <c r="D52" s="327">
        <v>43587</v>
      </c>
      <c r="E52" s="326" t="s">
        <v>442</v>
      </c>
      <c r="F52" s="328">
        <v>0</v>
      </c>
      <c r="G52" s="329">
        <v>0</v>
      </c>
      <c r="H52" s="202">
        <f t="shared" si="18"/>
        <v>0</v>
      </c>
      <c r="I52" s="287" t="e">
        <f>ROUND(H52/H116,10)</f>
        <v>#DIV/0!</v>
      </c>
      <c r="J52" s="330">
        <v>0</v>
      </c>
      <c r="K52" s="330">
        <v>0</v>
      </c>
      <c r="L52" s="330">
        <v>0</v>
      </c>
      <c r="M52" s="330">
        <v>0</v>
      </c>
      <c r="N52" s="330">
        <v>0</v>
      </c>
      <c r="O52" s="330">
        <v>0</v>
      </c>
      <c r="P52" s="202">
        <f t="shared" si="2"/>
        <v>0</v>
      </c>
      <c r="Q52" s="285" t="e">
        <f t="shared" si="3"/>
        <v>#DIV/0!</v>
      </c>
      <c r="R52" s="202">
        <f t="shared" si="4"/>
        <v>0</v>
      </c>
      <c r="S52" s="285" t="e">
        <f t="shared" si="5"/>
        <v>#DIV/0!</v>
      </c>
      <c r="T52" s="202">
        <f t="shared" si="6"/>
        <v>0</v>
      </c>
      <c r="U52" s="285" t="e">
        <f t="shared" si="7"/>
        <v>#DIV/0!</v>
      </c>
      <c r="V52" s="7"/>
    </row>
    <row r="53" spans="1:22" ht="15">
      <c r="A53" s="318" t="s">
        <v>321</v>
      </c>
      <c r="B53" s="318" t="s">
        <v>322</v>
      </c>
      <c r="C53" s="318">
        <v>5800</v>
      </c>
      <c r="D53" s="321">
        <v>43956</v>
      </c>
      <c r="E53" s="318" t="s">
        <v>442</v>
      </c>
      <c r="F53" s="318">
        <v>1850.59</v>
      </c>
      <c r="G53" s="318">
        <v>1850.59</v>
      </c>
      <c r="H53" s="202">
        <f t="shared" si="18"/>
        <v>0</v>
      </c>
      <c r="I53" s="287" t="e">
        <f>ROUND(H53/H117,10)</f>
        <v>#DIV/0!</v>
      </c>
      <c r="J53">
        <v>1850.59</v>
      </c>
      <c r="K53">
        <v>1850.59</v>
      </c>
      <c r="L53">
        <v>0</v>
      </c>
      <c r="M53">
        <v>1850.59</v>
      </c>
      <c r="N53">
        <v>1850.59</v>
      </c>
      <c r="O53">
        <v>0</v>
      </c>
      <c r="P53" s="202">
        <f t="shared" si="2"/>
        <v>0</v>
      </c>
      <c r="Q53" s="285">
        <f t="shared" si="3"/>
        <v>0</v>
      </c>
      <c r="R53" s="202">
        <f t="shared" si="4"/>
        <v>0</v>
      </c>
      <c r="S53" s="285">
        <f t="shared" si="5"/>
        <v>0</v>
      </c>
      <c r="T53" s="202">
        <f t="shared" si="6"/>
        <v>0</v>
      </c>
      <c r="U53" s="285" t="e">
        <f t="shared" si="7"/>
        <v>#DIV/0!</v>
      </c>
      <c r="V53" s="7"/>
    </row>
    <row r="54" spans="1:22" ht="15">
      <c r="A54" s="318" t="s">
        <v>447</v>
      </c>
      <c r="B54" s="318" t="s">
        <v>448</v>
      </c>
      <c r="C54" s="318">
        <v>5391</v>
      </c>
      <c r="D54" s="321">
        <v>42887</v>
      </c>
      <c r="E54" s="318" t="s">
        <v>430</v>
      </c>
      <c r="F54" s="318">
        <v>1010.81</v>
      </c>
      <c r="G54" s="318">
        <v>1010.81</v>
      </c>
      <c r="H54" s="202">
        <f t="shared" si="18"/>
        <v>0</v>
      </c>
      <c r="I54" s="287" t="e">
        <f>ROUND(H54/H118,10)</f>
        <v>#DIV/0!</v>
      </c>
      <c r="J54">
        <v>1129.83</v>
      </c>
      <c r="K54">
        <v>1129.83</v>
      </c>
      <c r="L54">
        <v>-22.69</v>
      </c>
      <c r="M54">
        <v>1129.83</v>
      </c>
      <c r="N54">
        <v>1129.83</v>
      </c>
      <c r="O54">
        <v>-22.69</v>
      </c>
      <c r="P54" s="202">
        <f t="shared" si="2"/>
        <v>0</v>
      </c>
      <c r="Q54" s="285">
        <f t="shared" si="3"/>
        <v>0</v>
      </c>
      <c r="R54" s="202">
        <f t="shared" si="4"/>
        <v>0</v>
      </c>
      <c r="S54" s="285">
        <f t="shared" si="5"/>
        <v>0</v>
      </c>
      <c r="T54" s="202">
        <f t="shared" si="6"/>
        <v>0</v>
      </c>
      <c r="U54" s="285">
        <f t="shared" si="7"/>
        <v>0</v>
      </c>
      <c r="V54" s="7"/>
    </row>
    <row r="55" spans="1:22" ht="15">
      <c r="A55" s="318" t="s">
        <v>326</v>
      </c>
      <c r="B55" s="318" t="s">
        <v>327</v>
      </c>
      <c r="C55" s="318">
        <v>4033</v>
      </c>
      <c r="D55" s="321">
        <v>43775</v>
      </c>
      <c r="E55" s="318" t="s">
        <v>430</v>
      </c>
      <c r="F55" s="318">
        <v>248.03</v>
      </c>
      <c r="G55" s="318">
        <v>248.03</v>
      </c>
      <c r="H55" s="202">
        <f t="shared" si="18"/>
        <v>0</v>
      </c>
      <c r="I55" s="287" t="e">
        <f>ROUND(H55/H119,10)</f>
        <v>#DIV/0!</v>
      </c>
      <c r="J55">
        <v>275.08999999999997</v>
      </c>
      <c r="K55">
        <v>275.08999999999997</v>
      </c>
      <c r="L55">
        <v>-3.42</v>
      </c>
      <c r="M55">
        <v>275.08999999999997</v>
      </c>
      <c r="N55">
        <v>275.08999999999997</v>
      </c>
      <c r="O55">
        <v>-3.42</v>
      </c>
      <c r="P55" s="202">
        <f t="shared" si="2"/>
        <v>0</v>
      </c>
      <c r="Q55" s="285">
        <f t="shared" si="3"/>
        <v>0</v>
      </c>
      <c r="R55" s="202">
        <f t="shared" si="4"/>
        <v>0</v>
      </c>
      <c r="S55" s="285">
        <f t="shared" si="5"/>
        <v>0</v>
      </c>
      <c r="T55" s="202">
        <f t="shared" si="6"/>
        <v>0</v>
      </c>
      <c r="U55" s="285">
        <f t="shared" si="7"/>
        <v>0</v>
      </c>
      <c r="V55" s="7"/>
    </row>
    <row r="56" spans="1:22" ht="15">
      <c r="A56" s="318" t="s">
        <v>326</v>
      </c>
      <c r="B56" s="318" t="s">
        <v>327</v>
      </c>
      <c r="C56" s="318">
        <v>4033</v>
      </c>
      <c r="D56" s="321">
        <v>43591</v>
      </c>
      <c r="E56" s="318" t="s">
        <v>430</v>
      </c>
      <c r="F56" s="318">
        <v>865.08</v>
      </c>
      <c r="G56" s="318">
        <v>865.08</v>
      </c>
      <c r="H56" s="202">
        <f t="shared" si="18"/>
        <v>0</v>
      </c>
      <c r="I56" s="287" t="e">
        <f>ROUND(H56/H120,10)</f>
        <v>#DIV/0!</v>
      </c>
      <c r="J56">
        <v>965.95</v>
      </c>
      <c r="K56">
        <v>965.95</v>
      </c>
      <c r="L56">
        <v>-18.43</v>
      </c>
      <c r="M56">
        <v>965.95</v>
      </c>
      <c r="N56">
        <v>965.95</v>
      </c>
      <c r="O56">
        <v>-18.43</v>
      </c>
      <c r="P56" s="202">
        <f t="shared" si="2"/>
        <v>0</v>
      </c>
      <c r="Q56" s="285">
        <f t="shared" si="3"/>
        <v>0</v>
      </c>
      <c r="R56" s="202">
        <f t="shared" si="4"/>
        <v>0</v>
      </c>
      <c r="S56" s="285">
        <f t="shared" si="5"/>
        <v>0</v>
      </c>
      <c r="T56" s="202">
        <f t="shared" si="6"/>
        <v>0</v>
      </c>
      <c r="U56" s="285">
        <f t="shared" si="7"/>
        <v>0</v>
      </c>
      <c r="V56" s="7"/>
    </row>
    <row r="57" spans="1:22" ht="15">
      <c r="A57" s="318" t="s">
        <v>326</v>
      </c>
      <c r="B57" s="318" t="s">
        <v>327</v>
      </c>
      <c r="C57" s="318">
        <v>4033</v>
      </c>
      <c r="D57" s="321">
        <v>43958</v>
      </c>
      <c r="E57" s="318" t="s">
        <v>430</v>
      </c>
      <c r="F57" s="318">
        <v>901.38</v>
      </c>
      <c r="G57" s="318">
        <v>901.38</v>
      </c>
      <c r="H57" s="202">
        <f t="shared" si="18"/>
        <v>0</v>
      </c>
      <c r="I57" s="287" t="e">
        <f>ROUND(H57/H121,10)</f>
        <v>#DIV/0!</v>
      </c>
      <c r="J57">
        <v>977.14</v>
      </c>
      <c r="K57">
        <v>977.14</v>
      </c>
      <c r="L57">
        <v>10.14</v>
      </c>
      <c r="M57">
        <v>977.14</v>
      </c>
      <c r="N57">
        <v>977.14</v>
      </c>
      <c r="O57">
        <v>10.14</v>
      </c>
      <c r="P57" s="202">
        <f t="shared" si="2"/>
        <v>0</v>
      </c>
      <c r="Q57" s="285">
        <f t="shared" si="3"/>
        <v>0</v>
      </c>
      <c r="R57" s="202">
        <f t="shared" si="4"/>
        <v>0</v>
      </c>
      <c r="S57" s="285">
        <f t="shared" si="5"/>
        <v>0</v>
      </c>
      <c r="T57" s="202">
        <f t="shared" si="6"/>
        <v>0</v>
      </c>
      <c r="U57" s="285">
        <f t="shared" si="7"/>
        <v>0</v>
      </c>
      <c r="V57" s="7"/>
    </row>
    <row r="58" spans="1:22" ht="15">
      <c r="A58" s="318" t="s">
        <v>326</v>
      </c>
      <c r="B58" s="318" t="s">
        <v>327</v>
      </c>
      <c r="C58" s="318">
        <v>4033</v>
      </c>
      <c r="D58" s="321">
        <v>43521</v>
      </c>
      <c r="E58" s="318" t="s">
        <v>430</v>
      </c>
      <c r="F58" s="318">
        <v>2722.28</v>
      </c>
      <c r="G58" s="318">
        <v>2722.28</v>
      </c>
      <c r="H58" s="202">
        <f t="shared" si="18"/>
        <v>0</v>
      </c>
      <c r="I58" s="287" t="e">
        <f>ROUND(H58/H122,10)</f>
        <v>#DIV/0!</v>
      </c>
      <c r="J58">
        <v>3089.51</v>
      </c>
      <c r="K58">
        <v>3089.51</v>
      </c>
      <c r="L58">
        <v>-107.8</v>
      </c>
      <c r="M58">
        <v>3089.51</v>
      </c>
      <c r="N58">
        <v>3089.51</v>
      </c>
      <c r="O58">
        <v>-107.8</v>
      </c>
      <c r="P58" s="202">
        <f t="shared" si="2"/>
        <v>0</v>
      </c>
      <c r="Q58" s="285">
        <f t="shared" si="3"/>
        <v>0</v>
      </c>
      <c r="R58" s="202">
        <f t="shared" si="4"/>
        <v>0</v>
      </c>
      <c r="S58" s="285">
        <f t="shared" si="5"/>
        <v>0</v>
      </c>
      <c r="T58" s="202">
        <f t="shared" si="6"/>
        <v>0</v>
      </c>
      <c r="U58" s="285">
        <f t="shared" si="7"/>
        <v>0</v>
      </c>
      <c r="V58" s="7"/>
    </row>
    <row r="59" spans="1:22" ht="15">
      <c r="A59" s="318"/>
      <c r="B59" s="318"/>
      <c r="C59" s="318"/>
      <c r="D59" s="321"/>
      <c r="E59" s="318"/>
      <c r="F59" s="318"/>
      <c r="G59" s="318"/>
      <c r="H59" s="202"/>
      <c r="I59" s="287"/>
      <c r="J59"/>
      <c r="K59"/>
      <c r="L59"/>
      <c r="M59"/>
      <c r="N59"/>
      <c r="O59"/>
      <c r="P59" s="202"/>
      <c r="Q59" s="285"/>
      <c r="R59" s="202"/>
      <c r="S59" s="285"/>
      <c r="T59" s="202"/>
      <c r="U59" s="285"/>
      <c r="V59" s="7"/>
    </row>
    <row r="60" spans="1:22">
      <c r="A60" s="173" t="s">
        <v>143</v>
      </c>
      <c r="B60" s="195"/>
      <c r="C60" s="261"/>
      <c r="D60" s="186"/>
      <c r="E60" s="185"/>
      <c r="F60" s="177">
        <v>0</v>
      </c>
      <c r="G60" s="175">
        <v>0</v>
      </c>
      <c r="H60" s="202">
        <f t="shared" ref="H60" si="19">F60-G60</f>
        <v>0</v>
      </c>
      <c r="I60" s="287" t="e">
        <f t="shared" ref="I60" si="20">ROUND(H60/F60,10)</f>
        <v>#DIV/0!</v>
      </c>
      <c r="J60" s="177"/>
      <c r="K60" s="177"/>
      <c r="L60" s="210"/>
      <c r="M60" s="200"/>
      <c r="N60" s="200"/>
      <c r="O60" s="210"/>
      <c r="P60" s="202">
        <f t="shared" si="2"/>
        <v>0</v>
      </c>
      <c r="Q60" s="285" t="e">
        <f t="shared" si="3"/>
        <v>#DIV/0!</v>
      </c>
      <c r="R60" s="202">
        <f t="shared" si="4"/>
        <v>0</v>
      </c>
      <c r="S60" s="285" t="e">
        <f t="shared" si="5"/>
        <v>#DIV/0!</v>
      </c>
      <c r="T60" s="202">
        <f t="shared" si="6"/>
        <v>0</v>
      </c>
      <c r="U60" s="285" t="e">
        <f t="shared" si="7"/>
        <v>#DIV/0!</v>
      </c>
      <c r="V60" s="7"/>
    </row>
    <row r="61" spans="1:22" ht="13.5" thickBot="1">
      <c r="A61" s="187"/>
      <c r="B61" s="188"/>
      <c r="C61" s="262"/>
      <c r="D61" s="189"/>
      <c r="E61" s="189"/>
      <c r="F61" s="178">
        <f>SUM(F2:F60)</f>
        <v>49118.17</v>
      </c>
      <c r="G61" s="176">
        <f>SUM(G2:G60)</f>
        <v>49118.17</v>
      </c>
      <c r="H61" s="11">
        <f>SUM(H2:H60)</f>
        <v>0</v>
      </c>
      <c r="I61" s="288">
        <f t="shared" ref="I61" si="21">ROUND(H61/F61,10)</f>
        <v>0</v>
      </c>
      <c r="J61" s="198">
        <f t="shared" ref="J61:P61" si="22">SUM(J2:J60)</f>
        <v>52023.379999999983</v>
      </c>
      <c r="K61" s="178">
        <f t="shared" si="22"/>
        <v>52023.379999999983</v>
      </c>
      <c r="L61" s="198">
        <f t="shared" si="22"/>
        <v>-188.73999999999998</v>
      </c>
      <c r="M61" s="201">
        <f t="shared" si="22"/>
        <v>52023.379999999983</v>
      </c>
      <c r="N61" s="201">
        <f t="shared" si="22"/>
        <v>52023.379999999983</v>
      </c>
      <c r="O61" s="201">
        <f t="shared" si="22"/>
        <v>-188.73999999999998</v>
      </c>
      <c r="P61" s="8">
        <f t="shared" si="22"/>
        <v>0</v>
      </c>
      <c r="Q61" s="286">
        <f t="shared" si="3"/>
        <v>0</v>
      </c>
      <c r="R61" s="8">
        <f>SUM(R2:R60)</f>
        <v>0</v>
      </c>
      <c r="S61" s="286">
        <f>ROUND(R61/K61,10)</f>
        <v>0</v>
      </c>
      <c r="T61" s="286"/>
      <c r="U61" s="286">
        <f>ROUND(T61/L61,10)</f>
        <v>0</v>
      </c>
      <c r="V61" s="187"/>
    </row>
    <row r="62" spans="1:22" ht="13.5" thickTop="1">
      <c r="A62" s="187"/>
      <c r="B62" s="188"/>
      <c r="C62" s="263"/>
      <c r="D62" s="191"/>
      <c r="E62" s="191"/>
      <c r="F62" s="12"/>
      <c r="G62" s="12"/>
      <c r="H62" s="12"/>
      <c r="I62" s="12"/>
      <c r="J62" s="192"/>
      <c r="K62" s="12"/>
      <c r="L62" s="192"/>
      <c r="M62" s="190"/>
      <c r="N62" s="190"/>
      <c r="O62" s="190"/>
      <c r="P62" s="190"/>
      <c r="Q62" s="190"/>
      <c r="R62" s="190"/>
      <c r="S62" s="190"/>
      <c r="T62" s="190"/>
      <c r="U62" s="190"/>
      <c r="V62" s="187"/>
    </row>
    <row r="63" spans="1:22">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c r="A66" s="187"/>
      <c r="B66" s="188"/>
      <c r="C66" s="263"/>
      <c r="D66" s="191"/>
      <c r="E66" s="191"/>
      <c r="F66" s="12"/>
      <c r="G66" s="12"/>
      <c r="H66" s="12"/>
      <c r="I66" s="12"/>
      <c r="J66" s="190"/>
      <c r="K66" s="12"/>
      <c r="L66" s="190"/>
      <c r="M66" s="190"/>
      <c r="N66" s="190"/>
      <c r="O66" s="190"/>
      <c r="P66" s="190"/>
      <c r="Q66" s="190"/>
      <c r="R66" s="190"/>
      <c r="S66" s="190"/>
      <c r="T66" s="190"/>
      <c r="U66" s="190"/>
      <c r="V66" s="187"/>
    </row>
    <row r="67" spans="1:22">
      <c r="A67" s="187"/>
      <c r="B67" s="188"/>
      <c r="C67" s="263"/>
      <c r="D67" s="191"/>
      <c r="E67" s="191"/>
      <c r="F67" s="12"/>
      <c r="G67" s="12"/>
      <c r="H67" s="12"/>
      <c r="I67" s="12"/>
      <c r="J67" s="190"/>
      <c r="K67" s="12"/>
      <c r="L67" s="190"/>
      <c r="M67" s="190"/>
      <c r="N67" s="190"/>
      <c r="O67" s="190"/>
      <c r="P67" s="190"/>
      <c r="Q67" s="190"/>
      <c r="R67" s="190"/>
      <c r="S67" s="190"/>
      <c r="T67" s="190"/>
      <c r="U67" s="190"/>
      <c r="V67" s="187"/>
    </row>
    <row r="72" spans="1:22">
      <c r="J72" s="194"/>
    </row>
    <row r="75" spans="1:22">
      <c r="A75" s="13"/>
    </row>
    <row r="76" spans="1:22">
      <c r="A76" s="13"/>
    </row>
    <row r="77" spans="1:22">
      <c r="A77" s="13"/>
    </row>
    <row r="78" spans="1:22">
      <c r="A78" s="13"/>
    </row>
    <row r="79" spans="1:22">
      <c r="A79" s="13"/>
    </row>
    <row r="80" spans="1:22">
      <c r="A80" s="13"/>
    </row>
    <row r="81" spans="1:9">
      <c r="A81" s="13"/>
    </row>
    <row r="82" spans="1:9">
      <c r="A82" s="13"/>
    </row>
    <row r="83" spans="1:9" ht="15">
      <c r="A83" s="13"/>
      <c r="C83" s="318"/>
      <c r="D83" s="318"/>
      <c r="E83" s="318"/>
      <c r="F83" s="321"/>
      <c r="G83" s="318"/>
      <c r="H83"/>
      <c r="I83"/>
    </row>
    <row r="84" spans="1:9" ht="15">
      <c r="A84" s="13"/>
      <c r="C84" s="318"/>
      <c r="D84" s="318"/>
      <c r="E84" s="318"/>
      <c r="F84" s="321"/>
      <c r="G84" s="318"/>
      <c r="H84"/>
      <c r="I84"/>
    </row>
    <row r="85" spans="1:9" ht="15">
      <c r="A85" s="13"/>
      <c r="C85" s="318"/>
      <c r="D85" s="318"/>
      <c r="E85" s="318"/>
      <c r="F85" s="321"/>
      <c r="G85" s="318"/>
      <c r="H85"/>
      <c r="I85"/>
    </row>
    <row r="86" spans="1:9" ht="15">
      <c r="A86" s="13"/>
      <c r="C86" s="318"/>
      <c r="D86" s="318"/>
      <c r="E86" s="318"/>
      <c r="F86" s="321"/>
      <c r="G86" s="318"/>
      <c r="H86"/>
      <c r="I86"/>
    </row>
    <row r="87" spans="1:9" ht="15">
      <c r="A87" s="13"/>
      <c r="C87" s="318"/>
      <c r="D87" s="318"/>
      <c r="E87" s="318"/>
      <c r="F87" s="321"/>
      <c r="G87" s="318"/>
      <c r="H87"/>
      <c r="I87"/>
    </row>
    <row r="88" spans="1:9" ht="15">
      <c r="C88" s="318"/>
      <c r="D88" s="318"/>
      <c r="E88" s="318"/>
      <c r="F88" s="321"/>
      <c r="G88" s="318"/>
      <c r="H88"/>
      <c r="I88"/>
    </row>
    <row r="89" spans="1:9" ht="15">
      <c r="C89" s="318"/>
      <c r="D89" s="318"/>
      <c r="E89" s="318"/>
      <c r="F89" s="321"/>
      <c r="G89" s="318"/>
      <c r="H89"/>
      <c r="I89"/>
    </row>
    <row r="90" spans="1:9" ht="15">
      <c r="C90" s="318"/>
      <c r="D90" s="318"/>
      <c r="E90" s="318"/>
      <c r="F90" s="321"/>
      <c r="G90" s="318"/>
      <c r="H90"/>
      <c r="I90"/>
    </row>
    <row r="91" spans="1:9" ht="15">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row r="122" spans="3:9" ht="15">
      <c r="C122" s="318"/>
      <c r="D122" s="318"/>
      <c r="E122" s="318"/>
      <c r="F122" s="321"/>
      <c r="G122" s="318"/>
      <c r="H122"/>
      <c r="I122"/>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G6" sqref="G6"/>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442</v>
      </c>
      <c r="B4" s="322">
        <v>4130.93</v>
      </c>
      <c r="C4" s="322">
        <v>4130.93</v>
      </c>
      <c r="D4" s="322" t="s">
        <v>438</v>
      </c>
      <c r="E4" s="322">
        <v>4130.93</v>
      </c>
      <c r="F4" s="322">
        <v>4130.93</v>
      </c>
      <c r="G4" s="322">
        <v>-45.09</v>
      </c>
      <c r="H4" s="322">
        <v>-45.09</v>
      </c>
      <c r="I4" s="114"/>
      <c r="J4" s="152">
        <v>43951</v>
      </c>
      <c r="K4" s="152">
        <v>43955</v>
      </c>
      <c r="L4" s="114"/>
    </row>
    <row r="5" spans="1:16">
      <c r="A5" s="322" t="s">
        <v>442</v>
      </c>
      <c r="B5" s="322">
        <v>4353.1000000000004</v>
      </c>
      <c r="C5" s="322">
        <v>4353.1000000000004</v>
      </c>
      <c r="D5" s="322" t="s">
        <v>426</v>
      </c>
      <c r="E5" s="322">
        <v>4353.1000000000004</v>
      </c>
      <c r="F5" s="322">
        <v>4353.1000000000004</v>
      </c>
      <c r="G5" s="322">
        <v>-14.01</v>
      </c>
      <c r="H5" s="322">
        <v>-14.01</v>
      </c>
      <c r="I5" s="114"/>
      <c r="J5" s="152">
        <v>43951</v>
      </c>
      <c r="K5" s="152">
        <v>43952</v>
      </c>
      <c r="L5" s="114"/>
    </row>
    <row r="6" spans="1:16">
      <c r="A6" s="322"/>
      <c r="B6" s="322"/>
      <c r="C6" s="322"/>
      <c r="D6" s="322"/>
      <c r="E6" s="322"/>
      <c r="F6" s="322"/>
      <c r="G6" s="322"/>
      <c r="H6" s="322"/>
      <c r="I6" s="114"/>
      <c r="J6" s="152"/>
      <c r="K6" s="152"/>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8484.0300000000007</v>
      </c>
      <c r="C11" s="89">
        <f t="shared" ref="C11:H11" si="0">SUM(C4:C10)</f>
        <v>8484.0300000000007</v>
      </c>
      <c r="D11" s="89">
        <f t="shared" si="0"/>
        <v>0</v>
      </c>
      <c r="E11" s="89">
        <f>SUM(E4:E10)</f>
        <v>8484.0300000000007</v>
      </c>
      <c r="F11" s="89">
        <f t="shared" si="0"/>
        <v>8484.0300000000007</v>
      </c>
      <c r="G11" s="89">
        <f t="shared" si="0"/>
        <v>-59.1</v>
      </c>
      <c r="H11" s="89">
        <f t="shared" si="0"/>
        <v>-59.1</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c r="B15" s="324"/>
      <c r="C15" s="324"/>
      <c r="D15" s="324"/>
      <c r="E15" s="324"/>
      <c r="F15" s="324"/>
      <c r="G15" s="324"/>
      <c r="H15" s="324"/>
      <c r="I15" s="106"/>
      <c r="J15" s="153"/>
      <c r="K15" s="153"/>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0</v>
      </c>
      <c r="C22" s="89">
        <f>SUM(C15:C21)</f>
        <v>0</v>
      </c>
      <c r="D22" s="89"/>
      <c r="E22" s="89">
        <f>SUM(E15:E21)</f>
        <v>0</v>
      </c>
      <c r="F22" s="89">
        <f>SUM(F15:F21)</f>
        <v>0</v>
      </c>
      <c r="G22" s="89">
        <f>SUM(G15:G21)</f>
        <v>0</v>
      </c>
      <c r="H22" s="89">
        <f>SUM(H15:H21)</f>
        <v>0</v>
      </c>
      <c r="I22" s="89"/>
      <c r="J22" s="89"/>
      <c r="K22" s="89"/>
      <c r="L22" s="89"/>
    </row>
    <row r="23" spans="1:16" ht="14.25" thickTop="1" thickBot="1"/>
    <row r="24" spans="1:16" ht="13.5" thickBot="1">
      <c r="D24" s="93" t="s">
        <v>79</v>
      </c>
      <c r="E24" s="94" t="s">
        <v>78</v>
      </c>
      <c r="F24" s="95" t="s">
        <v>7</v>
      </c>
    </row>
    <row r="25" spans="1:16" ht="51.75" thickBot="1">
      <c r="C25" s="90" t="s">
        <v>179</v>
      </c>
      <c r="D25" s="96">
        <f>G11</f>
        <v>-59.1</v>
      </c>
      <c r="E25" s="97">
        <f>H11</f>
        <v>-59.1</v>
      </c>
      <c r="F25" s="98">
        <f>D25-E25</f>
        <v>0</v>
      </c>
    </row>
    <row r="26" spans="1:16" ht="44.25" customHeight="1" thickBot="1">
      <c r="C26" s="90" t="s">
        <v>180</v>
      </c>
      <c r="D26" s="96">
        <f>G22</f>
        <v>0</v>
      </c>
      <c r="E26" s="97">
        <f>H22</f>
        <v>0</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6" workbookViewId="0">
      <selection activeCell="H75" sqref="H75:H83"/>
    </sheetView>
  </sheetViews>
  <sheetFormatPr defaultRowHeight="12.75"/>
  <cols>
    <col min="2" max="2" width="14.5703125" customWidth="1"/>
    <col min="3" max="3" width="16.5703125" customWidth="1"/>
    <col min="4" max="4" width="29" customWidth="1"/>
    <col min="13" max="13" width="13"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c r="A2" t="s">
        <v>449</v>
      </c>
      <c r="B2">
        <v>6916781</v>
      </c>
      <c r="C2">
        <v>6916781</v>
      </c>
      <c r="D2" t="s">
        <v>356</v>
      </c>
      <c r="E2">
        <v>12030</v>
      </c>
      <c r="F2">
        <v>187289.37</v>
      </c>
      <c r="G2">
        <v>14.42</v>
      </c>
      <c r="H2">
        <v>173453.04</v>
      </c>
      <c r="I2">
        <v>261259.85</v>
      </c>
      <c r="J2">
        <v>20.34</v>
      </c>
      <c r="K2">
        <v>244690.2</v>
      </c>
      <c r="L2" t="s">
        <v>450</v>
      </c>
      <c r="M2" s="338">
        <v>43951</v>
      </c>
    </row>
    <row r="3" spans="1:13">
      <c r="A3" t="s">
        <v>449</v>
      </c>
      <c r="B3" s="339" t="s">
        <v>406</v>
      </c>
      <c r="C3" t="s">
        <v>305</v>
      </c>
      <c r="D3" t="s">
        <v>451</v>
      </c>
      <c r="E3">
        <v>19200</v>
      </c>
      <c r="F3">
        <v>629809.76</v>
      </c>
      <c r="G3">
        <v>37.119999999999997</v>
      </c>
      <c r="H3">
        <v>712780.80000000005</v>
      </c>
      <c r="I3">
        <v>629809.76</v>
      </c>
      <c r="J3">
        <v>37.119999999999997</v>
      </c>
      <c r="K3">
        <v>712780.80000000005</v>
      </c>
      <c r="L3" t="s">
        <v>452</v>
      </c>
      <c r="M3" s="338">
        <v>43951</v>
      </c>
    </row>
    <row r="4" spans="1:13">
      <c r="A4" t="s">
        <v>449</v>
      </c>
      <c r="B4" t="s">
        <v>412</v>
      </c>
      <c r="C4" t="s">
        <v>309</v>
      </c>
      <c r="D4" t="s">
        <v>453</v>
      </c>
      <c r="E4">
        <v>2900</v>
      </c>
      <c r="F4">
        <v>403848.2</v>
      </c>
      <c r="G4">
        <v>288.43</v>
      </c>
      <c r="H4">
        <v>836447</v>
      </c>
      <c r="I4">
        <v>403848.2</v>
      </c>
      <c r="J4">
        <v>288.43</v>
      </c>
      <c r="K4">
        <v>836447</v>
      </c>
      <c r="L4" t="s">
        <v>452</v>
      </c>
      <c r="M4" s="338">
        <v>43951</v>
      </c>
    </row>
    <row r="5" spans="1:13">
      <c r="A5" t="s">
        <v>449</v>
      </c>
      <c r="B5" t="s">
        <v>386</v>
      </c>
      <c r="C5" t="s">
        <v>295</v>
      </c>
      <c r="D5" t="s">
        <v>454</v>
      </c>
      <c r="E5">
        <v>5885</v>
      </c>
      <c r="F5">
        <v>283658.11</v>
      </c>
      <c r="G5">
        <v>28.12</v>
      </c>
      <c r="H5">
        <v>165486.20000000001</v>
      </c>
      <c r="I5">
        <v>283658.11</v>
      </c>
      <c r="J5">
        <v>28.12</v>
      </c>
      <c r="K5">
        <v>165486.20000000001</v>
      </c>
      <c r="L5" t="s">
        <v>452</v>
      </c>
      <c r="M5" s="338">
        <v>43951</v>
      </c>
    </row>
    <row r="6" spans="1:13">
      <c r="A6" t="s">
        <v>449</v>
      </c>
      <c r="B6" t="s">
        <v>422</v>
      </c>
      <c r="C6" t="s">
        <v>314</v>
      </c>
      <c r="D6" t="s">
        <v>455</v>
      </c>
      <c r="E6">
        <v>1480</v>
      </c>
      <c r="F6">
        <v>254390.1</v>
      </c>
      <c r="G6">
        <v>202.67</v>
      </c>
      <c r="H6">
        <v>299951.59999999998</v>
      </c>
      <c r="I6">
        <v>254390.1</v>
      </c>
      <c r="J6">
        <v>202.67</v>
      </c>
      <c r="K6">
        <v>299951.59999999998</v>
      </c>
      <c r="L6" t="s">
        <v>452</v>
      </c>
      <c r="M6" s="338">
        <v>43951</v>
      </c>
    </row>
    <row r="7" spans="1:13">
      <c r="A7" t="s">
        <v>449</v>
      </c>
      <c r="B7" t="s">
        <v>416</v>
      </c>
      <c r="C7" t="s">
        <v>311</v>
      </c>
      <c r="D7" t="s">
        <v>456</v>
      </c>
      <c r="E7">
        <v>50500</v>
      </c>
      <c r="F7">
        <v>250015.4</v>
      </c>
      <c r="G7">
        <v>2.15</v>
      </c>
      <c r="H7">
        <v>108575</v>
      </c>
      <c r="I7">
        <v>250015.4</v>
      </c>
      <c r="J7">
        <v>2.15</v>
      </c>
      <c r="K7">
        <v>108575</v>
      </c>
      <c r="L7" t="s">
        <v>452</v>
      </c>
      <c r="M7" s="338">
        <v>43951</v>
      </c>
    </row>
    <row r="8" spans="1:13">
      <c r="A8" t="s">
        <v>449</v>
      </c>
      <c r="B8" t="s">
        <v>371</v>
      </c>
      <c r="C8">
        <v>2722670</v>
      </c>
      <c r="D8" t="s">
        <v>457</v>
      </c>
      <c r="E8">
        <v>16414</v>
      </c>
      <c r="F8">
        <v>249507.58</v>
      </c>
      <c r="G8">
        <v>12.04</v>
      </c>
      <c r="H8">
        <v>197624.56</v>
      </c>
      <c r="I8">
        <v>249507.58</v>
      </c>
      <c r="J8">
        <v>12.04</v>
      </c>
      <c r="K8">
        <v>197624.56</v>
      </c>
      <c r="L8" t="s">
        <v>452</v>
      </c>
      <c r="M8" s="338">
        <v>43951</v>
      </c>
    </row>
    <row r="9" spans="1:13">
      <c r="A9" t="s">
        <v>449</v>
      </c>
      <c r="B9" t="s">
        <v>424</v>
      </c>
      <c r="C9" t="s">
        <v>315</v>
      </c>
      <c r="D9" t="s">
        <v>458</v>
      </c>
      <c r="E9">
        <v>3400</v>
      </c>
      <c r="F9">
        <v>413684.6</v>
      </c>
      <c r="G9">
        <v>135.72999999999999</v>
      </c>
      <c r="H9">
        <v>461482</v>
      </c>
      <c r="I9">
        <v>413684.6</v>
      </c>
      <c r="J9">
        <v>135.72999999999999</v>
      </c>
      <c r="K9">
        <v>461482</v>
      </c>
      <c r="L9" t="s">
        <v>452</v>
      </c>
      <c r="M9" s="338">
        <v>43951</v>
      </c>
    </row>
    <row r="10" spans="1:13">
      <c r="A10" t="s">
        <v>449</v>
      </c>
      <c r="B10" t="s">
        <v>378</v>
      </c>
      <c r="C10">
        <v>2136646</v>
      </c>
      <c r="D10" t="s">
        <v>459</v>
      </c>
      <c r="E10">
        <v>11200</v>
      </c>
      <c r="F10">
        <v>294060.79999999999</v>
      </c>
      <c r="G10">
        <v>16.82</v>
      </c>
      <c r="H10">
        <v>188384</v>
      </c>
      <c r="I10">
        <v>294060.79999999999</v>
      </c>
      <c r="J10">
        <v>16.82</v>
      </c>
      <c r="K10">
        <v>188384</v>
      </c>
      <c r="L10" t="s">
        <v>452</v>
      </c>
      <c r="M10" s="338">
        <v>43951</v>
      </c>
    </row>
    <row r="11" spans="1:13">
      <c r="A11" t="s">
        <v>449</v>
      </c>
      <c r="B11" s="339" t="s">
        <v>361</v>
      </c>
      <c r="C11">
        <v>2024677</v>
      </c>
      <c r="D11" t="s">
        <v>460</v>
      </c>
      <c r="E11">
        <v>20835</v>
      </c>
      <c r="F11">
        <v>280476.57</v>
      </c>
      <c r="G11">
        <v>25.72</v>
      </c>
      <c r="H11">
        <v>535876.19999999995</v>
      </c>
      <c r="I11">
        <v>280476.57</v>
      </c>
      <c r="J11">
        <v>25.72</v>
      </c>
      <c r="K11">
        <v>535876.19999999995</v>
      </c>
      <c r="L11" t="s">
        <v>452</v>
      </c>
      <c r="M11" s="338">
        <v>43951</v>
      </c>
    </row>
    <row r="12" spans="1:13">
      <c r="A12" t="s">
        <v>449</v>
      </c>
      <c r="B12" t="s">
        <v>328</v>
      </c>
      <c r="C12" t="s">
        <v>290</v>
      </c>
      <c r="D12" t="s">
        <v>461</v>
      </c>
      <c r="E12">
        <v>9000</v>
      </c>
      <c r="F12">
        <v>477705.2</v>
      </c>
      <c r="G12">
        <v>63.97</v>
      </c>
      <c r="H12">
        <v>575730</v>
      </c>
      <c r="I12">
        <v>477705.2</v>
      </c>
      <c r="J12">
        <v>63.97</v>
      </c>
      <c r="K12">
        <v>575730</v>
      </c>
      <c r="L12" t="s">
        <v>452</v>
      </c>
      <c r="M12" s="338">
        <v>43951</v>
      </c>
    </row>
    <row r="13" spans="1:13">
      <c r="A13" t="s">
        <v>449</v>
      </c>
      <c r="B13">
        <v>124765108</v>
      </c>
      <c r="C13">
        <v>2125097</v>
      </c>
      <c r="D13" t="s">
        <v>462</v>
      </c>
      <c r="E13">
        <v>24400</v>
      </c>
      <c r="F13">
        <v>406039.06</v>
      </c>
      <c r="G13">
        <v>16.559999999999999</v>
      </c>
      <c r="H13">
        <v>404064</v>
      </c>
      <c r="I13">
        <v>406039.06</v>
      </c>
      <c r="J13">
        <v>16.559999999999999</v>
      </c>
      <c r="K13">
        <v>404064</v>
      </c>
      <c r="L13" t="s">
        <v>452</v>
      </c>
      <c r="M13" s="338">
        <v>43951</v>
      </c>
    </row>
    <row r="14" spans="1:13">
      <c r="A14" t="s">
        <v>449</v>
      </c>
      <c r="B14" t="s">
        <v>367</v>
      </c>
      <c r="C14">
        <v>2186812</v>
      </c>
      <c r="D14" t="s">
        <v>463</v>
      </c>
      <c r="E14">
        <v>30600</v>
      </c>
      <c r="F14">
        <v>292093.21999999997</v>
      </c>
      <c r="G14">
        <v>4.46</v>
      </c>
      <c r="H14">
        <v>136476</v>
      </c>
      <c r="I14">
        <v>292093.21999999997</v>
      </c>
      <c r="J14">
        <v>4.46</v>
      </c>
      <c r="K14">
        <v>136476</v>
      </c>
      <c r="L14" t="s">
        <v>452</v>
      </c>
      <c r="M14" s="338">
        <v>43951</v>
      </c>
    </row>
    <row r="15" spans="1:13">
      <c r="A15" t="s">
        <v>449</v>
      </c>
      <c r="B15" t="s">
        <v>376</v>
      </c>
      <c r="C15">
        <v>2945927</v>
      </c>
      <c r="D15" t="s">
        <v>464</v>
      </c>
      <c r="E15">
        <v>23600</v>
      </c>
      <c r="F15">
        <v>288347.15999999997</v>
      </c>
      <c r="G15">
        <v>7.66</v>
      </c>
      <c r="H15">
        <v>180776</v>
      </c>
      <c r="I15">
        <v>288347.15999999997</v>
      </c>
      <c r="J15">
        <v>7.66</v>
      </c>
      <c r="K15">
        <v>180776</v>
      </c>
      <c r="L15" t="s">
        <v>452</v>
      </c>
      <c r="M15" s="338">
        <v>43951</v>
      </c>
    </row>
    <row r="16" spans="1:13">
      <c r="A16" t="s">
        <v>449</v>
      </c>
      <c r="B16">
        <v>294821608</v>
      </c>
      <c r="C16">
        <v>2031730</v>
      </c>
      <c r="D16" t="s">
        <v>465</v>
      </c>
      <c r="E16">
        <v>70800</v>
      </c>
      <c r="F16">
        <v>507624.08</v>
      </c>
      <c r="G16">
        <v>8.4600000000000009</v>
      </c>
      <c r="H16">
        <v>598968</v>
      </c>
      <c r="I16">
        <v>507624.08</v>
      </c>
      <c r="J16">
        <v>8.4600000000000009</v>
      </c>
      <c r="K16">
        <v>598968</v>
      </c>
      <c r="L16" t="s">
        <v>452</v>
      </c>
      <c r="M16" s="338">
        <v>43951</v>
      </c>
    </row>
    <row r="17" spans="1:13">
      <c r="A17" t="s">
        <v>449</v>
      </c>
      <c r="B17" t="s">
        <v>321</v>
      </c>
      <c r="C17" t="s">
        <v>286</v>
      </c>
      <c r="D17" t="s">
        <v>466</v>
      </c>
      <c r="E17">
        <v>5800</v>
      </c>
      <c r="F17">
        <v>434282.3</v>
      </c>
      <c r="G17">
        <v>155.62</v>
      </c>
      <c r="H17">
        <v>902596</v>
      </c>
      <c r="I17">
        <v>434282.3</v>
      </c>
      <c r="J17">
        <v>155.62</v>
      </c>
      <c r="K17">
        <v>902596</v>
      </c>
      <c r="L17" t="s">
        <v>452</v>
      </c>
      <c r="M17" s="338">
        <v>43951</v>
      </c>
    </row>
    <row r="18" spans="1:13">
      <c r="A18" t="s">
        <v>449</v>
      </c>
      <c r="B18" t="s">
        <v>408</v>
      </c>
      <c r="C18" t="s">
        <v>306</v>
      </c>
      <c r="D18" t="s">
        <v>467</v>
      </c>
      <c r="E18">
        <v>1000</v>
      </c>
      <c r="F18">
        <v>212018.7</v>
      </c>
      <c r="G18">
        <v>220.45</v>
      </c>
      <c r="H18">
        <v>220450</v>
      </c>
      <c r="I18">
        <v>212018.7</v>
      </c>
      <c r="J18">
        <v>220.45</v>
      </c>
      <c r="K18">
        <v>220450</v>
      </c>
      <c r="L18" t="s">
        <v>452</v>
      </c>
      <c r="M18" s="338">
        <v>43951</v>
      </c>
    </row>
    <row r="19" spans="1:13">
      <c r="A19" t="s">
        <v>449</v>
      </c>
      <c r="B19">
        <v>398438408</v>
      </c>
      <c r="C19" t="s">
        <v>308</v>
      </c>
      <c r="D19" t="s">
        <v>468</v>
      </c>
      <c r="E19">
        <v>25900</v>
      </c>
      <c r="F19">
        <v>522107.96</v>
      </c>
      <c r="G19">
        <v>20.3</v>
      </c>
      <c r="H19">
        <v>525770</v>
      </c>
      <c r="I19">
        <v>522107.96</v>
      </c>
      <c r="J19">
        <v>20.3</v>
      </c>
      <c r="K19">
        <v>525770</v>
      </c>
      <c r="L19" t="s">
        <v>452</v>
      </c>
      <c r="M19" s="338">
        <v>43951</v>
      </c>
    </row>
    <row r="20" spans="1:13">
      <c r="A20" t="s">
        <v>449</v>
      </c>
      <c r="B20" t="s">
        <v>338</v>
      </c>
      <c r="C20">
        <v>2569286</v>
      </c>
      <c r="D20" t="s">
        <v>469</v>
      </c>
      <c r="E20">
        <v>42200</v>
      </c>
      <c r="F20">
        <v>495346.44</v>
      </c>
      <c r="G20">
        <v>9.76</v>
      </c>
      <c r="H20">
        <v>411872</v>
      </c>
      <c r="I20">
        <v>495346.44</v>
      </c>
      <c r="J20">
        <v>9.76</v>
      </c>
      <c r="K20">
        <v>411872</v>
      </c>
      <c r="L20" t="s">
        <v>452</v>
      </c>
      <c r="M20" s="338">
        <v>43951</v>
      </c>
    </row>
    <row r="21" spans="1:13">
      <c r="A21" t="s">
        <v>449</v>
      </c>
      <c r="B21" t="s">
        <v>324</v>
      </c>
      <c r="C21" t="s">
        <v>288</v>
      </c>
      <c r="D21" t="s">
        <v>470</v>
      </c>
      <c r="E21">
        <v>11955</v>
      </c>
      <c r="F21">
        <v>675226.53</v>
      </c>
      <c r="G21">
        <v>45.56</v>
      </c>
      <c r="H21">
        <v>544669.80000000005</v>
      </c>
      <c r="I21">
        <v>675226.53</v>
      </c>
      <c r="J21">
        <v>45.56</v>
      </c>
      <c r="K21">
        <v>544669.80000000005</v>
      </c>
      <c r="L21" t="s">
        <v>452</v>
      </c>
      <c r="M21" s="338">
        <v>43951</v>
      </c>
    </row>
    <row r="22" spans="1:13">
      <c r="A22" t="s">
        <v>449</v>
      </c>
      <c r="B22" t="s">
        <v>414</v>
      </c>
      <c r="C22" t="s">
        <v>310</v>
      </c>
      <c r="D22" t="s">
        <v>471</v>
      </c>
      <c r="E22">
        <v>1300</v>
      </c>
      <c r="F22">
        <v>210188.94</v>
      </c>
      <c r="G22">
        <v>160.47</v>
      </c>
      <c r="H22">
        <v>208611</v>
      </c>
      <c r="I22">
        <v>210188.94</v>
      </c>
      <c r="J22">
        <v>160.47</v>
      </c>
      <c r="K22">
        <v>208611</v>
      </c>
      <c r="L22" t="s">
        <v>452</v>
      </c>
      <c r="M22" s="338">
        <v>43951</v>
      </c>
    </row>
    <row r="23" spans="1:13">
      <c r="A23" t="s">
        <v>449</v>
      </c>
      <c r="B23" t="s">
        <v>402</v>
      </c>
      <c r="C23" t="s">
        <v>303</v>
      </c>
      <c r="D23" t="s">
        <v>472</v>
      </c>
      <c r="E23">
        <v>18600</v>
      </c>
      <c r="F23">
        <v>162577.01999999999</v>
      </c>
      <c r="G23">
        <v>7.84</v>
      </c>
      <c r="H23">
        <v>145842.6</v>
      </c>
      <c r="I23">
        <v>162577.01999999999</v>
      </c>
      <c r="J23">
        <v>7.84</v>
      </c>
      <c r="K23">
        <v>145842.6</v>
      </c>
      <c r="L23" t="s">
        <v>452</v>
      </c>
      <c r="M23" s="338">
        <v>43951</v>
      </c>
    </row>
    <row r="24" spans="1:13">
      <c r="A24" t="s">
        <v>449</v>
      </c>
      <c r="B24" t="s">
        <v>396</v>
      </c>
      <c r="C24" t="s">
        <v>300</v>
      </c>
      <c r="D24" t="s">
        <v>473</v>
      </c>
      <c r="E24">
        <v>3361</v>
      </c>
      <c r="F24">
        <v>178667.28</v>
      </c>
      <c r="G24">
        <v>28.14</v>
      </c>
      <c r="H24">
        <v>94578.54</v>
      </c>
      <c r="I24">
        <v>178667.28</v>
      </c>
      <c r="J24">
        <v>28.14</v>
      </c>
      <c r="K24">
        <v>94578.54</v>
      </c>
      <c r="L24" t="s">
        <v>452</v>
      </c>
      <c r="M24" s="338">
        <v>43951</v>
      </c>
    </row>
    <row r="25" spans="1:13">
      <c r="A25" t="s">
        <v>449</v>
      </c>
      <c r="B25">
        <v>485785109</v>
      </c>
      <c r="C25" t="s">
        <v>307</v>
      </c>
      <c r="D25" t="s">
        <v>474</v>
      </c>
      <c r="E25">
        <v>11600</v>
      </c>
      <c r="F25">
        <v>289444.36</v>
      </c>
      <c r="G25">
        <v>10.66</v>
      </c>
      <c r="H25">
        <v>123690.8</v>
      </c>
      <c r="I25">
        <v>289444.36</v>
      </c>
      <c r="J25">
        <v>10.66</v>
      </c>
      <c r="K25">
        <v>123690.8</v>
      </c>
      <c r="L25" t="s">
        <v>452</v>
      </c>
      <c r="M25" s="338">
        <v>43951</v>
      </c>
    </row>
    <row r="26" spans="1:13">
      <c r="A26" t="s">
        <v>449</v>
      </c>
      <c r="B26">
        <v>654902204</v>
      </c>
      <c r="C26">
        <v>2640891</v>
      </c>
      <c r="D26" t="s">
        <v>475</v>
      </c>
      <c r="E26">
        <v>40000</v>
      </c>
      <c r="F26">
        <v>137044</v>
      </c>
      <c r="G26">
        <v>3.58</v>
      </c>
      <c r="H26">
        <v>143200</v>
      </c>
      <c r="I26">
        <v>137044</v>
      </c>
      <c r="J26">
        <v>3.58</v>
      </c>
      <c r="K26">
        <v>143200</v>
      </c>
      <c r="L26" t="s">
        <v>452</v>
      </c>
      <c r="M26" s="338">
        <v>43951</v>
      </c>
    </row>
    <row r="27" spans="1:13">
      <c r="A27" t="s">
        <v>449</v>
      </c>
      <c r="B27">
        <v>631512209</v>
      </c>
      <c r="C27" t="s">
        <v>287</v>
      </c>
      <c r="D27" t="s">
        <v>476</v>
      </c>
      <c r="E27">
        <v>9900</v>
      </c>
      <c r="F27">
        <v>257665.09</v>
      </c>
      <c r="G27">
        <v>30.89</v>
      </c>
      <c r="H27">
        <v>305811</v>
      </c>
      <c r="I27">
        <v>257665.09</v>
      </c>
      <c r="J27">
        <v>30.89</v>
      </c>
      <c r="K27">
        <v>305811</v>
      </c>
      <c r="L27" t="s">
        <v>452</v>
      </c>
      <c r="M27" s="338">
        <v>43951</v>
      </c>
    </row>
    <row r="28" spans="1:13">
      <c r="A28" t="s">
        <v>449</v>
      </c>
      <c r="B28">
        <v>683715106</v>
      </c>
      <c r="C28">
        <v>2655657</v>
      </c>
      <c r="D28" t="s">
        <v>477</v>
      </c>
      <c r="E28">
        <v>11800</v>
      </c>
      <c r="F28">
        <v>394088.85</v>
      </c>
      <c r="G28">
        <v>37.950000000000003</v>
      </c>
      <c r="H28">
        <v>447810</v>
      </c>
      <c r="I28">
        <v>394088.85</v>
      </c>
      <c r="J28">
        <v>37.950000000000003</v>
      </c>
      <c r="K28">
        <v>447810</v>
      </c>
      <c r="L28" t="s">
        <v>452</v>
      </c>
      <c r="M28" s="338">
        <v>43951</v>
      </c>
    </row>
    <row r="29" spans="1:13">
      <c r="A29" t="s">
        <v>449</v>
      </c>
      <c r="B29">
        <v>686330101</v>
      </c>
      <c r="C29">
        <v>2402444</v>
      </c>
      <c r="D29" t="s">
        <v>478</v>
      </c>
      <c r="E29">
        <v>2050</v>
      </c>
      <c r="F29">
        <v>163597.38</v>
      </c>
      <c r="G29">
        <v>59.18</v>
      </c>
      <c r="H29">
        <v>121319</v>
      </c>
      <c r="I29">
        <v>163597.38</v>
      </c>
      <c r="J29">
        <v>59.18</v>
      </c>
      <c r="K29">
        <v>121319</v>
      </c>
      <c r="L29" t="s">
        <v>452</v>
      </c>
      <c r="M29" s="338">
        <v>43951</v>
      </c>
    </row>
    <row r="30" spans="1:13">
      <c r="A30" t="s">
        <v>449</v>
      </c>
      <c r="B30">
        <v>705015105</v>
      </c>
      <c r="C30">
        <v>2704485</v>
      </c>
      <c r="D30" t="s">
        <v>479</v>
      </c>
      <c r="E30">
        <v>31708</v>
      </c>
      <c r="F30">
        <v>378096.97</v>
      </c>
      <c r="G30">
        <v>5.86</v>
      </c>
      <c r="H30">
        <v>185808.88</v>
      </c>
      <c r="I30">
        <v>378096.97</v>
      </c>
      <c r="J30">
        <v>5.86</v>
      </c>
      <c r="K30">
        <v>185808.88</v>
      </c>
      <c r="L30" t="s">
        <v>452</v>
      </c>
      <c r="M30" s="338">
        <v>43951</v>
      </c>
    </row>
    <row r="31" spans="1:13">
      <c r="A31" t="s">
        <v>449</v>
      </c>
      <c r="B31" t="s">
        <v>398</v>
      </c>
      <c r="C31" t="s">
        <v>301</v>
      </c>
      <c r="D31" t="s">
        <v>480</v>
      </c>
      <c r="E31">
        <v>26200</v>
      </c>
      <c r="F31">
        <v>290500.36</v>
      </c>
      <c r="G31">
        <v>6</v>
      </c>
      <c r="H31">
        <v>157121.4</v>
      </c>
      <c r="I31">
        <v>290500.36</v>
      </c>
      <c r="J31">
        <v>6</v>
      </c>
      <c r="K31">
        <v>157121.4</v>
      </c>
      <c r="L31" t="s">
        <v>452</v>
      </c>
      <c r="M31" s="338">
        <v>43951</v>
      </c>
    </row>
    <row r="32" spans="1:13">
      <c r="A32" t="s">
        <v>449</v>
      </c>
      <c r="B32" t="s">
        <v>330</v>
      </c>
      <c r="C32" t="s">
        <v>291</v>
      </c>
      <c r="D32" t="s">
        <v>481</v>
      </c>
      <c r="E32">
        <v>9900</v>
      </c>
      <c r="F32">
        <v>119154.1</v>
      </c>
      <c r="G32">
        <v>15.15</v>
      </c>
      <c r="H32">
        <v>150034.5</v>
      </c>
      <c r="I32">
        <v>119154.1</v>
      </c>
      <c r="J32">
        <v>15.15</v>
      </c>
      <c r="K32">
        <v>150034.5</v>
      </c>
      <c r="L32" t="s">
        <v>452</v>
      </c>
      <c r="M32" s="338">
        <v>43951</v>
      </c>
    </row>
    <row r="33" spans="1:13">
      <c r="A33" t="s">
        <v>449</v>
      </c>
      <c r="B33">
        <v>759530108</v>
      </c>
      <c r="C33" t="s">
        <v>285</v>
      </c>
      <c r="D33" t="s">
        <v>482</v>
      </c>
      <c r="E33">
        <v>28900</v>
      </c>
      <c r="F33">
        <v>581830.31999999995</v>
      </c>
      <c r="G33">
        <v>22.66</v>
      </c>
      <c r="H33">
        <v>654874</v>
      </c>
      <c r="I33">
        <v>581830.31999999995</v>
      </c>
      <c r="J33">
        <v>22.66</v>
      </c>
      <c r="K33">
        <v>654874</v>
      </c>
      <c r="L33" t="s">
        <v>452</v>
      </c>
      <c r="M33" s="338">
        <v>43951</v>
      </c>
    </row>
    <row r="34" spans="1:13">
      <c r="A34" t="s">
        <v>449</v>
      </c>
      <c r="B34" t="s">
        <v>420</v>
      </c>
      <c r="C34" t="s">
        <v>313</v>
      </c>
      <c r="D34" t="s">
        <v>483</v>
      </c>
      <c r="E34">
        <v>10000</v>
      </c>
      <c r="F34">
        <v>86065</v>
      </c>
      <c r="G34">
        <v>8.57</v>
      </c>
      <c r="H34">
        <v>85660</v>
      </c>
      <c r="I34">
        <v>86065</v>
      </c>
      <c r="J34">
        <v>8.57</v>
      </c>
      <c r="K34">
        <v>85660</v>
      </c>
      <c r="L34" t="s">
        <v>452</v>
      </c>
      <c r="M34" s="338">
        <v>43951</v>
      </c>
    </row>
    <row r="35" spans="1:13">
      <c r="A35" t="s">
        <v>449</v>
      </c>
      <c r="B35">
        <v>803054204</v>
      </c>
      <c r="C35">
        <v>2775135</v>
      </c>
      <c r="D35" t="s">
        <v>484</v>
      </c>
      <c r="E35">
        <v>6200</v>
      </c>
      <c r="F35">
        <v>638639.88</v>
      </c>
      <c r="G35">
        <v>118.54</v>
      </c>
      <c r="H35">
        <v>734948</v>
      </c>
      <c r="I35">
        <v>638639.88</v>
      </c>
      <c r="J35">
        <v>118.54</v>
      </c>
      <c r="K35">
        <v>734948</v>
      </c>
      <c r="L35" t="s">
        <v>452</v>
      </c>
      <c r="M35" s="338">
        <v>43951</v>
      </c>
    </row>
    <row r="36" spans="1:13">
      <c r="A36" t="s">
        <v>449</v>
      </c>
      <c r="B36" t="s">
        <v>365</v>
      </c>
      <c r="C36">
        <v>2495648</v>
      </c>
      <c r="D36" t="s">
        <v>485</v>
      </c>
      <c r="E36">
        <v>8800</v>
      </c>
      <c r="F36">
        <v>215805.28</v>
      </c>
      <c r="G36">
        <v>19.13</v>
      </c>
      <c r="H36">
        <v>168344</v>
      </c>
      <c r="I36">
        <v>215805.28</v>
      </c>
      <c r="J36">
        <v>19.13</v>
      </c>
      <c r="K36">
        <v>168344</v>
      </c>
      <c r="L36" t="s">
        <v>452</v>
      </c>
      <c r="M36" s="338">
        <v>43951</v>
      </c>
    </row>
    <row r="37" spans="1:13">
      <c r="A37" t="s">
        <v>449</v>
      </c>
      <c r="B37">
        <v>835699307</v>
      </c>
      <c r="C37">
        <v>2821481</v>
      </c>
      <c r="D37" t="s">
        <v>486</v>
      </c>
      <c r="E37">
        <v>11667</v>
      </c>
      <c r="F37">
        <v>479616.92</v>
      </c>
      <c r="G37">
        <v>64.25</v>
      </c>
      <c r="H37">
        <v>749604.75</v>
      </c>
      <c r="I37">
        <v>479616.92</v>
      </c>
      <c r="J37">
        <v>64.25</v>
      </c>
      <c r="K37">
        <v>749604.75</v>
      </c>
      <c r="L37" t="s">
        <v>452</v>
      </c>
      <c r="M37" s="338">
        <v>43951</v>
      </c>
    </row>
    <row r="38" spans="1:13">
      <c r="A38" t="s">
        <v>449</v>
      </c>
      <c r="B38" t="s">
        <v>318</v>
      </c>
      <c r="C38" t="s">
        <v>284</v>
      </c>
      <c r="D38" t="s">
        <v>487</v>
      </c>
      <c r="E38">
        <v>2213</v>
      </c>
      <c r="F38">
        <v>299148.84000000003</v>
      </c>
      <c r="G38">
        <v>632.29</v>
      </c>
      <c r="H38">
        <v>1399257.77</v>
      </c>
      <c r="I38">
        <v>299148.84000000003</v>
      </c>
      <c r="J38">
        <v>632.29</v>
      </c>
      <c r="K38">
        <v>1399257.77</v>
      </c>
      <c r="L38" t="s">
        <v>452</v>
      </c>
      <c r="M38" s="338">
        <v>43951</v>
      </c>
    </row>
    <row r="39" spans="1:13">
      <c r="A39" t="s">
        <v>449</v>
      </c>
      <c r="B39" t="s">
        <v>369</v>
      </c>
      <c r="C39">
        <v>2615565</v>
      </c>
      <c r="D39" t="s">
        <v>488</v>
      </c>
      <c r="E39">
        <v>18400</v>
      </c>
      <c r="F39">
        <v>615917.48</v>
      </c>
      <c r="G39">
        <v>39.67</v>
      </c>
      <c r="H39">
        <v>729928</v>
      </c>
      <c r="I39">
        <v>615917.48</v>
      </c>
      <c r="J39">
        <v>39.67</v>
      </c>
      <c r="K39">
        <v>729928</v>
      </c>
      <c r="L39" t="s">
        <v>452</v>
      </c>
      <c r="M39" s="338">
        <v>43951</v>
      </c>
    </row>
    <row r="40" spans="1:13">
      <c r="A40" t="s">
        <v>449</v>
      </c>
      <c r="B40">
        <v>878742204</v>
      </c>
      <c r="C40">
        <v>2124533</v>
      </c>
      <c r="D40" t="s">
        <v>489</v>
      </c>
      <c r="E40">
        <v>8200</v>
      </c>
      <c r="F40">
        <v>173840</v>
      </c>
      <c r="G40">
        <v>8.81</v>
      </c>
      <c r="H40">
        <v>72242</v>
      </c>
      <c r="I40">
        <v>173840</v>
      </c>
      <c r="J40">
        <v>8.81</v>
      </c>
      <c r="K40">
        <v>72242</v>
      </c>
      <c r="L40" t="s">
        <v>452</v>
      </c>
      <c r="M40" s="338">
        <v>43951</v>
      </c>
    </row>
    <row r="41" spans="1:13">
      <c r="A41" t="s">
        <v>449</v>
      </c>
      <c r="B41" t="s">
        <v>418</v>
      </c>
      <c r="C41" t="s">
        <v>312</v>
      </c>
      <c r="D41" t="s">
        <v>490</v>
      </c>
      <c r="E41">
        <v>8650</v>
      </c>
      <c r="F41">
        <v>601651.56000000006</v>
      </c>
      <c r="G41">
        <v>63.64</v>
      </c>
      <c r="H41">
        <v>550486</v>
      </c>
      <c r="I41">
        <v>601651.56000000006</v>
      </c>
      <c r="J41">
        <v>63.64</v>
      </c>
      <c r="K41">
        <v>550486</v>
      </c>
      <c r="L41" t="s">
        <v>452</v>
      </c>
      <c r="M41" s="338">
        <v>43951</v>
      </c>
    </row>
    <row r="42" spans="1:13">
      <c r="A42" t="s">
        <v>449</v>
      </c>
      <c r="B42">
        <v>4031976</v>
      </c>
      <c r="C42">
        <v>4031976</v>
      </c>
      <c r="D42" t="s">
        <v>346</v>
      </c>
      <c r="E42">
        <v>1716</v>
      </c>
      <c r="F42">
        <v>337964.93</v>
      </c>
      <c r="G42">
        <v>229.18</v>
      </c>
      <c r="H42">
        <v>393270.48</v>
      </c>
      <c r="I42">
        <v>311416.71000000002</v>
      </c>
      <c r="J42">
        <v>209.2</v>
      </c>
      <c r="K42">
        <v>358987.2</v>
      </c>
      <c r="L42" t="s">
        <v>491</v>
      </c>
      <c r="M42" s="338">
        <v>43951</v>
      </c>
    </row>
    <row r="43" spans="1:13">
      <c r="A43" t="s">
        <v>449</v>
      </c>
      <c r="B43" t="s">
        <v>289</v>
      </c>
      <c r="C43" t="s">
        <v>289</v>
      </c>
      <c r="D43" t="s">
        <v>444</v>
      </c>
      <c r="E43">
        <v>4033</v>
      </c>
      <c r="F43">
        <v>382583.97</v>
      </c>
      <c r="G43">
        <v>75.81</v>
      </c>
      <c r="H43">
        <v>305736.08</v>
      </c>
      <c r="I43">
        <v>355874.45</v>
      </c>
      <c r="J43">
        <v>69.2</v>
      </c>
      <c r="K43">
        <v>279083.59999999998</v>
      </c>
      <c r="L43" t="s">
        <v>491</v>
      </c>
      <c r="M43" s="338">
        <v>43951</v>
      </c>
    </row>
    <row r="44" spans="1:13">
      <c r="A44" t="s">
        <v>449</v>
      </c>
      <c r="B44">
        <v>5330047</v>
      </c>
      <c r="C44">
        <v>5330047</v>
      </c>
      <c r="D44" t="s">
        <v>492</v>
      </c>
      <c r="E44">
        <v>5188</v>
      </c>
      <c r="F44">
        <v>492884.56</v>
      </c>
      <c r="G44">
        <v>146.30000000000001</v>
      </c>
      <c r="H44">
        <v>759025.28</v>
      </c>
      <c r="I44">
        <v>452326.07</v>
      </c>
      <c r="J44">
        <v>133.55000000000001</v>
      </c>
      <c r="K44">
        <v>692857.4</v>
      </c>
      <c r="L44" t="s">
        <v>491</v>
      </c>
      <c r="M44" s="338">
        <v>43951</v>
      </c>
    </row>
    <row r="45" spans="1:13">
      <c r="A45" t="s">
        <v>449</v>
      </c>
      <c r="B45">
        <v>5889505</v>
      </c>
      <c r="C45">
        <v>5889505</v>
      </c>
      <c r="D45" t="s">
        <v>357</v>
      </c>
      <c r="E45">
        <v>19754</v>
      </c>
      <c r="F45">
        <v>389105.64</v>
      </c>
      <c r="G45">
        <v>18.57</v>
      </c>
      <c r="H45">
        <v>366806.59</v>
      </c>
      <c r="I45">
        <v>360551.52</v>
      </c>
      <c r="J45">
        <v>16.95</v>
      </c>
      <c r="K45">
        <v>334830.3</v>
      </c>
      <c r="L45" t="s">
        <v>491</v>
      </c>
      <c r="M45" s="338">
        <v>43951</v>
      </c>
    </row>
    <row r="46" spans="1:13">
      <c r="A46" t="s">
        <v>449</v>
      </c>
      <c r="B46">
        <v>4741844</v>
      </c>
      <c r="C46">
        <v>4741844</v>
      </c>
      <c r="D46" t="s">
        <v>347</v>
      </c>
      <c r="E46">
        <v>3654</v>
      </c>
      <c r="F46">
        <v>405958.8</v>
      </c>
      <c r="G46">
        <v>116.23</v>
      </c>
      <c r="H46">
        <v>424713.74</v>
      </c>
      <c r="I46">
        <v>375707.75</v>
      </c>
      <c r="J46">
        <v>106.1</v>
      </c>
      <c r="K46">
        <v>387689.4</v>
      </c>
      <c r="L46" t="s">
        <v>491</v>
      </c>
      <c r="M46" s="338">
        <v>43951</v>
      </c>
    </row>
    <row r="47" spans="1:13">
      <c r="A47" t="s">
        <v>449</v>
      </c>
      <c r="B47" t="s">
        <v>296</v>
      </c>
      <c r="C47" t="s">
        <v>296</v>
      </c>
      <c r="D47" t="s">
        <v>493</v>
      </c>
      <c r="E47">
        <v>7015</v>
      </c>
      <c r="F47">
        <v>553085.36</v>
      </c>
      <c r="G47">
        <v>101.14</v>
      </c>
      <c r="H47">
        <v>709472.97</v>
      </c>
      <c r="I47">
        <v>498746.86</v>
      </c>
      <c r="J47">
        <v>92.32</v>
      </c>
      <c r="K47">
        <v>647624.80000000005</v>
      </c>
      <c r="L47" t="s">
        <v>491</v>
      </c>
      <c r="M47" s="338">
        <v>43951</v>
      </c>
    </row>
    <row r="48" spans="1:13">
      <c r="A48" t="s">
        <v>449</v>
      </c>
      <c r="B48">
        <v>5999330</v>
      </c>
      <c r="C48">
        <v>5999330</v>
      </c>
      <c r="D48" t="s">
        <v>494</v>
      </c>
      <c r="E48">
        <v>2900</v>
      </c>
      <c r="F48">
        <v>513054.91</v>
      </c>
      <c r="G48">
        <v>224.03</v>
      </c>
      <c r="H48">
        <v>649686.27</v>
      </c>
      <c r="I48">
        <v>449991.92</v>
      </c>
      <c r="J48">
        <v>204.5</v>
      </c>
      <c r="K48">
        <v>593050</v>
      </c>
      <c r="L48" t="s">
        <v>491</v>
      </c>
      <c r="M48" s="338">
        <v>43951</v>
      </c>
    </row>
    <row r="49" spans="1:13">
      <c r="A49" t="s">
        <v>449</v>
      </c>
      <c r="B49">
        <v>4031879</v>
      </c>
      <c r="C49">
        <v>4031879</v>
      </c>
      <c r="D49" t="s">
        <v>495</v>
      </c>
      <c r="E49">
        <v>18176</v>
      </c>
      <c r="F49">
        <v>343845.81</v>
      </c>
      <c r="G49">
        <v>21.35</v>
      </c>
      <c r="H49">
        <v>387981.58</v>
      </c>
      <c r="I49">
        <v>316197.39</v>
      </c>
      <c r="J49">
        <v>19.48</v>
      </c>
      <c r="K49">
        <v>354159.35999999999</v>
      </c>
      <c r="L49" t="s">
        <v>491</v>
      </c>
      <c r="M49" s="338">
        <v>43951</v>
      </c>
    </row>
    <row r="50" spans="1:13">
      <c r="A50" t="s">
        <v>449</v>
      </c>
      <c r="B50">
        <v>6054603</v>
      </c>
      <c r="C50">
        <v>6054603</v>
      </c>
      <c r="D50" t="s">
        <v>496</v>
      </c>
      <c r="E50">
        <v>24100</v>
      </c>
      <c r="F50">
        <v>234404.42</v>
      </c>
      <c r="G50">
        <v>7.14</v>
      </c>
      <c r="H50">
        <v>172030.42</v>
      </c>
      <c r="I50">
        <v>25815650</v>
      </c>
      <c r="J50">
        <v>765</v>
      </c>
      <c r="K50">
        <v>18436500</v>
      </c>
      <c r="L50" t="s">
        <v>497</v>
      </c>
      <c r="M50" s="338">
        <v>43951</v>
      </c>
    </row>
    <row r="51" spans="1:13">
      <c r="A51" t="s">
        <v>449</v>
      </c>
      <c r="B51">
        <v>6499260</v>
      </c>
      <c r="C51">
        <v>6499260</v>
      </c>
      <c r="D51" t="s">
        <v>351</v>
      </c>
      <c r="E51">
        <v>3900</v>
      </c>
      <c r="F51">
        <v>211774.68</v>
      </c>
      <c r="G51">
        <v>53.92</v>
      </c>
      <c r="H51">
        <v>210302.32</v>
      </c>
      <c r="I51">
        <v>23262722</v>
      </c>
      <c r="J51">
        <v>5779</v>
      </c>
      <c r="K51">
        <v>22538100</v>
      </c>
      <c r="L51" t="s">
        <v>497</v>
      </c>
      <c r="M51" s="338">
        <v>43951</v>
      </c>
    </row>
    <row r="52" spans="1:13">
      <c r="A52" t="s">
        <v>449</v>
      </c>
      <c r="B52">
        <v>6555805</v>
      </c>
      <c r="C52">
        <v>6555805</v>
      </c>
      <c r="D52" t="s">
        <v>498</v>
      </c>
      <c r="E52">
        <v>6000</v>
      </c>
      <c r="F52">
        <v>214862.88</v>
      </c>
      <c r="G52">
        <v>32.85</v>
      </c>
      <c r="H52">
        <v>197070.07999999999</v>
      </c>
      <c r="I52">
        <v>23582788</v>
      </c>
      <c r="J52">
        <v>3520</v>
      </c>
      <c r="K52">
        <v>21120000</v>
      </c>
      <c r="L52" t="s">
        <v>497</v>
      </c>
      <c r="M52" s="338">
        <v>43951</v>
      </c>
    </row>
    <row r="53" spans="1:13">
      <c r="A53" t="s">
        <v>449</v>
      </c>
      <c r="B53">
        <v>6640682</v>
      </c>
      <c r="C53">
        <v>6640682</v>
      </c>
      <c r="D53" t="s">
        <v>499</v>
      </c>
      <c r="E53">
        <v>7972</v>
      </c>
      <c r="F53">
        <v>400043.51</v>
      </c>
      <c r="G53">
        <v>58.65</v>
      </c>
      <c r="H53">
        <v>467593.47</v>
      </c>
      <c r="I53">
        <v>44158818</v>
      </c>
      <c r="J53">
        <v>6286</v>
      </c>
      <c r="K53">
        <v>50111992</v>
      </c>
      <c r="L53" t="s">
        <v>497</v>
      </c>
      <c r="M53" s="338">
        <v>43951</v>
      </c>
    </row>
    <row r="54" spans="1:13">
      <c r="A54" t="s">
        <v>449</v>
      </c>
      <c r="B54">
        <v>6659428</v>
      </c>
      <c r="C54">
        <v>6659428</v>
      </c>
      <c r="D54" t="s">
        <v>500</v>
      </c>
      <c r="E54">
        <v>7911</v>
      </c>
      <c r="F54">
        <v>352324.1</v>
      </c>
      <c r="G54">
        <v>59.34</v>
      </c>
      <c r="H54">
        <v>469478.03</v>
      </c>
      <c r="I54">
        <v>39528357</v>
      </c>
      <c r="J54">
        <v>6360</v>
      </c>
      <c r="K54">
        <v>50313960</v>
      </c>
      <c r="L54" t="s">
        <v>497</v>
      </c>
      <c r="M54" s="338">
        <v>43951</v>
      </c>
    </row>
    <row r="55" spans="1:13">
      <c r="A55" t="s">
        <v>449</v>
      </c>
      <c r="B55">
        <v>6661144</v>
      </c>
      <c r="C55">
        <v>6661144</v>
      </c>
      <c r="D55" t="s">
        <v>355</v>
      </c>
      <c r="E55">
        <v>17800</v>
      </c>
      <c r="F55">
        <v>280514.89</v>
      </c>
      <c r="G55">
        <v>12.03</v>
      </c>
      <c r="H55">
        <v>214091.63</v>
      </c>
      <c r="I55">
        <v>31008719</v>
      </c>
      <c r="J55">
        <v>1289</v>
      </c>
      <c r="K55">
        <v>22944200</v>
      </c>
      <c r="L55" t="s">
        <v>497</v>
      </c>
      <c r="M55" s="338">
        <v>43951</v>
      </c>
    </row>
    <row r="56" spans="1:13">
      <c r="A56" t="s">
        <v>449</v>
      </c>
      <c r="B56">
        <v>6269861</v>
      </c>
      <c r="C56">
        <v>6269861</v>
      </c>
      <c r="D56" t="s">
        <v>501</v>
      </c>
      <c r="E56">
        <v>11200</v>
      </c>
      <c r="F56">
        <v>178647.75</v>
      </c>
      <c r="G56">
        <v>19.43</v>
      </c>
      <c r="H56">
        <v>217583.28</v>
      </c>
      <c r="I56">
        <v>20187196</v>
      </c>
      <c r="J56">
        <v>2082</v>
      </c>
      <c r="K56">
        <v>23318400</v>
      </c>
      <c r="L56" t="s">
        <v>497</v>
      </c>
      <c r="M56" s="338">
        <v>43951</v>
      </c>
    </row>
    <row r="57" spans="1:13">
      <c r="A57" t="s">
        <v>449</v>
      </c>
      <c r="B57">
        <v>6229597</v>
      </c>
      <c r="C57">
        <v>6229597</v>
      </c>
      <c r="D57" t="s">
        <v>502</v>
      </c>
      <c r="E57">
        <v>50671</v>
      </c>
      <c r="F57">
        <v>404967.63</v>
      </c>
      <c r="G57">
        <v>8.5500000000000007</v>
      </c>
      <c r="H57">
        <v>433093.55</v>
      </c>
      <c r="I57">
        <v>45371868</v>
      </c>
      <c r="J57">
        <v>916</v>
      </c>
      <c r="K57">
        <v>46414636</v>
      </c>
      <c r="L57" t="s">
        <v>497</v>
      </c>
      <c r="M57" s="338">
        <v>43951</v>
      </c>
    </row>
    <row r="58" spans="1:13">
      <c r="A58" t="s">
        <v>449</v>
      </c>
      <c r="B58">
        <v>6356406</v>
      </c>
      <c r="C58">
        <v>6356406</v>
      </c>
      <c r="D58" t="s">
        <v>358</v>
      </c>
      <c r="E58">
        <v>6188</v>
      </c>
      <c r="F58">
        <v>194414.99</v>
      </c>
      <c r="G58">
        <v>20.29</v>
      </c>
      <c r="H58">
        <v>125584.59</v>
      </c>
      <c r="I58">
        <v>21503189</v>
      </c>
      <c r="J58">
        <v>2175</v>
      </c>
      <c r="K58">
        <v>13458900</v>
      </c>
      <c r="L58" t="s">
        <v>497</v>
      </c>
      <c r="M58" s="338">
        <v>43951</v>
      </c>
    </row>
    <row r="59" spans="1:13">
      <c r="A59" t="s">
        <v>449</v>
      </c>
      <c r="B59">
        <v>6616508</v>
      </c>
      <c r="C59">
        <v>6616508</v>
      </c>
      <c r="D59" t="s">
        <v>503</v>
      </c>
      <c r="E59">
        <v>7290</v>
      </c>
      <c r="F59">
        <v>123898.39</v>
      </c>
      <c r="G59">
        <v>11.45</v>
      </c>
      <c r="H59">
        <v>83463.94</v>
      </c>
      <c r="I59">
        <v>14022188</v>
      </c>
      <c r="J59">
        <v>1227</v>
      </c>
      <c r="K59">
        <v>8944830</v>
      </c>
      <c r="L59" t="s">
        <v>497</v>
      </c>
      <c r="M59" s="338">
        <v>43951</v>
      </c>
    </row>
    <row r="60" spans="1:13">
      <c r="A60" t="s">
        <v>449</v>
      </c>
      <c r="B60">
        <v>6869302</v>
      </c>
      <c r="C60">
        <v>6869302</v>
      </c>
      <c r="D60" t="s">
        <v>504</v>
      </c>
      <c r="E60">
        <v>2398</v>
      </c>
      <c r="F60">
        <v>203559.9</v>
      </c>
      <c r="G60">
        <v>87.52</v>
      </c>
      <c r="H60">
        <v>209883.74</v>
      </c>
      <c r="I60">
        <v>23051525</v>
      </c>
      <c r="J60">
        <v>9380</v>
      </c>
      <c r="K60">
        <v>22493240</v>
      </c>
      <c r="L60" t="s">
        <v>497</v>
      </c>
      <c r="M60" s="338">
        <v>43951</v>
      </c>
    </row>
    <row r="61" spans="1:13">
      <c r="A61" t="s">
        <v>449</v>
      </c>
      <c r="B61">
        <v>6986041</v>
      </c>
      <c r="C61">
        <v>6986041</v>
      </c>
      <c r="D61" t="s">
        <v>505</v>
      </c>
      <c r="E61">
        <v>6300</v>
      </c>
      <c r="F61">
        <v>168291.53</v>
      </c>
      <c r="G61">
        <v>33.26</v>
      </c>
      <c r="H61">
        <v>209568.91</v>
      </c>
      <c r="I61">
        <v>19016943</v>
      </c>
      <c r="J61">
        <v>3565</v>
      </c>
      <c r="K61">
        <v>22459500</v>
      </c>
      <c r="L61" t="s">
        <v>497</v>
      </c>
      <c r="M61" s="338">
        <v>43951</v>
      </c>
    </row>
    <row r="62" spans="1:13">
      <c r="A62" t="s">
        <v>449</v>
      </c>
      <c r="B62" t="s">
        <v>297</v>
      </c>
      <c r="C62" t="s">
        <v>297</v>
      </c>
      <c r="D62" t="s">
        <v>391</v>
      </c>
      <c r="E62">
        <v>13596</v>
      </c>
      <c r="F62">
        <v>264414.63</v>
      </c>
      <c r="G62">
        <v>15.94</v>
      </c>
      <c r="H62">
        <v>216770.65</v>
      </c>
      <c r="I62">
        <v>2373861.6</v>
      </c>
      <c r="J62">
        <v>155.55000000000001</v>
      </c>
      <c r="K62">
        <v>2114857.7999999998</v>
      </c>
      <c r="L62" t="s">
        <v>506</v>
      </c>
      <c r="M62" s="338">
        <v>43951</v>
      </c>
    </row>
    <row r="63" spans="1:13">
      <c r="A63" t="s">
        <v>449</v>
      </c>
      <c r="B63">
        <v>7124594</v>
      </c>
      <c r="C63">
        <v>7124594</v>
      </c>
      <c r="D63" t="s">
        <v>373</v>
      </c>
      <c r="E63">
        <v>2596</v>
      </c>
      <c r="F63">
        <v>382225.63</v>
      </c>
      <c r="G63">
        <v>149.71</v>
      </c>
      <c r="H63">
        <v>388646.91</v>
      </c>
      <c r="I63">
        <v>383309.17</v>
      </c>
      <c r="J63">
        <v>144.5</v>
      </c>
      <c r="K63">
        <v>375122</v>
      </c>
      <c r="L63" t="s">
        <v>507</v>
      </c>
      <c r="M63" s="338">
        <v>43951</v>
      </c>
    </row>
    <row r="64" spans="1:13">
      <c r="A64" t="s">
        <v>449</v>
      </c>
      <c r="B64">
        <v>7171589</v>
      </c>
      <c r="C64">
        <v>7171589</v>
      </c>
      <c r="D64" t="s">
        <v>374</v>
      </c>
      <c r="E64">
        <v>18812</v>
      </c>
      <c r="F64">
        <v>260935.19</v>
      </c>
      <c r="G64">
        <v>9.0399999999999991</v>
      </c>
      <c r="H64">
        <v>170072.02</v>
      </c>
      <c r="I64">
        <v>259038.25</v>
      </c>
      <c r="J64">
        <v>8.73</v>
      </c>
      <c r="K64">
        <v>164153.51</v>
      </c>
      <c r="L64" t="s">
        <v>507</v>
      </c>
      <c r="M64" s="338">
        <v>43951</v>
      </c>
    </row>
    <row r="65" spans="1:13">
      <c r="A65" t="s">
        <v>449</v>
      </c>
      <c r="B65" t="s">
        <v>302</v>
      </c>
      <c r="C65" t="s">
        <v>302</v>
      </c>
      <c r="D65" t="s">
        <v>401</v>
      </c>
      <c r="E65">
        <v>4504</v>
      </c>
      <c r="F65">
        <v>218870.8</v>
      </c>
      <c r="G65">
        <v>39.200000000000003</v>
      </c>
      <c r="H65">
        <v>176576.21</v>
      </c>
      <c r="I65">
        <v>218444</v>
      </c>
      <c r="J65">
        <v>37.840000000000003</v>
      </c>
      <c r="K65">
        <v>170431.35999999999</v>
      </c>
      <c r="L65" t="s">
        <v>507</v>
      </c>
      <c r="M65" s="338">
        <v>43951</v>
      </c>
    </row>
    <row r="66" spans="1:13">
      <c r="A66" t="s">
        <v>449</v>
      </c>
      <c r="B66">
        <v>7333378</v>
      </c>
      <c r="C66">
        <v>7333378</v>
      </c>
      <c r="D66" t="s">
        <v>508</v>
      </c>
      <c r="E66">
        <v>2445</v>
      </c>
      <c r="F66">
        <v>439028.68</v>
      </c>
      <c r="G66">
        <v>436.59</v>
      </c>
      <c r="H66">
        <v>1067470.99</v>
      </c>
      <c r="I66">
        <v>438707.4</v>
      </c>
      <c r="J66">
        <v>421.4</v>
      </c>
      <c r="K66">
        <v>1030323</v>
      </c>
      <c r="L66" t="s">
        <v>507</v>
      </c>
      <c r="M66" s="338">
        <v>43951</v>
      </c>
    </row>
    <row r="67" spans="1:13">
      <c r="A67" t="s">
        <v>449</v>
      </c>
      <c r="B67">
        <v>6185495</v>
      </c>
      <c r="C67">
        <v>6185495</v>
      </c>
      <c r="D67" t="s">
        <v>350</v>
      </c>
      <c r="E67">
        <v>1883</v>
      </c>
      <c r="F67">
        <v>180451.82</v>
      </c>
      <c r="G67">
        <v>201.45</v>
      </c>
      <c r="H67">
        <v>379321.76</v>
      </c>
      <c r="I67">
        <v>240346.12</v>
      </c>
      <c r="J67">
        <v>309.44</v>
      </c>
      <c r="K67">
        <v>582675.52</v>
      </c>
      <c r="L67" t="s">
        <v>509</v>
      </c>
      <c r="M67" s="338">
        <v>43951</v>
      </c>
    </row>
    <row r="68" spans="1:13">
      <c r="A68" t="s">
        <v>449</v>
      </c>
      <c r="B68" t="s">
        <v>299</v>
      </c>
      <c r="C68" t="s">
        <v>299</v>
      </c>
      <c r="D68" t="s">
        <v>395</v>
      </c>
      <c r="E68">
        <v>3022</v>
      </c>
      <c r="F68">
        <v>202969.60000000001</v>
      </c>
      <c r="G68">
        <v>66.83</v>
      </c>
      <c r="H68">
        <v>201965.28</v>
      </c>
      <c r="I68">
        <v>272162.45</v>
      </c>
      <c r="J68">
        <v>102.66</v>
      </c>
      <c r="K68">
        <v>310238.52</v>
      </c>
      <c r="L68" t="s">
        <v>509</v>
      </c>
      <c r="M68" s="338">
        <v>43951</v>
      </c>
    </row>
    <row r="69" spans="1:13">
      <c r="A69" t="s">
        <v>449</v>
      </c>
      <c r="B69" t="s">
        <v>283</v>
      </c>
      <c r="C69" t="s">
        <v>283</v>
      </c>
      <c r="D69" t="s">
        <v>317</v>
      </c>
      <c r="E69">
        <v>85492</v>
      </c>
      <c r="F69">
        <v>175873.37</v>
      </c>
      <c r="G69">
        <v>1.29</v>
      </c>
      <c r="H69">
        <v>110475.75</v>
      </c>
      <c r="I69">
        <v>234248.08</v>
      </c>
      <c r="J69">
        <v>1.98</v>
      </c>
      <c r="K69">
        <v>169701.62</v>
      </c>
      <c r="L69" t="s">
        <v>509</v>
      </c>
      <c r="M69" s="338">
        <v>43951</v>
      </c>
    </row>
    <row r="70" spans="1:13">
      <c r="A70" t="s">
        <v>449</v>
      </c>
      <c r="B70" t="s">
        <v>304</v>
      </c>
      <c r="C70" t="s">
        <v>304</v>
      </c>
      <c r="D70" t="s">
        <v>510</v>
      </c>
      <c r="E70">
        <v>19500</v>
      </c>
      <c r="F70">
        <v>175410.62</v>
      </c>
      <c r="G70">
        <v>6.61</v>
      </c>
      <c r="H70">
        <v>128849.17</v>
      </c>
      <c r="I70">
        <v>234024.09</v>
      </c>
      <c r="J70">
        <v>10.15</v>
      </c>
      <c r="K70">
        <v>197925</v>
      </c>
      <c r="L70" t="s">
        <v>509</v>
      </c>
      <c r="M70" s="338">
        <v>43951</v>
      </c>
    </row>
    <row r="71" spans="1:13">
      <c r="A71" t="s">
        <v>449</v>
      </c>
      <c r="B71" s="339" t="s">
        <v>292</v>
      </c>
      <c r="C71" s="339" t="s">
        <v>292</v>
      </c>
      <c r="D71" t="s">
        <v>345</v>
      </c>
      <c r="E71">
        <v>65032</v>
      </c>
      <c r="F71">
        <v>487923.74</v>
      </c>
      <c r="G71">
        <v>6.4</v>
      </c>
      <c r="H71">
        <v>416320.09</v>
      </c>
      <c r="I71">
        <v>377482.74</v>
      </c>
      <c r="J71">
        <v>5.08</v>
      </c>
      <c r="K71">
        <v>330622.69</v>
      </c>
      <c r="L71" t="s">
        <v>511</v>
      </c>
      <c r="M71" s="338">
        <v>43951</v>
      </c>
    </row>
    <row r="72" spans="1:13">
      <c r="A72" t="s">
        <v>449</v>
      </c>
      <c r="B72" t="s">
        <v>293</v>
      </c>
      <c r="C72" t="s">
        <v>293</v>
      </c>
      <c r="D72" t="s">
        <v>512</v>
      </c>
      <c r="E72">
        <v>16095</v>
      </c>
      <c r="F72">
        <v>476240.25</v>
      </c>
      <c r="G72">
        <v>21.75</v>
      </c>
      <c r="H72">
        <v>350109.38</v>
      </c>
      <c r="I72">
        <v>370207.42</v>
      </c>
      <c r="J72">
        <v>17.27</v>
      </c>
      <c r="K72">
        <v>278041.12</v>
      </c>
      <c r="L72" t="s">
        <v>511</v>
      </c>
      <c r="M72" s="338">
        <v>43951</v>
      </c>
    </row>
    <row r="73" spans="1:13">
      <c r="A73" t="s">
        <v>449</v>
      </c>
      <c r="B73" t="s">
        <v>294</v>
      </c>
      <c r="C73" t="s">
        <v>294</v>
      </c>
      <c r="D73" t="s">
        <v>513</v>
      </c>
      <c r="E73">
        <v>7100</v>
      </c>
      <c r="F73">
        <v>406713.57</v>
      </c>
      <c r="G73">
        <v>93.89</v>
      </c>
      <c r="H73">
        <v>666590.26</v>
      </c>
      <c r="I73">
        <v>306696.84999999998</v>
      </c>
      <c r="J73">
        <v>74.56</v>
      </c>
      <c r="K73">
        <v>529376</v>
      </c>
      <c r="L73" t="s">
        <v>511</v>
      </c>
      <c r="M73" s="338">
        <v>43951</v>
      </c>
    </row>
    <row r="74" spans="1:13">
      <c r="A74" t="s">
        <v>449</v>
      </c>
      <c r="B74" t="s">
        <v>298</v>
      </c>
      <c r="C74" t="s">
        <v>298</v>
      </c>
      <c r="D74" t="s">
        <v>514</v>
      </c>
      <c r="E74">
        <v>20682</v>
      </c>
      <c r="F74">
        <v>410724.72</v>
      </c>
      <c r="G74">
        <v>15.62</v>
      </c>
      <c r="H74">
        <v>323060.62</v>
      </c>
      <c r="I74">
        <v>319786.15999999997</v>
      </c>
      <c r="J74">
        <v>12.4</v>
      </c>
      <c r="K74">
        <v>256560.21</v>
      </c>
      <c r="L74" t="s">
        <v>511</v>
      </c>
      <c r="M74" s="338">
        <v>43951</v>
      </c>
    </row>
    <row r="75" spans="1:13">
      <c r="A75" t="s">
        <v>449</v>
      </c>
      <c r="B75" t="s">
        <v>515</v>
      </c>
      <c r="C75" t="s">
        <v>515</v>
      </c>
      <c r="D75" t="s">
        <v>516</v>
      </c>
      <c r="F75">
        <v>388698.56</v>
      </c>
      <c r="H75">
        <v>388698.56</v>
      </c>
      <c r="I75">
        <v>388698.56</v>
      </c>
      <c r="K75">
        <v>388698.56</v>
      </c>
      <c r="L75" t="s">
        <v>452</v>
      </c>
      <c r="M75" s="338">
        <v>43951</v>
      </c>
    </row>
    <row r="76" spans="1:13">
      <c r="A76" t="s">
        <v>449</v>
      </c>
      <c r="B76" t="s">
        <v>515</v>
      </c>
      <c r="C76" t="s">
        <v>515</v>
      </c>
      <c r="D76" t="s">
        <v>521</v>
      </c>
      <c r="E76">
        <v>21701</v>
      </c>
      <c r="F76">
        <v>14429.8</v>
      </c>
      <c r="G76">
        <v>0.65</v>
      </c>
      <c r="H76">
        <v>14127.35</v>
      </c>
      <c r="I76">
        <v>21701</v>
      </c>
      <c r="J76">
        <v>1</v>
      </c>
      <c r="K76">
        <v>21701</v>
      </c>
      <c r="L76" t="s">
        <v>509</v>
      </c>
      <c r="M76" s="338">
        <v>43951</v>
      </c>
    </row>
    <row r="77" spans="1:13">
      <c r="A77" t="s">
        <v>449</v>
      </c>
      <c r="B77" t="s">
        <v>515</v>
      </c>
      <c r="C77" t="s">
        <v>515</v>
      </c>
      <c r="D77" t="s">
        <v>519</v>
      </c>
      <c r="E77">
        <v>35458.089999999997</v>
      </c>
      <c r="F77">
        <v>35567.160000000003</v>
      </c>
      <c r="G77">
        <v>1.04</v>
      </c>
      <c r="H77">
        <v>36736.519999999997</v>
      </c>
      <c r="I77">
        <v>35458.089999999997</v>
      </c>
      <c r="J77">
        <v>1</v>
      </c>
      <c r="K77">
        <v>35458.089999999997</v>
      </c>
      <c r="L77" t="s">
        <v>507</v>
      </c>
      <c r="M77" s="338">
        <v>43951</v>
      </c>
    </row>
    <row r="78" spans="1:13">
      <c r="A78" t="s">
        <v>449</v>
      </c>
      <c r="B78" t="s">
        <v>515</v>
      </c>
      <c r="C78" t="s">
        <v>515</v>
      </c>
      <c r="D78" t="s">
        <v>522</v>
      </c>
      <c r="E78">
        <v>3100.25</v>
      </c>
      <c r="F78">
        <v>3401.39</v>
      </c>
      <c r="G78">
        <v>1.1000000000000001</v>
      </c>
      <c r="H78">
        <v>3396.32</v>
      </c>
      <c r="I78">
        <v>3100.25</v>
      </c>
      <c r="J78">
        <v>1</v>
      </c>
      <c r="K78">
        <v>3100.25</v>
      </c>
      <c r="L78" t="s">
        <v>491</v>
      </c>
      <c r="M78" s="338">
        <v>43951</v>
      </c>
    </row>
    <row r="79" spans="1:13">
      <c r="A79" t="s">
        <v>449</v>
      </c>
      <c r="B79" t="s">
        <v>515</v>
      </c>
      <c r="C79" t="s">
        <v>515</v>
      </c>
      <c r="D79" t="s">
        <v>517</v>
      </c>
      <c r="E79">
        <v>10009.85</v>
      </c>
      <c r="F79">
        <v>12900.93</v>
      </c>
      <c r="G79">
        <v>1.26</v>
      </c>
      <c r="H79">
        <v>12604.4</v>
      </c>
      <c r="I79">
        <v>10009.85</v>
      </c>
      <c r="J79">
        <v>1</v>
      </c>
      <c r="K79">
        <v>10009.85</v>
      </c>
      <c r="L79" t="s">
        <v>511</v>
      </c>
      <c r="M79" s="338">
        <v>43951</v>
      </c>
    </row>
    <row r="80" spans="1:13">
      <c r="A80" t="s">
        <v>449</v>
      </c>
      <c r="B80" t="s">
        <v>515</v>
      </c>
      <c r="C80" t="s">
        <v>515</v>
      </c>
      <c r="D80" t="s">
        <v>520</v>
      </c>
      <c r="E80">
        <v>3812855</v>
      </c>
      <c r="F80">
        <v>35133.370000000003</v>
      </c>
      <c r="G80">
        <v>0.01</v>
      </c>
      <c r="H80">
        <v>35577.629999999997</v>
      </c>
      <c r="I80">
        <v>3812855</v>
      </c>
      <c r="J80">
        <v>1</v>
      </c>
      <c r="K80">
        <v>3812855</v>
      </c>
      <c r="L80" t="s">
        <v>497</v>
      </c>
      <c r="M80" s="338">
        <v>43951</v>
      </c>
    </row>
    <row r="81" spans="1:13">
      <c r="A81" t="s">
        <v>449</v>
      </c>
      <c r="B81" t="s">
        <v>515</v>
      </c>
      <c r="C81" t="s">
        <v>515</v>
      </c>
      <c r="D81" t="s">
        <v>524</v>
      </c>
      <c r="E81">
        <v>104647.49</v>
      </c>
      <c r="F81">
        <v>12117.53</v>
      </c>
      <c r="G81">
        <v>0.1</v>
      </c>
      <c r="H81">
        <v>10218.08</v>
      </c>
      <c r="I81">
        <v>104647.49</v>
      </c>
      <c r="J81">
        <v>1</v>
      </c>
      <c r="K81">
        <v>104647.49</v>
      </c>
      <c r="L81" t="s">
        <v>525</v>
      </c>
      <c r="M81" s="338">
        <v>43951</v>
      </c>
    </row>
    <row r="82" spans="1:13">
      <c r="A82" t="s">
        <v>449</v>
      </c>
      <c r="B82" t="s">
        <v>515</v>
      </c>
      <c r="C82" t="s">
        <v>515</v>
      </c>
      <c r="D82" t="s">
        <v>518</v>
      </c>
      <c r="E82">
        <v>239349.16</v>
      </c>
      <c r="F82">
        <v>25499.49</v>
      </c>
      <c r="G82">
        <v>0.1</v>
      </c>
      <c r="H82">
        <v>24533.03</v>
      </c>
      <c r="I82">
        <v>239349.16</v>
      </c>
      <c r="J82">
        <v>1</v>
      </c>
      <c r="K82">
        <v>239349.16</v>
      </c>
      <c r="L82" t="s">
        <v>506</v>
      </c>
      <c r="M82" s="338">
        <v>43951</v>
      </c>
    </row>
    <row r="83" spans="1:13">
      <c r="A83" t="s">
        <v>449</v>
      </c>
      <c r="B83" t="s">
        <v>515</v>
      </c>
      <c r="C83" t="s">
        <v>515</v>
      </c>
      <c r="D83" t="s">
        <v>523</v>
      </c>
      <c r="E83">
        <v>6079.19</v>
      </c>
      <c r="F83">
        <v>4410.24</v>
      </c>
      <c r="G83">
        <v>0.71</v>
      </c>
      <c r="H83">
        <v>4309.34</v>
      </c>
      <c r="I83">
        <v>6079.19</v>
      </c>
      <c r="J83">
        <v>1</v>
      </c>
      <c r="K83">
        <v>6079.19</v>
      </c>
      <c r="L83" t="s">
        <v>450</v>
      </c>
      <c r="M83" s="338">
        <v>43951</v>
      </c>
    </row>
    <row r="84" spans="1:13">
      <c r="M84" s="338"/>
    </row>
    <row r="85" spans="1:13">
      <c r="M85" s="338"/>
    </row>
  </sheetData>
  <sortState ref="A76:M83">
    <sortCondition ref="L76:L8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2020-05-04T03:02:00Z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