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2020\January\NYC Preliminary Reconciliation\"/>
    </mc:Choice>
  </mc:AlternateContent>
  <xr:revisionPtr revIDLastSave="578" documentId="8_{3F8C8CCD-6892-4745-A888-921049DE334F}" xr6:coauthVersionLast="45" xr6:coauthVersionMax="45" xr10:uidLastSave="{1963A34E-52E9-4C3F-8FD5-B4F9ADE5F425}"/>
  <bookViews>
    <workbookView xWindow="-120" yWindow="-120" windowWidth="29040" windowHeight="15840" tabRatio="758" firstSheet="3" activeTab="3"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9" i="2" l="1"/>
  <c r="H39" i="7" l="1"/>
  <c r="I39" i="7"/>
  <c r="P39" i="7"/>
  <c r="Q39" i="7" s="1"/>
  <c r="R39" i="7"/>
  <c r="S39" i="7" s="1"/>
  <c r="T39" i="7"/>
  <c r="U39" i="7" s="1"/>
  <c r="H40" i="7"/>
  <c r="I40" i="7" s="1"/>
  <c r="P40" i="7"/>
  <c r="Q40" i="7" s="1"/>
  <c r="R40" i="7"/>
  <c r="S40" i="7" s="1"/>
  <c r="T40" i="7"/>
  <c r="U40" i="7" s="1"/>
  <c r="H41" i="7"/>
  <c r="I41" i="7"/>
  <c r="P41" i="7"/>
  <c r="Q41" i="7" s="1"/>
  <c r="R41" i="7"/>
  <c r="S41" i="7" s="1"/>
  <c r="T41" i="7"/>
  <c r="U41" i="7" s="1"/>
  <c r="H42" i="7"/>
  <c r="I42" i="7" s="1"/>
  <c r="P42" i="7"/>
  <c r="Q42" i="7" s="1"/>
  <c r="R42" i="7"/>
  <c r="S42" i="7" s="1"/>
  <c r="T42" i="7"/>
  <c r="U42" i="7" s="1"/>
  <c r="H43" i="7"/>
  <c r="I43" i="7"/>
  <c r="P43" i="7"/>
  <c r="Q43" i="7" s="1"/>
  <c r="R43" i="7"/>
  <c r="S43" i="7" s="1"/>
  <c r="T43" i="7"/>
  <c r="U43" i="7" s="1"/>
  <c r="H44" i="7"/>
  <c r="I44" i="7" s="1"/>
  <c r="P44" i="7"/>
  <c r="Q44" i="7" s="1"/>
  <c r="R44" i="7"/>
  <c r="S44" i="7" s="1"/>
  <c r="T44" i="7"/>
  <c r="U44" i="7" s="1"/>
  <c r="H45" i="7"/>
  <c r="I45" i="7"/>
  <c r="P45" i="7"/>
  <c r="Q45" i="7" s="1"/>
  <c r="R45" i="7"/>
  <c r="S45" i="7" s="1"/>
  <c r="T45" i="7"/>
  <c r="U45" i="7" s="1"/>
  <c r="H46" i="7"/>
  <c r="I46" i="7" s="1"/>
  <c r="P46" i="7"/>
  <c r="Q46" i="7" s="1"/>
  <c r="R46" i="7"/>
  <c r="S46" i="7" s="1"/>
  <c r="T46" i="7"/>
  <c r="U46" i="7" s="1"/>
  <c r="H47" i="7"/>
  <c r="I47" i="7"/>
  <c r="P47" i="7"/>
  <c r="Q47" i="7" s="1"/>
  <c r="R47" i="7"/>
  <c r="S47" i="7" s="1"/>
  <c r="T47" i="7"/>
  <c r="U47" i="7" s="1"/>
  <c r="H48" i="7"/>
  <c r="I48" i="7" s="1"/>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H10" i="7"/>
  <c r="H11"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37" i="7"/>
  <c r="P38" i="7"/>
  <c r="P49" i="7"/>
  <c r="P50" i="7"/>
  <c r="P51" i="7"/>
  <c r="P52" i="7"/>
  <c r="P53" i="7"/>
  <c r="P54" i="7"/>
  <c r="P55" i="7"/>
  <c r="P56" i="7"/>
  <c r="P57" i="7"/>
  <c r="P58" i="7"/>
  <c r="P59" i="7"/>
  <c r="F60" i="7"/>
  <c r="G60" i="7"/>
  <c r="U25" i="7"/>
  <c r="Q19" i="7"/>
  <c r="Q27"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H33" i="7"/>
  <c r="I33" i="7" s="1"/>
  <c r="H34" i="7"/>
  <c r="I34" i="7" s="1"/>
  <c r="H35" i="7"/>
  <c r="I35" i="7" s="1"/>
  <c r="H36" i="7"/>
  <c r="I36" i="7" s="1"/>
  <c r="H37" i="7"/>
  <c r="I37" i="7" s="1"/>
  <c r="H38" i="7"/>
  <c r="I38" i="7" s="1"/>
  <c r="H49" i="7"/>
  <c r="I49" i="7" s="1"/>
  <c r="H50" i="7"/>
  <c r="I50" i="7" s="1"/>
  <c r="H51" i="7"/>
  <c r="I51" i="7" s="1"/>
  <c r="H52" i="7"/>
  <c r="I52" i="7" s="1"/>
  <c r="H53" i="7"/>
  <c r="I53" i="7" s="1"/>
  <c r="H54" i="7"/>
  <c r="I54" i="7" s="1"/>
  <c r="H55" i="7"/>
  <c r="I55" i="7" s="1"/>
  <c r="H56" i="7"/>
  <c r="I56" i="7" s="1"/>
  <c r="H57" i="7"/>
  <c r="I57" i="7" s="1"/>
  <c r="H58" i="7"/>
  <c r="I58" i="7" s="1"/>
  <c r="H59" i="7"/>
  <c r="I59" i="7" s="1"/>
  <c r="H12" i="7"/>
  <c r="H13" i="7"/>
  <c r="H14" i="7"/>
  <c r="H15" i="7"/>
  <c r="H16" i="7"/>
  <c r="H17" i="7"/>
  <c r="I2" i="7"/>
  <c r="I3" i="7"/>
  <c r="I4" i="7"/>
  <c r="I5" i="7"/>
  <c r="I6" i="7"/>
  <c r="I7" i="7"/>
  <c r="I8" i="7"/>
  <c r="I9" i="7"/>
  <c r="I10" i="7"/>
  <c r="I11" i="7"/>
  <c r="I12" i="7"/>
  <c r="I13" i="7"/>
  <c r="I14" i="7"/>
  <c r="I15" i="7"/>
  <c r="I16" i="7"/>
  <c r="I17" i="7"/>
  <c r="I32"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U60" i="12"/>
  <c r="R60" i="12"/>
  <c r="N60" i="12"/>
  <c r="M60" i="12"/>
  <c r="P60" i="12" s="1"/>
  <c r="J60" i="12"/>
  <c r="G60" i="12"/>
  <c r="F60" i="12"/>
  <c r="E60" i="12"/>
  <c r="I60" i="12"/>
  <c r="L60" i="12" s="1"/>
  <c r="Q79" i="2"/>
  <c r="P79" i="2"/>
  <c r="M79" i="2"/>
  <c r="L79" i="2"/>
  <c r="O79" i="2" s="1"/>
  <c r="D19" i="9"/>
  <c r="H60" i="12" l="1"/>
  <c r="D37" i="1"/>
  <c r="C31" i="1"/>
  <c r="G19" i="9"/>
  <c r="C37" i="1"/>
  <c r="Q38" i="7"/>
  <c r="Q49" i="7"/>
  <c r="Q50" i="7"/>
  <c r="Q51" i="7"/>
  <c r="Q52" i="7"/>
  <c r="Q53" i="7"/>
  <c r="Q54" i="7"/>
  <c r="Q55" i="7"/>
  <c r="Q56" i="7"/>
  <c r="Q57" i="7"/>
  <c r="Q58" i="7"/>
  <c r="Q59" i="7"/>
  <c r="Q37" i="7"/>
  <c r="H60" i="7" l="1"/>
  <c r="I60" i="7" s="1"/>
  <c r="P60" i="7"/>
  <c r="Q60"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<sst xmlns="http://schemas.openxmlformats.org/spreadsheetml/2006/main" count="1207" uniqueCount="524">
  <si>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</si>
  <si>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</si>
  <si>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</si>
  <si>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</si>
  <si>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</si>
  <si>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</si>
  <si>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</si>
  <si>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</si>
  <si>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</si>
  <si>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</si>
  <si>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</si>
  <si>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</si>
  <si>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</si>
  <si>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</si>
  <si>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</si>
  <si>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</si>
  <si>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</si>
  <si>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</si>
  <si>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</si>
  <si>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</si>
  <si>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</si>
  <si>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</si>
  <si>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</si>
  <si>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</si>
  <si>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</si>
  <si>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</si>
  <si>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</si>
  <si>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</si>
  <si>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</si>
  <si>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</si>
  <si>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</si>
  <si>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</si>
  <si>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</si>
  <si>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</si>
  <si>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</si>
  <si>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</si>
  <si>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</si>
  <si>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</si>
  <si>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</si>
  <si>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</si>
  <si>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</si>
  <si>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</si>
  <si>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</si>
  <si>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</si>
  <si>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</si>
  <si>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</si>
  <si>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</si>
  <si>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</si>
  <si>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</si>
  <si>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</si>
  <si>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</si>
  <si>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</si>
  <si>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</si>
  <si>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</si>
  <si>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</si>
  <si>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</si>
  <si>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</si>
  <si>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</si>
  <si>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</si>
  <si>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</si>
  <si>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</si>
  <si>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</si>
  <si>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</si>
  <si>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</si>
  <si>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</si>
  <si>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</si>
  <si>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</si>
  <si>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</si>
  <si>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</si>
  <si>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</si>
  <si>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</si>
  <si>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</si>
  <si>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</si>
  <si>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</si>
  <si>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</si>
  <si>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</si>
  <si>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</si>
  <si>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</si>
  <si>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</si>
  <si>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</si>
  <si>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</si>
  <si>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</si>
  <si>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</si>
  <si>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</si>
  <si>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</si>
  <si>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</si>
  <si>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</si>
  <si>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</si>
  <si>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</si>
  <si>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</si>
  <si>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</si>
  <si>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</si>
  <si>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</si>
  <si>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</si>
  <si>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</si>
  <si>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</si>
  <si>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</si>
  <si>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</si>
  <si>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</si>
  <si>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</si>
  <si>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</si>
  <si>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</si>
  <si>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</si>
  <si>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</si>
  <si>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</si>
  <si>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</si>
  <si>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</si>
  <si>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</si>
  <si>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</si>
  <si>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</si>
  <si>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</si>
  <si>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</si>
  <si>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</si>
  <si>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</si>
  <si>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</si>
  <si>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</si>
  <si>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</si>
  <si>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</si>
  <si>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</si>
  <si>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</si>
  <si>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</si>
  <si>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</si>
  <si>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</si>
  <si>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</si>
  <si>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</si>
  <si>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</si>
  <si>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</si>
  <si>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</si>
  <si>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</si>
  <si>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</si>
  <si>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</si>
  <si>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</si>
  <si>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</si>
  <si>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</si>
  <si>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</si>
  <si>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</si>
  <si>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</si>
  <si>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</si>
  <si>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</si>
  <si>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</si>
  <si>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</si>
  <si>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</si>
  <si>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</si>
  <si>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</si>
  <si>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</si>
  <si>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</si>
  <si>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</si>
  <si>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</si>
  <si>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</si>
  <si>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</si>
  <si>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</si>
  <si>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</si>
  <si>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</si>
  <si>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</si>
  <si>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</si>
  <si>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</si>
  <si>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</si>
  <si>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</si>
  <si>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</si>
  <si>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</si>
  <si>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</si>
  <si>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</si>
  <si>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</si>
  <si>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</si>
  <si>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</si>
  <si>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</si>
  <si>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</si>
  <si>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</si>
  <si>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</si>
  <si>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</si>
  <si>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</si>
  <si>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</si>
  <si>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</si>
  <si>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</si>
  <si>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</si>
  <si>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</si>
  <si>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</si>
  <si>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</si>
  <si>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</si>
  <si>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</si>
  <si>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</si>
  <si>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</si>
  <si>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</si>
  <si>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</si>
  <si>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</si>
  <si>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</si>
  <si>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</si>
  <si>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</si>
  <si>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</si>
  <si>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</si>
  <si>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</si>
  <si>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</si>
  <si>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</si>
  <si>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</si>
  <si>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</si>
  <si>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</si>
  <si>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</si>
  <si>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</si>
  <si>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</si>
  <si>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</si>
  <si>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</si>
  <si>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</si>
  <si>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</si>
  <si>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</si>
  <si>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</si>
  <si>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</si>
  <si>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</si>
  <si>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</si>
  <si>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</si>
  <si>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</si>
  <si>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</si>
  <si>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</si>
  <si>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</si>
  <si>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</si>
  <si>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</si>
  <si>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</si>
  <si>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</si>
  <si>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</si>
  <si>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</si>
  <si>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</si>
  <si>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</si>
  <si>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</si>
  <si>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</si>
  <si>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</si>
  <si>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</si>
  <si>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</si>
  <si>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</si>
  <si>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</si>
  <si>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</si>
  <si>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</si>
  <si>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</si>
  <si>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</si>
  <si>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</si>
  <si>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</si>
  <si>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</si>
  <si>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</si>
  <si>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</si>
  <si>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</si>
  <si>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</si>
  <si>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</si>
  <si>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</si>
  <si>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</si>
  <si>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</si>
  <si>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</si>
  <si>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</si>
  <si>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</si>
  <si>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</si>
  <si>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</si>
  <si>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</si>
  <si>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</si>
  <si>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</si>
  <si>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</si>
  <si>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</si>
  <si>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</si>
  <si>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</si>
  <si>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</si>
  <si>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</si>
  <si>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</si>
  <si>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</si>
  <si>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</si>
  <si>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</si>
  <si>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</si>
  <si>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</si>
  <si>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</si>
  <si>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</si>
  <si>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</si>
  <si>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</si>
  <si>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</si>
  <si>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</si>
  <si>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</si>
  <si>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</si>
  <si>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</si>
  <si>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</si>
  <si>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</si>
  <si>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</si>
  <si>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</si>
  <si>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</si>
  <si>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</si>
  <si>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</si>
  <si>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</si>
  <si>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</si>
  <si>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</si>
  <si>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</si>
  <si>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</si>
  <si>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</si>
  <si>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</si>
  <si>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</si>
  <si>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</si>
  <si>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</si>
  <si>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</si>
  <si>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</si>
  <si>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</si>
  <si>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</si>
  <si>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</si>
  <si>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</si>
  <si>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</si>
  <si>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</si>
  <si>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</si>
  <si>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</si>
  <si>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</si>
  <si>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</si>
  <si>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</si>
  <si>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</si>
  <si>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</si>
  <si>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</si>
  <si>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</si>
  <si>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</si>
  <si>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</si>
  <si>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</si>
  <si>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</si>
  <si>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</si>
  <si>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</si>
  <si>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</si>
  <si>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</si>
  <si>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</si>
  <si>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</si>
  <si>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</si>
  <si>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</si>
  <si>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</si>
  <si>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</si>
  <si>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</si>
  <si>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</si>
  <si>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</si>
  <si>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</si>
  <si>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</si>
  <si>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</si>
  <si>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</si>
  <si>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</si>
  <si>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</si>
  <si>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</si>
  <si>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</si>
  <si>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</si>
  <si>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</si>
  <si>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</si>
  <si>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</si>
  <si>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</si>
  <si>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</si>
  <si>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</si>
  <si>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</si>
  <si>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</si>
  <si>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</si>
  <si>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</si>
  <si>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</si>
  <si>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</si>
  <si>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</si>
  <si>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</si>
  <si>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</si>
  <si>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</si>
  <si>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</si>
  <si>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</si>
  <si>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</si>
  <si>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</si>
  <si>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</si>
  <si>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</si>
  <si>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</si>
  <si>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</si>
  <si>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</si>
  <si>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</si>
  <si>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</si>
  <si>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</si>
  <si>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</si>
  <si>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</si>
  <si>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</si>
  <si>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</si>
  <si>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</si>
  <si>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</si>
  <si>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</si>
  <si>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</si>
  <si>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</si>
  <si>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</si>
  <si>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</si>
  <si>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</si>
  <si>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</si>
  <si>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</si>
  <si>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</si>
  <si>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</si>
  <si>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</si>
  <si>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</si>
  <si>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</si>
  <si>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</si>
  <si>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</si>
  <si>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</si>
  <si>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</si>
  <si>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</si>
  <si>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</si>
  <si>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</si>
  <si>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</si>
  <si>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</si>
  <si>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</si>
  <si>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</si>
  <si>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</si>
  <si>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</si>
  <si>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</si>
  <si>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</si>
  <si>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</si>
  <si>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</si>
  <si>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</si>
  <si>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</si>
  <si>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</si>
  <si>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</si>
  <si>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</si>
  <si>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</si>
  <si>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</si>
  <si>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</si>
  <si>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</si>
  <si>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</si>
  <si>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</si>
  <si>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</si>
  <si>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</si>
  <si>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</si>
  <si>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</si>
  <si>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</si>
  <si>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</si>
  <si>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</si>
  <si>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</si>
  <si>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</si>
  <si>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</si>
  <si>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</si>
  <si>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</si>
  <si>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</si>
  <si>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</si>
  <si>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</si>
  <si>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</si>
  <si>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</si>
  <si>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</si>
  <si>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</si>
  <si>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</si>
  <si>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</si>
  <si>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</si>
  <si>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</si>
  <si>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</si>
  <si>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</si>
  <si>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</si>
  <si>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</si>
  <si>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</si>
  <si>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</si>
  <si>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SEK</t>
  </si>
  <si>
    <t>CHF</t>
  </si>
  <si>
    <t>EUR</t>
  </si>
  <si>
    <t>TELEPERFORMANCE</t>
  </si>
  <si>
    <t>RAKUTEN INC</t>
  </si>
  <si>
    <t>JPY</t>
  </si>
  <si>
    <t>VEOLIA ENVIRONNEMENT</t>
  </si>
  <si>
    <t>PAN PACIFIC INTERNATIONAL HO</t>
  </si>
  <si>
    <t>DASSAULT SYSTEMES SA</t>
  </si>
  <si>
    <t>DEUTSCHE BANK AG REGISTERED</t>
  </si>
  <si>
    <t>STMICROELECTRONICS NV NY SHS</t>
  </si>
  <si>
    <t>SAP SE SPONSORED ADR</t>
  </si>
  <si>
    <t>SONY CORP SPONSORED ADR</t>
  </si>
  <si>
    <t>B1JB4K905</t>
  </si>
  <si>
    <t>SYMRISE AG</t>
  </si>
  <si>
    <t>GRIFOLS SA ADR</t>
  </si>
  <si>
    <t>ASML HOLDING NV NY REG SHS</t>
  </si>
  <si>
    <t>FERRARI NV</t>
  </si>
  <si>
    <t>BDC5ST904</t>
  </si>
  <si>
    <t>VALEO SA</t>
  </si>
  <si>
    <t>BJ2KSG907</t>
  </si>
  <si>
    <t>AKZO NOBEL N.V.</t>
  </si>
  <si>
    <t>SWISS FRANC</t>
  </si>
  <si>
    <t>EURO CURRENCY</t>
  </si>
  <si>
    <t>SWEDISH KRONA</t>
  </si>
  <si>
    <t>NOK</t>
  </si>
  <si>
    <t>NORWEGIAN KRONE</t>
  </si>
  <si>
    <t>AUD</t>
  </si>
  <si>
    <t>AUSTRALIAN DOLLAR</t>
  </si>
  <si>
    <t>JAPANESE YEN</t>
  </si>
  <si>
    <t>GBP</t>
  </si>
  <si>
    <t>POUND STERLING</t>
  </si>
  <si>
    <t>SGD</t>
  </si>
  <si>
    <t>SINGAPORE DOLLAR</t>
  </si>
  <si>
    <t>PEARSON PLC SPONSORED ADR</t>
  </si>
  <si>
    <t>ORIX    SPONSORED ADR</t>
  </si>
  <si>
    <t>TECK RESOURCES LTD CLS B</t>
  </si>
  <si>
    <t>ICICI BANK LTD SPON ADR</t>
  </si>
  <si>
    <t>CAE INC</t>
  </si>
  <si>
    <t>YASKAWA ELECTRIC CORP</t>
  </si>
  <si>
    <t>OPEN TEXT CORP</t>
  </si>
  <si>
    <t>ASAHI KASEI CORP</t>
  </si>
  <si>
    <t>MAKITA CORP</t>
  </si>
  <si>
    <t>NIDEC CORP</t>
  </si>
  <si>
    <t>OMRON CORP</t>
  </si>
  <si>
    <t>TDK CORP</t>
  </si>
  <si>
    <t>BARRICK GOLD CORP</t>
  </si>
  <si>
    <t>CANON INC SPONS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</si>
  <si>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</si>
  <si>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</si>
  <si>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</si>
  <si>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</si>
  <si>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</si>
  <si>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</si>
  <si>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</si>
  <si>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</si>
  <si>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</si>
  <si>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</si>
  <si>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</si>
  <si>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</si>
  <si>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</si>
  <si>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</si>
  <si>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</si>
  <si>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</si>
  <si>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</si>
  <si>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</si>
  <si>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</si>
  <si>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</si>
  <si>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</si>
  <si>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</si>
  <si>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</si>
  <si>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</si>
  <si>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</si>
  <si>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</si>
  <si>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</si>
  <si>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ICON PLC</t>
  </si>
  <si>
    <t>AMBEV SA ADR</t>
  </si>
  <si>
    <t>UNIQURE NV</t>
  </si>
  <si>
    <t>ALIBABA GROUP HOLDING SP ADR</t>
  </si>
  <si>
    <t>ASCENDIS PHARMA A/S   ADR</t>
  </si>
  <si>
    <t>BWSW5D906</t>
  </si>
  <si>
    <t>SHOPIFY INC   CLASS A</t>
  </si>
  <si>
    <t>RELX PLC   SPON ADR</t>
  </si>
  <si>
    <t>NASPERS LTD N SHS SPON ADR</t>
  </si>
  <si>
    <t>INTERCONTINENTAL HOTELS ADR</t>
  </si>
  <si>
    <t>CGI INC</t>
  </si>
  <si>
    <t>MULTICHOICE GROUP LTD   ADR</t>
  </si>
  <si>
    <t>PROSUS NV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</si>
</sst>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4">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0" fillId="0" borderId="0" xfId="0" quotePrefix="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49"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7FAC7C25-9B6F-49F2-B10E-C2525006836F}"/>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24" xfId="427" xr:uid="{D47EFE3E-9FD3-4640-A4B1-15C21FB860B3}"/>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24" xfId="430" xr:uid="{0E2F0671-B7D3-4B92-850D-71FEE621A838}"/>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24" xfId="433" xr:uid="{D9DD7A63-66B4-4FD8-8016-3CEF4107C01C}"/>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24" xfId="436" xr:uid="{4963310E-97DF-4E0B-A633-D1A583A9168C}"/>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24" xfId="439" xr:uid="{DA7F9663-11EC-4761-98FE-B0E0CC61B8B5}"/>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24" xfId="425" xr:uid="{D1B701BF-1B97-4763-90FA-402A1A3DE459}"/>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24" xfId="428" xr:uid="{33BA71F7-42A5-4723-BD16-AA77D1BFFBA1}"/>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24" xfId="431" xr:uid="{E8155920-DFD1-4551-BE65-5343CDA21D67}"/>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24" xfId="434" xr:uid="{319BE462-DFB8-4D03-9107-B9A5FFD6C397}"/>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24" xfId="437" xr:uid="{48C4A93F-DA0F-4731-AE9F-3141FF3B2922}"/>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24" xfId="440" xr:uid="{13287B56-1275-402F-86F7-9804FC6A1A6B}"/>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1 2" xfId="426" xr:uid="{70B64D0E-9CE5-4761-9388-9D06555274BD}"/>
    <cellStyle name="60% - Accent2" xfId="29" builtinId="36" customBuiltin="1"/>
    <cellStyle name="60% - Accent2 2" xfId="429" xr:uid="{EAEF5C86-CBE7-4DD6-9303-3FA3B393FD27}"/>
    <cellStyle name="60% - Accent3" xfId="33" builtinId="40" customBuiltin="1"/>
    <cellStyle name="60% - Accent3 2" xfId="432" xr:uid="{34659226-95DF-429E-8BB5-AAEE1B6D0AE1}"/>
    <cellStyle name="60% - Accent4" xfId="37" builtinId="44" customBuiltin="1"/>
    <cellStyle name="60% - Accent4 2" xfId="435" xr:uid="{348E74A4-191F-49E6-A7E9-A849763BF259}"/>
    <cellStyle name="60% - Accent5" xfId="41" builtinId="48" customBuiltin="1"/>
    <cellStyle name="60% - Accent5 2" xfId="438" xr:uid="{5764E004-CA6D-42B4-8878-76F405272C74}"/>
    <cellStyle name="60% - Accent6" xfId="45" builtinId="52" customBuiltin="1"/>
    <cellStyle name="60% - Accent6 2" xfId="441" xr:uid="{DC019DA0-7E6E-453B-A4C0-3EF327573244}"/>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59BC143A-7C40-4B12-A08F-DD6E0E01D0B3}"/>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342416B5-9B7D-40DA-BEA9-DF2716559086}"/>
    <cellStyle name="Normal 32" xfId="321" xr:uid="{00000000-0005-0000-0000-000067010000}"/>
    <cellStyle name="Normal 33" xfId="419" xr:uid="{D1C16FA3-D8AB-4E19-9592-DF7AA7340195}"/>
    <cellStyle name="Normal 34" xfId="323" xr:uid="{00000000-0005-0000-0000-000068010000}"/>
    <cellStyle name="Normal 35" xfId="420" xr:uid="{DF78517E-9B3C-462D-AB27-5B8987DCCDC6}"/>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35" xfId="423" xr:uid="{460D3C5D-1E42-4C1C-8E51-CAF9472C7628}"/>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itle 2" xfId="421" xr:uid="{C0EE6ABB-8D7E-4EFE-9A4D-B584D7F2D6A5}"/>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41" t="s">
        <v>202</v>
      </c>
      <c r="C5" s="341"/>
      <c r="D5" s="341"/>
      <c r="E5" s="341"/>
      <c r="F5" s="341"/>
      <c r="G5" s="341"/>
      <c r="H5" s="341"/>
      <c r="I5" s="341"/>
      <c r="J5" s="341"/>
      <c r="K5" s="341"/>
      <c r="L5" s="341"/>
      <c r="M5" s="341"/>
      <c r="N5" s="341"/>
      <c r="O5" s="341"/>
      <c r="P5" s="341"/>
    </row>
    <row r="6" spans="1:19">
      <c r="B6" s="341"/>
      <c r="C6" s="341"/>
      <c r="D6" s="341"/>
      <c r="E6" s="341"/>
      <c r="F6" s="341"/>
      <c r="G6" s="341"/>
      <c r="H6" s="341"/>
      <c r="I6" s="341"/>
      <c r="J6" s="341"/>
      <c r="K6" s="341"/>
      <c r="L6" s="341"/>
      <c r="M6" s="341"/>
      <c r="N6" s="341"/>
      <c r="O6" s="341"/>
      <c r="P6" s="341"/>
    </row>
    <row r="7" spans="1:19">
      <c r="B7" s="341"/>
      <c r="C7" s="341"/>
      <c r="D7" s="341"/>
      <c r="E7" s="341"/>
      <c r="F7" s="341"/>
      <c r="G7" s="341"/>
      <c r="H7" s="341"/>
      <c r="I7" s="341"/>
      <c r="J7" s="341"/>
      <c r="K7" s="341"/>
      <c r="L7" s="341"/>
      <c r="M7" s="341"/>
      <c r="N7" s="341"/>
      <c r="O7" s="341"/>
      <c r="P7" s="341"/>
    </row>
    <row r="8" spans="1:19" ht="12.75" customHeight="1">
      <c r="B8" s="154"/>
      <c r="C8" s="154"/>
      <c r="D8" s="154"/>
      <c r="E8" s="154"/>
      <c r="F8" s="154"/>
      <c r="G8" s="154"/>
      <c r="H8" s="154"/>
      <c r="I8" s="154"/>
      <c r="J8" s="154"/>
      <c r="K8" s="154"/>
      <c r="L8" s="154"/>
      <c r="M8" s="154"/>
      <c r="N8" s="154"/>
      <c r="O8" s="154"/>
      <c r="P8" s="154"/>
    </row>
    <row r="9" spans="1:19" ht="15" customHeight="1">
      <c r="B9" s="342" t="s">
        <v>189</v>
      </c>
      <c r="C9" s="342"/>
      <c r="D9" s="342"/>
      <c r="E9" s="342"/>
      <c r="F9" s="342"/>
      <c r="G9" s="342"/>
      <c r="H9" s="342"/>
      <c r="I9" s="342"/>
      <c r="J9" s="342"/>
      <c r="K9" s="342"/>
      <c r="L9" s="342"/>
      <c r="M9" s="342"/>
      <c r="N9" s="342"/>
      <c r="O9" s="342"/>
      <c r="P9" s="342"/>
      <c r="Q9" s="342"/>
    </row>
    <row r="10" spans="1:19" ht="15" customHeight="1">
      <c r="B10" s="342"/>
      <c r="C10" s="342"/>
      <c r="D10" s="342"/>
      <c r="E10" s="342"/>
      <c r="F10" s="342"/>
      <c r="G10" s="342"/>
      <c r="H10" s="342"/>
      <c r="I10" s="342"/>
      <c r="J10" s="342"/>
      <c r="K10" s="342"/>
      <c r="L10" s="342"/>
      <c r="M10" s="342"/>
      <c r="N10" s="342"/>
      <c r="O10" s="342"/>
      <c r="P10" s="342"/>
      <c r="Q10" s="342"/>
    </row>
    <row r="11" spans="1:19" ht="15" customHeight="1">
      <c r="B11" s="342" t="s">
        <v>245</v>
      </c>
      <c r="C11" s="342"/>
      <c r="D11" s="342"/>
      <c r="E11" s="342"/>
      <c r="F11" s="342"/>
      <c r="G11" s="342"/>
      <c r="H11" s="342"/>
      <c r="I11" s="342"/>
      <c r="J11" s="342"/>
      <c r="K11" s="342"/>
      <c r="L11" s="342"/>
      <c r="M11" s="342"/>
      <c r="N11" s="342"/>
      <c r="O11" s="342"/>
      <c r="P11" s="342"/>
      <c r="Q11" s="342"/>
    </row>
    <row r="12" spans="1:19" ht="26.25" customHeight="1">
      <c r="B12" s="342"/>
      <c r="C12" s="342"/>
      <c r="D12" s="342"/>
      <c r="E12" s="342"/>
      <c r="F12" s="342"/>
      <c r="G12" s="342"/>
      <c r="H12" s="342"/>
      <c r="I12" s="342"/>
      <c r="J12" s="342"/>
      <c r="K12" s="342"/>
      <c r="L12" s="342"/>
      <c r="M12" s="342"/>
      <c r="N12" s="342"/>
      <c r="O12" s="342"/>
      <c r="P12" s="342"/>
      <c r="Q12" s="342"/>
    </row>
    <row r="13" spans="1:19">
      <c r="C13" s="14"/>
    </row>
    <row r="14" spans="1:19">
      <c r="B14" s="340" t="s">
        <v>246</v>
      </c>
      <c r="C14" s="340"/>
      <c r="D14" s="340"/>
      <c r="E14" s="340"/>
      <c r="F14" s="340"/>
      <c r="G14" s="340"/>
      <c r="H14" s="340"/>
      <c r="I14" s="340"/>
      <c r="J14" s="340"/>
      <c r="K14" s="340"/>
      <c r="L14" s="340"/>
      <c r="M14" s="340"/>
      <c r="N14" s="340"/>
      <c r="O14" s="340"/>
      <c r="P14" s="340"/>
      <c r="Q14" s="340"/>
      <c r="R14" s="340"/>
      <c r="S14" s="340"/>
    </row>
    <row r="15" spans="1:19" ht="38.25" customHeight="1">
      <c r="B15" s="340"/>
      <c r="C15" s="340"/>
      <c r="D15" s="340"/>
      <c r="E15" s="340"/>
      <c r="F15" s="340"/>
      <c r="G15" s="340"/>
      <c r="H15" s="340"/>
      <c r="I15" s="340"/>
      <c r="J15" s="340"/>
      <c r="K15" s="340"/>
      <c r="L15" s="340"/>
      <c r="M15" s="340"/>
      <c r="N15" s="340"/>
      <c r="O15" s="340"/>
      <c r="P15" s="340"/>
      <c r="Q15" s="340"/>
      <c r="R15" s="340"/>
      <c r="S15" s="340"/>
    </row>
    <row r="16" spans="1:19">
      <c r="B16" s="15" t="s">
        <v>110</v>
      </c>
      <c r="C16" s="14"/>
    </row>
    <row r="17" spans="2:19">
      <c r="B17" s="15" t="s">
        <v>111</v>
      </c>
      <c r="C17" s="14"/>
    </row>
    <row r="18" spans="2:19" ht="8.25" customHeight="1">
      <c r="C18" s="14"/>
    </row>
    <row r="19" spans="2:19" s="237" customFormat="1" ht="15" customHeight="1">
      <c r="B19" s="343" t="s">
        <v>247</v>
      </c>
      <c r="C19" s="343"/>
      <c r="D19" s="343"/>
      <c r="E19" s="343"/>
      <c r="F19" s="343"/>
      <c r="G19" s="343"/>
      <c r="H19" s="343"/>
      <c r="I19" s="343"/>
      <c r="J19" s="343"/>
      <c r="K19" s="343"/>
      <c r="L19" s="343"/>
      <c r="M19" s="343"/>
      <c r="N19" s="343"/>
      <c r="O19" s="343"/>
      <c r="P19" s="343"/>
      <c r="Q19" s="343"/>
      <c r="R19" s="343"/>
      <c r="S19" s="343"/>
    </row>
    <row r="20" spans="2:19" s="237" customFormat="1" ht="37.5" customHeight="1">
      <c r="B20" s="343" t="s">
        <v>187</v>
      </c>
      <c r="C20" s="343"/>
      <c r="D20" s="343"/>
      <c r="E20" s="343"/>
      <c r="F20" s="343"/>
      <c r="G20" s="343"/>
      <c r="H20" s="343"/>
      <c r="I20" s="343"/>
      <c r="J20" s="343"/>
      <c r="K20" s="343"/>
      <c r="L20" s="343"/>
      <c r="M20" s="343"/>
      <c r="N20" s="343"/>
      <c r="O20" s="343"/>
      <c r="P20" s="343"/>
      <c r="Q20" s="343"/>
      <c r="R20" s="343"/>
      <c r="S20" s="34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11" t="s">
        <v>249</v>
      </c>
    </row>
    <row r="76" spans="2:6">
      <c r="B76" s="312" t="s">
        <v>250</v>
      </c>
    </row>
    <row r="77" spans="2:6" ht="15.75">
      <c r="B77" s="313" t="s">
        <v>251</v>
      </c>
    </row>
    <row r="78" spans="2:6">
      <c r="B78" s="15" t="s">
        <v>252</v>
      </c>
    </row>
    <row r="79" spans="2:6">
      <c r="B79" s="15" t="s">
        <v>253</v>
      </c>
    </row>
    <row r="80" spans="2:6">
      <c r="B80" s="15" t="s">
        <v>254</v>
      </c>
    </row>
    <row r="81" spans="2:9">
      <c r="B81" s="314" t="s">
        <v>255</v>
      </c>
      <c r="C81" s="315"/>
      <c r="D81" s="315"/>
      <c r="E81" s="315"/>
      <c r="F81" s="315"/>
      <c r="G81" s="315"/>
      <c r="H81" s="315"/>
      <c r="I81" s="315"/>
    </row>
    <row r="83" spans="2:9" ht="15.75">
      <c r="B83" s="316" t="s">
        <v>256</v>
      </c>
    </row>
    <row r="84" spans="2:9" ht="15.75">
      <c r="B84" s="313" t="s">
        <v>257</v>
      </c>
    </row>
    <row r="85" spans="2:9" ht="15.75">
      <c r="B85" s="313" t="s">
        <v>252</v>
      </c>
    </row>
    <row r="86" spans="2:9">
      <c r="B86" s="15" t="s">
        <v>258</v>
      </c>
    </row>
    <row r="87" spans="2:9">
      <c r="B87" s="15" t="s">
        <v>259</v>
      </c>
    </row>
    <row r="88" spans="2:9">
      <c r="B88" s="317" t="s">
        <v>260</v>
      </c>
      <c r="C88" s="315"/>
      <c r="D88" s="315"/>
      <c r="E88" s="315"/>
      <c r="F88" s="315"/>
      <c r="G88" s="315"/>
      <c r="H88" s="31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0" t="s">
        <v>182</v>
      </c>
    </row>
    <row r="5" spans="1:3">
      <c r="C5" s="179" t="s">
        <v>161</v>
      </c>
    </row>
    <row r="6" spans="1:3">
      <c r="C6" s="179" t="s">
        <v>160</v>
      </c>
    </row>
    <row r="7" spans="1:3">
      <c r="C7" s="179" t="s">
        <v>162</v>
      </c>
    </row>
    <row r="8" spans="1:3">
      <c r="C8" s="179" t="s">
        <v>163</v>
      </c>
    </row>
    <row r="9" spans="1:3">
      <c r="C9" s="179" t="s">
        <v>43</v>
      </c>
    </row>
    <row r="10" spans="1:3">
      <c r="C10" s="179" t="s">
        <v>45</v>
      </c>
    </row>
    <row r="14" spans="1:3">
      <c r="A14" s="205" t="s">
        <v>147</v>
      </c>
      <c r="B14" s="204"/>
      <c r="C14" s="204"/>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79"/>
    </row>
    <row r="169" spans="2:2">
      <c r="B169" s="179"/>
    </row>
    <row r="179" spans="1:3" s="203" customFormat="1"/>
    <row r="181" spans="1:3">
      <c r="A181" s="205" t="s">
        <v>146</v>
      </c>
      <c r="B181" s="204"/>
      <c r="C181" s="204"/>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0" t="s">
        <v>150</v>
      </c>
    </row>
    <row r="301" spans="2:2">
      <c r="B301" s="101" t="s">
        <v>137</v>
      </c>
    </row>
    <row r="303" spans="2:2">
      <c r="B303" s="101" t="s">
        <v>157</v>
      </c>
    </row>
    <row r="305" spans="2:2">
      <c r="B305" s="101" t="s">
        <v>141</v>
      </c>
    </row>
    <row r="307" spans="2:2">
      <c r="B307" s="101" t="s">
        <v>151</v>
      </c>
    </row>
    <row r="328" spans="1:3" s="203" customFormat="1"/>
    <row r="330" spans="1:3">
      <c r="A330" s="205" t="s">
        <v>154</v>
      </c>
      <c r="B330" s="204"/>
      <c r="C330" s="204"/>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4" t="s">
        <v>217</v>
      </c>
      <c r="C448" s="204"/>
      <c r="D448" s="204"/>
      <c r="E448" s="204"/>
      <c r="F448" s="204"/>
      <c r="G448" s="204"/>
      <c r="H448" s="204"/>
      <c r="I448" s="204"/>
      <c r="J448" s="204"/>
      <c r="K448" s="204"/>
    </row>
    <row r="449" spans="1:3" s="294" customFormat="1"/>
    <row r="450" spans="1:3" s="203" customFormat="1"/>
    <row r="451" spans="1:3" s="295" customFormat="1"/>
    <row r="452" spans="1:3">
      <c r="A452" s="205" t="s">
        <v>216</v>
      </c>
      <c r="B452" s="204"/>
      <c r="C452" s="204"/>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3" customFormat="1"/>
    <row r="698" spans="1:3">
      <c r="A698" s="205" t="s">
        <v>165</v>
      </c>
      <c r="B698" s="204"/>
      <c r="C698" s="204"/>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3" customFormat="1"/>
    <row r="796" spans="1:3">
      <c r="A796" s="205" t="s">
        <v>171</v>
      </c>
      <c r="B796" s="204"/>
      <c r="C796" s="204"/>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75">
      <c r="A916" s="302" t="s">
        <v>235</v>
      </c>
      <c r="B916" s="205"/>
      <c r="C916" s="205"/>
      <c r="D916" s="205"/>
      <c r="E916" s="205"/>
      <c r="F916" s="205"/>
    </row>
    <row r="917" spans="1:6" s="172" customFormat="1" ht="15.75">
      <c r="A917" s="303"/>
      <c r="B917" s="52" t="s">
        <v>236</v>
      </c>
      <c r="C917" s="9"/>
      <c r="D917" s="9"/>
      <c r="E917" s="9"/>
      <c r="F917" s="9"/>
    </row>
    <row r="918" spans="1:6">
      <c r="A918" s="171" t="s">
        <v>229</v>
      </c>
      <c r="B918" s="171" t="s">
        <v>223</v>
      </c>
    </row>
    <row r="919" spans="1:6">
      <c r="B919" s="171" t="s">
        <v>224</v>
      </c>
    </row>
    <row r="920" spans="1:6">
      <c r="B920" s="101" t="s">
        <v>225</v>
      </c>
    </row>
    <row r="921" spans="1:6">
      <c r="B921" s="101" t="s">
        <v>178</v>
      </c>
      <c r="C921" s="172"/>
      <c r="D921" s="301"/>
    </row>
    <row r="922" spans="1:6">
      <c r="B922" s="101" t="s">
        <v>240</v>
      </c>
    </row>
    <row r="925" spans="1:6">
      <c r="B925" s="172" t="s">
        <v>126</v>
      </c>
      <c r="C925" s="172"/>
    </row>
    <row r="927" spans="1:6">
      <c r="C927" s="171" t="s">
        <v>127</v>
      </c>
    </row>
    <row r="929" spans="3:5">
      <c r="D929" s="301"/>
    </row>
    <row r="931" spans="3:5">
      <c r="C931" s="101" t="s">
        <v>238</v>
      </c>
    </row>
    <row r="932" spans="3:5">
      <c r="C932" s="101" t="s">
        <v>232</v>
      </c>
      <c r="E932" s="301"/>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zoomScale="70" zoomScaleNormal="70" workbookViewId="0">
      <pane ySplit="10" topLeftCell="A29" activePane="bottomLeft" state="frozen"/>
      <selection activeCell="G22" sqref="G22"/>
      <selection pane="bottomLeft" activeCell="C4" sqref="C4"/>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281</v>
      </c>
      <c r="D1" s="224"/>
      <c r="E1" s="224"/>
      <c r="F1" s="224"/>
      <c r="G1" s="224"/>
      <c r="H1" s="224"/>
    </row>
    <row r="2" spans="1:8" ht="19.5" customHeight="1">
      <c r="A2" s="223" t="s">
        <v>199</v>
      </c>
      <c r="B2" s="224"/>
      <c r="C2" s="224" t="s">
        <v>280</v>
      </c>
      <c r="D2" s="224"/>
      <c r="E2" s="224"/>
      <c r="F2" s="224"/>
      <c r="G2" s="225" t="s">
        <v>26</v>
      </c>
      <c r="H2" s="226" t="s">
        <v>261</v>
      </c>
    </row>
    <row r="3" spans="1:8" ht="19.5" customHeight="1">
      <c r="A3" s="227" t="s">
        <v>107</v>
      </c>
      <c r="B3" s="228"/>
      <c r="C3" s="229">
        <v>43861</v>
      </c>
      <c r="D3" s="224"/>
      <c r="E3" s="224"/>
      <c r="F3" s="224"/>
      <c r="G3" s="225" t="s">
        <v>27</v>
      </c>
      <c r="H3" s="226" t="s">
        <v>262</v>
      </c>
    </row>
    <row r="4" spans="1:8" ht="19.5" customHeight="1">
      <c r="A4" s="233" t="s">
        <v>200</v>
      </c>
      <c r="B4" s="230"/>
      <c r="C4" s="230" t="s">
        <v>264</v>
      </c>
      <c r="D4" s="230"/>
      <c r="E4" s="224"/>
      <c r="F4" s="224"/>
      <c r="G4" s="225" t="s">
        <v>28</v>
      </c>
      <c r="H4" s="226" t="s">
        <v>263</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5"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488953.59999999998</v>
      </c>
      <c r="D14" s="214">
        <f>Cash!D18</f>
        <v>489058.98</v>
      </c>
      <c r="E14" s="215">
        <f>C14-D14</f>
        <v>-105.38000000000466</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1089672</v>
      </c>
      <c r="D17" s="218">
        <f>Share_Cost_Mkt!E79</f>
        <v>1089672</v>
      </c>
      <c r="E17" s="215">
        <f>C17-D17</f>
        <v>0</v>
      </c>
      <c r="F17" s="36"/>
      <c r="G17" s="37" t="s">
        <v>51</v>
      </c>
      <c r="H17" s="38"/>
    </row>
    <row r="18" spans="1:8" ht="15.75">
      <c r="A18" s="45"/>
      <c r="B18" s="47" t="s">
        <v>39</v>
      </c>
      <c r="C18" s="215">
        <f>Share_Cost_Mkt!H79</f>
        <v>24354819.630000014</v>
      </c>
      <c r="D18" s="215">
        <f>Share_Cost_Mkt!I79</f>
        <v>24268971.350000005</v>
      </c>
      <c r="E18" s="215">
        <f>C18-D18</f>
        <v>85848.280000008643</v>
      </c>
      <c r="F18" s="36"/>
      <c r="G18" s="37" t="s">
        <v>51</v>
      </c>
      <c r="H18" s="38"/>
    </row>
    <row r="19" spans="1:8" ht="79.900000000000006" customHeight="1">
      <c r="A19" s="45"/>
      <c r="B19" s="47" t="s">
        <v>40</v>
      </c>
      <c r="C19" s="215">
        <f>Share_Cost_Mkt!P79</f>
        <v>30945539.079999994</v>
      </c>
      <c r="D19" s="215">
        <f>Share_Cost_Mkt!Q79</f>
        <v>30969526.410000004</v>
      </c>
      <c r="E19" s="215">
        <f>C19-D19</f>
        <v>-23987.330000009388</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331.21999999999997</v>
      </c>
      <c r="D23" s="215">
        <f>SUM(INT_BNI_IM)</f>
        <v>331.21999999999997</v>
      </c>
      <c r="E23" s="215">
        <f t="shared" si="0"/>
        <v>0</v>
      </c>
      <c r="F23" s="36"/>
      <c r="G23" s="37" t="s">
        <v>3</v>
      </c>
      <c r="H23" s="38"/>
    </row>
    <row r="24" spans="1:8" ht="95.45" customHeight="1">
      <c r="A24" s="45"/>
      <c r="B24" s="45" t="s">
        <v>227</v>
      </c>
      <c r="C24" s="215">
        <f>SUM(Dividends!I60)</f>
        <v>5104.2700000000004</v>
      </c>
      <c r="D24" s="215">
        <f>SUM(Dividends!J60)</f>
        <v>5104.2700000000004</v>
      </c>
      <c r="E24" s="215">
        <f t="shared" si="0"/>
        <v>0</v>
      </c>
      <c r="F24" s="36"/>
      <c r="G24" s="37" t="s">
        <v>1</v>
      </c>
      <c r="H24" s="38"/>
    </row>
    <row r="25" spans="1:8" ht="15.75">
      <c r="A25" s="45"/>
      <c r="B25" s="45" t="s">
        <v>243</v>
      </c>
      <c r="C25" s="215">
        <f>Tax_Reclaims!J60</f>
        <v>41552.19</v>
      </c>
      <c r="D25" s="215">
        <f>SUM(Tax_Reclaims!M60)</f>
        <v>41552.19</v>
      </c>
      <c r="E25" s="215">
        <f t="shared" si="0"/>
        <v>0</v>
      </c>
      <c r="F25" s="36"/>
      <c r="G25" s="37" t="s">
        <v>2</v>
      </c>
      <c r="H25" s="38"/>
    </row>
    <row r="26" spans="1:8" ht="23.25" customHeight="1">
      <c r="A26" s="45"/>
      <c r="B26" s="47" t="s">
        <v>49</v>
      </c>
      <c r="C26" s="215">
        <f>SUM('Pending_FX '!B22)</f>
        <v>104.79</v>
      </c>
      <c r="D26" s="215">
        <f>SUM('Pending_FX '!C22)</f>
        <v>104.79</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0</v>
      </c>
      <c r="D32" s="215">
        <f>SUM('Pending_FX '!C11)</f>
        <v>0</v>
      </c>
      <c r="E32" s="215">
        <f t="shared" ref="E32:E41" si="1">C32-D32</f>
        <v>0</v>
      </c>
      <c r="F32" s="36"/>
      <c r="G32" s="37" t="s">
        <v>45</v>
      </c>
      <c r="H32" s="38"/>
    </row>
    <row r="33" spans="1:8" ht="15.75">
      <c r="A33" s="299"/>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9"/>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SUM(Dividends!Q60,Tax_Reclaims!L60)</f>
        <v>22.239999999999974</v>
      </c>
      <c r="D37" s="219">
        <f>SUM(Dividends!R60,Tax_Reclaims!O60)</f>
        <v>22.239999999999974</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0</v>
      </c>
      <c r="D40" s="215">
        <f>'Pending_FX '!E25</f>
        <v>0</v>
      </c>
      <c r="E40" s="215">
        <f t="shared" si="1"/>
        <v>0</v>
      </c>
      <c r="F40" s="36"/>
      <c r="G40" s="37" t="s">
        <v>45</v>
      </c>
      <c r="H40" s="46"/>
    </row>
    <row r="41" spans="1:8" ht="19.5" customHeight="1">
      <c r="A41" s="45"/>
      <c r="B41" s="220" t="s">
        <v>219</v>
      </c>
      <c r="C41" s="215">
        <f>'Pending_FX '!D26</f>
        <v>8.0000000000000016E-2</v>
      </c>
      <c r="D41" s="215">
        <f>'Pending_FX '!E26</f>
        <v>8.0000000000000016E-2</v>
      </c>
      <c r="E41" s="215">
        <f t="shared" si="1"/>
        <v>0</v>
      </c>
      <c r="F41" s="36"/>
      <c r="G41" s="37" t="s">
        <v>45</v>
      </c>
      <c r="H41" s="46"/>
    </row>
    <row r="42" spans="1:8" ht="19.5" customHeight="1">
      <c r="A42" s="29"/>
      <c r="B42" s="41"/>
      <c r="C42" s="216"/>
      <c r="D42" s="216"/>
      <c r="E42" s="217"/>
      <c r="F42" s="40"/>
      <c r="G42" s="48"/>
      <c r="H42" s="232"/>
    </row>
    <row r="43" spans="1:8" ht="19.5" customHeight="1">
      <c r="A43" s="45"/>
      <c r="B43" s="308" t="s">
        <v>226</v>
      </c>
      <c r="C43" s="215">
        <f>C14+C19+C22+C23+C24+C25+C26+C27-C31-C32+C35+C37+C39+C38+C40+C41</f>
        <v>31481607.469999991</v>
      </c>
      <c r="D43" s="215">
        <f>D14+D19+D22+D23+D24+D25+D26+D27-D31-D32+D35+D37+D39+D38+D40+D41</f>
        <v>31505700.18</v>
      </c>
      <c r="E43" s="218">
        <f>C43-D43</f>
        <v>-24092.710000008345</v>
      </c>
      <c r="F43" s="307">
        <f>(E43/$D43)*10000</f>
        <v>-7.6470955612351501</v>
      </c>
      <c r="G43" s="37" t="s">
        <v>248</v>
      </c>
      <c r="H43" s="46"/>
    </row>
    <row r="44" spans="1:8" ht="20.25" customHeight="1">
      <c r="A44" s="45"/>
      <c r="B44" s="308" t="s">
        <v>50</v>
      </c>
      <c r="C44" s="45"/>
      <c r="D44" s="45"/>
      <c r="E44" s="306">
        <f>IF(ISERROR(E43/C43),0,E43/C43)</f>
        <v>-7.6529478435836528E-4</v>
      </c>
      <c r="F44" s="36"/>
      <c r="G44" s="37"/>
      <c r="H44" s="46"/>
    </row>
    <row r="45" spans="1:8">
      <c r="A45" s="51"/>
    </row>
    <row r="46" spans="1:8" ht="15.75">
      <c r="A46" s="45"/>
      <c r="B46" s="300" t="s">
        <v>239</v>
      </c>
      <c r="C46" s="320"/>
      <c r="D46" s="320"/>
      <c r="E46" s="215">
        <f t="shared" ref="E46" si="2">C46-D46</f>
        <v>0</v>
      </c>
      <c r="F46" s="307" t="e">
        <f>(E46/$D46)*10000</f>
        <v>#DIV/0!</v>
      </c>
      <c r="G46" s="37" t="s">
        <v>237</v>
      </c>
      <c r="H46" s="46"/>
    </row>
    <row r="47" spans="1:8">
      <c r="A47" s="51"/>
      <c r="B47" s="304"/>
      <c r="C47" s="305"/>
      <c r="D47" s="304"/>
      <c r="E47" s="304"/>
      <c r="F47" s="304"/>
      <c r="G47" s="304"/>
      <c r="H47" s="304"/>
    </row>
    <row r="48" spans="1:8" ht="16.5" thickBot="1">
      <c r="B48" s="309" t="s">
        <v>242</v>
      </c>
      <c r="C48" s="310">
        <f>C46-C43</f>
        <v>-31481607.469999991</v>
      </c>
      <c r="D48" s="310">
        <f>D46-D43</f>
        <v>-31505700.18</v>
      </c>
      <c r="E48" s="304"/>
      <c r="F48" s="304"/>
      <c r="G48" s="304"/>
      <c r="H48" s="304"/>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1"/>
  <sheetViews>
    <sheetView tabSelected="1" zoomScale="80" zoomScaleNormal="80" workbookViewId="0">
      <pane xSplit="3" ySplit="2" topLeftCell="D42" activePane="bottomRight" state="frozen"/>
      <selection activeCell="G22" sqref="G22"/>
      <selection pane="topRight" activeCell="G22" sqref="G22"/>
      <selection pane="bottomLeft" activeCell="G22" sqref="G22"/>
      <selection pane="bottomRight" activeCell="G87" sqref="G87"/>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3" customWidth="1"/>
    <col min="22" max="16384" width="8.85546875" style="53"/>
  </cols>
  <sheetData>
    <row r="1" spans="1:21">
      <c r="A1" s="147" t="s">
        <v>116</v>
      </c>
      <c r="B1" s="147"/>
    </row>
    <row r="2" spans="1:21" s="52" customFormat="1" ht="25.5">
      <c r="A2" s="174" t="s">
        <v>70</v>
      </c>
      <c r="B2" s="174" t="s">
        <v>204</v>
      </c>
      <c r="C2" s="174"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9" t="s">
        <v>209</v>
      </c>
      <c r="U2" s="174" t="s">
        <v>278</v>
      </c>
    </row>
    <row r="3" spans="1:21" s="52" customFormat="1">
      <c r="A3" s="296">
        <f>VLOOKUP(U3,Sheet1!$C$2:$C$84,1,FALSE)</f>
        <v>2704485</v>
      </c>
      <c r="B3">
        <v>705015105</v>
      </c>
      <c r="C3" t="s">
        <v>470</v>
      </c>
      <c r="D3">
        <v>31708</v>
      </c>
      <c r="E3" s="241">
        <f>VLOOKUP(A3,Sheet1!$C$2:$E$84,3,FALSE)</f>
        <v>31708</v>
      </c>
      <c r="F3" s="242">
        <f t="shared" ref="F3:F75" si="0">D3-E3</f>
        <v>0</v>
      </c>
      <c r="G3" s="258">
        <f>ROUND(F3/D3,10)</f>
        <v>0</v>
      </c>
      <c r="H3">
        <v>378096.97</v>
      </c>
      <c r="I3" s="244">
        <f>VLOOKUP(A3,Sheet1!$C$2:$F$84,4,FALSE)</f>
        <v>378096.97</v>
      </c>
      <c r="J3" s="242">
        <f t="shared" ref="J3:J75" si="1">H3-I3</f>
        <v>0</v>
      </c>
      <c r="K3" s="258">
        <f>ROUND(J3/H3,10)</f>
        <v>0</v>
      </c>
      <c r="L3">
        <v>7.42</v>
      </c>
      <c r="M3" s="241">
        <f>VLOOKUP(A3,Sheet1!$C$2:$G$84,5,FALSE)</f>
        <v>7.42</v>
      </c>
      <c r="N3" s="242">
        <f t="shared" ref="N3:N75" si="2">L3-M3</f>
        <v>0</v>
      </c>
      <c r="O3" s="258">
        <f t="shared" ref="O3:O75" si="3">ROUND(N3/L3,10)</f>
        <v>0</v>
      </c>
      <c r="P3">
        <v>235273.36</v>
      </c>
      <c r="Q3" s="241">
        <f>VLOOKUP(A3,Sheet1!$C$2:$H$84,6,FALSE)</f>
        <v>235273.36</v>
      </c>
      <c r="R3" s="242">
        <f>P3-Q3</f>
        <v>0</v>
      </c>
      <c r="S3" s="258">
        <f>ROUND(R3/P3,10)</f>
        <v>0</v>
      </c>
      <c r="T3" s="9"/>
      <c r="U3">
        <v>2704485</v>
      </c>
    </row>
    <row r="4" spans="1:21" s="52" customFormat="1">
      <c r="A4" s="296">
        <f>VLOOKUP(U4,Sheet1!$C$2:$C$84,1,FALSE)</f>
        <v>2402444</v>
      </c>
      <c r="B4">
        <v>686330101</v>
      </c>
      <c r="C4" t="s">
        <v>471</v>
      </c>
      <c r="D4">
        <v>2050</v>
      </c>
      <c r="E4" s="241">
        <f>VLOOKUP(A4,Sheet1!$C$2:$E$84,3,FALSE)</f>
        <v>2050</v>
      </c>
      <c r="F4" s="242">
        <f t="shared" si="0"/>
        <v>0</v>
      </c>
      <c r="G4" s="258">
        <f t="shared" ref="G4:G79" si="4">ROUND(F4/D4,10)</f>
        <v>0</v>
      </c>
      <c r="H4">
        <v>163597.38</v>
      </c>
      <c r="I4" s="244">
        <f>VLOOKUP(A4,Sheet1!$C$2:$F$84,4,FALSE)</f>
        <v>163597.38</v>
      </c>
      <c r="J4" s="242">
        <f t="shared" si="1"/>
        <v>0</v>
      </c>
      <c r="K4" s="258">
        <f t="shared" ref="K4:K75" si="5">ROUND(J4/H4,10)</f>
        <v>0</v>
      </c>
      <c r="L4">
        <v>84.79</v>
      </c>
      <c r="M4" s="241">
        <f>VLOOKUP(A4,Sheet1!$C$2:$G$84,5,FALSE)</f>
        <v>84.79</v>
      </c>
      <c r="N4" s="242">
        <f t="shared" si="2"/>
        <v>0</v>
      </c>
      <c r="O4" s="258">
        <f t="shared" si="3"/>
        <v>0</v>
      </c>
      <c r="P4">
        <v>173819.5</v>
      </c>
      <c r="Q4" s="241">
        <f>VLOOKUP(A4,Sheet1!$C$2:$H$84,6,FALSE)</f>
        <v>173819.5</v>
      </c>
      <c r="R4" s="242">
        <f t="shared" ref="R4:R55" si="6">P4-Q4</f>
        <v>0</v>
      </c>
      <c r="S4" s="258">
        <f t="shared" ref="S4:S75" si="7">ROUND(R4/P4,10)</f>
        <v>0</v>
      </c>
      <c r="T4" s="9"/>
      <c r="U4">
        <v>2402444</v>
      </c>
    </row>
    <row r="5" spans="1:21" s="52" customFormat="1">
      <c r="A5" s="296">
        <f>VLOOKUP(U5,Sheet1!$C$2:$C$84,1,FALSE)</f>
        <v>5999330</v>
      </c>
      <c r="B5">
        <v>599933900</v>
      </c>
      <c r="C5" t="s">
        <v>439</v>
      </c>
      <c r="D5">
        <v>2900</v>
      </c>
      <c r="E5" s="241">
        <f>VLOOKUP(A5,Sheet1!$C$2:$E$84,3,FALSE)</f>
        <v>2900</v>
      </c>
      <c r="F5" s="242">
        <f t="shared" si="0"/>
        <v>0</v>
      </c>
      <c r="G5" s="258">
        <f t="shared" si="4"/>
        <v>0</v>
      </c>
      <c r="H5">
        <v>513054.91</v>
      </c>
      <c r="I5" s="244">
        <f>VLOOKUP(A5,Sheet1!$C$2:$F$84,4,FALSE)</f>
        <v>513054.91</v>
      </c>
      <c r="J5" s="242">
        <f t="shared" si="1"/>
        <v>0</v>
      </c>
      <c r="K5" s="258">
        <f t="shared" si="5"/>
        <v>0</v>
      </c>
      <c r="L5">
        <v>251.33981399999999</v>
      </c>
      <c r="M5" s="241">
        <f>VLOOKUP(A5,Sheet1!$C$2:$G$84,5,FALSE)</f>
        <v>251.59</v>
      </c>
      <c r="N5" s="242">
        <f t="shared" si="2"/>
        <v>-0.25018600000001356</v>
      </c>
      <c r="O5" s="258">
        <f t="shared" si="3"/>
        <v>-9.9540929999999994E-4</v>
      </c>
      <c r="P5">
        <v>728885.46</v>
      </c>
      <c r="Q5" s="241">
        <f>VLOOKUP(A5,Sheet1!$C$2:$H$84,6,FALSE)</f>
        <v>729608.8</v>
      </c>
      <c r="R5" s="242">
        <f t="shared" si="6"/>
        <v>-723.34000000008382</v>
      </c>
      <c r="S5" s="258">
        <f t="shared" si="7"/>
        <v>-9.9239189999999989E-4</v>
      </c>
      <c r="T5" s="9"/>
      <c r="U5">
        <v>5999330</v>
      </c>
    </row>
    <row r="6" spans="1:21" s="52" customFormat="1">
      <c r="A6" s="296">
        <f>VLOOKUP(U6,Sheet1!$C$2:$C$84,1,FALSE)</f>
        <v>6229597</v>
      </c>
      <c r="B6">
        <v>622959906</v>
      </c>
      <c r="C6" t="s">
        <v>440</v>
      </c>
      <c r="D6">
        <v>50671</v>
      </c>
      <c r="E6" s="241">
        <f>VLOOKUP(A6,Sheet1!$C$2:$E$84,3,FALSE)</f>
        <v>50671</v>
      </c>
      <c r="F6" s="242">
        <f t="shared" si="0"/>
        <v>0</v>
      </c>
      <c r="G6" s="258">
        <f t="shared" si="4"/>
        <v>0</v>
      </c>
      <c r="H6">
        <v>404967.63</v>
      </c>
      <c r="I6" s="244">
        <f>VLOOKUP(A6,Sheet1!$C$2:$F$84,4,FALSE)</f>
        <v>404967.63</v>
      </c>
      <c r="J6" s="242">
        <f t="shared" si="1"/>
        <v>0</v>
      </c>
      <c r="K6" s="258">
        <f t="shared" si="5"/>
        <v>0</v>
      </c>
      <c r="L6">
        <v>7.8977719999999998</v>
      </c>
      <c r="M6" s="241">
        <f>VLOOKUP(A6,Sheet1!$C$2:$G$84,5,FALSE)</f>
        <v>7.9</v>
      </c>
      <c r="N6" s="242">
        <f t="shared" si="2"/>
        <v>-2.2280000000005629E-3</v>
      </c>
      <c r="O6" s="258">
        <f t="shared" si="3"/>
        <v>-2.8210490000000002E-4</v>
      </c>
      <c r="P6">
        <v>400188</v>
      </c>
      <c r="Q6" s="241">
        <f>VLOOKUP(A6,Sheet1!$C$2:$H$84,6,FALSE)</f>
        <v>400206.46</v>
      </c>
      <c r="R6" s="242">
        <f t="shared" si="6"/>
        <v>-18.460000000020955</v>
      </c>
      <c r="S6" s="258">
        <f t="shared" si="7"/>
        <v>-4.6128299999999997E-5</v>
      </c>
      <c r="T6" s="9"/>
      <c r="U6">
        <v>6229597</v>
      </c>
    </row>
    <row r="7" spans="1:21" s="52" customFormat="1">
      <c r="A7" s="296">
        <f>VLOOKUP(U7,Sheet1!$C$2:$C$84,1,FALSE)</f>
        <v>4031879</v>
      </c>
      <c r="B7">
        <v>403187909</v>
      </c>
      <c r="C7" t="s">
        <v>442</v>
      </c>
      <c r="D7">
        <v>18176</v>
      </c>
      <c r="E7" s="241">
        <f>VLOOKUP(A7,Sheet1!$C$2:$E$84,3,FALSE)</f>
        <v>18176</v>
      </c>
      <c r="F7" s="242">
        <f t="shared" si="0"/>
        <v>0</v>
      </c>
      <c r="G7" s="258">
        <f t="shared" si="4"/>
        <v>0</v>
      </c>
      <c r="H7">
        <v>343845.81</v>
      </c>
      <c r="I7" s="244">
        <f>VLOOKUP(A7,Sheet1!$C$2:$F$84,4,FALSE)</f>
        <v>343845.81</v>
      </c>
      <c r="J7" s="242">
        <f t="shared" si="1"/>
        <v>0</v>
      </c>
      <c r="K7" s="258">
        <f t="shared" si="5"/>
        <v>0</v>
      </c>
      <c r="L7">
        <v>29.566782</v>
      </c>
      <c r="M7" s="241">
        <f>VLOOKUP(A7,Sheet1!$C$2:$G$84,5,FALSE)</f>
        <v>29.6</v>
      </c>
      <c r="N7" s="242">
        <f t="shared" si="2"/>
        <v>-3.3218000000001524E-2</v>
      </c>
      <c r="O7" s="258">
        <f t="shared" si="3"/>
        <v>-1.1234904999999999E-3</v>
      </c>
      <c r="P7">
        <v>537405.84</v>
      </c>
      <c r="Q7" s="241">
        <f>VLOOKUP(A7,Sheet1!$C$2:$H$84,6,FALSE)</f>
        <v>537939.15</v>
      </c>
      <c r="R7" s="242">
        <f t="shared" si="6"/>
        <v>-533.31000000005588</v>
      </c>
      <c r="S7" s="258">
        <f t="shared" si="7"/>
        <v>-9.9237850000000009E-4</v>
      </c>
      <c r="T7" s="9"/>
      <c r="U7">
        <v>4031879</v>
      </c>
    </row>
    <row r="8" spans="1:21" s="52" customFormat="1">
      <c r="A8" s="296">
        <f>VLOOKUP(U8,Sheet1!$C$2:$C$84,1,FALSE)</f>
        <v>2124533</v>
      </c>
      <c r="B8">
        <v>878742204</v>
      </c>
      <c r="C8" t="s">
        <v>472</v>
      </c>
      <c r="D8">
        <v>8200</v>
      </c>
      <c r="E8" s="241">
        <f>VLOOKUP(A8,Sheet1!$C$2:$E$84,3,FALSE)</f>
        <v>8200</v>
      </c>
      <c r="F8" s="242">
        <f t="shared" si="0"/>
        <v>0</v>
      </c>
      <c r="G8" s="258">
        <f t="shared" si="4"/>
        <v>0</v>
      </c>
      <c r="H8">
        <v>173840</v>
      </c>
      <c r="I8" s="244">
        <f>VLOOKUP(A8,Sheet1!$C$2:$F$84,4,FALSE)</f>
        <v>173840</v>
      </c>
      <c r="J8" s="242">
        <f t="shared" si="1"/>
        <v>0</v>
      </c>
      <c r="K8" s="258">
        <f t="shared" si="5"/>
        <v>0</v>
      </c>
      <c r="L8">
        <v>12.91</v>
      </c>
      <c r="M8" s="241">
        <f>VLOOKUP(A8,Sheet1!$C$2:$G$84,5,FALSE)</f>
        <v>12.91</v>
      </c>
      <c r="N8" s="242">
        <f t="shared" si="2"/>
        <v>0</v>
      </c>
      <c r="O8" s="258">
        <f t="shared" si="3"/>
        <v>0</v>
      </c>
      <c r="P8">
        <v>105862</v>
      </c>
      <c r="Q8" s="241">
        <f>VLOOKUP(A8,Sheet1!$C$2:$H$84,6,FALSE)</f>
        <v>105862</v>
      </c>
      <c r="R8" s="242">
        <f t="shared" si="6"/>
        <v>0</v>
      </c>
      <c r="S8" s="258">
        <f t="shared" si="7"/>
        <v>0</v>
      </c>
      <c r="T8" s="9"/>
      <c r="U8">
        <v>2124533</v>
      </c>
    </row>
    <row r="9" spans="1:21" s="52" customFormat="1">
      <c r="A9" s="296">
        <f>VLOOKUP(U9,Sheet1!$C$2:$C$84,1,FALSE)</f>
        <v>2569286</v>
      </c>
      <c r="B9" t="s">
        <v>329</v>
      </c>
      <c r="C9" t="s">
        <v>473</v>
      </c>
      <c r="D9">
        <v>42200</v>
      </c>
      <c r="E9" s="241">
        <f>VLOOKUP(A9,Sheet1!$C$2:$E$84,3,FALSE)</f>
        <v>42200</v>
      </c>
      <c r="F9" s="242">
        <f t="shared" si="0"/>
        <v>0</v>
      </c>
      <c r="G9" s="258">
        <f t="shared" si="4"/>
        <v>0</v>
      </c>
      <c r="H9">
        <v>495346.44</v>
      </c>
      <c r="I9" s="244">
        <f>VLOOKUP(A9,Sheet1!$C$2:$F$84,4,FALSE)</f>
        <v>495346.44</v>
      </c>
      <c r="J9" s="242">
        <f t="shared" si="1"/>
        <v>0</v>
      </c>
      <c r="K9" s="258">
        <f t="shared" si="5"/>
        <v>0</v>
      </c>
      <c r="L9">
        <v>14.58</v>
      </c>
      <c r="M9" s="241">
        <f>VLOOKUP(A9,Sheet1!$C$2:$G$84,5,FALSE)</f>
        <v>14.58</v>
      </c>
      <c r="N9" s="242">
        <f t="shared" si="2"/>
        <v>0</v>
      </c>
      <c r="O9" s="258">
        <f t="shared" si="3"/>
        <v>0</v>
      </c>
      <c r="P9">
        <v>615276</v>
      </c>
      <c r="Q9" s="241">
        <f>VLOOKUP(A9,Sheet1!$C$2:$H$84,6,FALSE)</f>
        <v>615276</v>
      </c>
      <c r="R9" s="242">
        <f t="shared" si="6"/>
        <v>0</v>
      </c>
      <c r="S9" s="258">
        <f t="shared" si="7"/>
        <v>0</v>
      </c>
      <c r="T9" s="9"/>
      <c r="U9">
        <v>2569286</v>
      </c>
    </row>
    <row r="10" spans="1:21" s="52" customFormat="1">
      <c r="A10" s="296">
        <f>VLOOKUP(U10,Sheet1!$C$2:$C$84,1,FALSE)</f>
        <v>6269861</v>
      </c>
      <c r="B10">
        <v>626986905</v>
      </c>
      <c r="C10" t="s">
        <v>443</v>
      </c>
      <c r="D10">
        <v>11200</v>
      </c>
      <c r="E10" s="241">
        <f>VLOOKUP(A10,Sheet1!$C$2:$E$84,3,FALSE)</f>
        <v>11200</v>
      </c>
      <c r="F10" s="242">
        <f t="shared" si="0"/>
        <v>0</v>
      </c>
      <c r="G10" s="258">
        <f t="shared" si="4"/>
        <v>0</v>
      </c>
      <c r="H10">
        <v>178647.75</v>
      </c>
      <c r="I10" s="244">
        <f>VLOOKUP(A10,Sheet1!$C$2:$F$84,4,FALSE)</f>
        <v>178647.75</v>
      </c>
      <c r="J10" s="242">
        <f t="shared" si="1"/>
        <v>0</v>
      </c>
      <c r="K10" s="258">
        <f t="shared" si="5"/>
        <v>0</v>
      </c>
      <c r="L10">
        <v>16.302994000000002</v>
      </c>
      <c r="M10" s="241">
        <f>VLOOKUP(A10,Sheet1!$C$2:$G$84,5,FALSE)</f>
        <v>16.3</v>
      </c>
      <c r="N10" s="242">
        <f t="shared" si="2"/>
        <v>2.9940000000010514E-3</v>
      </c>
      <c r="O10" s="258">
        <f t="shared" si="3"/>
        <v>1.8364720000000001E-4</v>
      </c>
      <c r="P10">
        <v>182593.53</v>
      </c>
      <c r="Q10" s="241">
        <f>VLOOKUP(A10,Sheet1!$C$2:$H$84,6,FALSE)</f>
        <v>182601.96</v>
      </c>
      <c r="R10" s="242">
        <f t="shared" si="6"/>
        <v>-8.4299999999930151</v>
      </c>
      <c r="S10" s="258">
        <f t="shared" si="7"/>
        <v>-4.6168100000000003E-5</v>
      </c>
      <c r="T10" s="9"/>
      <c r="U10">
        <v>6269861</v>
      </c>
    </row>
    <row r="11" spans="1:21" s="52" customFormat="1">
      <c r="A11" s="296">
        <f>VLOOKUP(U11,Sheet1!$C$2:$C$84,1,FALSE)</f>
        <v>2125097</v>
      </c>
      <c r="B11">
        <v>124765108</v>
      </c>
      <c r="C11" t="s">
        <v>474</v>
      </c>
      <c r="D11">
        <v>24400</v>
      </c>
      <c r="E11" s="241">
        <f>VLOOKUP(A11,Sheet1!$C$2:$E$84,3,FALSE)</f>
        <v>24400</v>
      </c>
      <c r="F11" s="242">
        <f t="shared" si="0"/>
        <v>0</v>
      </c>
      <c r="G11" s="258">
        <f t="shared" si="4"/>
        <v>0</v>
      </c>
      <c r="H11">
        <v>406039.06</v>
      </c>
      <c r="I11" s="244">
        <f>VLOOKUP(A11,Sheet1!$C$2:$F$84,4,FALSE)</f>
        <v>406039.06</v>
      </c>
      <c r="J11" s="242">
        <f t="shared" si="1"/>
        <v>0</v>
      </c>
      <c r="K11" s="258">
        <f t="shared" si="5"/>
        <v>0</v>
      </c>
      <c r="L11">
        <v>29.68</v>
      </c>
      <c r="M11" s="241">
        <f>VLOOKUP(A11,Sheet1!$C$2:$G$84,5,FALSE)</f>
        <v>29.68</v>
      </c>
      <c r="N11" s="242">
        <f t="shared" si="2"/>
        <v>0</v>
      </c>
      <c r="O11" s="258">
        <f t="shared" si="3"/>
        <v>0</v>
      </c>
      <c r="P11">
        <v>724192</v>
      </c>
      <c r="Q11" s="241">
        <f>VLOOKUP(A11,Sheet1!$C$2:$H$84,6,FALSE)</f>
        <v>724192</v>
      </c>
      <c r="R11" s="242">
        <f t="shared" si="6"/>
        <v>0</v>
      </c>
      <c r="S11" s="258">
        <f t="shared" si="7"/>
        <v>0</v>
      </c>
      <c r="T11" s="9"/>
      <c r="U11">
        <v>2125097</v>
      </c>
    </row>
    <row r="12" spans="1:21" s="52" customFormat="1">
      <c r="A12" s="296">
        <f>VLOOKUP(U12,Sheet1!$C$2:$C$84,1,FALSE)</f>
        <v>6986041</v>
      </c>
      <c r="B12">
        <v>698604006</v>
      </c>
      <c r="C12" t="s">
        <v>475</v>
      </c>
      <c r="D12">
        <v>6300</v>
      </c>
      <c r="E12" s="241">
        <f>VLOOKUP(A12,Sheet1!$C$2:$E$84,3,FALSE)</f>
        <v>6300</v>
      </c>
      <c r="F12" s="242">
        <f t="shared" si="0"/>
        <v>0</v>
      </c>
      <c r="G12" s="258">
        <f t="shared" si="4"/>
        <v>0</v>
      </c>
      <c r="H12">
        <v>168291.53</v>
      </c>
      <c r="I12" s="244">
        <f>VLOOKUP(A12,Sheet1!$C$2:$F$84,4,FALSE)</f>
        <v>168291.53</v>
      </c>
      <c r="J12" s="242">
        <f t="shared" si="1"/>
        <v>0</v>
      </c>
      <c r="K12" s="258">
        <f t="shared" si="5"/>
        <v>0</v>
      </c>
      <c r="L12">
        <v>35.752180000000003</v>
      </c>
      <c r="M12" s="241">
        <f>VLOOKUP(A12,Sheet1!$C$2:$G$84,5,FALSE)</f>
        <v>35.75</v>
      </c>
      <c r="N12" s="242">
        <f t="shared" si="2"/>
        <v>2.1800000000027353E-3</v>
      </c>
      <c r="O12" s="258">
        <f t="shared" si="3"/>
        <v>6.0975299999999999E-5</v>
      </c>
      <c r="P12">
        <v>225238.73</v>
      </c>
      <c r="Q12" s="241">
        <f>VLOOKUP(A12,Sheet1!$C$2:$H$84,6,FALSE)</f>
        <v>225249.12</v>
      </c>
      <c r="R12" s="242">
        <f t="shared" si="6"/>
        <v>-10.389999999984866</v>
      </c>
      <c r="S12" s="258">
        <f t="shared" si="7"/>
        <v>-4.6128799999999998E-5</v>
      </c>
      <c r="T12" s="9"/>
      <c r="U12">
        <v>6986041</v>
      </c>
    </row>
    <row r="13" spans="1:21" s="52" customFormat="1">
      <c r="A13" s="296">
        <f>VLOOKUP(U13,Sheet1!$C$2:$C$84,1,FALSE)</f>
        <v>2655657</v>
      </c>
      <c r="B13">
        <v>683715106</v>
      </c>
      <c r="C13" t="s">
        <v>476</v>
      </c>
      <c r="D13">
        <v>11800</v>
      </c>
      <c r="E13" s="241">
        <f>VLOOKUP(A13,Sheet1!$C$2:$E$84,3,FALSE)</f>
        <v>11800</v>
      </c>
      <c r="F13" s="242">
        <f t="shared" si="0"/>
        <v>0</v>
      </c>
      <c r="G13" s="258">
        <f t="shared" si="4"/>
        <v>0</v>
      </c>
      <c r="H13">
        <v>394088.85</v>
      </c>
      <c r="I13" s="244">
        <f>VLOOKUP(A13,Sheet1!$C$2:$F$84,4,FALSE)</f>
        <v>394088.85</v>
      </c>
      <c r="J13" s="242">
        <f t="shared" si="1"/>
        <v>0</v>
      </c>
      <c r="K13" s="258">
        <f t="shared" si="5"/>
        <v>0</v>
      </c>
      <c r="L13">
        <v>44.99</v>
      </c>
      <c r="M13" s="241">
        <f>VLOOKUP(A13,Sheet1!$C$2:$G$84,5,FALSE)</f>
        <v>44.99</v>
      </c>
      <c r="N13" s="242">
        <f t="shared" si="2"/>
        <v>0</v>
      </c>
      <c r="O13" s="258">
        <f t="shared" si="3"/>
        <v>0</v>
      </c>
      <c r="P13">
        <v>530882</v>
      </c>
      <c r="Q13" s="241">
        <f>VLOOKUP(A13,Sheet1!$C$2:$H$84,6,FALSE)</f>
        <v>530882</v>
      </c>
      <c r="R13" s="242">
        <f t="shared" si="6"/>
        <v>0</v>
      </c>
      <c r="S13" s="258">
        <f t="shared" si="7"/>
        <v>0</v>
      </c>
      <c r="T13" s="9"/>
      <c r="U13">
        <v>2655657</v>
      </c>
    </row>
    <row r="14" spans="1:21" s="52" customFormat="1">
      <c r="A14" s="296" t="str">
        <f>VLOOKUP(U14,Sheet1!$C$2:$C$84,1,FALSE)</f>
        <v>0263494</v>
      </c>
      <c r="B14">
        <v>26349902</v>
      </c>
      <c r="C14" t="s">
        <v>416</v>
      </c>
      <c r="D14">
        <v>65032</v>
      </c>
      <c r="E14" s="241">
        <f>VLOOKUP(A14,Sheet1!$C$2:$E$84,3,FALSE)</f>
        <v>65032</v>
      </c>
      <c r="F14" s="242">
        <f t="shared" si="0"/>
        <v>0</v>
      </c>
      <c r="G14" s="258">
        <f t="shared" si="4"/>
        <v>0</v>
      </c>
      <c r="H14">
        <v>487923.77</v>
      </c>
      <c r="I14" s="244">
        <f>VLOOKUP(A14,Sheet1!$C$2:$F$84,4,FALSE)</f>
        <v>487923.74</v>
      </c>
      <c r="J14" s="242">
        <f t="shared" si="1"/>
        <v>3.0000000027939677E-2</v>
      </c>
      <c r="K14" s="258">
        <f t="shared" si="5"/>
        <v>6.1500000000000001E-8</v>
      </c>
      <c r="L14">
        <v>8.3231169999999999</v>
      </c>
      <c r="M14" s="241">
        <f>VLOOKUP(A14,Sheet1!$C$2:$G$84,5,FALSE)</f>
        <v>8.33</v>
      </c>
      <c r="N14" s="242">
        <f t="shared" si="2"/>
        <v>-6.8830000000001945E-3</v>
      </c>
      <c r="O14" s="258">
        <f t="shared" si="3"/>
        <v>-8.269738E-4</v>
      </c>
      <c r="P14">
        <v>541268.97</v>
      </c>
      <c r="Q14" s="241">
        <f>VLOOKUP(A14,Sheet1!$C$2:$H$84,6,FALSE)</f>
        <v>541966.84</v>
      </c>
      <c r="R14" s="242">
        <f t="shared" si="6"/>
        <v>-697.86999999999534</v>
      </c>
      <c r="S14" s="258">
        <f t="shared" si="7"/>
        <v>-1.2893220000000001E-3</v>
      </c>
      <c r="T14" s="9"/>
      <c r="U14" s="325" t="s">
        <v>415</v>
      </c>
    </row>
    <row r="15" spans="1:21" s="52" customFormat="1">
      <c r="A15" s="296">
        <f>VLOOKUP(U15,Sheet1!$C$2:$C$84,1,FALSE)</f>
        <v>4031976</v>
      </c>
      <c r="B15">
        <v>403197908</v>
      </c>
      <c r="C15" t="s">
        <v>374</v>
      </c>
      <c r="D15">
        <v>1716</v>
      </c>
      <c r="E15" s="241">
        <f>VLOOKUP(A15,Sheet1!$C$2:$E$84,3,FALSE)</f>
        <v>1716</v>
      </c>
      <c r="F15" s="242">
        <f t="shared" si="0"/>
        <v>0</v>
      </c>
      <c r="G15" s="258">
        <f t="shared" si="4"/>
        <v>0</v>
      </c>
      <c r="H15">
        <v>337964.93</v>
      </c>
      <c r="I15" s="244">
        <f>VLOOKUP(A15,Sheet1!$C$2:$F$84,4,FALSE)</f>
        <v>337964.93</v>
      </c>
      <c r="J15" s="242">
        <f t="shared" si="1"/>
        <v>0</v>
      </c>
      <c r="K15" s="258">
        <f t="shared" si="5"/>
        <v>0</v>
      </c>
      <c r="L15">
        <v>316.72362800000002</v>
      </c>
      <c r="M15" s="241">
        <f>VLOOKUP(A15,Sheet1!$C$2:$G$84,5,FALSE)</f>
        <v>317.04000000000002</v>
      </c>
      <c r="N15" s="242">
        <f t="shared" si="2"/>
        <v>-0.31637200000000121</v>
      </c>
      <c r="O15" s="258">
        <f t="shared" si="3"/>
        <v>-9.9888980000000004E-4</v>
      </c>
      <c r="P15">
        <v>543497.75</v>
      </c>
      <c r="Q15" s="241">
        <f>VLOOKUP(A15,Sheet1!$C$2:$H$84,6,FALSE)</f>
        <v>544037.11</v>
      </c>
      <c r="R15" s="242">
        <f t="shared" si="6"/>
        <v>-539.35999999998603</v>
      </c>
      <c r="S15" s="258">
        <f t="shared" si="7"/>
        <v>-9.9238680000000011E-4</v>
      </c>
      <c r="T15" s="9"/>
      <c r="U15">
        <v>4031976</v>
      </c>
    </row>
    <row r="16" spans="1:21" s="52" customFormat="1">
      <c r="A16" s="296">
        <f>VLOOKUP(U16,Sheet1!$C$2:$C$84,1,FALSE)</f>
        <v>4741844</v>
      </c>
      <c r="B16">
        <v>474184900</v>
      </c>
      <c r="C16" t="s">
        <v>380</v>
      </c>
      <c r="D16">
        <v>3654</v>
      </c>
      <c r="E16" s="241">
        <f>VLOOKUP(A16,Sheet1!$C$2:$E$84,3,FALSE)</f>
        <v>3654</v>
      </c>
      <c r="F16" s="242">
        <f t="shared" si="0"/>
        <v>0</v>
      </c>
      <c r="G16" s="258">
        <f t="shared" si="4"/>
        <v>0</v>
      </c>
      <c r="H16">
        <v>405958.8</v>
      </c>
      <c r="I16" s="244">
        <f>VLOOKUP(A16,Sheet1!$C$2:$F$84,4,FALSE)</f>
        <v>405958.8</v>
      </c>
      <c r="J16" s="242">
        <f t="shared" si="1"/>
        <v>0</v>
      </c>
      <c r="K16" s="258">
        <f t="shared" si="5"/>
        <v>0</v>
      </c>
      <c r="L16">
        <v>128.44040799999999</v>
      </c>
      <c r="M16" s="241">
        <f>VLOOKUP(A16,Sheet1!$C$2:$G$84,5,FALSE)</f>
        <v>128.57</v>
      </c>
      <c r="N16" s="242">
        <f t="shared" si="2"/>
        <v>-0.12959200000000237</v>
      </c>
      <c r="O16" s="258">
        <f t="shared" si="3"/>
        <v>-1.008966E-3</v>
      </c>
      <c r="P16">
        <v>469321.25</v>
      </c>
      <c r="Q16" s="241">
        <f>VLOOKUP(A16,Sheet1!$C$2:$H$84,6,FALSE)</f>
        <v>469787</v>
      </c>
      <c r="R16" s="242">
        <f t="shared" si="6"/>
        <v>-465.75</v>
      </c>
      <c r="S16" s="258">
        <f t="shared" si="7"/>
        <v>-9.923906000000001E-4</v>
      </c>
      <c r="T16" s="9"/>
      <c r="U16">
        <v>4741844</v>
      </c>
    </row>
    <row r="17" spans="1:21" s="52" customFormat="1">
      <c r="A17" s="296">
        <f>VLOOKUP(U17,Sheet1!$C$2:$C$84,1,FALSE)</f>
        <v>5330047</v>
      </c>
      <c r="B17">
        <v>533004909</v>
      </c>
      <c r="C17" t="s">
        <v>444</v>
      </c>
      <c r="D17">
        <v>5188</v>
      </c>
      <c r="E17" s="241">
        <f>VLOOKUP(A17,Sheet1!$C$2:$E$84,3,FALSE)</f>
        <v>5188</v>
      </c>
      <c r="F17" s="242">
        <f t="shared" si="0"/>
        <v>0</v>
      </c>
      <c r="G17" s="258">
        <f t="shared" si="4"/>
        <v>0</v>
      </c>
      <c r="H17">
        <v>492884.57</v>
      </c>
      <c r="I17" s="244">
        <f>VLOOKUP(A17,Sheet1!$C$2:$F$84,4,FALSE)</f>
        <v>492884.56</v>
      </c>
      <c r="J17" s="242">
        <f t="shared" si="1"/>
        <v>1.0000000009313226E-2</v>
      </c>
      <c r="K17" s="258">
        <f t="shared" si="5"/>
        <v>2.03E-8</v>
      </c>
      <c r="L17">
        <v>173.654977</v>
      </c>
      <c r="M17" s="241">
        <f>VLOOKUP(A17,Sheet1!$C$2:$G$84,5,FALSE)</f>
        <v>173.83</v>
      </c>
      <c r="N17" s="242">
        <f t="shared" si="2"/>
        <v>-0.17502300000001014</v>
      </c>
      <c r="O17" s="258">
        <f t="shared" si="3"/>
        <v>-1.0078778E-3</v>
      </c>
      <c r="P17">
        <v>900922.02</v>
      </c>
      <c r="Q17" s="241">
        <f>VLOOKUP(A17,Sheet1!$C$2:$H$84,6,FALSE)</f>
        <v>901816.08</v>
      </c>
      <c r="R17" s="242">
        <f t="shared" si="6"/>
        <v>-894.05999999993946</v>
      </c>
      <c r="S17" s="258">
        <f t="shared" si="7"/>
        <v>-9.923833E-4</v>
      </c>
      <c r="T17" s="9"/>
      <c r="U17">
        <v>5330047</v>
      </c>
    </row>
    <row r="18" spans="1:21" s="52" customFormat="1">
      <c r="A18" s="296">
        <f>VLOOKUP(U18,Sheet1!$C$2:$C$84,1,FALSE)</f>
        <v>6054603</v>
      </c>
      <c r="B18">
        <v>605460005</v>
      </c>
      <c r="C18" t="s">
        <v>477</v>
      </c>
      <c r="D18">
        <v>24100</v>
      </c>
      <c r="E18" s="241">
        <f>VLOOKUP(A18,Sheet1!$C$2:$E$84,3,FALSE)</f>
        <v>24100</v>
      </c>
      <c r="F18" s="242">
        <f t="shared" si="0"/>
        <v>0</v>
      </c>
      <c r="G18" s="258">
        <f t="shared" si="4"/>
        <v>0</v>
      </c>
      <c r="H18">
        <v>234404.42</v>
      </c>
      <c r="I18" s="244">
        <f>VLOOKUP(A18,Sheet1!$C$2:$F$84,4,FALSE)</f>
        <v>234404.42</v>
      </c>
      <c r="J18" s="242">
        <f t="shared" si="1"/>
        <v>0</v>
      </c>
      <c r="K18" s="258">
        <f t="shared" si="5"/>
        <v>0</v>
      </c>
      <c r="L18">
        <v>10.499608</v>
      </c>
      <c r="M18" s="241">
        <f>VLOOKUP(A18,Sheet1!$C$2:$G$84,5,FALSE)</f>
        <v>10.5</v>
      </c>
      <c r="N18" s="242">
        <f t="shared" si="2"/>
        <v>-3.919999999997259E-4</v>
      </c>
      <c r="O18" s="258">
        <f t="shared" si="3"/>
        <v>-3.73347E-5</v>
      </c>
      <c r="P18">
        <v>253040.55</v>
      </c>
      <c r="Q18" s="241">
        <f>VLOOKUP(A18,Sheet1!$C$2:$H$84,6,FALSE)</f>
        <v>253052.22</v>
      </c>
      <c r="R18" s="242">
        <f t="shared" si="6"/>
        <v>-11.670000000012806</v>
      </c>
      <c r="S18" s="258">
        <f t="shared" si="7"/>
        <v>-4.6119099999999997E-5</v>
      </c>
      <c r="T18" s="9"/>
      <c r="U18">
        <v>6054603</v>
      </c>
    </row>
    <row r="19" spans="1:21" s="52" customFormat="1">
      <c r="A19" s="296">
        <f>VLOOKUP(U19,Sheet1!$C$2:$C$84,1,FALSE)</f>
        <v>6185495</v>
      </c>
      <c r="B19">
        <v>618549901</v>
      </c>
      <c r="C19" t="s">
        <v>407</v>
      </c>
      <c r="D19">
        <v>1883</v>
      </c>
      <c r="E19" s="241">
        <f>VLOOKUP(A19,Sheet1!$C$2:$E$84,3,FALSE)</f>
        <v>1883</v>
      </c>
      <c r="F19" s="242">
        <f t="shared" si="0"/>
        <v>0</v>
      </c>
      <c r="G19" s="258">
        <f t="shared" si="4"/>
        <v>0</v>
      </c>
      <c r="H19">
        <v>180451.82</v>
      </c>
      <c r="I19" s="244">
        <f>VLOOKUP(A19,Sheet1!$C$2:$F$84,4,FALSE)</f>
        <v>180451.82</v>
      </c>
      <c r="J19" s="242">
        <f t="shared" si="1"/>
        <v>0</v>
      </c>
      <c r="K19" s="258">
        <f t="shared" si="5"/>
        <v>0</v>
      </c>
      <c r="L19">
        <v>208.90180799999999</v>
      </c>
      <c r="M19" s="241">
        <f>VLOOKUP(A19,Sheet1!$C$2:$G$84,5,FALSE)</f>
        <v>208.79</v>
      </c>
      <c r="N19" s="242">
        <f t="shared" si="2"/>
        <v>0.11180799999999635</v>
      </c>
      <c r="O19" s="258">
        <f t="shared" si="3"/>
        <v>5.3521799999999996E-4</v>
      </c>
      <c r="P19">
        <v>393362.1</v>
      </c>
      <c r="Q19" s="241">
        <f>VLOOKUP(A19,Sheet1!$C$2:$H$84,6,FALSE)</f>
        <v>393156.57</v>
      </c>
      <c r="R19" s="242">
        <f t="shared" si="6"/>
        <v>205.52999999996973</v>
      </c>
      <c r="S19" s="258">
        <f t="shared" si="7"/>
        <v>5.2249570000000001E-4</v>
      </c>
      <c r="T19" s="9"/>
      <c r="U19">
        <v>6185495</v>
      </c>
    </row>
    <row r="20" spans="1:21" s="52" customFormat="1">
      <c r="A20" s="296">
        <f>VLOOKUP(U20,Sheet1!$C$2:$C$84,1,FALSE)</f>
        <v>6499260</v>
      </c>
      <c r="B20">
        <v>649926003</v>
      </c>
      <c r="C20" t="s">
        <v>387</v>
      </c>
      <c r="D20">
        <v>3900</v>
      </c>
      <c r="E20" s="241">
        <f>VLOOKUP(A20,Sheet1!$C$2:$E$84,3,FALSE)</f>
        <v>3900</v>
      </c>
      <c r="F20" s="242">
        <f t="shared" si="0"/>
        <v>0</v>
      </c>
      <c r="G20" s="258">
        <f t="shared" si="4"/>
        <v>0</v>
      </c>
      <c r="H20">
        <v>211774.68</v>
      </c>
      <c r="I20" s="244">
        <f>VLOOKUP(A20,Sheet1!$C$2:$F$84,4,FALSE)</f>
        <v>211774.68</v>
      </c>
      <c r="J20" s="242">
        <f t="shared" si="1"/>
        <v>0</v>
      </c>
      <c r="K20" s="258">
        <f t="shared" si="5"/>
        <v>0</v>
      </c>
      <c r="L20">
        <v>67.112607999999994</v>
      </c>
      <c r="M20" s="241">
        <f>VLOOKUP(A20,Sheet1!$C$2:$G$84,5,FALSE)</f>
        <v>67.12</v>
      </c>
      <c r="N20" s="242">
        <f t="shared" si="2"/>
        <v>-7.3920000000100572E-3</v>
      </c>
      <c r="O20" s="258">
        <f t="shared" si="3"/>
        <v>-1.1014320000000001E-4</v>
      </c>
      <c r="P20">
        <v>261739.17</v>
      </c>
      <c r="Q20" s="241">
        <f>VLOOKUP(A20,Sheet1!$C$2:$H$84,6,FALSE)</f>
        <v>261751.25</v>
      </c>
      <c r="R20" s="242">
        <f t="shared" si="6"/>
        <v>-12.079999999987194</v>
      </c>
      <c r="S20" s="258">
        <f t="shared" si="7"/>
        <v>-4.6152800000000003E-5</v>
      </c>
      <c r="T20" s="9"/>
      <c r="U20">
        <v>6499260</v>
      </c>
    </row>
    <row r="21" spans="1:21" s="52" customFormat="1">
      <c r="A21" s="296">
        <f>VLOOKUP(U21,Sheet1!$C$2:$C$84,1,FALSE)</f>
        <v>6555805</v>
      </c>
      <c r="B21">
        <v>655580009</v>
      </c>
      <c r="C21" t="s">
        <v>478</v>
      </c>
      <c r="D21">
        <v>6000</v>
      </c>
      <c r="E21" s="241">
        <f>VLOOKUP(A21,Sheet1!$C$2:$E$84,3,FALSE)</f>
        <v>6000</v>
      </c>
      <c r="F21" s="242">
        <f t="shared" si="0"/>
        <v>0</v>
      </c>
      <c r="G21" s="258">
        <f t="shared" si="4"/>
        <v>0</v>
      </c>
      <c r="H21">
        <v>214862.88</v>
      </c>
      <c r="I21" s="244">
        <f>VLOOKUP(A21,Sheet1!$C$2:$F$84,4,FALSE)</f>
        <v>214862.88</v>
      </c>
      <c r="J21" s="242">
        <f t="shared" si="1"/>
        <v>0</v>
      </c>
      <c r="K21" s="258">
        <f t="shared" si="5"/>
        <v>0</v>
      </c>
      <c r="L21">
        <v>39.258200000000002</v>
      </c>
      <c r="M21" s="241">
        <f>VLOOKUP(A21,Sheet1!$C$2:$G$84,5,FALSE)</f>
        <v>39.26</v>
      </c>
      <c r="N21" s="242">
        <f t="shared" si="2"/>
        <v>-1.799999999995805E-3</v>
      </c>
      <c r="O21" s="258">
        <f t="shared" si="3"/>
        <v>-4.5850299999999997E-5</v>
      </c>
      <c r="P21">
        <v>235549.2</v>
      </c>
      <c r="Q21" s="241">
        <f>VLOOKUP(A21,Sheet1!$C$2:$H$84,6,FALSE)</f>
        <v>235560.07</v>
      </c>
      <c r="R21" s="242">
        <f t="shared" si="6"/>
        <v>-10.869999999995343</v>
      </c>
      <c r="S21" s="258">
        <f t="shared" si="7"/>
        <v>-4.6147499999999998E-5</v>
      </c>
      <c r="T21" s="9"/>
      <c r="U21">
        <v>6555805</v>
      </c>
    </row>
    <row r="22" spans="1:21" s="52" customFormat="1">
      <c r="A22" s="296">
        <f>VLOOKUP(U22,Sheet1!$C$2:$C$84,1,FALSE)</f>
        <v>6640682</v>
      </c>
      <c r="B22">
        <v>664068004</v>
      </c>
      <c r="C22" t="s">
        <v>479</v>
      </c>
      <c r="D22">
        <v>3986</v>
      </c>
      <c r="E22" s="241">
        <f>VLOOKUP(A22,Sheet1!$C$2:$E$84,3,FALSE)</f>
        <v>3986</v>
      </c>
      <c r="F22" s="242">
        <f t="shared" si="0"/>
        <v>0</v>
      </c>
      <c r="G22" s="258">
        <f t="shared" si="4"/>
        <v>0</v>
      </c>
      <c r="H22">
        <v>394943.18</v>
      </c>
      <c r="I22" s="244">
        <f>VLOOKUP(A22,Sheet1!$C$2:$F$84,4,FALSE)</f>
        <v>400043.51</v>
      </c>
      <c r="J22" s="242">
        <f t="shared" si="1"/>
        <v>-5100.3300000000163</v>
      </c>
      <c r="K22" s="258">
        <f t="shared" si="5"/>
        <v>-1.29140855E-2</v>
      </c>
      <c r="L22">
        <v>129.53822</v>
      </c>
      <c r="M22" s="241">
        <f>VLOOKUP(A22,Sheet1!$C$2:$G$84,5,FALSE)</f>
        <v>129.54</v>
      </c>
      <c r="N22" s="242">
        <f t="shared" si="2"/>
        <v>-1.7799999999965621E-3</v>
      </c>
      <c r="O22" s="258">
        <f t="shared" si="3"/>
        <v>-1.37411E-5</v>
      </c>
      <c r="P22">
        <v>516339.35</v>
      </c>
      <c r="Q22" s="241">
        <f>VLOOKUP(A22,Sheet1!$C$2:$H$84,6,FALSE)</f>
        <v>516363.17</v>
      </c>
      <c r="R22" s="242">
        <f t="shared" si="6"/>
        <v>-23.820000000006985</v>
      </c>
      <c r="S22" s="258">
        <f t="shared" si="7"/>
        <v>-4.6132499999999999E-5</v>
      </c>
      <c r="T22" s="9"/>
      <c r="U22">
        <v>6640682</v>
      </c>
    </row>
    <row r="23" spans="1:21" s="52" customFormat="1">
      <c r="A23" s="296">
        <f>VLOOKUP(U23,Sheet1!$C$2:$C$84,1,FALSE)</f>
        <v>6659428</v>
      </c>
      <c r="B23">
        <v>665942009</v>
      </c>
      <c r="C23" t="s">
        <v>480</v>
      </c>
      <c r="D23">
        <v>7911</v>
      </c>
      <c r="E23" s="241">
        <f>VLOOKUP(A23,Sheet1!$C$2:$E$84,3,FALSE)</f>
        <v>7911</v>
      </c>
      <c r="F23" s="242">
        <f t="shared" si="0"/>
        <v>0</v>
      </c>
      <c r="G23" s="258">
        <f t="shared" si="4"/>
        <v>0</v>
      </c>
      <c r="H23">
        <v>352324.1</v>
      </c>
      <c r="I23" s="244">
        <f>VLOOKUP(A23,Sheet1!$C$2:$F$84,4,FALSE)</f>
        <v>352324.1</v>
      </c>
      <c r="J23" s="242">
        <f t="shared" si="1"/>
        <v>0</v>
      </c>
      <c r="K23" s="258">
        <f t="shared" si="5"/>
        <v>0</v>
      </c>
      <c r="L23">
        <v>59.141024999999999</v>
      </c>
      <c r="M23" s="241">
        <f>VLOOKUP(A23,Sheet1!$C$2:$G$84,5,FALSE)</f>
        <v>59.14</v>
      </c>
      <c r="N23" s="242">
        <f t="shared" si="2"/>
        <v>1.0249999999984993E-3</v>
      </c>
      <c r="O23" s="258">
        <f t="shared" si="3"/>
        <v>1.7331500000000002E-5</v>
      </c>
      <c r="P23">
        <v>467864.65</v>
      </c>
      <c r="Q23" s="241">
        <f>VLOOKUP(A23,Sheet1!$C$2:$H$84,6,FALSE)</f>
        <v>467886.23</v>
      </c>
      <c r="R23" s="242">
        <f t="shared" si="6"/>
        <v>-21.57999999995809</v>
      </c>
      <c r="S23" s="258">
        <f t="shared" si="7"/>
        <v>-4.6124500000000002E-5</v>
      </c>
      <c r="T23" s="9"/>
      <c r="U23">
        <v>6659428</v>
      </c>
    </row>
    <row r="24" spans="1:21" s="52" customFormat="1">
      <c r="A24" s="296">
        <f>VLOOKUP(U24,Sheet1!$C$2:$C$84,1,FALSE)</f>
        <v>6661144</v>
      </c>
      <c r="B24">
        <v>666114004</v>
      </c>
      <c r="C24" t="s">
        <v>391</v>
      </c>
      <c r="D24">
        <v>17800</v>
      </c>
      <c r="E24" s="241">
        <f>VLOOKUP(A24,Sheet1!$C$2:$E$84,3,FALSE)</f>
        <v>17800</v>
      </c>
      <c r="F24" s="242">
        <f t="shared" si="0"/>
        <v>0</v>
      </c>
      <c r="G24" s="258">
        <f t="shared" si="4"/>
        <v>0</v>
      </c>
      <c r="H24">
        <v>280514.89</v>
      </c>
      <c r="I24" s="244">
        <f>VLOOKUP(A24,Sheet1!$C$2:$F$84,4,FALSE)</f>
        <v>280514.89</v>
      </c>
      <c r="J24" s="242">
        <f t="shared" si="1"/>
        <v>0</v>
      </c>
      <c r="K24" s="258">
        <f t="shared" si="5"/>
        <v>0</v>
      </c>
      <c r="L24">
        <v>17.142593999999999</v>
      </c>
      <c r="M24" s="241">
        <f>VLOOKUP(A24,Sheet1!$C$2:$G$84,5,FALSE)</f>
        <v>17.14</v>
      </c>
      <c r="N24" s="242">
        <f t="shared" si="2"/>
        <v>2.5939999999984309E-3</v>
      </c>
      <c r="O24" s="258">
        <f t="shared" si="3"/>
        <v>1.5131899999999999E-4</v>
      </c>
      <c r="P24">
        <v>305138.15999999997</v>
      </c>
      <c r="Q24" s="241">
        <f>VLOOKUP(A24,Sheet1!$C$2:$H$84,6,FALSE)</f>
        <v>305152.24</v>
      </c>
      <c r="R24" s="242">
        <f t="shared" si="6"/>
        <v>-14.080000000016298</v>
      </c>
      <c r="S24" s="258">
        <f t="shared" si="7"/>
        <v>-4.6143000000000002E-5</v>
      </c>
      <c r="T24" s="9"/>
      <c r="U24">
        <v>6661144</v>
      </c>
    </row>
    <row r="25" spans="1:21" s="52" customFormat="1">
      <c r="A25" s="296">
        <f>VLOOKUP(U25,Sheet1!$C$2:$C$84,1,FALSE)</f>
        <v>6916781</v>
      </c>
      <c r="B25">
        <v>691678007</v>
      </c>
      <c r="C25" t="s">
        <v>284</v>
      </c>
      <c r="D25">
        <v>12030</v>
      </c>
      <c r="E25" s="241">
        <f>VLOOKUP(A25,Sheet1!$C$2:$E$84,3,FALSE)</f>
        <v>12030</v>
      </c>
      <c r="F25" s="242">
        <f t="shared" si="0"/>
        <v>0</v>
      </c>
      <c r="G25" s="258">
        <f t="shared" si="4"/>
        <v>0</v>
      </c>
      <c r="H25">
        <v>187289.38</v>
      </c>
      <c r="I25" s="244">
        <f>VLOOKUP(A25,Sheet1!$C$2:$F$84,4,FALSE)</f>
        <v>187289.37</v>
      </c>
      <c r="J25" s="242">
        <f t="shared" si="1"/>
        <v>1.0000000009313226E-2</v>
      </c>
      <c r="K25" s="258">
        <f t="shared" si="5"/>
        <v>5.3400000000000002E-8</v>
      </c>
      <c r="L25">
        <v>18.799911999999999</v>
      </c>
      <c r="M25" s="241">
        <f>VLOOKUP(A25,Sheet1!$C$2:$G$84,5,FALSE)</f>
        <v>18.8</v>
      </c>
      <c r="N25" s="242">
        <f t="shared" si="2"/>
        <v>-8.800000000164232E-5</v>
      </c>
      <c r="O25" s="258">
        <f t="shared" si="3"/>
        <v>-4.6809000000000004E-6</v>
      </c>
      <c r="P25">
        <v>226162.94</v>
      </c>
      <c r="Q25" s="241">
        <f>VLOOKUP(A25,Sheet1!$C$2:$H$84,6,FALSE)</f>
        <v>226179.51</v>
      </c>
      <c r="R25" s="242">
        <f t="shared" si="6"/>
        <v>-16.570000000006985</v>
      </c>
      <c r="S25" s="258">
        <f t="shared" si="7"/>
        <v>-7.3265799999999999E-5</v>
      </c>
      <c r="T25" s="9"/>
      <c r="U25">
        <v>6916781</v>
      </c>
    </row>
    <row r="26" spans="1:21" s="52" customFormat="1">
      <c r="A26" s="296">
        <f>VLOOKUP(U26,Sheet1!$C$2:$C$84,1,FALSE)</f>
        <v>5889505</v>
      </c>
      <c r="B26">
        <v>588950907</v>
      </c>
      <c r="C26" t="s">
        <v>379</v>
      </c>
      <c r="D26">
        <v>19754</v>
      </c>
      <c r="E26" s="241">
        <f>VLOOKUP(A26,Sheet1!$C$2:$E$84,3,FALSE)</f>
        <v>19754</v>
      </c>
      <c r="F26" s="242">
        <f t="shared" si="0"/>
        <v>0</v>
      </c>
      <c r="G26" s="258">
        <f t="shared" si="4"/>
        <v>0</v>
      </c>
      <c r="H26">
        <v>389105.64</v>
      </c>
      <c r="I26" s="244">
        <f>VLOOKUP(A26,Sheet1!$C$2:$F$84,4,FALSE)</f>
        <v>389105.64</v>
      </c>
      <c r="J26" s="242">
        <f t="shared" si="1"/>
        <v>0</v>
      </c>
      <c r="K26" s="258">
        <f t="shared" si="5"/>
        <v>0</v>
      </c>
      <c r="L26">
        <v>21.694127999999999</v>
      </c>
      <c r="M26" s="241">
        <f>VLOOKUP(A26,Sheet1!$C$2:$G$84,5,FALSE)</f>
        <v>21.72</v>
      </c>
      <c r="N26" s="242">
        <f t="shared" si="2"/>
        <v>-2.5871999999999673E-2</v>
      </c>
      <c r="O26" s="258">
        <f t="shared" si="3"/>
        <v>-1.1925808E-3</v>
      </c>
      <c r="P26">
        <v>428545.8</v>
      </c>
      <c r="Q26" s="241">
        <f>VLOOKUP(A26,Sheet1!$C$2:$H$84,6,FALSE)</f>
        <v>428971.08</v>
      </c>
      <c r="R26" s="242">
        <f t="shared" si="6"/>
        <v>-425.28000000002794</v>
      </c>
      <c r="S26" s="258">
        <f t="shared" si="7"/>
        <v>-9.9237929999999993E-4</v>
      </c>
      <c r="T26" s="9"/>
      <c r="U26">
        <v>5889505</v>
      </c>
    </row>
    <row r="27" spans="1:21" s="52" customFormat="1">
      <c r="A27" s="296">
        <f>VLOOKUP(U27,Sheet1!$C$2:$C$84,1,FALSE)</f>
        <v>6356406</v>
      </c>
      <c r="B27">
        <v>635640006</v>
      </c>
      <c r="C27" t="s">
        <v>394</v>
      </c>
      <c r="D27">
        <v>6188</v>
      </c>
      <c r="E27" s="241">
        <f>VLOOKUP(A27,Sheet1!$C$2:$E$84,3,FALSE)</f>
        <v>6188</v>
      </c>
      <c r="F27" s="242">
        <f t="shared" si="0"/>
        <v>0</v>
      </c>
      <c r="G27" s="258">
        <f t="shared" si="4"/>
        <v>0</v>
      </c>
      <c r="H27">
        <v>208492.07</v>
      </c>
      <c r="I27" s="244">
        <f>VLOOKUP(A27,Sheet1!$C$2:$F$84,4,FALSE)</f>
        <v>194414.99</v>
      </c>
      <c r="J27" s="242">
        <f t="shared" si="1"/>
        <v>14077.080000000016</v>
      </c>
      <c r="K27" s="258">
        <f t="shared" si="5"/>
        <v>6.7518539200000005E-2</v>
      </c>
      <c r="L27">
        <v>25.464777999999999</v>
      </c>
      <c r="M27" s="241">
        <f>VLOOKUP(A27,Sheet1!$C$2:$G$84,5,FALSE)</f>
        <v>25.47</v>
      </c>
      <c r="N27" s="242">
        <f t="shared" si="2"/>
        <v>-5.2219999999998379E-3</v>
      </c>
      <c r="O27" s="258">
        <f t="shared" si="3"/>
        <v>-2.0506760000000001E-4</v>
      </c>
      <c r="P27">
        <v>157576.04999999999</v>
      </c>
      <c r="Q27" s="241">
        <f>VLOOKUP(A27,Sheet1!$C$2:$H$84,6,FALSE)</f>
        <v>157583.32</v>
      </c>
      <c r="R27" s="242">
        <f t="shared" si="6"/>
        <v>-7.2700000000186265</v>
      </c>
      <c r="S27" s="258">
        <f t="shared" si="7"/>
        <v>-4.6136500000000001E-5</v>
      </c>
      <c r="T27" s="9"/>
      <c r="U27">
        <v>6356406</v>
      </c>
    </row>
    <row r="28" spans="1:21" s="52" customFormat="1">
      <c r="A28" s="296">
        <f>VLOOKUP(U28,Sheet1!$C$2:$C$84,1,FALSE)</f>
        <v>6869302</v>
      </c>
      <c r="B28">
        <v>686930009</v>
      </c>
      <c r="C28" t="s">
        <v>481</v>
      </c>
      <c r="D28">
        <v>2398</v>
      </c>
      <c r="E28" s="241">
        <f>VLOOKUP(A28,Sheet1!$C$2:$E$84,3,FALSE)</f>
        <v>2398</v>
      </c>
      <c r="F28" s="242">
        <f t="shared" si="0"/>
        <v>0</v>
      </c>
      <c r="G28" s="258">
        <f t="shared" si="4"/>
        <v>0</v>
      </c>
      <c r="H28">
        <v>172824.13</v>
      </c>
      <c r="I28" s="244">
        <f>VLOOKUP(A28,Sheet1!$C$2:$F$84,4,FALSE)</f>
        <v>203559.9</v>
      </c>
      <c r="J28" s="242">
        <f t="shared" si="1"/>
        <v>-30735.76999999999</v>
      </c>
      <c r="K28" s="258">
        <f t="shared" si="5"/>
        <v>-0.17784420500000001</v>
      </c>
      <c r="L28">
        <v>109.517</v>
      </c>
      <c r="M28" s="241">
        <f>VLOOKUP(A28,Sheet1!$C$2:$G$84,5,FALSE)</f>
        <v>109.52</v>
      </c>
      <c r="N28" s="242">
        <f t="shared" si="2"/>
        <v>-3.0000000000001137E-3</v>
      </c>
      <c r="O28" s="258">
        <f t="shared" si="3"/>
        <v>-2.7393E-5</v>
      </c>
      <c r="P28">
        <v>262621.77</v>
      </c>
      <c r="Q28" s="241">
        <f>VLOOKUP(A28,Sheet1!$C$2:$H$84,6,FALSE)</f>
        <v>262633.88</v>
      </c>
      <c r="R28" s="242">
        <f t="shared" si="6"/>
        <v>-12.10999999998603</v>
      </c>
      <c r="S28" s="258">
        <f t="shared" si="7"/>
        <v>-4.6111900000000001E-5</v>
      </c>
      <c r="T28" s="9"/>
      <c r="U28">
        <v>6869302</v>
      </c>
    </row>
    <row r="29" spans="1:21" s="52" customFormat="1">
      <c r="A29" s="296">
        <f>VLOOKUP(U29,Sheet1!$C$2:$C$84,1,FALSE)</f>
        <v>2024677</v>
      </c>
      <c r="B29">
        <v>67901108</v>
      </c>
      <c r="C29" t="s">
        <v>482</v>
      </c>
      <c r="D29">
        <v>20835</v>
      </c>
      <c r="E29" s="241">
        <f>VLOOKUP(A29,Sheet1!$C$2:$E$84,3,FALSE)</f>
        <v>20835</v>
      </c>
      <c r="F29" s="242">
        <f t="shared" si="0"/>
        <v>0</v>
      </c>
      <c r="G29" s="258">
        <f t="shared" si="4"/>
        <v>0</v>
      </c>
      <c r="H29">
        <v>280479.26</v>
      </c>
      <c r="I29" s="244">
        <f>VLOOKUP(A29,Sheet1!$C$2:$F$84,4,FALSE)</f>
        <v>280476.57</v>
      </c>
      <c r="J29" s="242">
        <f t="shared" si="1"/>
        <v>2.6900000000023283</v>
      </c>
      <c r="K29" s="258">
        <f t="shared" si="5"/>
        <v>9.5906999999999995E-6</v>
      </c>
      <c r="L29">
        <v>18.52</v>
      </c>
      <c r="M29" s="241">
        <f>VLOOKUP(A29,Sheet1!$C$2:$G$84,5,FALSE)</f>
        <v>18.52</v>
      </c>
      <c r="N29" s="242">
        <f t="shared" si="2"/>
        <v>0</v>
      </c>
      <c r="O29" s="258">
        <f t="shared" si="3"/>
        <v>0</v>
      </c>
      <c r="P29">
        <v>385864.2</v>
      </c>
      <c r="Q29" s="241">
        <f>VLOOKUP(A29,Sheet1!$C$2:$H$84,6,FALSE)</f>
        <v>385864.2</v>
      </c>
      <c r="R29" s="242">
        <f t="shared" si="6"/>
        <v>0</v>
      </c>
      <c r="S29" s="258">
        <f t="shared" si="7"/>
        <v>0</v>
      </c>
      <c r="T29" s="9"/>
      <c r="U29">
        <v>2024677</v>
      </c>
    </row>
    <row r="30" spans="1:21" s="52" customFormat="1">
      <c r="A30" s="296">
        <f>VLOOKUP(U30,Sheet1!$C$2:$C$84,1,FALSE)</f>
        <v>2173706</v>
      </c>
      <c r="B30">
        <v>138006309</v>
      </c>
      <c r="C30" t="s">
        <v>483</v>
      </c>
      <c r="D30">
        <v>8875</v>
      </c>
      <c r="E30" s="241">
        <f>VLOOKUP(A30,Sheet1!$C$2:$E$84,3,FALSE)</f>
        <v>8875</v>
      </c>
      <c r="F30" s="242">
        <f t="shared" si="0"/>
        <v>0</v>
      </c>
      <c r="G30" s="258">
        <f t="shared" si="4"/>
        <v>0</v>
      </c>
      <c r="H30">
        <v>273871.64</v>
      </c>
      <c r="I30" s="244">
        <f>VLOOKUP(A30,Sheet1!$C$2:$F$84,4,FALSE)</f>
        <v>265880.56</v>
      </c>
      <c r="J30" s="242">
        <f t="shared" si="1"/>
        <v>7991.0800000000163</v>
      </c>
      <c r="K30" s="258">
        <f t="shared" si="5"/>
        <v>2.9178194599999999E-2</v>
      </c>
      <c r="L30">
        <v>26.17</v>
      </c>
      <c r="M30" s="241">
        <f>VLOOKUP(A30,Sheet1!$C$2:$G$84,5,FALSE)</f>
        <v>26.17</v>
      </c>
      <c r="N30" s="242">
        <f t="shared" si="2"/>
        <v>0</v>
      </c>
      <c r="O30" s="258">
        <f t="shared" si="3"/>
        <v>0</v>
      </c>
      <c r="P30">
        <v>232258.75</v>
      </c>
      <c r="Q30" s="241">
        <f>VLOOKUP(A30,Sheet1!$C$2:$H$84,6,FALSE)</f>
        <v>232258.75</v>
      </c>
      <c r="R30" s="242">
        <f t="shared" si="6"/>
        <v>0</v>
      </c>
      <c r="S30" s="258">
        <f t="shared" si="7"/>
        <v>0</v>
      </c>
      <c r="T30" s="9"/>
      <c r="U30">
        <v>2173706</v>
      </c>
    </row>
    <row r="31" spans="1:21" s="52" customFormat="1">
      <c r="A31" s="296">
        <f>VLOOKUP(U31,Sheet1!$C$2:$C$84,1,FALSE)</f>
        <v>2775135</v>
      </c>
      <c r="B31">
        <v>803054204</v>
      </c>
      <c r="C31" t="s">
        <v>447</v>
      </c>
      <c r="D31">
        <v>6200</v>
      </c>
      <c r="E31" s="241">
        <f>VLOOKUP(A31,Sheet1!$C$2:$E$84,3,FALSE)</f>
        <v>6200</v>
      </c>
      <c r="F31" s="242">
        <f t="shared" si="0"/>
        <v>0</v>
      </c>
      <c r="G31" s="258">
        <f t="shared" si="4"/>
        <v>0</v>
      </c>
      <c r="H31">
        <v>633075.1</v>
      </c>
      <c r="I31" s="244">
        <f>VLOOKUP(A31,Sheet1!$C$2:$F$84,4,FALSE)</f>
        <v>638639.88</v>
      </c>
      <c r="J31" s="242">
        <f t="shared" si="1"/>
        <v>-5564.7800000000279</v>
      </c>
      <c r="K31" s="258">
        <f t="shared" si="5"/>
        <v>-8.7900788000000001E-3</v>
      </c>
      <c r="L31">
        <v>130.77000000000001</v>
      </c>
      <c r="M31" s="241">
        <f>VLOOKUP(A31,Sheet1!$C$2:$G$84,5,FALSE)</f>
        <v>130.77000000000001</v>
      </c>
      <c r="N31" s="242">
        <f t="shared" ref="N31:N51" si="8">L31-M31</f>
        <v>0</v>
      </c>
      <c r="O31" s="258">
        <f t="shared" ref="O31:O51" si="9">ROUND(N31/L31,10)</f>
        <v>0</v>
      </c>
      <c r="P31">
        <v>810774</v>
      </c>
      <c r="Q31" s="241">
        <f>VLOOKUP(A31,Sheet1!$C$2:$H$84,6,FALSE)</f>
        <v>810774</v>
      </c>
      <c r="R31" s="242">
        <f t="shared" ref="R31:R51" si="10">P31-Q31</f>
        <v>0</v>
      </c>
      <c r="S31" s="258">
        <f t="shared" ref="S31:S51" si="11">ROUND(R31/P31,10)</f>
        <v>0</v>
      </c>
      <c r="T31" s="9"/>
      <c r="U31">
        <v>2775135</v>
      </c>
    </row>
    <row r="32" spans="1:21" s="52" customFormat="1">
      <c r="A32" s="296">
        <f>VLOOKUP(U32,Sheet1!$C$2:$C$84,1,FALSE)</f>
        <v>2821481</v>
      </c>
      <c r="B32">
        <v>835699307</v>
      </c>
      <c r="C32" t="s">
        <v>448</v>
      </c>
      <c r="D32">
        <v>11667</v>
      </c>
      <c r="E32" s="241">
        <f>VLOOKUP(A32,Sheet1!$C$2:$E$84,3,FALSE)</f>
        <v>11667</v>
      </c>
      <c r="F32" s="242">
        <f t="shared" si="0"/>
        <v>0</v>
      </c>
      <c r="G32" s="258">
        <f t="shared" si="4"/>
        <v>0</v>
      </c>
      <c r="H32">
        <v>447931.93</v>
      </c>
      <c r="I32" s="244">
        <f>VLOOKUP(A32,Sheet1!$C$2:$F$84,4,FALSE)</f>
        <v>479616.92</v>
      </c>
      <c r="J32" s="242">
        <f t="shared" si="1"/>
        <v>-31684.989999999991</v>
      </c>
      <c r="K32" s="258">
        <f t="shared" si="5"/>
        <v>-7.0736171900000006E-2</v>
      </c>
      <c r="L32">
        <v>70.180000000000007</v>
      </c>
      <c r="M32" s="241">
        <f>VLOOKUP(A32,Sheet1!$C$2:$G$84,5,FALSE)</f>
        <v>70.180000000000007</v>
      </c>
      <c r="N32" s="242">
        <f t="shared" si="8"/>
        <v>0</v>
      </c>
      <c r="O32" s="258">
        <f t="shared" si="9"/>
        <v>0</v>
      </c>
      <c r="P32">
        <v>818790.06</v>
      </c>
      <c r="Q32" s="241">
        <f>VLOOKUP(A32,Sheet1!$C$2:$H$84,6,FALSE)</f>
        <v>818790.06</v>
      </c>
      <c r="R32" s="242">
        <f t="shared" si="10"/>
        <v>0</v>
      </c>
      <c r="S32" s="258">
        <f t="shared" si="11"/>
        <v>0</v>
      </c>
      <c r="T32" s="9"/>
      <c r="U32">
        <v>2821481</v>
      </c>
    </row>
    <row r="33" spans="1:21" s="52" customFormat="1">
      <c r="A33" s="296">
        <f>VLOOKUP(U33,Sheet1!$C$2:$C$84,1,FALSE)</f>
        <v>2495648</v>
      </c>
      <c r="B33" t="s">
        <v>362</v>
      </c>
      <c r="C33" t="s">
        <v>484</v>
      </c>
      <c r="D33">
        <v>8800</v>
      </c>
      <c r="E33" s="241">
        <f>VLOOKUP(A33,Sheet1!$C$2:$E$84,3,FALSE)</f>
        <v>8800</v>
      </c>
      <c r="F33" s="242">
        <f t="shared" si="0"/>
        <v>0</v>
      </c>
      <c r="G33" s="258">
        <f t="shared" si="4"/>
        <v>0</v>
      </c>
      <c r="H33">
        <v>215805.28</v>
      </c>
      <c r="I33" s="244">
        <f>VLOOKUP(A33,Sheet1!$C$2:$F$84,4,FALSE)</f>
        <v>215805.28</v>
      </c>
      <c r="J33" s="242">
        <f t="shared" si="1"/>
        <v>0</v>
      </c>
      <c r="K33" s="258">
        <f t="shared" si="5"/>
        <v>0</v>
      </c>
      <c r="L33">
        <v>21.21</v>
      </c>
      <c r="M33" s="241">
        <f>VLOOKUP(A33,Sheet1!$C$2:$G$84,5,FALSE)</f>
        <v>21.21</v>
      </c>
      <c r="N33" s="242">
        <f t="shared" si="8"/>
        <v>0</v>
      </c>
      <c r="O33" s="258">
        <f t="shared" si="9"/>
        <v>0</v>
      </c>
      <c r="P33">
        <v>186648</v>
      </c>
      <c r="Q33" s="241">
        <f>VLOOKUP(A33,Sheet1!$C$2:$H$84,6,FALSE)</f>
        <v>186648</v>
      </c>
      <c r="R33" s="242">
        <f t="shared" si="10"/>
        <v>0</v>
      </c>
      <c r="S33" s="258">
        <f t="shared" si="11"/>
        <v>0</v>
      </c>
      <c r="T33" s="9"/>
      <c r="U33">
        <v>2495648</v>
      </c>
    </row>
    <row r="34" spans="1:21" s="52" customFormat="1">
      <c r="A34" s="296">
        <f>VLOOKUP(U34,Sheet1!$C$2:$C$84,1,FALSE)</f>
        <v>2186812</v>
      </c>
      <c r="B34" t="s">
        <v>316</v>
      </c>
      <c r="C34" t="s">
        <v>485</v>
      </c>
      <c r="D34">
        <v>30600</v>
      </c>
      <c r="E34" s="241">
        <f>VLOOKUP(A34,Sheet1!$C$2:$E$84,3,FALSE)</f>
        <v>30600</v>
      </c>
      <c r="F34" s="242">
        <f t="shared" si="0"/>
        <v>0</v>
      </c>
      <c r="G34" s="258">
        <f t="shared" si="4"/>
        <v>0</v>
      </c>
      <c r="H34">
        <v>292093.21999999997</v>
      </c>
      <c r="I34" s="244">
        <f>VLOOKUP(A34,Sheet1!$C$2:$F$84,4,FALSE)</f>
        <v>292093.21999999997</v>
      </c>
      <c r="J34" s="242">
        <f t="shared" si="1"/>
        <v>0</v>
      </c>
      <c r="K34" s="258">
        <f t="shared" si="5"/>
        <v>0</v>
      </c>
      <c r="L34">
        <v>9.11</v>
      </c>
      <c r="M34" s="241">
        <f>VLOOKUP(A34,Sheet1!$C$2:$G$84,5,FALSE)</f>
        <v>9.11</v>
      </c>
      <c r="N34" s="242">
        <f t="shared" si="8"/>
        <v>0</v>
      </c>
      <c r="O34" s="258">
        <f t="shared" si="9"/>
        <v>0</v>
      </c>
      <c r="P34">
        <v>278766</v>
      </c>
      <c r="Q34" s="241">
        <f>VLOOKUP(A34,Sheet1!$C$2:$H$84,6,FALSE)</f>
        <v>278766</v>
      </c>
      <c r="R34" s="242">
        <f t="shared" si="10"/>
        <v>0</v>
      </c>
      <c r="S34" s="258">
        <f t="shared" si="11"/>
        <v>0</v>
      </c>
      <c r="T34" s="9"/>
      <c r="U34">
        <v>2186812</v>
      </c>
    </row>
    <row r="35" spans="1:21" s="52" customFormat="1">
      <c r="A35" s="296">
        <f>VLOOKUP(U35,Sheet1!$C$2:$C$84,1,FALSE)</f>
        <v>2615565</v>
      </c>
      <c r="B35" t="s">
        <v>368</v>
      </c>
      <c r="C35" t="s">
        <v>486</v>
      </c>
      <c r="D35">
        <v>18400</v>
      </c>
      <c r="E35" s="241">
        <f>VLOOKUP(A35,Sheet1!$C$2:$E$84,3,FALSE)</f>
        <v>18400</v>
      </c>
      <c r="F35" s="242">
        <f t="shared" si="0"/>
        <v>0</v>
      </c>
      <c r="G35" s="258">
        <f t="shared" si="4"/>
        <v>0</v>
      </c>
      <c r="H35">
        <v>615917.48</v>
      </c>
      <c r="I35" s="244">
        <f>VLOOKUP(A35,Sheet1!$C$2:$F$84,4,FALSE)</f>
        <v>615917.48</v>
      </c>
      <c r="J35" s="242">
        <f t="shared" si="1"/>
        <v>0</v>
      </c>
      <c r="K35" s="258">
        <f t="shared" si="5"/>
        <v>0</v>
      </c>
      <c r="L35">
        <v>48.01</v>
      </c>
      <c r="M35" s="241">
        <f>VLOOKUP(A35,Sheet1!$C$2:$G$84,5,FALSE)</f>
        <v>48.01</v>
      </c>
      <c r="N35" s="242">
        <f t="shared" si="8"/>
        <v>0</v>
      </c>
      <c r="O35" s="258">
        <f t="shared" si="9"/>
        <v>0</v>
      </c>
      <c r="P35">
        <v>883384</v>
      </c>
      <c r="Q35" s="241">
        <f>VLOOKUP(A35,Sheet1!$C$2:$H$84,6,FALSE)</f>
        <v>883384</v>
      </c>
      <c r="R35" s="242">
        <f t="shared" si="10"/>
        <v>0</v>
      </c>
      <c r="S35" s="258">
        <f t="shared" si="11"/>
        <v>0</v>
      </c>
      <c r="T35" s="9"/>
      <c r="U35">
        <v>2615565</v>
      </c>
    </row>
    <row r="36" spans="1:21" s="52" customFormat="1">
      <c r="A36" s="296">
        <f>VLOOKUP(U36,Sheet1!$C$2:$C$84,1,FALSE)</f>
        <v>2722670</v>
      </c>
      <c r="B36" t="s">
        <v>302</v>
      </c>
      <c r="C36" t="s">
        <v>487</v>
      </c>
      <c r="D36">
        <v>16414</v>
      </c>
      <c r="E36" s="241">
        <f>VLOOKUP(A36,Sheet1!$C$2:$E$84,3,FALSE)</f>
        <v>16414</v>
      </c>
      <c r="F36" s="242">
        <f t="shared" si="0"/>
        <v>0</v>
      </c>
      <c r="G36" s="258">
        <f t="shared" si="4"/>
        <v>0</v>
      </c>
      <c r="H36">
        <v>244930.71</v>
      </c>
      <c r="I36" s="244">
        <f>VLOOKUP(A36,Sheet1!$C$2:$F$84,4,FALSE)</f>
        <v>249507.58</v>
      </c>
      <c r="J36" s="242">
        <f t="shared" si="1"/>
        <v>-4576.8699999999953</v>
      </c>
      <c r="K36" s="258">
        <f t="shared" si="5"/>
        <v>-1.8686386900000001E-2</v>
      </c>
      <c r="L36">
        <v>16.68</v>
      </c>
      <c r="M36" s="241">
        <f>VLOOKUP(A36,Sheet1!$C$2:$G$84,5,FALSE)</f>
        <v>16.68</v>
      </c>
      <c r="N36" s="242">
        <f t="shared" si="8"/>
        <v>0</v>
      </c>
      <c r="O36" s="258">
        <f t="shared" si="9"/>
        <v>0</v>
      </c>
      <c r="P36">
        <v>273785.52</v>
      </c>
      <c r="Q36" s="241">
        <f>VLOOKUP(A36,Sheet1!$C$2:$H$84,6,FALSE)</f>
        <v>273785.52</v>
      </c>
      <c r="R36" s="242">
        <f t="shared" si="10"/>
        <v>0</v>
      </c>
      <c r="S36" s="258">
        <f t="shared" si="11"/>
        <v>0</v>
      </c>
      <c r="T36" s="9"/>
      <c r="U36">
        <v>2722670</v>
      </c>
    </row>
    <row r="37" spans="1:21" s="52" customFormat="1">
      <c r="A37" s="296">
        <f>VLOOKUP(U37,Sheet1!$C$2:$C$84,1,FALSE)</f>
        <v>7124594</v>
      </c>
      <c r="B37">
        <v>712459908</v>
      </c>
      <c r="C37" t="s">
        <v>401</v>
      </c>
      <c r="D37">
        <v>2596</v>
      </c>
      <c r="E37" s="241">
        <f>VLOOKUP(A37,Sheet1!$C$2:$E$84,3,FALSE)</f>
        <v>2596</v>
      </c>
      <c r="F37" s="242">
        <f t="shared" si="0"/>
        <v>0</v>
      </c>
      <c r="G37" s="258">
        <f t="shared" si="4"/>
        <v>0</v>
      </c>
      <c r="H37">
        <v>382225.63</v>
      </c>
      <c r="I37" s="244">
        <f>VLOOKUP(A37,Sheet1!$C$2:$F$84,4,FALSE)</f>
        <v>382225.63</v>
      </c>
      <c r="J37" s="242">
        <f t="shared" si="1"/>
        <v>0</v>
      </c>
      <c r="K37" s="258">
        <f t="shared" si="5"/>
        <v>0</v>
      </c>
      <c r="L37">
        <v>180.72476499999999</v>
      </c>
      <c r="M37" s="241">
        <f>VLOOKUP(A37,Sheet1!$C$2:$G$84,5,FALSE)</f>
        <v>181</v>
      </c>
      <c r="N37" s="242">
        <f t="shared" si="8"/>
        <v>-0.27523500000000922</v>
      </c>
      <c r="O37" s="258">
        <f t="shared" si="9"/>
        <v>-1.5229512000000001E-3</v>
      </c>
      <c r="P37">
        <v>469161.49</v>
      </c>
      <c r="Q37" s="241">
        <f>VLOOKUP(A37,Sheet1!$C$2:$H$84,6,FALSE)</f>
        <v>469867.91</v>
      </c>
      <c r="R37" s="242">
        <f t="shared" si="10"/>
        <v>-706.4199999999837</v>
      </c>
      <c r="S37" s="258">
        <f t="shared" si="11"/>
        <v>-1.5057076E-3</v>
      </c>
      <c r="T37" s="9"/>
      <c r="U37">
        <v>7124594</v>
      </c>
    </row>
    <row r="38" spans="1:21" s="52" customFormat="1">
      <c r="A38" s="296">
        <f>VLOOKUP(U38,Sheet1!$C$2:$C$84,1,FALSE)</f>
        <v>7171589</v>
      </c>
      <c r="B38">
        <v>717158901</v>
      </c>
      <c r="C38" t="s">
        <v>403</v>
      </c>
      <c r="D38">
        <v>18812</v>
      </c>
      <c r="E38" s="241">
        <f>VLOOKUP(A38,Sheet1!$C$2:$E$84,3,FALSE)</f>
        <v>18812</v>
      </c>
      <c r="F38" s="242">
        <f t="shared" si="0"/>
        <v>0</v>
      </c>
      <c r="G38" s="258">
        <f t="shared" si="4"/>
        <v>0</v>
      </c>
      <c r="H38">
        <v>260935.21</v>
      </c>
      <c r="I38" s="244">
        <f>VLOOKUP(A38,Sheet1!$C$2:$F$84,4,FALSE)</f>
        <v>260935.19</v>
      </c>
      <c r="J38" s="242">
        <f t="shared" si="1"/>
        <v>1.9999999989522621E-2</v>
      </c>
      <c r="K38" s="258">
        <f t="shared" si="5"/>
        <v>7.6599999999999998E-8</v>
      </c>
      <c r="L38">
        <v>12.66525</v>
      </c>
      <c r="M38" s="241">
        <f>VLOOKUP(A38,Sheet1!$C$2:$G$84,5,FALSE)</f>
        <v>12.68</v>
      </c>
      <c r="N38" s="242">
        <f t="shared" si="8"/>
        <v>-1.4749999999999375E-2</v>
      </c>
      <c r="O38" s="258">
        <f t="shared" si="9"/>
        <v>-1.1646039E-3</v>
      </c>
      <c r="P38">
        <v>238258.68</v>
      </c>
      <c r="Q38" s="241">
        <f>VLOOKUP(A38,Sheet1!$C$2:$H$84,6,FALSE)</f>
        <v>238617.42</v>
      </c>
      <c r="R38" s="242">
        <f t="shared" si="10"/>
        <v>-358.74000000001979</v>
      </c>
      <c r="S38" s="258">
        <f t="shared" si="11"/>
        <v>-1.5056744E-3</v>
      </c>
      <c r="T38" s="9"/>
      <c r="U38">
        <v>7171589</v>
      </c>
    </row>
    <row r="39" spans="1:21" s="52" customFormat="1">
      <c r="A39" s="296">
        <f>VLOOKUP(U39,Sheet1!$C$2:$C$84,1,FALSE)</f>
        <v>7333378</v>
      </c>
      <c r="B39">
        <v>733337901</v>
      </c>
      <c r="C39" t="s">
        <v>488</v>
      </c>
      <c r="D39">
        <v>2445</v>
      </c>
      <c r="E39" s="241">
        <f>VLOOKUP(A39,Sheet1!$C$2:$E$84,3,FALSE)</f>
        <v>2445</v>
      </c>
      <c r="F39" s="242">
        <f t="shared" si="0"/>
        <v>0</v>
      </c>
      <c r="G39" s="258">
        <f t="shared" si="4"/>
        <v>0</v>
      </c>
      <c r="H39">
        <v>439027.29</v>
      </c>
      <c r="I39" s="244">
        <f>VLOOKUP(A39,Sheet1!$C$2:$F$84,4,FALSE)</f>
        <v>439028.68</v>
      </c>
      <c r="J39" s="242">
        <f t="shared" si="1"/>
        <v>-1.3900000000139698</v>
      </c>
      <c r="K39" s="258">
        <f t="shared" si="5"/>
        <v>-3.1661000000000001E-6</v>
      </c>
      <c r="L39">
        <v>410.80408499999999</v>
      </c>
      <c r="M39" s="241">
        <f>VLOOKUP(A39,Sheet1!$C$2:$G$84,5,FALSE)</f>
        <v>411.42</v>
      </c>
      <c r="N39" s="242">
        <f t="shared" si="8"/>
        <v>-0.61591500000002952</v>
      </c>
      <c r="O39" s="258">
        <f t="shared" si="9"/>
        <v>-1.4992912999999999E-3</v>
      </c>
      <c r="P39">
        <v>1004415.99</v>
      </c>
      <c r="Q39" s="241">
        <f>VLOOKUP(A39,Sheet1!$C$2:$H$84,6,FALSE)</f>
        <v>1005928.35</v>
      </c>
      <c r="R39" s="242">
        <f t="shared" si="10"/>
        <v>-1512.359999999986</v>
      </c>
      <c r="S39" s="258">
        <f t="shared" si="11"/>
        <v>-1.5057108E-3</v>
      </c>
      <c r="T39" s="9"/>
      <c r="U39">
        <v>7333378</v>
      </c>
    </row>
    <row r="40" spans="1:21" s="52" customFormat="1">
      <c r="A40" s="296">
        <f>VLOOKUP(U40,Sheet1!$C$2:$C$84,1,FALSE)</f>
        <v>2945927</v>
      </c>
      <c r="B40" t="s">
        <v>318</v>
      </c>
      <c r="C40" t="s">
        <v>489</v>
      </c>
      <c r="D40">
        <v>23600</v>
      </c>
      <c r="E40" s="241">
        <f>VLOOKUP(A40,Sheet1!$C$2:$E$84,3,FALSE)</f>
        <v>23600</v>
      </c>
      <c r="F40" s="242">
        <f t="shared" si="0"/>
        <v>0</v>
      </c>
      <c r="G40" s="258">
        <f t="shared" si="4"/>
        <v>0</v>
      </c>
      <c r="H40">
        <v>288347.15999999997</v>
      </c>
      <c r="I40" s="244">
        <f>VLOOKUP(A40,Sheet1!$C$2:$F$84,4,FALSE)</f>
        <v>288347.15999999997</v>
      </c>
      <c r="J40" s="242">
        <f t="shared" si="1"/>
        <v>0</v>
      </c>
      <c r="K40" s="258">
        <f t="shared" si="5"/>
        <v>0</v>
      </c>
      <c r="L40">
        <v>14.16</v>
      </c>
      <c r="M40" s="241">
        <f>VLOOKUP(A40,Sheet1!$C$2:$G$84,5,FALSE)</f>
        <v>14.16</v>
      </c>
      <c r="N40" s="242">
        <f t="shared" si="8"/>
        <v>0</v>
      </c>
      <c r="O40" s="258">
        <f t="shared" si="9"/>
        <v>0</v>
      </c>
      <c r="P40">
        <v>334176</v>
      </c>
      <c r="Q40" s="241">
        <f>VLOOKUP(A40,Sheet1!$C$2:$H$84,6,FALSE)</f>
        <v>334176</v>
      </c>
      <c r="R40" s="242">
        <f t="shared" si="10"/>
        <v>0</v>
      </c>
      <c r="S40" s="258">
        <f t="shared" si="11"/>
        <v>0</v>
      </c>
      <c r="T40" s="9"/>
      <c r="U40">
        <v>2945927</v>
      </c>
    </row>
    <row r="41" spans="1:21" s="52" customFormat="1">
      <c r="A41" s="296">
        <f>VLOOKUP(U41,Sheet1!$C$2:$C$84,1,FALSE)</f>
        <v>2136646</v>
      </c>
      <c r="B41" t="s">
        <v>307</v>
      </c>
      <c r="C41" t="s">
        <v>490</v>
      </c>
      <c r="D41">
        <v>11200</v>
      </c>
      <c r="E41" s="241">
        <f>VLOOKUP(A41,Sheet1!$C$2:$E$84,3,FALSE)</f>
        <v>11200</v>
      </c>
      <c r="F41" s="242">
        <f t="shared" si="0"/>
        <v>0</v>
      </c>
      <c r="G41" s="258">
        <f t="shared" si="4"/>
        <v>0</v>
      </c>
      <c r="H41">
        <v>294060.79999999999</v>
      </c>
      <c r="I41" s="244">
        <f>VLOOKUP(A41,Sheet1!$C$2:$F$84,4,FALSE)</f>
        <v>294060.79999999999</v>
      </c>
      <c r="J41" s="242">
        <f t="shared" si="1"/>
        <v>0</v>
      </c>
      <c r="K41" s="258">
        <f t="shared" si="5"/>
        <v>0</v>
      </c>
      <c r="L41">
        <v>20.04</v>
      </c>
      <c r="M41" s="241">
        <f>VLOOKUP(A41,Sheet1!$C$2:$G$84,5,FALSE)</f>
        <v>20.04</v>
      </c>
      <c r="N41" s="242">
        <f t="shared" si="8"/>
        <v>0</v>
      </c>
      <c r="O41" s="258">
        <f t="shared" si="9"/>
        <v>0</v>
      </c>
      <c r="P41">
        <v>224448</v>
      </c>
      <c r="Q41" s="241">
        <f>VLOOKUP(A41,Sheet1!$C$2:$H$84,6,FALSE)</f>
        <v>224448</v>
      </c>
      <c r="R41" s="242">
        <f t="shared" si="10"/>
        <v>0</v>
      </c>
      <c r="S41" s="258">
        <f t="shared" si="11"/>
        <v>0</v>
      </c>
      <c r="T41" s="9"/>
      <c r="U41">
        <v>2136646</v>
      </c>
    </row>
    <row r="42" spans="1:21" s="52" customFormat="1">
      <c r="A42" s="296">
        <f>VLOOKUP(U42,Sheet1!$C$2:$C$84,1,FALSE)</f>
        <v>2031730</v>
      </c>
      <c r="B42">
        <v>294821608</v>
      </c>
      <c r="C42" t="s">
        <v>491</v>
      </c>
      <c r="D42">
        <v>70800</v>
      </c>
      <c r="E42" s="241">
        <f>VLOOKUP(A42,Sheet1!$C$2:$E$84,3,FALSE)</f>
        <v>70800</v>
      </c>
      <c r="F42" s="242">
        <f t="shared" si="0"/>
        <v>0</v>
      </c>
      <c r="G42" s="258">
        <f t="shared" si="4"/>
        <v>0</v>
      </c>
      <c r="H42">
        <v>507624.08</v>
      </c>
      <c r="I42" s="244">
        <f>VLOOKUP(A42,Sheet1!$C$2:$F$84,4,FALSE)</f>
        <v>507624.08</v>
      </c>
      <c r="J42" s="242">
        <f t="shared" si="1"/>
        <v>0</v>
      </c>
      <c r="K42" s="258">
        <f t="shared" si="5"/>
        <v>0</v>
      </c>
      <c r="L42">
        <v>7.86</v>
      </c>
      <c r="M42" s="241">
        <f>VLOOKUP(A42,Sheet1!$C$2:$G$84,5,FALSE)</f>
        <v>7.86</v>
      </c>
      <c r="N42" s="242">
        <f t="shared" si="8"/>
        <v>0</v>
      </c>
      <c r="O42" s="258">
        <f t="shared" si="9"/>
        <v>0</v>
      </c>
      <c r="P42">
        <v>556488</v>
      </c>
      <c r="Q42" s="241">
        <f>VLOOKUP(A42,Sheet1!$C$2:$H$84,6,FALSE)</f>
        <v>556488</v>
      </c>
      <c r="R42" s="242">
        <f t="shared" si="10"/>
        <v>0</v>
      </c>
      <c r="S42" s="258">
        <f t="shared" si="11"/>
        <v>0</v>
      </c>
      <c r="T42" s="9"/>
      <c r="U42">
        <v>2031730</v>
      </c>
    </row>
    <row r="43" spans="1:21" s="52" customFormat="1">
      <c r="A43" s="296">
        <f>VLOOKUP(U43,Sheet1!$C$2:$C$84,1,FALSE)</f>
        <v>6616508</v>
      </c>
      <c r="B43">
        <v>661650903</v>
      </c>
      <c r="C43" t="s">
        <v>492</v>
      </c>
      <c r="D43">
        <v>7290</v>
      </c>
      <c r="E43" s="241">
        <f>VLOOKUP(A43,Sheet1!$C$2:$E$84,3,FALSE)</f>
        <v>7290</v>
      </c>
      <c r="F43" s="242">
        <f t="shared" si="0"/>
        <v>0</v>
      </c>
      <c r="G43" s="258">
        <f t="shared" si="4"/>
        <v>0</v>
      </c>
      <c r="H43">
        <v>136585.96</v>
      </c>
      <c r="I43" s="244">
        <f>VLOOKUP(A43,Sheet1!$C$2:$F$84,4,FALSE)</f>
        <v>123898.39</v>
      </c>
      <c r="J43" s="242">
        <f t="shared" si="1"/>
        <v>12687.569999999992</v>
      </c>
      <c r="K43" s="258">
        <f t="shared" si="5"/>
        <v>9.2890733399999995E-2</v>
      </c>
      <c r="L43">
        <v>14.946718000000001</v>
      </c>
      <c r="M43" s="241">
        <f>VLOOKUP(A43,Sheet1!$C$2:$G$84,5,FALSE)</f>
        <v>14.95</v>
      </c>
      <c r="N43" s="242">
        <f t="shared" si="8"/>
        <v>-3.2819999999986749E-3</v>
      </c>
      <c r="O43" s="258">
        <f t="shared" si="9"/>
        <v>-2.1958000000000001E-4</v>
      </c>
      <c r="P43">
        <v>108961.57</v>
      </c>
      <c r="Q43" s="241">
        <f>VLOOKUP(A43,Sheet1!$C$2:$H$84,6,FALSE)</f>
        <v>108966.6</v>
      </c>
      <c r="R43" s="242">
        <f t="shared" si="10"/>
        <v>-5.0299999999988358</v>
      </c>
      <c r="S43" s="258">
        <f t="shared" si="11"/>
        <v>-4.6163099999999999E-5</v>
      </c>
      <c r="T43" s="9"/>
      <c r="U43">
        <v>6616508</v>
      </c>
    </row>
    <row r="44" spans="1:21" s="52" customFormat="1">
      <c r="A44" s="296" t="str">
        <f>VLOOKUP(U44,Sheet1!$C$2:$C$84,1,FALSE)</f>
        <v>B0744B3</v>
      </c>
      <c r="B44" t="s">
        <v>493</v>
      </c>
      <c r="C44" t="s">
        <v>494</v>
      </c>
      <c r="D44">
        <v>16095</v>
      </c>
      <c r="E44" s="241">
        <f>VLOOKUP(A44,Sheet1!$C$2:$E$84,3,FALSE)</f>
        <v>16095</v>
      </c>
      <c r="F44" s="242">
        <f t="shared" si="0"/>
        <v>0</v>
      </c>
      <c r="G44" s="258">
        <f t="shared" si="4"/>
        <v>0</v>
      </c>
      <c r="H44">
        <v>476240.27</v>
      </c>
      <c r="I44" s="244">
        <f>VLOOKUP(A44,Sheet1!$C$2:$F$84,4,FALSE)</f>
        <v>476240.25</v>
      </c>
      <c r="J44" s="242">
        <f t="shared" si="1"/>
        <v>2.0000000018626451E-2</v>
      </c>
      <c r="K44" s="258">
        <f t="shared" si="5"/>
        <v>4.1999999999999999E-8</v>
      </c>
      <c r="L44">
        <v>25.902638</v>
      </c>
      <c r="M44" s="241">
        <f>VLOOKUP(A44,Sheet1!$C$2:$G$84,5,FALSE)</f>
        <v>25.94</v>
      </c>
      <c r="N44" s="242">
        <f t="shared" si="8"/>
        <v>-3.7362000000001672E-2</v>
      </c>
      <c r="O44" s="258">
        <f t="shared" si="9"/>
        <v>-1.4424012999999999E-3</v>
      </c>
      <c r="P44">
        <v>416902.95</v>
      </c>
      <c r="Q44" s="241">
        <f>VLOOKUP(A44,Sheet1!$C$2:$H$84,6,FALSE)</f>
        <v>417440.48</v>
      </c>
      <c r="R44" s="242">
        <f t="shared" si="10"/>
        <v>-537.52999999996973</v>
      </c>
      <c r="S44" s="258">
        <f t="shared" si="11"/>
        <v>-1.2893408E-3</v>
      </c>
      <c r="T44" s="9"/>
      <c r="U44" t="s">
        <v>418</v>
      </c>
    </row>
    <row r="45" spans="1:21" s="52" customFormat="1">
      <c r="A45" s="296" t="str">
        <f>VLOOKUP(U45,Sheet1!$C$2:$C$84,1,FALSE)</f>
        <v>B0SWJX3</v>
      </c>
      <c r="B45" t="s">
        <v>495</v>
      </c>
      <c r="C45" t="s">
        <v>496</v>
      </c>
      <c r="D45">
        <v>7100</v>
      </c>
      <c r="E45" s="241">
        <f>VLOOKUP(A45,Sheet1!$C$2:$E$84,3,FALSE)</f>
        <v>7100</v>
      </c>
      <c r="F45" s="242">
        <f t="shared" si="0"/>
        <v>0</v>
      </c>
      <c r="G45" s="258">
        <f t="shared" si="4"/>
        <v>0</v>
      </c>
      <c r="H45">
        <v>406713.57</v>
      </c>
      <c r="I45" s="244">
        <f>VLOOKUP(A45,Sheet1!$C$2:$F$84,4,FALSE)</f>
        <v>406713.57</v>
      </c>
      <c r="J45" s="242">
        <f t="shared" si="1"/>
        <v>0</v>
      </c>
      <c r="K45" s="258">
        <f t="shared" si="5"/>
        <v>0</v>
      </c>
      <c r="L45">
        <v>103.294183</v>
      </c>
      <c r="M45" s="241">
        <f>VLOOKUP(A45,Sheet1!$C$2:$G$84,5,FALSE)</f>
        <v>103.43</v>
      </c>
      <c r="N45" s="242">
        <f t="shared" si="8"/>
        <v>-0.13581700000000296</v>
      </c>
      <c r="O45" s="258">
        <f t="shared" si="9"/>
        <v>-1.3148561999999999E-3</v>
      </c>
      <c r="P45">
        <v>733388.7</v>
      </c>
      <c r="Q45" s="241">
        <f>VLOOKUP(A45,Sheet1!$C$2:$H$84,6,FALSE)</f>
        <v>734334.28</v>
      </c>
      <c r="R45" s="242">
        <f t="shared" si="10"/>
        <v>-945.58000000007451</v>
      </c>
      <c r="S45" s="258">
        <f t="shared" si="11"/>
        <v>-1.2893299E-3</v>
      </c>
      <c r="T45" s="9"/>
      <c r="U45" t="s">
        <v>420</v>
      </c>
    </row>
    <row r="46" spans="1:21" s="52" customFormat="1">
      <c r="A46" s="296" t="str">
        <f>VLOOKUP(U46,Sheet1!$C$2:$C$84,1,FALSE)</f>
        <v>B1HHKD3</v>
      </c>
      <c r="B46" t="s">
        <v>293</v>
      </c>
      <c r="C46" t="s">
        <v>497</v>
      </c>
      <c r="D46">
        <v>5885</v>
      </c>
      <c r="E46" s="241">
        <f>VLOOKUP(A46,Sheet1!$C$2:$E$84,3,FALSE)</f>
        <v>5885</v>
      </c>
      <c r="F46" s="242">
        <f t="shared" si="0"/>
        <v>0</v>
      </c>
      <c r="G46" s="258">
        <f t="shared" si="4"/>
        <v>0</v>
      </c>
      <c r="H46">
        <v>271392.05</v>
      </c>
      <c r="I46" s="244">
        <f>VLOOKUP(A46,Sheet1!$C$2:$F$84,4,FALSE)</f>
        <v>283658.11</v>
      </c>
      <c r="J46" s="242">
        <f t="shared" si="1"/>
        <v>-12266.059999999998</v>
      </c>
      <c r="K46" s="258">
        <f t="shared" si="5"/>
        <v>-4.5196828699999997E-2</v>
      </c>
      <c r="L46">
        <v>56.61</v>
      </c>
      <c r="M46" s="241">
        <f>VLOOKUP(A46,Sheet1!$C$2:$G$84,5,FALSE)</f>
        <v>56.61</v>
      </c>
      <c r="N46" s="242">
        <f t="shared" si="8"/>
        <v>0</v>
      </c>
      <c r="O46" s="258">
        <f t="shared" si="9"/>
        <v>0</v>
      </c>
      <c r="P46">
        <v>333149.84999999998</v>
      </c>
      <c r="Q46" s="241">
        <f>VLOOKUP(A46,Sheet1!$C$2:$H$84,6,FALSE)</f>
        <v>333149.84999999998</v>
      </c>
      <c r="R46" s="242">
        <f t="shared" si="10"/>
        <v>0</v>
      </c>
      <c r="S46" s="258">
        <f t="shared" si="11"/>
        <v>0</v>
      </c>
      <c r="T46" s="9"/>
      <c r="U46" t="s">
        <v>294</v>
      </c>
    </row>
    <row r="47" spans="1:21" s="52" customFormat="1">
      <c r="A47" s="296" t="str">
        <f>VLOOKUP(U47,Sheet1!$C$2:$C$84,1,FALSE)</f>
        <v>B1JB4K8</v>
      </c>
      <c r="B47" t="s">
        <v>449</v>
      </c>
      <c r="C47" t="s">
        <v>450</v>
      </c>
      <c r="D47">
        <v>7015</v>
      </c>
      <c r="E47" s="241">
        <f>VLOOKUP(A47,Sheet1!$C$2:$E$84,3,FALSE)</f>
        <v>7015</v>
      </c>
      <c r="F47" s="242">
        <f t="shared" si="0"/>
        <v>0</v>
      </c>
      <c r="G47" s="258">
        <f t="shared" si="4"/>
        <v>0</v>
      </c>
      <c r="H47">
        <v>553085.36</v>
      </c>
      <c r="I47" s="244">
        <f>VLOOKUP(A47,Sheet1!$C$2:$F$84,4,FALSE)</f>
        <v>553085.36</v>
      </c>
      <c r="J47" s="242">
        <f t="shared" si="1"/>
        <v>0</v>
      </c>
      <c r="K47" s="258">
        <f t="shared" si="5"/>
        <v>0</v>
      </c>
      <c r="L47">
        <v>102.99612999999999</v>
      </c>
      <c r="M47" s="241">
        <f>VLOOKUP(A47,Sheet1!$C$2:$G$84,5,FALSE)</f>
        <v>103.1</v>
      </c>
      <c r="N47" s="242">
        <f t="shared" si="8"/>
        <v>-0.10387000000000057</v>
      </c>
      <c r="O47" s="258">
        <f t="shared" si="9"/>
        <v>-1.0084845E-3</v>
      </c>
      <c r="P47">
        <v>722517.85</v>
      </c>
      <c r="Q47" s="241">
        <f>VLOOKUP(A47,Sheet1!$C$2:$H$84,6,FALSE)</f>
        <v>723234.87</v>
      </c>
      <c r="R47" s="242">
        <f t="shared" si="10"/>
        <v>-717.02000000001863</v>
      </c>
      <c r="S47" s="258">
        <f t="shared" si="11"/>
        <v>-9.9239069999999992E-4</v>
      </c>
      <c r="T47" s="9"/>
      <c r="U47" t="s">
        <v>381</v>
      </c>
    </row>
    <row r="48" spans="1:21" s="52" customFormat="1">
      <c r="A48" s="296" t="str">
        <f>VLOOKUP(U48,Sheet1!$C$2:$C$84,1,FALSE)</f>
        <v>B1Q3J35</v>
      </c>
      <c r="B48" t="s">
        <v>498</v>
      </c>
      <c r="C48" t="s">
        <v>399</v>
      </c>
      <c r="D48">
        <v>13596</v>
      </c>
      <c r="E48" s="241">
        <f>VLOOKUP(A48,Sheet1!$C$2:$E$84,3,FALSE)</f>
        <v>13596</v>
      </c>
      <c r="F48" s="242">
        <f t="shared" si="0"/>
        <v>0</v>
      </c>
      <c r="G48" s="258">
        <f t="shared" si="4"/>
        <v>0</v>
      </c>
      <c r="H48">
        <v>264414.63</v>
      </c>
      <c r="I48" s="244">
        <f>VLOOKUP(A48,Sheet1!$C$2:$F$84,4,FALSE)</f>
        <v>264414.63</v>
      </c>
      <c r="J48" s="242">
        <f t="shared" si="1"/>
        <v>0</v>
      </c>
      <c r="K48" s="258">
        <f t="shared" si="5"/>
        <v>0</v>
      </c>
      <c r="L48">
        <v>18.332443000000001</v>
      </c>
      <c r="M48" s="241">
        <f>VLOOKUP(A48,Sheet1!$C$2:$G$84,5,FALSE)</f>
        <v>18.36</v>
      </c>
      <c r="N48" s="242">
        <f t="shared" si="8"/>
        <v>-2.7556999999998055E-2</v>
      </c>
      <c r="O48" s="258">
        <f t="shared" si="9"/>
        <v>-1.5031821000000001E-3</v>
      </c>
      <c r="P48">
        <v>249247.89</v>
      </c>
      <c r="Q48" s="241">
        <f>VLOOKUP(A48,Sheet1!$C$2:$H$84,6,FALSE)</f>
        <v>249572.85</v>
      </c>
      <c r="R48" s="242">
        <f t="shared" si="10"/>
        <v>-324.95999999999185</v>
      </c>
      <c r="S48" s="258">
        <f t="shared" si="11"/>
        <v>-1.3037623000000001E-3</v>
      </c>
      <c r="T48" s="9"/>
      <c r="U48" t="s">
        <v>398</v>
      </c>
    </row>
    <row r="49" spans="1:37" s="52" customFormat="1">
      <c r="A49" s="296" t="str">
        <f>VLOOKUP(U49,Sheet1!$C$2:$C$84,1,FALSE)</f>
        <v>B1WY233</v>
      </c>
      <c r="B49" t="s">
        <v>499</v>
      </c>
      <c r="C49" t="s">
        <v>500</v>
      </c>
      <c r="D49">
        <v>20682</v>
      </c>
      <c r="E49" s="241">
        <f>VLOOKUP(A49,Sheet1!$C$2:$E$84,3,FALSE)</f>
        <v>20682</v>
      </c>
      <c r="F49" s="242">
        <f t="shared" si="0"/>
        <v>0</v>
      </c>
      <c r="G49" s="258">
        <f t="shared" si="4"/>
        <v>0</v>
      </c>
      <c r="H49">
        <v>410724.72</v>
      </c>
      <c r="I49" s="244">
        <f>VLOOKUP(A49,Sheet1!$C$2:$F$84,4,FALSE)</f>
        <v>410724.72</v>
      </c>
      <c r="J49" s="242">
        <f t="shared" si="1"/>
        <v>0</v>
      </c>
      <c r="K49" s="258">
        <f t="shared" si="5"/>
        <v>0</v>
      </c>
      <c r="L49">
        <v>22.270996</v>
      </c>
      <c r="M49" s="241">
        <f>VLOOKUP(A49,Sheet1!$C$2:$G$84,5,FALSE)</f>
        <v>22.3</v>
      </c>
      <c r="N49" s="242">
        <f t="shared" si="8"/>
        <v>-2.9004000000000474E-2</v>
      </c>
      <c r="O49" s="258">
        <f t="shared" si="9"/>
        <v>-1.3023215999999999E-3</v>
      </c>
      <c r="P49">
        <v>460608.73</v>
      </c>
      <c r="Q49" s="241">
        <f>VLOOKUP(A49,Sheet1!$C$2:$H$84,6,FALSE)</f>
        <v>461202.61</v>
      </c>
      <c r="R49" s="242">
        <f t="shared" si="10"/>
        <v>-593.88000000000466</v>
      </c>
      <c r="S49" s="258">
        <f t="shared" si="11"/>
        <v>-1.2893373000000001E-3</v>
      </c>
      <c r="T49" s="9"/>
      <c r="U49" t="s">
        <v>422</v>
      </c>
    </row>
    <row r="50" spans="1:37" s="52" customFormat="1">
      <c r="A50" s="296" t="str">
        <f>VLOOKUP(U50,Sheet1!$C$2:$C$84,1,FALSE)</f>
        <v>B28YTC2</v>
      </c>
      <c r="B50" t="s">
        <v>501</v>
      </c>
      <c r="C50" t="s">
        <v>410</v>
      </c>
      <c r="D50">
        <v>3022</v>
      </c>
      <c r="E50" s="241">
        <f>VLOOKUP(A50,Sheet1!$C$2:$E$84,3,FALSE)</f>
        <v>3022</v>
      </c>
      <c r="F50" s="242">
        <f t="shared" si="0"/>
        <v>0</v>
      </c>
      <c r="G50" s="258">
        <f t="shared" si="4"/>
        <v>0</v>
      </c>
      <c r="H50">
        <v>202968.87</v>
      </c>
      <c r="I50" s="244">
        <f>VLOOKUP(A50,Sheet1!$C$2:$F$84,4,FALSE)</f>
        <v>202969.60000000001</v>
      </c>
      <c r="J50" s="242">
        <f t="shared" si="1"/>
        <v>-0.73000000001047738</v>
      </c>
      <c r="K50" s="258">
        <f t="shared" si="5"/>
        <v>-3.5966E-6</v>
      </c>
      <c r="L50">
        <v>96.916246000000001</v>
      </c>
      <c r="M50" s="241">
        <f>VLOOKUP(A50,Sheet1!$C$2:$G$84,5,FALSE)</f>
        <v>96.87</v>
      </c>
      <c r="N50" s="242">
        <f t="shared" si="8"/>
        <v>4.6245999999996457E-2</v>
      </c>
      <c r="O50" s="258">
        <f t="shared" si="9"/>
        <v>4.771749E-4</v>
      </c>
      <c r="P50">
        <v>292880.90000000002</v>
      </c>
      <c r="Q50" s="241">
        <f>VLOOKUP(A50,Sheet1!$C$2:$H$84,6,FALSE)</f>
        <v>292727.86</v>
      </c>
      <c r="R50" s="242">
        <f t="shared" si="10"/>
        <v>153.04000000003725</v>
      </c>
      <c r="S50" s="258">
        <f t="shared" si="11"/>
        <v>5.2253320000000001E-4</v>
      </c>
      <c r="T50" s="9"/>
      <c r="U50" t="s">
        <v>409</v>
      </c>
    </row>
    <row r="51" spans="1:37" s="52" customFormat="1">
      <c r="A51" s="296" t="str">
        <f>VLOOKUP(U51,Sheet1!$C$2:$C$84,1,FALSE)</f>
        <v>B3DG2Y3</v>
      </c>
      <c r="B51" t="s">
        <v>340</v>
      </c>
      <c r="C51" t="s">
        <v>502</v>
      </c>
      <c r="D51">
        <v>3361</v>
      </c>
      <c r="E51" s="241">
        <f>VLOOKUP(A51,Sheet1!$C$2:$E$84,3,FALSE)</f>
        <v>3361</v>
      </c>
      <c r="F51" s="242">
        <f t="shared" si="0"/>
        <v>0</v>
      </c>
      <c r="G51" s="258">
        <f t="shared" si="4"/>
        <v>0</v>
      </c>
      <c r="H51">
        <v>160452.89000000001</v>
      </c>
      <c r="I51" s="244">
        <f>VLOOKUP(A51,Sheet1!$C$2:$F$84,4,FALSE)</f>
        <v>178667.28</v>
      </c>
      <c r="J51" s="242">
        <f t="shared" si="1"/>
        <v>-18214.389999999985</v>
      </c>
      <c r="K51" s="258">
        <f t="shared" si="5"/>
        <v>-0.113518616</v>
      </c>
      <c r="L51">
        <v>36.53</v>
      </c>
      <c r="M51" s="241">
        <f>VLOOKUP(A51,Sheet1!$C$2:$G$84,5,FALSE)</f>
        <v>36.53</v>
      </c>
      <c r="N51" s="242">
        <f t="shared" si="8"/>
        <v>0</v>
      </c>
      <c r="O51" s="258">
        <f t="shared" si="9"/>
        <v>0</v>
      </c>
      <c r="P51">
        <v>122777.33</v>
      </c>
      <c r="Q51" s="241">
        <f>VLOOKUP(A51,Sheet1!$C$2:$H$84,6,FALSE)</f>
        <v>122777.33</v>
      </c>
      <c r="R51" s="242">
        <f t="shared" si="10"/>
        <v>0</v>
      </c>
      <c r="S51" s="258">
        <f t="shared" si="11"/>
        <v>0</v>
      </c>
      <c r="T51" s="9"/>
      <c r="U51" t="s">
        <v>341</v>
      </c>
    </row>
    <row r="52" spans="1:37" s="52" customFormat="1">
      <c r="A52" s="296" t="str">
        <f>VLOOKUP(U52,Sheet1!$C$2:$C$84,1,FALSE)</f>
        <v>B3VCFN3</v>
      </c>
      <c r="B52" t="s">
        <v>353</v>
      </c>
      <c r="C52" t="s">
        <v>503</v>
      </c>
      <c r="D52">
        <v>26200</v>
      </c>
      <c r="E52" s="241">
        <f>VLOOKUP(A52,Sheet1!$C$2:$E$84,3,FALSE)</f>
        <v>26200</v>
      </c>
      <c r="F52" s="242">
        <f t="shared" si="0"/>
        <v>0</v>
      </c>
      <c r="G52" s="258">
        <f t="shared" si="4"/>
        <v>0</v>
      </c>
      <c r="H52">
        <v>290500.36</v>
      </c>
      <c r="I52" s="244">
        <f>VLOOKUP(A52,Sheet1!$C$2:$F$84,4,FALSE)</f>
        <v>290500.36</v>
      </c>
      <c r="J52" s="242">
        <f t="shared" si="1"/>
        <v>0</v>
      </c>
      <c r="K52" s="258">
        <f t="shared" si="5"/>
        <v>0</v>
      </c>
      <c r="L52">
        <v>10.811999999999999</v>
      </c>
      <c r="M52" s="241">
        <f>VLOOKUP(A52,Sheet1!$C$2:$G$84,5,FALSE)</f>
        <v>11.06</v>
      </c>
      <c r="N52" s="242">
        <f t="shared" si="2"/>
        <v>-0.24800000000000111</v>
      </c>
      <c r="O52" s="258">
        <f t="shared" si="3"/>
        <v>-2.29374769E-2</v>
      </c>
      <c r="P52">
        <v>283274.40000000002</v>
      </c>
      <c r="Q52" s="241">
        <f>VLOOKUP(A52,Sheet1!$C$2:$H$84,6,FALSE)</f>
        <v>289719.59999999998</v>
      </c>
      <c r="R52" s="242">
        <f t="shared" si="6"/>
        <v>-6445.1999999999534</v>
      </c>
      <c r="S52" s="258">
        <f t="shared" si="7"/>
        <v>-2.2752497199999999E-2</v>
      </c>
      <c r="T52" s="9"/>
      <c r="U52" t="s">
        <v>354</v>
      </c>
    </row>
    <row r="53" spans="1:37" s="52" customFormat="1">
      <c r="A53" s="296" t="str">
        <f>VLOOKUP(U53,Sheet1!$C$2:$C$84,1,FALSE)</f>
        <v>B4R2R50</v>
      </c>
      <c r="B53" t="s">
        <v>504</v>
      </c>
      <c r="C53" t="s">
        <v>405</v>
      </c>
      <c r="D53">
        <v>4504</v>
      </c>
      <c r="E53" s="241">
        <f>VLOOKUP(A53,Sheet1!$C$2:$E$84,3,FALSE)</f>
        <v>4504</v>
      </c>
      <c r="F53" s="242">
        <f t="shared" si="0"/>
        <v>0</v>
      </c>
      <c r="G53" s="258">
        <f t="shared" si="4"/>
        <v>0</v>
      </c>
      <c r="H53">
        <v>218870.8</v>
      </c>
      <c r="I53" s="244">
        <f>VLOOKUP(A53,Sheet1!$C$2:$F$84,4,FALSE)</f>
        <v>218870.8</v>
      </c>
      <c r="J53" s="242">
        <f t="shared" si="1"/>
        <v>0</v>
      </c>
      <c r="K53" s="258">
        <f t="shared" si="5"/>
        <v>0</v>
      </c>
      <c r="L53">
        <v>50.080356999999999</v>
      </c>
      <c r="M53" s="241">
        <f>VLOOKUP(A53,Sheet1!$C$2:$G$84,5,FALSE)</f>
        <v>50.16</v>
      </c>
      <c r="N53" s="242">
        <f t="shared" si="2"/>
        <v>-7.9642999999997244E-2</v>
      </c>
      <c r="O53" s="258">
        <f t="shared" si="3"/>
        <v>-1.5903041999999999E-3</v>
      </c>
      <c r="P53">
        <v>225561.93</v>
      </c>
      <c r="Q53" s="241">
        <f>VLOOKUP(A53,Sheet1!$C$2:$H$84,6,FALSE)</f>
        <v>225901.56</v>
      </c>
      <c r="R53" s="242">
        <f t="shared" si="6"/>
        <v>-339.63000000000466</v>
      </c>
      <c r="S53" s="258">
        <f t="shared" si="7"/>
        <v>-1.5057062E-3</v>
      </c>
      <c r="T53" s="9"/>
      <c r="U53" t="s">
        <v>404</v>
      </c>
    </row>
    <row r="54" spans="1:37" s="52" customFormat="1">
      <c r="A54" s="296" t="str">
        <f>VLOOKUP(U54,Sheet1!$C$2:$C$84,1,FALSE)</f>
        <v>B5BH372</v>
      </c>
      <c r="B54" t="s">
        <v>337</v>
      </c>
      <c r="C54" t="s">
        <v>505</v>
      </c>
      <c r="D54">
        <v>18600</v>
      </c>
      <c r="E54" s="241">
        <f>VLOOKUP(A54,Sheet1!$C$2:$E$84,3,FALSE)</f>
        <v>18600</v>
      </c>
      <c r="F54" s="242">
        <f t="shared" si="0"/>
        <v>0</v>
      </c>
      <c r="G54" s="258">
        <f t="shared" si="4"/>
        <v>0</v>
      </c>
      <c r="H54">
        <v>162577.01999999999</v>
      </c>
      <c r="I54" s="244">
        <f>VLOOKUP(A54,Sheet1!$C$2:$F$84,4,FALSE)</f>
        <v>162577.01999999999</v>
      </c>
      <c r="J54" s="242">
        <f t="shared" si="1"/>
        <v>0</v>
      </c>
      <c r="K54" s="258">
        <f t="shared" si="5"/>
        <v>0</v>
      </c>
      <c r="L54">
        <v>9.89</v>
      </c>
      <c r="M54" s="241">
        <f>VLOOKUP(A54,Sheet1!$C$2:$G$84,5,FALSE)</f>
        <v>10.02</v>
      </c>
      <c r="N54" s="242">
        <f t="shared" si="2"/>
        <v>-0.12999999999999901</v>
      </c>
      <c r="O54" s="258">
        <f t="shared" si="3"/>
        <v>-1.3144590499999999E-2</v>
      </c>
      <c r="P54">
        <v>183954</v>
      </c>
      <c r="Q54" s="241">
        <f>VLOOKUP(A54,Sheet1!$C$2:$H$84,6,FALSE)</f>
        <v>186297.60000000001</v>
      </c>
      <c r="R54" s="242">
        <f t="shared" si="6"/>
        <v>-2343.6000000000058</v>
      </c>
      <c r="S54" s="258">
        <f t="shared" si="7"/>
        <v>-1.2740141599999999E-2</v>
      </c>
      <c r="T54" s="9"/>
      <c r="U54" t="s">
        <v>338</v>
      </c>
    </row>
    <row r="55" spans="1:37" s="52" customFormat="1">
      <c r="A55" s="296" t="str">
        <f>VLOOKUP(U55,Sheet1!$C$2:$C$84,1,FALSE)</f>
        <v>B61JC67</v>
      </c>
      <c r="B55" t="s">
        <v>506</v>
      </c>
      <c r="C55" t="s">
        <v>507</v>
      </c>
      <c r="D55">
        <v>19500</v>
      </c>
      <c r="E55" s="241">
        <f>VLOOKUP(A55,Sheet1!$C$2:$E$84,3,FALSE)</f>
        <v>19500</v>
      </c>
      <c r="F55" s="242">
        <f t="shared" si="0"/>
        <v>0</v>
      </c>
      <c r="G55" s="258">
        <f t="shared" si="4"/>
        <v>0</v>
      </c>
      <c r="H55">
        <v>175410.62</v>
      </c>
      <c r="I55" s="244">
        <f>VLOOKUP(A55,Sheet1!$C$2:$F$84,4,FALSE)</f>
        <v>175410.62</v>
      </c>
      <c r="J55" s="242">
        <f t="shared" si="1"/>
        <v>0</v>
      </c>
      <c r="K55" s="258">
        <f t="shared" si="5"/>
        <v>0</v>
      </c>
      <c r="L55">
        <v>8.7229310000000009</v>
      </c>
      <c r="M55" s="241">
        <f>VLOOKUP(A55,Sheet1!$C$2:$G$84,5,FALSE)</f>
        <v>8.7200000000000006</v>
      </c>
      <c r="N55" s="242">
        <f t="shared" si="2"/>
        <v>2.931000000000239E-3</v>
      </c>
      <c r="O55" s="258">
        <f t="shared" si="3"/>
        <v>3.3601090000000001E-4</v>
      </c>
      <c r="P55">
        <v>170097.15</v>
      </c>
      <c r="Q55" s="241">
        <f>VLOOKUP(A55,Sheet1!$C$2:$H$84,6,FALSE)</f>
        <v>170008.27</v>
      </c>
      <c r="R55" s="242">
        <f t="shared" si="6"/>
        <v>88.880000000004657</v>
      </c>
      <c r="S55" s="258">
        <f t="shared" si="7"/>
        <v>5.225249E-4</v>
      </c>
      <c r="T55" s="9"/>
      <c r="U55" t="s">
        <v>413</v>
      </c>
    </row>
    <row r="56" spans="1:37" s="52" customFormat="1">
      <c r="A56" s="296" t="str">
        <f>VLOOKUP(U56,Sheet1!$C$2:$C$84,1,FALSE)</f>
        <v>B6331J3</v>
      </c>
      <c r="B56">
        <v>1317205</v>
      </c>
      <c r="C56" t="s">
        <v>508</v>
      </c>
      <c r="D56">
        <v>19200</v>
      </c>
      <c r="E56" s="241">
        <f>VLOOKUP(A56,Sheet1!$C$2:$E$84,3,FALSE)</f>
        <v>19200</v>
      </c>
      <c r="F56" s="242">
        <f t="shared" ref="F56:F59" si="12">D56-E56</f>
        <v>0</v>
      </c>
      <c r="G56" s="258">
        <f t="shared" ref="G56:G59" si="13">ROUND(F56/D56,10)</f>
        <v>0</v>
      </c>
      <c r="H56">
        <v>629809.76</v>
      </c>
      <c r="I56" s="244">
        <f>VLOOKUP(A56,Sheet1!$C$2:$F$84,4,FALSE)</f>
        <v>629809.76</v>
      </c>
      <c r="J56" s="242">
        <f t="shared" ref="J56:J58" si="14">H56-I56</f>
        <v>0</v>
      </c>
      <c r="K56" s="258">
        <f t="shared" ref="K56:K58" si="15">ROUND(J56/H56,10)</f>
        <v>0</v>
      </c>
      <c r="L56">
        <v>39.71</v>
      </c>
      <c r="M56" s="241">
        <f>VLOOKUP(A56,Sheet1!$C$2:$G$84,5,FALSE)</f>
        <v>40.049999999999997</v>
      </c>
      <c r="N56" s="242">
        <f t="shared" ref="N56" si="16">L56-M56</f>
        <v>-0.33999999999999631</v>
      </c>
      <c r="O56" s="258">
        <f t="shared" ref="O56" si="17">ROUND(N56/L56,10)</f>
        <v>-8.5620750000000006E-3</v>
      </c>
      <c r="P56">
        <v>762432</v>
      </c>
      <c r="Q56" s="241">
        <f>VLOOKUP(A56,Sheet1!$C$2:$H$84,6,FALSE)</f>
        <v>768998.40000000002</v>
      </c>
      <c r="R56" s="242">
        <f t="shared" ref="R56" si="18">P56-Q56</f>
        <v>-6566.4000000000233</v>
      </c>
      <c r="S56" s="258">
        <f t="shared" ref="S56" si="19">ROUND(R56/P56,10)</f>
        <v>-8.6124401999999999E-3</v>
      </c>
      <c r="T56" s="174"/>
      <c r="U56" t="s">
        <v>287</v>
      </c>
      <c r="V56" s="240"/>
      <c r="W56" s="241"/>
      <c r="X56" s="242">
        <f t="shared" ref="X56" si="20">V56-W56</f>
        <v>0</v>
      </c>
      <c r="Y56" s="258" t="e">
        <f t="shared" ref="Y56" si="21">ROUND(X56/V56,10)</f>
        <v>#DIV/0!</v>
      </c>
      <c r="Z56" s="243"/>
      <c r="AA56" s="244"/>
      <c r="AB56" s="242">
        <f t="shared" ref="AB56" si="22">Z56-AA56</f>
        <v>0</v>
      </c>
      <c r="AC56" s="258" t="e">
        <f t="shared" ref="AC56" si="23">ROUND(AB56/Z56,10)</f>
        <v>#DIV/0!</v>
      </c>
      <c r="AD56" s="240"/>
      <c r="AE56" s="241"/>
      <c r="AF56" s="242">
        <f t="shared" ref="AF56" si="24">AD56-AE56</f>
        <v>0</v>
      </c>
      <c r="AG56" s="258" t="e">
        <f t="shared" ref="AG56" si="25">ROUND(AF56/AD56,10)</f>
        <v>#DIV/0!</v>
      </c>
      <c r="AH56" s="240"/>
      <c r="AI56" s="241"/>
      <c r="AJ56" s="242">
        <f t="shared" ref="AJ56" si="26">AH56-AI56</f>
        <v>0</v>
      </c>
      <c r="AK56" s="258" t="e">
        <f t="shared" ref="AK56" si="27">ROUND(AJ56/AH56,10)</f>
        <v>#DIV/0!</v>
      </c>
    </row>
    <row r="57" spans="1:37" s="52" customFormat="1">
      <c r="A57" s="296" t="str">
        <f>VLOOKUP(U57,Sheet1!$C$2:$C$84,1,FALSE)</f>
        <v>B292NQ7</v>
      </c>
      <c r="B57" t="s">
        <v>324</v>
      </c>
      <c r="C57" t="s">
        <v>509</v>
      </c>
      <c r="D57">
        <v>1000</v>
      </c>
      <c r="E57" s="241">
        <f>VLOOKUP(A57,Sheet1!$C$2:$E$84,3,FALSE)</f>
        <v>1000</v>
      </c>
      <c r="F57" s="242">
        <f t="shared" si="12"/>
        <v>0</v>
      </c>
      <c r="G57" s="258">
        <f t="shared" si="13"/>
        <v>0</v>
      </c>
      <c r="H57">
        <v>212018.7</v>
      </c>
      <c r="I57" s="244">
        <f>VLOOKUP(A57,Sheet1!$C$2:$F$84,4,FALSE)</f>
        <v>212018.7</v>
      </c>
      <c r="J57" s="242">
        <f t="shared" si="14"/>
        <v>0</v>
      </c>
      <c r="K57" s="258">
        <f t="shared" si="15"/>
        <v>0</v>
      </c>
      <c r="L57">
        <v>222.88</v>
      </c>
      <c r="M57" s="241">
        <f>VLOOKUP(A57,Sheet1!$C$2:$G$84,5,FALSE)</f>
        <v>222.88</v>
      </c>
      <c r="N57" s="242">
        <f t="shared" si="2"/>
        <v>0</v>
      </c>
      <c r="O57" s="258">
        <f t="shared" si="3"/>
        <v>0</v>
      </c>
      <c r="P57">
        <v>222880</v>
      </c>
      <c r="Q57" s="241">
        <f>VLOOKUP(A57,Sheet1!$C$2:$H$84,6,FALSE)</f>
        <v>222880</v>
      </c>
      <c r="R57" s="242">
        <f t="shared" ref="R57:R75" si="28">P57-Q57</f>
        <v>0</v>
      </c>
      <c r="S57" s="258">
        <f t="shared" si="7"/>
        <v>0</v>
      </c>
      <c r="T57" s="9"/>
      <c r="U57" t="s">
        <v>325</v>
      </c>
    </row>
    <row r="58" spans="1:37" s="52" customFormat="1">
      <c r="A58" s="296" t="str">
        <f>VLOOKUP(U58,Sheet1!$C$2:$C$84,1,FALSE)</f>
        <v>B3WDPG8</v>
      </c>
      <c r="B58">
        <v>485785109</v>
      </c>
      <c r="C58" t="s">
        <v>510</v>
      </c>
      <c r="D58">
        <v>11600</v>
      </c>
      <c r="E58" s="241">
        <f>VLOOKUP(A58,Sheet1!$C$2:$E$84,3,FALSE)</f>
        <v>11600</v>
      </c>
      <c r="F58" s="242">
        <f t="shared" si="12"/>
        <v>0</v>
      </c>
      <c r="G58" s="258">
        <f t="shared" si="13"/>
        <v>0</v>
      </c>
      <c r="H58">
        <v>289444.36</v>
      </c>
      <c r="I58" s="244">
        <f>VLOOKUP(A58,Sheet1!$C$2:$F$84,4,FALSE)</f>
        <v>289444.36</v>
      </c>
      <c r="J58" s="242">
        <f t="shared" si="14"/>
        <v>0</v>
      </c>
      <c r="K58" s="258">
        <f t="shared" si="15"/>
        <v>0</v>
      </c>
      <c r="L58">
        <v>18.170000000000002</v>
      </c>
      <c r="M58" s="241">
        <f>VLOOKUP(A58,Sheet1!$C$2:$G$84,5,FALSE)</f>
        <v>18.09</v>
      </c>
      <c r="N58" s="242">
        <f t="shared" si="2"/>
        <v>8.0000000000001847E-2</v>
      </c>
      <c r="O58" s="258">
        <f t="shared" si="3"/>
        <v>4.4028619E-3</v>
      </c>
      <c r="P58">
        <v>210772</v>
      </c>
      <c r="Q58" s="241">
        <f>VLOOKUP(A58,Sheet1!$C$2:$H$84,6,FALSE)</f>
        <v>209890.4</v>
      </c>
      <c r="R58" s="242">
        <f t="shared" si="28"/>
        <v>881.60000000000582</v>
      </c>
      <c r="S58" s="258">
        <f t="shared" si="7"/>
        <v>4.1827187999999996E-3</v>
      </c>
      <c r="T58" s="9"/>
      <c r="U58" t="s">
        <v>343</v>
      </c>
    </row>
    <row r="59" spans="1:37" s="52" customFormat="1">
      <c r="A59" s="296" t="str">
        <f>VLOOKUP(U59,Sheet1!$C$2:$C$84,1,FALSE)</f>
        <v>B8K7T65</v>
      </c>
      <c r="B59">
        <v>398438408</v>
      </c>
      <c r="C59" t="s">
        <v>451</v>
      </c>
      <c r="D59">
        <v>25900</v>
      </c>
      <c r="E59" s="241">
        <f>VLOOKUP(A59,Sheet1!$C$2:$E$84,3,FALSE)</f>
        <v>25900</v>
      </c>
      <c r="F59" s="242">
        <f t="shared" si="12"/>
        <v>0</v>
      </c>
      <c r="G59" s="258">
        <f t="shared" si="13"/>
        <v>0</v>
      </c>
      <c r="H59">
        <v>522107.96</v>
      </c>
      <c r="I59" s="244">
        <f>VLOOKUP(A59,Sheet1!$C$2:$F$84,4,FALSE)</f>
        <v>522107.96</v>
      </c>
      <c r="J59" s="242">
        <f t="shared" si="1"/>
        <v>0</v>
      </c>
      <c r="K59" s="258">
        <f t="shared" si="5"/>
        <v>0</v>
      </c>
      <c r="L59">
        <v>22.73</v>
      </c>
      <c r="M59" s="241">
        <f>VLOOKUP(A59,Sheet1!$C$2:$G$84,5,FALSE)</f>
        <v>22.73</v>
      </c>
      <c r="N59" s="242">
        <f t="shared" si="2"/>
        <v>0</v>
      </c>
      <c r="O59" s="258">
        <f t="shared" si="3"/>
        <v>0</v>
      </c>
      <c r="P59">
        <v>588707</v>
      </c>
      <c r="Q59" s="241">
        <f>VLOOKUP(A59,Sheet1!$C$2:$H$84,6,FALSE)</f>
        <v>588707</v>
      </c>
      <c r="R59" s="242">
        <f t="shared" si="28"/>
        <v>0</v>
      </c>
      <c r="S59" s="258">
        <f t="shared" si="7"/>
        <v>0</v>
      </c>
      <c r="T59" s="9"/>
      <c r="U59" t="s">
        <v>327</v>
      </c>
    </row>
    <row r="60" spans="1:37" s="52" customFormat="1">
      <c r="A60" s="296" t="str">
        <f>VLOOKUP(U60,Sheet1!$C$2:$C$84,1,FALSE)</f>
        <v>B908F01</v>
      </c>
      <c r="B60" t="s">
        <v>290</v>
      </c>
      <c r="C60" t="s">
        <v>452</v>
      </c>
      <c r="D60">
        <v>2900</v>
      </c>
      <c r="E60" s="241">
        <f>VLOOKUP(A60,Sheet1!$C$2:$E$84,3,FALSE)</f>
        <v>2900</v>
      </c>
      <c r="F60" s="242">
        <f t="shared" si="0"/>
        <v>0</v>
      </c>
      <c r="G60" s="258">
        <f t="shared" si="4"/>
        <v>0</v>
      </c>
      <c r="H60">
        <v>397699.54</v>
      </c>
      <c r="I60" s="244">
        <f>VLOOKUP(A60,Sheet1!$C$2:$F$84,4,FALSE)</f>
        <v>403848.2</v>
      </c>
      <c r="J60" s="242">
        <f t="shared" si="1"/>
        <v>-6148.6600000000326</v>
      </c>
      <c r="K60" s="258">
        <f t="shared" si="5"/>
        <v>-1.5460566E-2</v>
      </c>
      <c r="L60">
        <v>280.66000000000003</v>
      </c>
      <c r="M60" s="241">
        <f>VLOOKUP(A60,Sheet1!$C$2:$G$84,5,FALSE)</f>
        <v>280.66000000000003</v>
      </c>
      <c r="N60" s="242">
        <f t="shared" si="2"/>
        <v>0</v>
      </c>
      <c r="O60" s="258">
        <f t="shared" si="3"/>
        <v>0</v>
      </c>
      <c r="P60">
        <v>813914</v>
      </c>
      <c r="Q60" s="241">
        <f>VLOOKUP(A60,Sheet1!$C$2:$H$84,6,FALSE)</f>
        <v>813914</v>
      </c>
      <c r="R60" s="242">
        <f t="shared" si="28"/>
        <v>0</v>
      </c>
      <c r="S60" s="258">
        <f t="shared" si="7"/>
        <v>0</v>
      </c>
      <c r="T60" s="9"/>
      <c r="U60" t="s">
        <v>291</v>
      </c>
    </row>
    <row r="61" spans="1:37" s="52" customFormat="1">
      <c r="A61" s="296" t="str">
        <f>VLOOKUP(U61,Sheet1!$C$2:$C$84,1,FALSE)</f>
        <v>B94G471</v>
      </c>
      <c r="B61" t="s">
        <v>334</v>
      </c>
      <c r="C61" t="s">
        <v>511</v>
      </c>
      <c r="D61">
        <v>1300</v>
      </c>
      <c r="E61" s="241">
        <f>VLOOKUP(A61,Sheet1!$C$2:$E$84,3,FALSE)</f>
        <v>1300</v>
      </c>
      <c r="F61" s="242">
        <f t="shared" si="0"/>
        <v>0</v>
      </c>
      <c r="G61" s="258">
        <f t="shared" si="4"/>
        <v>0</v>
      </c>
      <c r="H61">
        <v>210188.94</v>
      </c>
      <c r="I61" s="244">
        <f>VLOOKUP(A61,Sheet1!$C$2:$F$84,4,FALSE)</f>
        <v>210188.94</v>
      </c>
      <c r="J61" s="242">
        <f t="shared" si="1"/>
        <v>0</v>
      </c>
      <c r="K61" s="258">
        <f t="shared" si="5"/>
        <v>0</v>
      </c>
      <c r="L61">
        <v>168.62</v>
      </c>
      <c r="M61" s="241">
        <f>VLOOKUP(A61,Sheet1!$C$2:$G$84,5,FALSE)</f>
        <v>168.62</v>
      </c>
      <c r="N61" s="242">
        <f t="shared" si="2"/>
        <v>0</v>
      </c>
      <c r="O61" s="258">
        <f t="shared" si="3"/>
        <v>0</v>
      </c>
      <c r="P61">
        <v>219206</v>
      </c>
      <c r="Q61" s="241">
        <f>VLOOKUP(A61,Sheet1!$C$2:$H$84,6,FALSE)</f>
        <v>219206</v>
      </c>
      <c r="R61" s="242">
        <f t="shared" si="28"/>
        <v>0</v>
      </c>
      <c r="S61" s="258">
        <f t="shared" si="7"/>
        <v>0</v>
      </c>
      <c r="T61" s="9"/>
      <c r="U61" t="s">
        <v>335</v>
      </c>
    </row>
    <row r="62" spans="1:37" s="52" customFormat="1">
      <c r="A62" s="296" t="str">
        <f>VLOOKUP(U62,Sheet1!$C$2:$C$84,1,FALSE)</f>
        <v>BG804F6</v>
      </c>
      <c r="B62" t="s">
        <v>299</v>
      </c>
      <c r="C62" t="s">
        <v>512</v>
      </c>
      <c r="D62">
        <v>50500</v>
      </c>
      <c r="E62" s="241">
        <f>VLOOKUP(A62,Sheet1!$C$2:$E$84,3,FALSE)</f>
        <v>50500</v>
      </c>
      <c r="F62" s="242">
        <f t="shared" si="0"/>
        <v>0</v>
      </c>
      <c r="G62" s="258">
        <f t="shared" si="4"/>
        <v>0</v>
      </c>
      <c r="H62">
        <v>250015.4</v>
      </c>
      <c r="I62" s="244">
        <f>VLOOKUP(A62,Sheet1!$C$2:$F$84,4,FALSE)</f>
        <v>250015.4</v>
      </c>
      <c r="J62" s="242">
        <f t="shared" si="1"/>
        <v>0</v>
      </c>
      <c r="K62" s="258">
        <f t="shared" si="5"/>
        <v>0</v>
      </c>
      <c r="L62">
        <v>4.16</v>
      </c>
      <c r="M62" s="241">
        <f>VLOOKUP(A62,Sheet1!$C$2:$G$84,5,FALSE)</f>
        <v>4.16</v>
      </c>
      <c r="N62" s="242">
        <f t="shared" si="2"/>
        <v>0</v>
      </c>
      <c r="O62" s="258">
        <f t="shared" si="3"/>
        <v>0</v>
      </c>
      <c r="P62">
        <v>210080</v>
      </c>
      <c r="Q62" s="241">
        <f>VLOOKUP(A62,Sheet1!$C$2:$H$84,6,FALSE)</f>
        <v>210080</v>
      </c>
      <c r="R62" s="242">
        <f t="shared" si="28"/>
        <v>0</v>
      </c>
      <c r="S62" s="258">
        <f t="shared" si="7"/>
        <v>0</v>
      </c>
      <c r="T62" s="9"/>
      <c r="U62" t="s">
        <v>300</v>
      </c>
    </row>
    <row r="63" spans="1:37" s="52" customFormat="1">
      <c r="A63" s="296" t="str">
        <f>VLOOKUP(U63,Sheet1!$C$2:$C$84,1,FALSE)</f>
        <v>BJFSR88</v>
      </c>
      <c r="B63" t="s">
        <v>371</v>
      </c>
      <c r="C63" t="s">
        <v>513</v>
      </c>
      <c r="D63">
        <v>8650</v>
      </c>
      <c r="E63" s="241">
        <f>VLOOKUP(A63,Sheet1!$C$2:$E$84,3,FALSE)</f>
        <v>8650</v>
      </c>
      <c r="F63" s="242">
        <f t="shared" si="0"/>
        <v>0</v>
      </c>
      <c r="G63" s="258">
        <f t="shared" si="4"/>
        <v>0</v>
      </c>
      <c r="H63">
        <v>601651.56000000006</v>
      </c>
      <c r="I63" s="244">
        <f>VLOOKUP(A63,Sheet1!$C$2:$F$84,4,FALSE)</f>
        <v>601651.56000000006</v>
      </c>
      <c r="J63" s="242">
        <f t="shared" si="1"/>
        <v>0</v>
      </c>
      <c r="K63" s="258">
        <f t="shared" si="5"/>
        <v>0</v>
      </c>
      <c r="L63">
        <v>57.56</v>
      </c>
      <c r="M63" s="241">
        <f>VLOOKUP(A63,Sheet1!$C$2:$G$84,5,FALSE)</f>
        <v>57.56</v>
      </c>
      <c r="N63" s="242">
        <f t="shared" si="2"/>
        <v>0</v>
      </c>
      <c r="O63" s="258">
        <f t="shared" si="3"/>
        <v>0</v>
      </c>
      <c r="P63">
        <v>497894</v>
      </c>
      <c r="Q63" s="241">
        <f>VLOOKUP(A63,Sheet1!$C$2:$H$84,6,FALSE)</f>
        <v>497894</v>
      </c>
      <c r="R63" s="242">
        <f t="shared" si="28"/>
        <v>0</v>
      </c>
      <c r="S63" s="258">
        <f t="shared" si="7"/>
        <v>0</v>
      </c>
      <c r="T63" s="9"/>
      <c r="U63" t="s">
        <v>372</v>
      </c>
    </row>
    <row r="64" spans="1:37" s="52" customFormat="1">
      <c r="A64" s="296" t="str">
        <f>VLOOKUP(U64,Sheet1!$C$2:$C$84,1,FALSE)</f>
        <v>BP41ZD1</v>
      </c>
      <c r="B64" t="s">
        <v>296</v>
      </c>
      <c r="C64" t="s">
        <v>514</v>
      </c>
      <c r="D64">
        <v>1480</v>
      </c>
      <c r="E64" s="241">
        <f>VLOOKUP(A64,Sheet1!$C$2:$E$84,3,FALSE)</f>
        <v>1480</v>
      </c>
      <c r="F64" s="242">
        <f t="shared" si="0"/>
        <v>0</v>
      </c>
      <c r="G64" s="258">
        <f t="shared" si="4"/>
        <v>0</v>
      </c>
      <c r="H64">
        <v>254390.1</v>
      </c>
      <c r="I64" s="244">
        <f>VLOOKUP(A64,Sheet1!$C$2:$F$84,4,FALSE)</f>
        <v>254390.1</v>
      </c>
      <c r="J64" s="242">
        <f t="shared" si="1"/>
        <v>0</v>
      </c>
      <c r="K64" s="258">
        <f t="shared" si="5"/>
        <v>0</v>
      </c>
      <c r="L64">
        <v>206.59</v>
      </c>
      <c r="M64" s="241">
        <f>VLOOKUP(A64,Sheet1!$C$2:$G$84,5,FALSE)</f>
        <v>206.59</v>
      </c>
      <c r="N64" s="242">
        <f t="shared" si="2"/>
        <v>0</v>
      </c>
      <c r="O64" s="258">
        <f t="shared" si="3"/>
        <v>0</v>
      </c>
      <c r="P64">
        <v>305753.2</v>
      </c>
      <c r="Q64" s="241">
        <f>VLOOKUP(A64,Sheet1!$C$2:$H$84,6,FALSE)</f>
        <v>305753.2</v>
      </c>
      <c r="R64" s="242">
        <f t="shared" si="28"/>
        <v>0</v>
      </c>
      <c r="S64" s="258">
        <f t="shared" si="7"/>
        <v>0</v>
      </c>
      <c r="T64" s="9"/>
      <c r="U64" t="s">
        <v>297</v>
      </c>
    </row>
    <row r="65" spans="1:16378" s="52" customFormat="1">
      <c r="A65" s="296" t="str">
        <f>VLOOKUP(U65,Sheet1!$C$2:$C$84,1,FALSE)</f>
        <v>BV9G6B8</v>
      </c>
      <c r="B65" t="s">
        <v>304</v>
      </c>
      <c r="C65" t="s">
        <v>515</v>
      </c>
      <c r="D65">
        <v>2400</v>
      </c>
      <c r="E65" s="241">
        <f>VLOOKUP(A65,Sheet1!$C$2:$E$84,3,FALSE)</f>
        <v>2400</v>
      </c>
      <c r="F65" s="242">
        <f t="shared" si="0"/>
        <v>0</v>
      </c>
      <c r="G65" s="258">
        <f t="shared" si="4"/>
        <v>0</v>
      </c>
      <c r="H65">
        <v>280278</v>
      </c>
      <c r="I65" s="244">
        <f>VLOOKUP(A65,Sheet1!$C$2:$F$84,4,FALSE)</f>
        <v>280278</v>
      </c>
      <c r="J65" s="242">
        <f t="shared" si="1"/>
        <v>0</v>
      </c>
      <c r="K65" s="258">
        <f t="shared" si="5"/>
        <v>0</v>
      </c>
      <c r="L65">
        <v>135.1</v>
      </c>
      <c r="M65" s="241">
        <f>VLOOKUP(A65,Sheet1!$C$2:$G$84,5,FALSE)</f>
        <v>135.1</v>
      </c>
      <c r="N65" s="242">
        <f t="shared" si="2"/>
        <v>0</v>
      </c>
      <c r="O65" s="258">
        <f t="shared" si="3"/>
        <v>0</v>
      </c>
      <c r="P65">
        <v>324240</v>
      </c>
      <c r="Q65" s="241">
        <f>VLOOKUP(A65,Sheet1!$C$2:$H$84,6,FALSE)</f>
        <v>324240</v>
      </c>
      <c r="R65" s="242">
        <f t="shared" si="28"/>
        <v>0</v>
      </c>
      <c r="S65" s="258">
        <f t="shared" si="7"/>
        <v>0</v>
      </c>
      <c r="T65" s="9"/>
      <c r="U65" t="s">
        <v>305</v>
      </c>
    </row>
    <row r="66" spans="1:16378" s="52" customFormat="1">
      <c r="A66" s="296" t="str">
        <f>VLOOKUP(U66,Sheet1!$C$2:$C$84,1,FALSE)</f>
        <v>BWSW5D9</v>
      </c>
      <c r="B66" t="s">
        <v>516</v>
      </c>
      <c r="C66" t="s">
        <v>412</v>
      </c>
      <c r="D66">
        <v>85492</v>
      </c>
      <c r="E66" s="241">
        <f>VLOOKUP(A66,Sheet1!$C$2:$E$84,3,FALSE)</f>
        <v>85492</v>
      </c>
      <c r="F66" s="242">
        <f t="shared" si="0"/>
        <v>0</v>
      </c>
      <c r="G66" s="258">
        <f t="shared" si="4"/>
        <v>0</v>
      </c>
      <c r="H66">
        <v>175873.37</v>
      </c>
      <c r="I66" s="244">
        <f>VLOOKUP(A66,Sheet1!$C$2:$F$84,4,FALSE)</f>
        <v>175873.37</v>
      </c>
      <c r="J66" s="242">
        <f t="shared" si="1"/>
        <v>0</v>
      </c>
      <c r="K66" s="258">
        <f t="shared" si="5"/>
        <v>0</v>
      </c>
      <c r="L66">
        <v>1.767347</v>
      </c>
      <c r="M66" s="241">
        <f>VLOOKUP(A66,Sheet1!$C$2:$G$84,5,FALSE)</f>
        <v>1.77</v>
      </c>
      <c r="N66" s="242">
        <f t="shared" si="2"/>
        <v>-2.6530000000000165E-3</v>
      </c>
      <c r="O66" s="258">
        <f t="shared" si="3"/>
        <v>-1.5011200000000001E-3</v>
      </c>
      <c r="P66">
        <v>151094.07</v>
      </c>
      <c r="Q66" s="241">
        <f>VLOOKUP(A66,Sheet1!$C$2:$H$84,6,FALSE)</f>
        <v>151015.12</v>
      </c>
      <c r="R66" s="242">
        <f t="shared" si="28"/>
        <v>78.950000000011642</v>
      </c>
      <c r="S66" s="258">
        <f t="shared" si="7"/>
        <v>5.2252220000000005E-4</v>
      </c>
      <c r="T66" s="9"/>
      <c r="U66" t="s">
        <v>411</v>
      </c>
    </row>
    <row r="67" spans="1:16378" s="52" customFormat="1">
      <c r="A67" s="296" t="str">
        <f>VLOOKUP(U67,Sheet1!$C$2:$C$84,1,FALSE)</f>
        <v>BXDZ9Z0</v>
      </c>
      <c r="B67" t="s">
        <v>365</v>
      </c>
      <c r="C67" t="s">
        <v>517</v>
      </c>
      <c r="D67">
        <v>2543</v>
      </c>
      <c r="E67" s="241">
        <f>VLOOKUP(A67,Sheet1!$C$2:$E$84,3,FALSE)</f>
        <v>2543</v>
      </c>
      <c r="F67" s="242">
        <f t="shared" si="0"/>
        <v>0</v>
      </c>
      <c r="G67" s="258">
        <f t="shared" si="4"/>
        <v>0</v>
      </c>
      <c r="H67">
        <v>367711.62</v>
      </c>
      <c r="I67" s="244">
        <f>VLOOKUP(A67,Sheet1!$C$2:$F$84,4,FALSE)</f>
        <v>352427.1</v>
      </c>
      <c r="J67" s="242">
        <f t="shared" si="1"/>
        <v>15284.520000000019</v>
      </c>
      <c r="K67" s="258">
        <f t="shared" si="5"/>
        <v>4.1566594999999998E-2</v>
      </c>
      <c r="L67">
        <v>465.66</v>
      </c>
      <c r="M67" s="241">
        <f>VLOOKUP(A67,Sheet1!$C$2:$G$84,5,FALSE)</f>
        <v>465.66</v>
      </c>
      <c r="N67" s="242">
        <f t="shared" si="2"/>
        <v>0</v>
      </c>
      <c r="O67" s="258">
        <f t="shared" si="3"/>
        <v>0</v>
      </c>
      <c r="P67">
        <v>1184173.3799999999</v>
      </c>
      <c r="Q67" s="241">
        <f>VLOOKUP(A67,Sheet1!$C$2:$H$84,6,FALSE)</f>
        <v>1184173.3799999999</v>
      </c>
      <c r="R67" s="242">
        <f t="shared" si="28"/>
        <v>0</v>
      </c>
      <c r="S67" s="258">
        <f t="shared" si="7"/>
        <v>0</v>
      </c>
      <c r="T67" s="9"/>
      <c r="U67" t="s">
        <v>366</v>
      </c>
    </row>
    <row r="68" spans="1:16378" s="52" customFormat="1">
      <c r="A68" s="296" t="str">
        <f>VLOOKUP(U68,Sheet1!$C$2:$C$84,1,FALSE)</f>
        <v>BYRY2M8</v>
      </c>
      <c r="B68">
        <v>759530108</v>
      </c>
      <c r="C68" t="s">
        <v>518</v>
      </c>
      <c r="D68">
        <v>28900</v>
      </c>
      <c r="E68" s="241">
        <f>VLOOKUP(A68,Sheet1!$C$2:$E$84,3,FALSE)</f>
        <v>28900</v>
      </c>
      <c r="F68" s="242">
        <f t="shared" si="0"/>
        <v>0</v>
      </c>
      <c r="G68" s="258">
        <f t="shared" si="4"/>
        <v>0</v>
      </c>
      <c r="H68">
        <v>581830.31999999995</v>
      </c>
      <c r="I68" s="244">
        <f>VLOOKUP(A68,Sheet1!$C$2:$F$84,4,FALSE)</f>
        <v>581830.31999999995</v>
      </c>
      <c r="J68" s="242">
        <f t="shared" si="1"/>
        <v>0</v>
      </c>
      <c r="K68" s="258">
        <f t="shared" si="5"/>
        <v>0</v>
      </c>
      <c r="L68">
        <v>26.54</v>
      </c>
      <c r="M68" s="241">
        <f>VLOOKUP(A68,Sheet1!$C$2:$G$84,5,FALSE)</f>
        <v>26.54</v>
      </c>
      <c r="N68" s="242">
        <f t="shared" si="2"/>
        <v>0</v>
      </c>
      <c r="O68" s="258">
        <f t="shared" si="3"/>
        <v>0</v>
      </c>
      <c r="P68">
        <v>767006</v>
      </c>
      <c r="Q68" s="241">
        <f>VLOOKUP(A68,Sheet1!$C$2:$H$84,6,FALSE)</f>
        <v>767006</v>
      </c>
      <c r="R68" s="242">
        <f t="shared" si="28"/>
        <v>0</v>
      </c>
      <c r="S68" s="258">
        <f t="shared" si="7"/>
        <v>0</v>
      </c>
      <c r="T68" s="9"/>
      <c r="U68" t="s">
        <v>359</v>
      </c>
    </row>
    <row r="69" spans="1:16378" s="52" customFormat="1">
      <c r="A69" s="296" t="str">
        <f>VLOOKUP(U69,Sheet1!$C$2:$C$84,1,FALSE)</f>
        <v>BZ1GMK5</v>
      </c>
      <c r="B69" t="s">
        <v>321</v>
      </c>
      <c r="C69" t="s">
        <v>453</v>
      </c>
      <c r="D69">
        <v>5800</v>
      </c>
      <c r="E69" s="241">
        <f>VLOOKUP(A69,Sheet1!$C$2:$E$84,3,FALSE)</f>
        <v>5800</v>
      </c>
      <c r="F69" s="242">
        <f t="shared" si="0"/>
        <v>0</v>
      </c>
      <c r="G69" s="258">
        <f t="shared" si="4"/>
        <v>0</v>
      </c>
      <c r="H69">
        <v>434282.3</v>
      </c>
      <c r="I69" s="244">
        <f>VLOOKUP(A69,Sheet1!$C$2:$F$84,4,FALSE)</f>
        <v>434282.3</v>
      </c>
      <c r="J69" s="242">
        <f t="shared" si="1"/>
        <v>0</v>
      </c>
      <c r="K69" s="258">
        <f t="shared" si="5"/>
        <v>0</v>
      </c>
      <c r="L69">
        <v>168.82</v>
      </c>
      <c r="M69" s="241">
        <f>VLOOKUP(A69,Sheet1!$C$2:$G$84,5,FALSE)</f>
        <v>168.82</v>
      </c>
      <c r="N69" s="242">
        <f t="shared" si="2"/>
        <v>0</v>
      </c>
      <c r="O69" s="258">
        <f t="shared" si="3"/>
        <v>0</v>
      </c>
      <c r="P69">
        <v>979156</v>
      </c>
      <c r="Q69" s="241">
        <f>VLOOKUP(A69,Sheet1!$C$2:$H$84,6,FALSE)</f>
        <v>979156</v>
      </c>
      <c r="R69" s="242">
        <f t="shared" si="28"/>
        <v>0</v>
      </c>
      <c r="S69" s="258">
        <f t="shared" si="7"/>
        <v>0</v>
      </c>
      <c r="T69" s="9"/>
      <c r="U69" t="s">
        <v>322</v>
      </c>
    </row>
    <row r="70" spans="1:16378" s="52" customFormat="1">
      <c r="A70" s="296" t="str">
        <f>VLOOKUP(U70,Sheet1!$C$2:$C$84,1,FALSE)</f>
        <v>BYXD1N3</v>
      </c>
      <c r="B70">
        <v>631512209</v>
      </c>
      <c r="C70" t="s">
        <v>519</v>
      </c>
      <c r="D70">
        <v>9900</v>
      </c>
      <c r="E70" s="241">
        <f>VLOOKUP(A70,Sheet1!$C$2:$E$84,3,FALSE)</f>
        <v>9900</v>
      </c>
      <c r="F70" s="242">
        <f t="shared" si="0"/>
        <v>0</v>
      </c>
      <c r="G70" s="258">
        <f t="shared" si="4"/>
        <v>0</v>
      </c>
      <c r="H70">
        <v>372874.93</v>
      </c>
      <c r="I70" s="244">
        <f>VLOOKUP(A70,Sheet1!$C$2:$F$84,4,FALSE)</f>
        <v>257665.09</v>
      </c>
      <c r="J70" s="242">
        <f t="shared" si="1"/>
        <v>115209.84</v>
      </c>
      <c r="K70" s="258">
        <f t="shared" si="5"/>
        <v>0.30897716829999999</v>
      </c>
      <c r="L70">
        <v>32.65</v>
      </c>
      <c r="M70" s="241">
        <f>VLOOKUP(A70,Sheet1!$C$2:$G$84,5,FALSE)</f>
        <v>32.65</v>
      </c>
      <c r="N70" s="242">
        <f t="shared" si="2"/>
        <v>0</v>
      </c>
      <c r="O70" s="258">
        <f t="shared" si="3"/>
        <v>0</v>
      </c>
      <c r="P70">
        <v>323235</v>
      </c>
      <c r="Q70" s="241">
        <f>VLOOKUP(A70,Sheet1!$C$2:$H$84,6,FALSE)</f>
        <v>323235</v>
      </c>
      <c r="R70" s="242">
        <f t="shared" si="28"/>
        <v>0</v>
      </c>
      <c r="S70" s="258">
        <f t="shared" si="7"/>
        <v>0</v>
      </c>
      <c r="T70" s="9"/>
      <c r="U70" t="s">
        <v>348</v>
      </c>
    </row>
    <row r="71" spans="1:16378" s="52" customFormat="1">
      <c r="A71" s="296" t="str">
        <f>VLOOKUP(U71,Sheet1!$C$2:$C$84,1,FALSE)</f>
        <v>BF7NT10</v>
      </c>
      <c r="B71" t="s">
        <v>331</v>
      </c>
      <c r="C71" t="s">
        <v>520</v>
      </c>
      <c r="D71">
        <v>11955</v>
      </c>
      <c r="E71" s="241">
        <f>VLOOKUP(A71,Sheet1!$C$2:$E$84,3,FALSE)</f>
        <v>11955</v>
      </c>
      <c r="F71" s="242">
        <f t="shared" si="0"/>
        <v>0</v>
      </c>
      <c r="G71" s="258">
        <f t="shared" si="4"/>
        <v>0</v>
      </c>
      <c r="H71">
        <v>675267.12</v>
      </c>
      <c r="I71" s="244">
        <f>VLOOKUP(A71,Sheet1!$C$2:$F$84,4,FALSE)</f>
        <v>675226.53</v>
      </c>
      <c r="J71" s="242">
        <f t="shared" si="1"/>
        <v>40.589999999967404</v>
      </c>
      <c r="K71" s="258">
        <f t="shared" si="5"/>
        <v>6.0109499999999998E-5</v>
      </c>
      <c r="L71">
        <v>61.39</v>
      </c>
      <c r="M71" s="241">
        <f>VLOOKUP(A71,Sheet1!$C$2:$G$84,5,FALSE)</f>
        <v>61.39</v>
      </c>
      <c r="N71" s="242">
        <f t="shared" si="2"/>
        <v>0</v>
      </c>
      <c r="O71" s="258">
        <f t="shared" si="3"/>
        <v>0</v>
      </c>
      <c r="P71">
        <v>733917.45</v>
      </c>
      <c r="Q71" s="241">
        <f>VLOOKUP(A71,Sheet1!$C$2:$H$84,6,FALSE)</f>
        <v>733917.45</v>
      </c>
      <c r="R71" s="242">
        <f t="shared" si="28"/>
        <v>0</v>
      </c>
      <c r="S71" s="258">
        <f t="shared" si="7"/>
        <v>0</v>
      </c>
      <c r="T71" s="9"/>
      <c r="U71" t="s">
        <v>332</v>
      </c>
    </row>
    <row r="72" spans="1:16378" s="52" customFormat="1">
      <c r="A72" s="296" t="str">
        <f>VLOOKUP(U72,Sheet1!$C$2:$C$84,1,FALSE)</f>
        <v>BJ2KSG2</v>
      </c>
      <c r="B72" t="s">
        <v>456</v>
      </c>
      <c r="C72" t="s">
        <v>457</v>
      </c>
      <c r="D72">
        <v>4033</v>
      </c>
      <c r="E72" s="241">
        <f>VLOOKUP(A72,Sheet1!$C$2:$E$84,3,FALSE)</f>
        <v>4033</v>
      </c>
      <c r="F72" s="242">
        <f t="shared" ref="F72:F73" si="29">D72-E72</f>
        <v>0</v>
      </c>
      <c r="G72" s="258">
        <f t="shared" ref="G72:G73" si="30">ROUND(F72/D72,10)</f>
        <v>0</v>
      </c>
      <c r="H72">
        <v>382657.6</v>
      </c>
      <c r="I72" s="244">
        <f>VLOOKUP(A72,Sheet1!$C$2:$F$84,4,FALSE)</f>
        <v>382583.97</v>
      </c>
      <c r="J72" s="242">
        <f t="shared" ref="J72:J73" si="31">H72-I72</f>
        <v>73.630000000004657</v>
      </c>
      <c r="K72" s="258">
        <f t="shared" ref="K72:K73" si="32">ROUND(J72/H72,10)</f>
        <v>1.9241749999999999E-4</v>
      </c>
      <c r="L72">
        <v>94.529480000000007</v>
      </c>
      <c r="M72" s="241">
        <f>VLOOKUP(A72,Sheet1!$C$2:$G$84,5,FALSE)</f>
        <v>94.62</v>
      </c>
      <c r="N72" s="242">
        <f t="shared" ref="N72:N73" si="33">L72-M72</f>
        <v>-9.0519999999997935E-2</v>
      </c>
      <c r="O72" s="258">
        <f t="shared" ref="O72:O73" si="34">ROUND(N72/L72,10)</f>
        <v>-9.5758490000000002E-4</v>
      </c>
      <c r="P72">
        <v>381237.39</v>
      </c>
      <c r="Q72" s="241">
        <f>VLOOKUP(A72,Sheet1!$C$2:$H$84,6,FALSE)</f>
        <v>381615.73</v>
      </c>
      <c r="R72" s="242">
        <f t="shared" ref="R72:R73" si="35">P72-Q72</f>
        <v>-378.3399999999674</v>
      </c>
      <c r="S72" s="258">
        <f t="shared" ref="S72:S73" si="36">ROUND(R72/P72,10)</f>
        <v>-9.9240000000000005E-4</v>
      </c>
      <c r="T72" s="9"/>
      <c r="U72" t="s">
        <v>376</v>
      </c>
    </row>
    <row r="73" spans="1:16378" s="52" customFormat="1">
      <c r="A73" s="296" t="str">
        <f>VLOOKUP(U73,Sheet1!$C$2:$C$84,1,FALSE)</f>
        <v>BJ2L553</v>
      </c>
      <c r="B73" t="s">
        <v>311</v>
      </c>
      <c r="C73" t="s">
        <v>521</v>
      </c>
      <c r="D73">
        <v>9000</v>
      </c>
      <c r="E73" s="241">
        <f>VLOOKUP(A73,Sheet1!$C$2:$E$84,3,FALSE)</f>
        <v>9000</v>
      </c>
      <c r="F73" s="242">
        <f t="shared" si="29"/>
        <v>0</v>
      </c>
      <c r="G73" s="258">
        <f t="shared" si="30"/>
        <v>0</v>
      </c>
      <c r="H73">
        <v>477705.2</v>
      </c>
      <c r="I73" s="244">
        <f>VLOOKUP(A73,Sheet1!$C$2:$F$84,4,FALSE)</f>
        <v>477705.2</v>
      </c>
      <c r="J73" s="242">
        <f t="shared" si="31"/>
        <v>0</v>
      </c>
      <c r="K73" s="258">
        <f t="shared" si="32"/>
        <v>0</v>
      </c>
      <c r="L73">
        <v>76.52</v>
      </c>
      <c r="M73" s="241">
        <f>VLOOKUP(A73,Sheet1!$C$2:$G$84,5,FALSE)</f>
        <v>76.52</v>
      </c>
      <c r="N73" s="242">
        <f t="shared" si="33"/>
        <v>0</v>
      </c>
      <c r="O73" s="258">
        <f t="shared" si="34"/>
        <v>0</v>
      </c>
      <c r="P73">
        <v>688680</v>
      </c>
      <c r="Q73" s="241">
        <f>VLOOKUP(A73,Sheet1!$C$2:$H$84,6,FALSE)</f>
        <v>688680</v>
      </c>
      <c r="R73" s="242">
        <f t="shared" si="35"/>
        <v>0</v>
      </c>
      <c r="S73" s="258">
        <f t="shared" si="36"/>
        <v>0</v>
      </c>
      <c r="T73" s="9"/>
      <c r="U73" t="s">
        <v>312</v>
      </c>
    </row>
    <row r="74" spans="1:16378" s="52" customFormat="1">
      <c r="A74" s="296" t="str">
        <f>VLOOKUP(U74,Sheet1!$C$2:$C$84,1,FALSE)</f>
        <v>BJLKFN9</v>
      </c>
      <c r="B74" t="s">
        <v>345</v>
      </c>
      <c r="C74" t="s">
        <v>522</v>
      </c>
      <c r="D74">
        <v>1980</v>
      </c>
      <c r="E74" s="241">
        <f>VLOOKUP(A74,Sheet1!$C$2:$E$84,3,FALSE)</f>
        <v>1980</v>
      </c>
      <c r="F74" s="242">
        <f t="shared" ref="F74" si="37">D74-E74</f>
        <v>0</v>
      </c>
      <c r="G74" s="258">
        <f t="shared" ref="G74" si="38">ROUND(F74/D74,10)</f>
        <v>0</v>
      </c>
      <c r="H74">
        <v>11230.35</v>
      </c>
      <c r="I74" s="244">
        <f>VLOOKUP(A74,Sheet1!$C$2:$F$84,4,FALSE)</f>
        <v>7286.09</v>
      </c>
      <c r="J74" s="242">
        <f t="shared" ref="J74" si="39">H74-I74</f>
        <v>3944.26</v>
      </c>
      <c r="K74" s="258">
        <f t="shared" ref="K74" si="40">ROUND(J74/H74,10)</f>
        <v>0.35121434330000001</v>
      </c>
      <c r="L74">
        <v>7.0750000000000002</v>
      </c>
      <c r="M74" s="241">
        <f>VLOOKUP(A74,Sheet1!$C$2:$G$84,5,FALSE)</f>
        <v>7.12</v>
      </c>
      <c r="N74" s="242">
        <f t="shared" ref="N74" si="41">L74-M74</f>
        <v>-4.4999999999999929E-2</v>
      </c>
      <c r="O74" s="258">
        <f t="shared" ref="O74" si="42">ROUND(N74/L74,10)</f>
        <v>-6.3604239999999999E-3</v>
      </c>
      <c r="P74">
        <v>14008.5</v>
      </c>
      <c r="Q74" s="241">
        <f>VLOOKUP(A74,Sheet1!$C$2:$H$84,6,FALSE)</f>
        <v>14093.64</v>
      </c>
      <c r="R74" s="242">
        <f t="shared" ref="R74" si="43">P74-Q74</f>
        <v>-85.139999999999418</v>
      </c>
      <c r="S74" s="258">
        <f t="shared" ref="S74" si="44">ROUND(R74/P74,10)</f>
        <v>-6.0777384999999998E-3</v>
      </c>
      <c r="T74" s="9"/>
      <c r="U74" t="s">
        <v>346</v>
      </c>
    </row>
    <row r="75" spans="1:16378" s="52" customFormat="1">
      <c r="A75" s="296" t="str">
        <f>VLOOKUP(U75,Sheet1!$C$2:$C$84,1,FALSE)</f>
        <v>BKT6LC7</v>
      </c>
      <c r="B75" t="s">
        <v>356</v>
      </c>
      <c r="C75" t="s">
        <v>523</v>
      </c>
      <c r="D75">
        <v>9900</v>
      </c>
      <c r="E75" s="241">
        <f>VLOOKUP(A75,Sheet1!$C$2:$E$84,3,FALSE)</f>
        <v>9900</v>
      </c>
      <c r="F75" s="242">
        <f t="shared" si="0"/>
        <v>0</v>
      </c>
      <c r="G75" s="258">
        <f t="shared" si="4"/>
        <v>0</v>
      </c>
      <c r="H75">
        <v>149985</v>
      </c>
      <c r="I75" s="244">
        <f>VLOOKUP(A75,Sheet1!$C$2:$F$84,4,FALSE)</f>
        <v>119154.1</v>
      </c>
      <c r="J75" s="242">
        <f t="shared" si="1"/>
        <v>30830.899999999994</v>
      </c>
      <c r="K75" s="258">
        <f t="shared" si="5"/>
        <v>0.20555988929999999</v>
      </c>
      <c r="L75">
        <v>14.55</v>
      </c>
      <c r="M75" s="241">
        <f>VLOOKUP(A75,Sheet1!$C$2:$G$84,5,FALSE)</f>
        <v>14.46</v>
      </c>
      <c r="N75" s="242">
        <f t="shared" si="2"/>
        <v>8.9999999999999858E-2</v>
      </c>
      <c r="O75" s="258">
        <f t="shared" si="3"/>
        <v>6.1855670000000003E-3</v>
      </c>
      <c r="P75">
        <v>144045</v>
      </c>
      <c r="Q75" s="241">
        <f>VLOOKUP(A75,Sheet1!$C$2:$H$84,6,FALSE)</f>
        <v>143134.20000000001</v>
      </c>
      <c r="R75" s="242">
        <f t="shared" si="28"/>
        <v>910.79999999998836</v>
      </c>
      <c r="S75" s="258">
        <f t="shared" si="7"/>
        <v>6.3230240999999996E-3</v>
      </c>
      <c r="T75" s="9"/>
      <c r="U75" t="s">
        <v>357</v>
      </c>
    </row>
    <row r="76" spans="1:16378" s="52" customFormat="1">
      <c r="A76" s="296"/>
      <c r="B76"/>
      <c r="C76"/>
      <c r="D76"/>
      <c r="E76" s="241"/>
      <c r="F76" s="242"/>
      <c r="G76" s="258"/>
      <c r="H76"/>
      <c r="I76" s="244"/>
      <c r="J76" s="242"/>
      <c r="K76" s="258"/>
      <c r="L76"/>
      <c r="M76" s="241"/>
      <c r="N76" s="242"/>
      <c r="O76" s="258"/>
      <c r="P76"/>
      <c r="Q76" s="241"/>
      <c r="R76" s="242"/>
      <c r="S76" s="258"/>
      <c r="T76" s="9"/>
      <c r="U76"/>
    </row>
    <row r="77" spans="1:16378" s="52" customFormat="1">
      <c r="A77" s="173" t="s">
        <v>143</v>
      </c>
      <c r="B77"/>
      <c r="C77"/>
      <c r="D77"/>
      <c r="E77" s="241"/>
      <c r="F77" s="242"/>
      <c r="G77" s="258"/>
      <c r="H77" s="245"/>
      <c r="I77" s="244"/>
      <c r="J77" s="242"/>
      <c r="K77" s="258"/>
      <c r="L77" s="246"/>
      <c r="M77" s="241"/>
      <c r="N77" s="242"/>
      <c r="O77" s="258"/>
      <c r="P77" s="245"/>
      <c r="Q77" s="241"/>
      <c r="R77" s="242"/>
      <c r="S77" s="258"/>
      <c r="T77" s="53"/>
      <c r="U77"/>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7"/>
      <c r="E78" s="248"/>
      <c r="F78" s="242"/>
      <c r="G78" s="242"/>
      <c r="H78" s="247"/>
      <c r="I78" s="249"/>
      <c r="J78" s="242"/>
      <c r="K78" s="258"/>
      <c r="L78" s="250"/>
      <c r="M78" s="249"/>
      <c r="N78" s="242"/>
      <c r="O78" s="258"/>
      <c r="P78" s="245"/>
      <c r="Q78" s="249"/>
      <c r="R78" s="242"/>
      <c r="S78" s="258"/>
    </row>
    <row r="79" spans="1:16378" ht="13.5" thickBot="1">
      <c r="A79" s="53"/>
      <c r="B79" s="53"/>
      <c r="C79" s="53"/>
      <c r="D79" s="251">
        <f t="shared" ref="D79:S79" si="45">SUM(D3:D78)</f>
        <v>1089672</v>
      </c>
      <c r="E79" s="252">
        <f t="shared" si="45"/>
        <v>1089672</v>
      </c>
      <c r="F79" s="253">
        <f t="shared" si="45"/>
        <v>0</v>
      </c>
      <c r="G79" s="289">
        <f t="shared" si="4"/>
        <v>0</v>
      </c>
      <c r="H79" s="251">
        <f>SUM(H3:H77)</f>
        <v>24354819.630000014</v>
      </c>
      <c r="I79" s="252">
        <f>SUM(I3:I77)</f>
        <v>24268971.350000005</v>
      </c>
      <c r="J79" s="253">
        <f t="shared" si="45"/>
        <v>85848.28</v>
      </c>
      <c r="K79" s="290">
        <f>ROUND(J79/H79,10)</f>
        <v>3.5248990000000002E-3</v>
      </c>
      <c r="L79" s="251">
        <f t="shared" si="45"/>
        <v>5519.3321220000007</v>
      </c>
      <c r="M79" s="252">
        <f t="shared" si="45"/>
        <v>5522.130000000001</v>
      </c>
      <c r="N79" s="253">
        <f t="shared" si="45"/>
        <v>-2.7978780000000696</v>
      </c>
      <c r="O79" s="290">
        <f>ROUND(N79/L79,10)</f>
        <v>-5.0692330000000005E-4</v>
      </c>
      <c r="P79" s="251">
        <f t="shared" si="45"/>
        <v>30945539.079999994</v>
      </c>
      <c r="Q79" s="252">
        <f t="shared" si="45"/>
        <v>30969526.410000004</v>
      </c>
      <c r="R79" s="253">
        <f t="shared" si="45"/>
        <v>-23987.33000000006</v>
      </c>
      <c r="S79" s="319">
        <f t="shared" si="45"/>
        <v>-5.8636912899999998E-2</v>
      </c>
    </row>
    <row r="80" spans="1:16378" ht="14.25" thickTop="1" thickBot="1">
      <c r="H80" s="254"/>
      <c r="I80" s="254"/>
    </row>
    <row r="81" spans="1:9" ht="13.5" thickBot="1">
      <c r="A81" s="150" t="s">
        <v>83</v>
      </c>
      <c r="B81" s="280"/>
      <c r="C81" s="151"/>
      <c r="D81" s="255"/>
      <c r="E81" s="255"/>
      <c r="F81" s="255"/>
      <c r="G81" s="255"/>
      <c r="H81" s="256"/>
      <c r="I81" s="257"/>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9"/>
  <sheetViews>
    <sheetView zoomScaleNormal="100" workbookViewId="0">
      <selection activeCell="B36" sqref="B36"/>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437</v>
      </c>
      <c r="B4" t="s">
        <v>458</v>
      </c>
      <c r="C4">
        <v>25529.18</v>
      </c>
      <c r="D4">
        <v>25567.62</v>
      </c>
      <c r="E4" s="79">
        <f>C4-D4</f>
        <v>-38.43999999999869</v>
      </c>
      <c r="F4" s="267">
        <f>ROUND(E4/C4,10)</f>
        <v>-1.505728E-3</v>
      </c>
      <c r="G4" s="80"/>
    </row>
    <row r="5" spans="1:16384" ht="13.9" customHeight="1">
      <c r="A5" t="s">
        <v>438</v>
      </c>
      <c r="B5" t="s">
        <v>459</v>
      </c>
      <c r="C5">
        <v>3395.88</v>
      </c>
      <c r="D5">
        <v>3399.25</v>
      </c>
      <c r="E5" s="79">
        <f t="shared" ref="E5:E16" si="0">C5-D5</f>
        <v>-3.3699999999998909</v>
      </c>
      <c r="F5" s="267">
        <f t="shared" ref="F5:F18" si="1">ROUND(E5/C5,10)</f>
        <v>-9.9237900000000005E-4</v>
      </c>
      <c r="G5" s="80"/>
    </row>
    <row r="6" spans="1:16384" ht="13.9" customHeight="1">
      <c r="A6" t="s">
        <v>436</v>
      </c>
      <c r="B6" t="s">
        <v>460</v>
      </c>
      <c r="C6">
        <v>20573.939999999999</v>
      </c>
      <c r="D6">
        <v>20600.759999999998</v>
      </c>
      <c r="E6" s="79">
        <f t="shared" si="0"/>
        <v>-26.819999999999709</v>
      </c>
      <c r="F6" s="267">
        <f t="shared" si="1"/>
        <v>-1.3035909E-3</v>
      </c>
      <c r="G6" s="80"/>
    </row>
    <row r="7" spans="1:16384" ht="12.75">
      <c r="A7" t="s">
        <v>461</v>
      </c>
      <c r="B7" t="s">
        <v>462</v>
      </c>
      <c r="C7">
        <v>11352.76</v>
      </c>
      <c r="D7">
        <v>11375.84</v>
      </c>
      <c r="E7" s="79">
        <f t="shared" si="0"/>
        <v>-23.079999999999927</v>
      </c>
      <c r="F7" s="267">
        <f t="shared" si="1"/>
        <v>-2.0329858E-3</v>
      </c>
      <c r="G7" s="75"/>
    </row>
    <row r="8" spans="1:16384" ht="12.75">
      <c r="A8" t="s">
        <v>463</v>
      </c>
      <c r="B8" t="s">
        <v>464</v>
      </c>
      <c r="C8">
        <v>10062.23</v>
      </c>
      <c r="D8">
        <v>10056.969999999999</v>
      </c>
      <c r="E8" s="79">
        <f t="shared" si="0"/>
        <v>5.2600000000002183</v>
      </c>
      <c r="F8" s="267">
        <f t="shared" si="1"/>
        <v>5.2274690000000002E-4</v>
      </c>
    </row>
    <row r="9" spans="1:16384" ht="12.75">
      <c r="A9" t="s">
        <v>441</v>
      </c>
      <c r="B9" t="s">
        <v>465</v>
      </c>
      <c r="C9">
        <v>35178.81</v>
      </c>
      <c r="D9">
        <v>35180.43</v>
      </c>
      <c r="E9" s="79">
        <f t="shared" si="0"/>
        <v>-1.6200000000026193</v>
      </c>
      <c r="F9" s="267">
        <f t="shared" si="1"/>
        <v>-4.6050400000000002E-5</v>
      </c>
      <c r="G9" s="71"/>
    </row>
    <row r="10" spans="1:16384" ht="12.75">
      <c r="A10" t="s">
        <v>466</v>
      </c>
      <c r="B10" t="s">
        <v>467</v>
      </c>
      <c r="C10">
        <v>13175.56</v>
      </c>
      <c r="D10">
        <v>13192.55</v>
      </c>
      <c r="E10" s="79">
        <f t="shared" si="0"/>
        <v>-16.989999999999782</v>
      </c>
      <c r="F10" s="267">
        <f t="shared" si="1"/>
        <v>-1.2895088E-3</v>
      </c>
      <c r="G10" s="71"/>
    </row>
    <row r="11" spans="1:16384" ht="12.75">
      <c r="A11" t="s">
        <v>468</v>
      </c>
      <c r="B11" t="s">
        <v>469</v>
      </c>
      <c r="C11">
        <v>4453.95</v>
      </c>
      <c r="D11">
        <v>4454.2700000000004</v>
      </c>
      <c r="E11" s="79">
        <f>C11-D11</f>
        <v>-0.32000000000061846</v>
      </c>
      <c r="F11" s="267">
        <f t="shared" si="1"/>
        <v>-7.1846299999999997E-5</v>
      </c>
      <c r="G11" s="71"/>
    </row>
    <row r="12" spans="1:16384" ht="12.75">
      <c r="A12" t="s">
        <v>282</v>
      </c>
      <c r="B12" t="s">
        <v>279</v>
      </c>
      <c r="C12">
        <v>365231.29</v>
      </c>
      <c r="D12">
        <v>365231.29</v>
      </c>
      <c r="E12" s="79">
        <f t="shared" si="0"/>
        <v>0</v>
      </c>
      <c r="F12" s="267">
        <f t="shared" si="1"/>
        <v>0</v>
      </c>
      <c r="G12" s="71"/>
    </row>
    <row r="13" spans="1:16384" ht="12.75">
      <c r="A13"/>
      <c r="B13"/>
      <c r="C13"/>
      <c r="D13"/>
      <c r="E13" s="79">
        <f t="shared" si="0"/>
        <v>0</v>
      </c>
      <c r="F13" s="267"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7" t="e">
        <f t="shared" si="1"/>
        <v>#DIV/0!</v>
      </c>
      <c r="G14" s="71"/>
    </row>
    <row r="15" spans="1:16384">
      <c r="A15" s="81"/>
      <c r="B15" s="68"/>
      <c r="C15" s="82"/>
      <c r="D15" s="74"/>
      <c r="E15" s="79">
        <f t="shared" si="0"/>
        <v>0</v>
      </c>
      <c r="F15" s="267" t="e">
        <f t="shared" si="1"/>
        <v>#DIV/0!</v>
      </c>
      <c r="G15" s="71"/>
    </row>
    <row r="16" spans="1:16384">
      <c r="A16" s="69"/>
      <c r="B16" s="68"/>
      <c r="C16" s="74"/>
      <c r="D16" s="74"/>
      <c r="E16" s="79">
        <f t="shared" si="0"/>
        <v>0</v>
      </c>
      <c r="F16" s="267" t="e">
        <f t="shared" si="1"/>
        <v>#DIV/0!</v>
      </c>
      <c r="G16" s="75"/>
    </row>
    <row r="17" spans="2:6">
      <c r="C17" s="83"/>
      <c r="D17" s="83"/>
      <c r="E17" s="83"/>
      <c r="F17" s="266"/>
    </row>
    <row r="18" spans="2:6" ht="12.75" thickBot="1">
      <c r="B18" s="84" t="s">
        <v>11</v>
      </c>
      <c r="C18" s="85">
        <f>SUM(C4:C17)</f>
        <v>488953.59999999998</v>
      </c>
      <c r="D18" s="85">
        <f>SUM(D4:D17)</f>
        <v>489058.98</v>
      </c>
      <c r="E18" s="85">
        <f>SUM(E4:E17)</f>
        <v>-105.38000000000102</v>
      </c>
      <c r="F18" s="267">
        <f t="shared" si="1"/>
        <v>-2.1552149999999999E-4</v>
      </c>
    </row>
    <row r="19" spans="2:6" ht="12.75" thickTop="1"/>
    <row r="21" spans="2:6">
      <c r="B21" s="69"/>
      <c r="C21" s="78"/>
      <c r="D21" s="86"/>
      <c r="E21" s="76"/>
      <c r="F21" s="76"/>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6"/>
  <sheetViews>
    <sheetView zoomScaleNormal="100" workbookViewId="0">
      <pane xSplit="4" ySplit="1" topLeftCell="T2" activePane="bottomRight" state="frozen"/>
      <selection pane="topRight" activeCell="E1" sqref="E1"/>
      <selection pane="bottomLeft" activeCell="A2" sqref="A2"/>
      <selection pane="bottomRight" activeCell="R2" sqref="R2:R41"/>
    </sheetView>
  </sheetViews>
  <sheetFormatPr defaultColWidth="8.85546875" defaultRowHeight="12"/>
  <cols>
    <col min="1" max="1" width="6.42578125" style="60" bestFit="1" customWidth="1"/>
    <col min="2" max="2" width="8.42578125" style="60" customWidth="1"/>
    <col min="3" max="3" width="12.7109375" style="60" customWidth="1"/>
    <col min="4" max="4" width="33.28515625" style="60" customWidth="1"/>
    <col min="5" max="5" width="18.5703125" style="60" customWidth="1"/>
    <col min="6" max="6" width="16.140625" style="279"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157" t="s">
        <v>16</v>
      </c>
      <c r="D1" s="157" t="s">
        <v>5</v>
      </c>
      <c r="E1" s="183" t="s">
        <v>117</v>
      </c>
      <c r="F1" s="275"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280</v>
      </c>
      <c r="B2" t="s">
        <v>438</v>
      </c>
      <c r="C2">
        <v>599933900</v>
      </c>
      <c r="D2" t="s">
        <v>439</v>
      </c>
      <c r="E2">
        <v>2900</v>
      </c>
      <c r="F2">
        <v>2900</v>
      </c>
      <c r="G2" s="265">
        <f>E2-F2</f>
        <v>0</v>
      </c>
      <c r="H2" s="281">
        <f>ROUND(G2/E2,10)</f>
        <v>0</v>
      </c>
      <c r="I2">
        <v>0</v>
      </c>
      <c r="J2">
        <v>0</v>
      </c>
      <c r="K2" s="265">
        <f>I2-J2</f>
        <v>0</v>
      </c>
      <c r="L2" s="281" t="e">
        <f>ROUND(K2/I2,10)</f>
        <v>#DIV/0!</v>
      </c>
      <c r="M2">
        <v>0</v>
      </c>
      <c r="N2">
        <v>0</v>
      </c>
      <c r="O2" s="265">
        <f>M2-N2</f>
        <v>0</v>
      </c>
      <c r="P2" s="281" t="e">
        <f>ROUND(O2/M2,10)</f>
        <v>#DIV/0!</v>
      </c>
      <c r="Q2">
        <v>0</v>
      </c>
      <c r="R2">
        <v>0</v>
      </c>
      <c r="S2" s="265">
        <f>Q2-R2</f>
        <v>0</v>
      </c>
      <c r="T2" s="281" t="e">
        <f>ROUND(S2/Q2,10)</f>
        <v>#DIV/0!</v>
      </c>
      <c r="U2" s="158"/>
      <c r="V2" s="259"/>
      <c r="W2" s="259"/>
      <c r="X2" s="259"/>
    </row>
    <row r="3" spans="1:24" s="69" customFormat="1" ht="12.75">
      <c r="A3" t="s">
        <v>280</v>
      </c>
      <c r="B3" t="s">
        <v>441</v>
      </c>
      <c r="C3">
        <v>622959906</v>
      </c>
      <c r="D3" t="s">
        <v>440</v>
      </c>
      <c r="E3">
        <v>50671</v>
      </c>
      <c r="F3">
        <v>50671</v>
      </c>
      <c r="G3" s="265">
        <f t="shared" ref="G3" si="0">E3-F3</f>
        <v>0</v>
      </c>
      <c r="H3" s="281">
        <f t="shared" ref="H3" si="1">ROUND(G3/E3,10)</f>
        <v>0</v>
      </c>
      <c r="I3">
        <v>2080.75</v>
      </c>
      <c r="J3">
        <v>2080.75</v>
      </c>
      <c r="K3" s="265">
        <f t="shared" ref="K3" si="2">I3-J3</f>
        <v>0</v>
      </c>
      <c r="L3" s="281">
        <f t="shared" ref="L3" si="3">ROUND(K3/I3,10)</f>
        <v>0</v>
      </c>
      <c r="M3">
        <v>0</v>
      </c>
      <c r="N3">
        <v>0</v>
      </c>
      <c r="O3" s="265">
        <f t="shared" ref="O3:O56" si="4">M3-N3</f>
        <v>0</v>
      </c>
      <c r="P3" s="281" t="e">
        <f t="shared" ref="P3:P56" si="5">ROUND(O3/M3,10)</f>
        <v>#DIV/0!</v>
      </c>
      <c r="Q3">
        <v>23.05</v>
      </c>
      <c r="R3">
        <v>23.05</v>
      </c>
      <c r="S3" s="265">
        <f t="shared" ref="S3:S56" si="6">Q3-R3</f>
        <v>0</v>
      </c>
      <c r="T3" s="281">
        <f t="shared" ref="T3:T56" si="7">ROUND(S3/Q3,10)</f>
        <v>0</v>
      </c>
      <c r="U3" s="158"/>
    </row>
    <row r="4" spans="1:24" s="69" customFormat="1" ht="12.75">
      <c r="A4" t="s">
        <v>280</v>
      </c>
      <c r="B4" t="s">
        <v>438</v>
      </c>
      <c r="C4">
        <v>403187909</v>
      </c>
      <c r="D4" t="s">
        <v>442</v>
      </c>
      <c r="E4">
        <v>14376</v>
      </c>
      <c r="F4">
        <v>14376</v>
      </c>
      <c r="G4" s="265">
        <f t="shared" ref="G4:G5" si="8">E4-F4</f>
        <v>0</v>
      </c>
      <c r="H4" s="281">
        <f t="shared" ref="H4:H5" si="9">ROUND(G4/E4,10)</f>
        <v>0</v>
      </c>
      <c r="I4">
        <v>0</v>
      </c>
      <c r="J4">
        <v>0</v>
      </c>
      <c r="K4" s="265">
        <f t="shared" ref="K4:K20" si="10">I4-J4</f>
        <v>0</v>
      </c>
      <c r="L4" s="281" t="e">
        <f t="shared" ref="L4:L20" si="11">ROUND(K4/I4,10)</f>
        <v>#DIV/0!</v>
      </c>
      <c r="M4">
        <v>0</v>
      </c>
      <c r="N4">
        <v>0</v>
      </c>
      <c r="O4" s="265">
        <f t="shared" si="4"/>
        <v>0</v>
      </c>
      <c r="P4" s="281" t="e">
        <f t="shared" si="5"/>
        <v>#DIV/0!</v>
      </c>
      <c r="Q4">
        <v>0</v>
      </c>
      <c r="R4">
        <v>0</v>
      </c>
      <c r="S4" s="265">
        <f t="shared" si="6"/>
        <v>0</v>
      </c>
      <c r="T4" s="281" t="e">
        <f t="shared" si="7"/>
        <v>#DIV/0!</v>
      </c>
      <c r="U4" s="158"/>
    </row>
    <row r="5" spans="1:24" s="69" customFormat="1" ht="12.75">
      <c r="A5" t="s">
        <v>280</v>
      </c>
      <c r="B5" t="s">
        <v>441</v>
      </c>
      <c r="C5">
        <v>626986905</v>
      </c>
      <c r="D5" t="s">
        <v>443</v>
      </c>
      <c r="E5">
        <v>11200</v>
      </c>
      <c r="F5">
        <v>11200</v>
      </c>
      <c r="G5" s="265">
        <f t="shared" si="8"/>
        <v>0</v>
      </c>
      <c r="H5" s="281">
        <f t="shared" si="9"/>
        <v>0</v>
      </c>
      <c r="I5">
        <v>255.51</v>
      </c>
      <c r="J5">
        <v>255.51</v>
      </c>
      <c r="K5" s="265">
        <f t="shared" si="10"/>
        <v>0</v>
      </c>
      <c r="L5" s="281">
        <f t="shared" si="11"/>
        <v>0</v>
      </c>
      <c r="M5">
        <v>0</v>
      </c>
      <c r="N5">
        <v>0</v>
      </c>
      <c r="O5" s="265">
        <f t="shared" si="4"/>
        <v>0</v>
      </c>
      <c r="P5" s="281" t="e">
        <f t="shared" si="5"/>
        <v>#DIV/0!</v>
      </c>
      <c r="Q5">
        <v>2.83</v>
      </c>
      <c r="R5">
        <v>2.83</v>
      </c>
      <c r="S5" s="265">
        <f t="shared" si="6"/>
        <v>0</v>
      </c>
      <c r="T5" s="281">
        <f t="shared" si="7"/>
        <v>0</v>
      </c>
      <c r="U5" s="158"/>
    </row>
    <row r="6" spans="1:24" s="69" customFormat="1" ht="12.75">
      <c r="A6" t="s">
        <v>280</v>
      </c>
      <c r="B6" t="s">
        <v>438</v>
      </c>
      <c r="C6">
        <v>403197908</v>
      </c>
      <c r="D6" t="s">
        <v>374</v>
      </c>
      <c r="E6">
        <v>1416</v>
      </c>
      <c r="F6">
        <v>1416</v>
      </c>
      <c r="G6" s="265">
        <f t="shared" ref="G6:G19" si="12">E6-F6</f>
        <v>0</v>
      </c>
      <c r="H6" s="281">
        <f t="shared" ref="H6:H19" si="13">ROUND(G6/E6,10)</f>
        <v>0</v>
      </c>
      <c r="I6">
        <v>0</v>
      </c>
      <c r="J6">
        <v>0</v>
      </c>
      <c r="K6" s="265">
        <f t="shared" si="10"/>
        <v>0</v>
      </c>
      <c r="L6" s="281" t="e">
        <f t="shared" si="11"/>
        <v>#DIV/0!</v>
      </c>
      <c r="M6">
        <v>0</v>
      </c>
      <c r="N6">
        <v>0</v>
      </c>
      <c r="O6" s="265">
        <f t="shared" si="4"/>
        <v>0</v>
      </c>
      <c r="P6" s="281" t="e">
        <f t="shared" si="5"/>
        <v>#DIV/0!</v>
      </c>
      <c r="Q6">
        <v>0</v>
      </c>
      <c r="R6">
        <v>0</v>
      </c>
      <c r="S6" s="265">
        <f t="shared" si="6"/>
        <v>0</v>
      </c>
      <c r="T6" s="281" t="e">
        <f t="shared" si="7"/>
        <v>#DIV/0!</v>
      </c>
      <c r="U6" s="158"/>
    </row>
    <row r="7" spans="1:24" s="69" customFormat="1" ht="12.75">
      <c r="A7" t="s">
        <v>280</v>
      </c>
      <c r="B7" t="s">
        <v>438</v>
      </c>
      <c r="C7">
        <v>403197908</v>
      </c>
      <c r="D7" t="s">
        <v>374</v>
      </c>
      <c r="E7">
        <v>1416</v>
      </c>
      <c r="F7">
        <v>1416</v>
      </c>
      <c r="G7" s="265">
        <f t="shared" si="12"/>
        <v>0</v>
      </c>
      <c r="H7" s="281">
        <f t="shared" si="13"/>
        <v>0</v>
      </c>
      <c r="I7">
        <v>0</v>
      </c>
      <c r="J7">
        <v>0</v>
      </c>
      <c r="K7" s="265">
        <f t="shared" si="10"/>
        <v>0</v>
      </c>
      <c r="L7" s="281" t="e">
        <f t="shared" si="11"/>
        <v>#DIV/0!</v>
      </c>
      <c r="M7">
        <v>0</v>
      </c>
      <c r="N7">
        <v>0</v>
      </c>
      <c r="O7" s="265">
        <f t="shared" si="4"/>
        <v>0</v>
      </c>
      <c r="P7" s="281" t="e">
        <f t="shared" si="5"/>
        <v>#DIV/0!</v>
      </c>
      <c r="Q7">
        <v>0</v>
      </c>
      <c r="R7">
        <v>0</v>
      </c>
      <c r="S7" s="265">
        <f t="shared" si="6"/>
        <v>0</v>
      </c>
      <c r="T7" s="281" t="e">
        <f t="shared" si="7"/>
        <v>#DIV/0!</v>
      </c>
      <c r="U7" s="158"/>
    </row>
    <row r="8" spans="1:24" s="69" customFormat="1" ht="12.75">
      <c r="A8" t="s">
        <v>280</v>
      </c>
      <c r="B8" t="s">
        <v>438</v>
      </c>
      <c r="C8">
        <v>403197908</v>
      </c>
      <c r="D8" t="s">
        <v>374</v>
      </c>
      <c r="E8">
        <v>1716</v>
      </c>
      <c r="F8">
        <v>1716</v>
      </c>
      <c r="G8" s="265">
        <f t="shared" si="12"/>
        <v>0</v>
      </c>
      <c r="H8" s="281">
        <f t="shared" si="13"/>
        <v>0</v>
      </c>
      <c r="I8">
        <v>0</v>
      </c>
      <c r="J8">
        <v>0</v>
      </c>
      <c r="K8" s="265">
        <f t="shared" si="10"/>
        <v>0</v>
      </c>
      <c r="L8" s="281" t="e">
        <f t="shared" si="11"/>
        <v>#DIV/0!</v>
      </c>
      <c r="M8">
        <v>0</v>
      </c>
      <c r="N8">
        <v>0</v>
      </c>
      <c r="O8" s="265">
        <f t="shared" si="4"/>
        <v>0</v>
      </c>
      <c r="P8" s="281" t="e">
        <f t="shared" si="5"/>
        <v>#DIV/0!</v>
      </c>
      <c r="Q8">
        <v>0</v>
      </c>
      <c r="R8">
        <v>0</v>
      </c>
      <c r="S8" s="265">
        <f t="shared" si="6"/>
        <v>0</v>
      </c>
      <c r="T8" s="281" t="e">
        <f t="shared" si="7"/>
        <v>#DIV/0!</v>
      </c>
      <c r="U8" s="158"/>
    </row>
    <row r="9" spans="1:24" s="69" customFormat="1" ht="12.75">
      <c r="A9" t="s">
        <v>280</v>
      </c>
      <c r="B9" t="s">
        <v>438</v>
      </c>
      <c r="C9">
        <v>474184900</v>
      </c>
      <c r="D9" t="s">
        <v>380</v>
      </c>
      <c r="E9">
        <v>3154</v>
      </c>
      <c r="F9">
        <v>3154</v>
      </c>
      <c r="G9" s="265">
        <f t="shared" si="12"/>
        <v>0</v>
      </c>
      <c r="H9" s="281">
        <f t="shared" si="13"/>
        <v>0</v>
      </c>
      <c r="I9">
        <v>0</v>
      </c>
      <c r="J9">
        <v>0</v>
      </c>
      <c r="K9" s="265">
        <f t="shared" si="10"/>
        <v>0</v>
      </c>
      <c r="L9" s="281" t="e">
        <f t="shared" si="11"/>
        <v>#DIV/0!</v>
      </c>
      <c r="M9">
        <v>0</v>
      </c>
      <c r="N9">
        <v>0</v>
      </c>
      <c r="O9" s="265">
        <f t="shared" si="4"/>
        <v>0</v>
      </c>
      <c r="P9" s="281" t="e">
        <f t="shared" si="5"/>
        <v>#DIV/0!</v>
      </c>
      <c r="Q9">
        <v>0</v>
      </c>
      <c r="R9">
        <v>0</v>
      </c>
      <c r="S9" s="265">
        <f t="shared" si="6"/>
        <v>0</v>
      </c>
      <c r="T9" s="281" t="e">
        <f t="shared" si="7"/>
        <v>#DIV/0!</v>
      </c>
      <c r="U9" s="158"/>
    </row>
    <row r="10" spans="1:24" s="69" customFormat="1" ht="12.75">
      <c r="A10" t="s">
        <v>280</v>
      </c>
      <c r="B10" t="s">
        <v>438</v>
      </c>
      <c r="C10">
        <v>474184900</v>
      </c>
      <c r="D10" t="s">
        <v>380</v>
      </c>
      <c r="E10">
        <v>3154</v>
      </c>
      <c r="F10">
        <v>3154</v>
      </c>
      <c r="G10" s="265">
        <f t="shared" si="12"/>
        <v>0</v>
      </c>
      <c r="H10" s="281">
        <f t="shared" si="13"/>
        <v>0</v>
      </c>
      <c r="I10">
        <v>0</v>
      </c>
      <c r="J10">
        <v>0</v>
      </c>
      <c r="K10" s="265">
        <f t="shared" si="10"/>
        <v>0</v>
      </c>
      <c r="L10" s="281" t="e">
        <f t="shared" si="11"/>
        <v>#DIV/0!</v>
      </c>
      <c r="M10">
        <v>0</v>
      </c>
      <c r="N10">
        <v>0</v>
      </c>
      <c r="O10" s="265">
        <f t="shared" si="4"/>
        <v>0</v>
      </c>
      <c r="P10" s="281" t="e">
        <f t="shared" si="5"/>
        <v>#DIV/0!</v>
      </c>
      <c r="Q10">
        <v>0</v>
      </c>
      <c r="R10">
        <v>0</v>
      </c>
      <c r="S10" s="265">
        <f t="shared" si="6"/>
        <v>0</v>
      </c>
      <c r="T10" s="281" t="e">
        <f t="shared" si="7"/>
        <v>#DIV/0!</v>
      </c>
      <c r="U10" s="158"/>
    </row>
    <row r="11" spans="1:24" s="69" customFormat="1" ht="12.75">
      <c r="A11" t="s">
        <v>280</v>
      </c>
      <c r="B11" t="s">
        <v>438</v>
      </c>
      <c r="C11">
        <v>474184900</v>
      </c>
      <c r="D11" t="s">
        <v>380</v>
      </c>
      <c r="E11">
        <v>3654</v>
      </c>
      <c r="F11">
        <v>3654</v>
      </c>
      <c r="G11" s="265">
        <f t="shared" si="12"/>
        <v>0</v>
      </c>
      <c r="H11" s="281">
        <f t="shared" si="13"/>
        <v>0</v>
      </c>
      <c r="I11">
        <v>0</v>
      </c>
      <c r="J11">
        <v>0</v>
      </c>
      <c r="K11" s="265">
        <f t="shared" si="10"/>
        <v>0</v>
      </c>
      <c r="L11" s="281" t="e">
        <f t="shared" si="11"/>
        <v>#DIV/0!</v>
      </c>
      <c r="M11">
        <v>0</v>
      </c>
      <c r="N11">
        <v>0</v>
      </c>
      <c r="O11" s="265">
        <f t="shared" si="4"/>
        <v>0</v>
      </c>
      <c r="P11" s="281" t="e">
        <f t="shared" si="5"/>
        <v>#DIV/0!</v>
      </c>
      <c r="Q11">
        <v>0</v>
      </c>
      <c r="R11">
        <v>0</v>
      </c>
      <c r="S11" s="265">
        <f t="shared" si="6"/>
        <v>0</v>
      </c>
      <c r="T11" s="281" t="e">
        <f t="shared" si="7"/>
        <v>#DIV/0!</v>
      </c>
      <c r="U11" s="158"/>
    </row>
    <row r="12" spans="1:24" s="69" customFormat="1" ht="12.75">
      <c r="A12" t="s">
        <v>280</v>
      </c>
      <c r="B12" t="s">
        <v>438</v>
      </c>
      <c r="C12">
        <v>533004909</v>
      </c>
      <c r="D12" t="s">
        <v>444</v>
      </c>
      <c r="E12">
        <v>4148</v>
      </c>
      <c r="F12">
        <v>4148</v>
      </c>
      <c r="G12" s="265">
        <f t="shared" si="12"/>
        <v>0</v>
      </c>
      <c r="H12" s="281">
        <f t="shared" si="13"/>
        <v>0</v>
      </c>
      <c r="I12">
        <v>0</v>
      </c>
      <c r="J12">
        <v>0</v>
      </c>
      <c r="K12" s="265">
        <f t="shared" si="10"/>
        <v>0</v>
      </c>
      <c r="L12" s="281" t="e">
        <f t="shared" si="11"/>
        <v>#DIV/0!</v>
      </c>
      <c r="M12">
        <v>0</v>
      </c>
      <c r="N12">
        <v>0</v>
      </c>
      <c r="O12" s="265">
        <f t="shared" si="4"/>
        <v>0</v>
      </c>
      <c r="P12" s="281" t="e">
        <f t="shared" si="5"/>
        <v>#DIV/0!</v>
      </c>
      <c r="Q12">
        <v>0</v>
      </c>
      <c r="R12">
        <v>0</v>
      </c>
      <c r="S12" s="265">
        <f t="shared" si="6"/>
        <v>0</v>
      </c>
      <c r="T12" s="281" t="e">
        <f t="shared" si="7"/>
        <v>#DIV/0!</v>
      </c>
      <c r="U12" s="158"/>
    </row>
    <row r="13" spans="1:24" s="69" customFormat="1" ht="12.75">
      <c r="A13" t="s">
        <v>280</v>
      </c>
      <c r="B13" t="s">
        <v>438</v>
      </c>
      <c r="C13">
        <v>533004909</v>
      </c>
      <c r="D13" t="s">
        <v>444</v>
      </c>
      <c r="E13">
        <v>5188</v>
      </c>
      <c r="F13">
        <v>5188</v>
      </c>
      <c r="G13" s="265">
        <f t="shared" si="12"/>
        <v>0</v>
      </c>
      <c r="H13" s="281">
        <f t="shared" si="13"/>
        <v>0</v>
      </c>
      <c r="I13">
        <v>0</v>
      </c>
      <c r="J13">
        <v>0</v>
      </c>
      <c r="K13" s="265">
        <f t="shared" si="10"/>
        <v>0</v>
      </c>
      <c r="L13" s="281" t="e">
        <f t="shared" si="11"/>
        <v>#DIV/0!</v>
      </c>
      <c r="M13">
        <v>0</v>
      </c>
      <c r="N13">
        <v>0</v>
      </c>
      <c r="O13" s="265">
        <f t="shared" si="4"/>
        <v>0</v>
      </c>
      <c r="P13" s="281" t="e">
        <f t="shared" si="5"/>
        <v>#DIV/0!</v>
      </c>
      <c r="Q13">
        <v>0</v>
      </c>
      <c r="R13">
        <v>0</v>
      </c>
      <c r="S13" s="265">
        <f t="shared" si="6"/>
        <v>0</v>
      </c>
      <c r="T13" s="281" t="e">
        <f t="shared" si="7"/>
        <v>#DIV/0!</v>
      </c>
      <c r="U13" s="158"/>
    </row>
    <row r="14" spans="1:24" s="69" customFormat="1" ht="12.75">
      <c r="A14" t="s">
        <v>280</v>
      </c>
      <c r="B14" t="s">
        <v>438</v>
      </c>
      <c r="C14">
        <v>545831901</v>
      </c>
      <c r="D14" t="s">
        <v>377</v>
      </c>
      <c r="E14">
        <v>4538</v>
      </c>
      <c r="F14">
        <v>4538</v>
      </c>
      <c r="G14" s="265">
        <f t="shared" si="12"/>
        <v>0</v>
      </c>
      <c r="H14" s="281">
        <f t="shared" si="13"/>
        <v>0</v>
      </c>
      <c r="I14">
        <v>0</v>
      </c>
      <c r="J14">
        <v>0</v>
      </c>
      <c r="K14" s="265">
        <f t="shared" si="10"/>
        <v>0</v>
      </c>
      <c r="L14" s="281" t="e">
        <f t="shared" si="11"/>
        <v>#DIV/0!</v>
      </c>
      <c r="M14">
        <v>0</v>
      </c>
      <c r="N14">
        <v>0</v>
      </c>
      <c r="O14" s="265">
        <f t="shared" si="4"/>
        <v>0</v>
      </c>
      <c r="P14" s="281" t="e">
        <f t="shared" si="5"/>
        <v>#DIV/0!</v>
      </c>
      <c r="Q14">
        <v>0</v>
      </c>
      <c r="R14">
        <v>0</v>
      </c>
      <c r="S14" s="265">
        <f t="shared" si="6"/>
        <v>0</v>
      </c>
      <c r="T14" s="281" t="e">
        <f t="shared" si="7"/>
        <v>#DIV/0!</v>
      </c>
      <c r="U14" s="158"/>
    </row>
    <row r="15" spans="1:24" s="69" customFormat="1" ht="12.75">
      <c r="A15" t="s">
        <v>280</v>
      </c>
      <c r="B15" t="s">
        <v>438</v>
      </c>
      <c r="C15">
        <v>575035902</v>
      </c>
      <c r="D15" t="s">
        <v>445</v>
      </c>
      <c r="E15">
        <v>15713</v>
      </c>
      <c r="F15">
        <v>15713</v>
      </c>
      <c r="G15" s="265">
        <f t="shared" si="12"/>
        <v>0</v>
      </c>
      <c r="H15" s="281">
        <f t="shared" si="13"/>
        <v>0</v>
      </c>
      <c r="I15">
        <v>0</v>
      </c>
      <c r="J15">
        <v>0</v>
      </c>
      <c r="K15" s="265">
        <f t="shared" si="10"/>
        <v>0</v>
      </c>
      <c r="L15" s="281" t="e">
        <f t="shared" si="11"/>
        <v>#DIV/0!</v>
      </c>
      <c r="M15">
        <v>0</v>
      </c>
      <c r="N15">
        <v>0</v>
      </c>
      <c r="O15" s="265">
        <f t="shared" si="4"/>
        <v>0</v>
      </c>
      <c r="P15" s="281" t="e">
        <f t="shared" si="5"/>
        <v>#DIV/0!</v>
      </c>
      <c r="Q15">
        <v>0</v>
      </c>
      <c r="R15">
        <v>0</v>
      </c>
      <c r="S15" s="265">
        <f t="shared" si="6"/>
        <v>0</v>
      </c>
      <c r="T15" s="281" t="e">
        <f t="shared" si="7"/>
        <v>#DIV/0!</v>
      </c>
      <c r="U15" s="158"/>
    </row>
    <row r="16" spans="1:24" s="69" customFormat="1" ht="12.75">
      <c r="A16" t="s">
        <v>280</v>
      </c>
      <c r="B16" t="s">
        <v>438</v>
      </c>
      <c r="C16">
        <v>575035902</v>
      </c>
      <c r="D16" t="s">
        <v>445</v>
      </c>
      <c r="E16">
        <v>15713</v>
      </c>
      <c r="F16">
        <v>15713</v>
      </c>
      <c r="G16" s="265">
        <f t="shared" si="12"/>
        <v>0</v>
      </c>
      <c r="H16" s="281">
        <f t="shared" si="13"/>
        <v>0</v>
      </c>
      <c r="I16">
        <v>0</v>
      </c>
      <c r="J16">
        <v>0</v>
      </c>
      <c r="K16" s="265">
        <f t="shared" si="10"/>
        <v>0</v>
      </c>
      <c r="L16" s="281" t="e">
        <f t="shared" si="11"/>
        <v>#DIV/0!</v>
      </c>
      <c r="M16">
        <v>0</v>
      </c>
      <c r="N16">
        <v>0</v>
      </c>
      <c r="O16" s="265">
        <f t="shared" si="4"/>
        <v>0</v>
      </c>
      <c r="P16" s="281" t="e">
        <f t="shared" si="5"/>
        <v>#DIV/0!</v>
      </c>
      <c r="Q16">
        <v>0</v>
      </c>
      <c r="R16">
        <v>0</v>
      </c>
      <c r="S16" s="265">
        <f t="shared" si="6"/>
        <v>0</v>
      </c>
      <c r="T16" s="281" t="e">
        <f t="shared" si="7"/>
        <v>#DIV/0!</v>
      </c>
      <c r="U16" s="158"/>
    </row>
    <row r="17" spans="1:21" s="69" customFormat="1" ht="12.75">
      <c r="A17" t="s">
        <v>280</v>
      </c>
      <c r="B17" t="s">
        <v>438</v>
      </c>
      <c r="C17">
        <v>575035902</v>
      </c>
      <c r="D17" t="s">
        <v>445</v>
      </c>
      <c r="E17">
        <v>15713</v>
      </c>
      <c r="F17">
        <v>15713</v>
      </c>
      <c r="G17" s="265">
        <f t="shared" si="12"/>
        <v>0</v>
      </c>
      <c r="H17" s="281">
        <f t="shared" si="13"/>
        <v>0</v>
      </c>
      <c r="I17">
        <v>0</v>
      </c>
      <c r="J17">
        <v>0</v>
      </c>
      <c r="K17" s="265">
        <f t="shared" si="10"/>
        <v>0</v>
      </c>
      <c r="L17" s="281" t="e">
        <f t="shared" si="11"/>
        <v>#DIV/0!</v>
      </c>
      <c r="M17">
        <v>0</v>
      </c>
      <c r="N17">
        <v>0</v>
      </c>
      <c r="O17" s="265">
        <f t="shared" si="4"/>
        <v>0</v>
      </c>
      <c r="P17" s="281" t="e">
        <f t="shared" si="5"/>
        <v>#DIV/0!</v>
      </c>
      <c r="Q17">
        <v>0</v>
      </c>
      <c r="R17">
        <v>0</v>
      </c>
      <c r="S17" s="265">
        <f t="shared" si="6"/>
        <v>0</v>
      </c>
      <c r="T17" s="281" t="e">
        <f t="shared" si="7"/>
        <v>#DIV/0!</v>
      </c>
      <c r="U17" s="158"/>
    </row>
    <row r="18" spans="1:21" s="69" customFormat="1" ht="12.75">
      <c r="A18" t="s">
        <v>280</v>
      </c>
      <c r="B18" t="s">
        <v>438</v>
      </c>
      <c r="C18">
        <v>588950907</v>
      </c>
      <c r="D18" t="s">
        <v>379</v>
      </c>
      <c r="E18">
        <v>19754</v>
      </c>
      <c r="F18">
        <v>19754</v>
      </c>
      <c r="G18" s="265">
        <f t="shared" si="12"/>
        <v>0</v>
      </c>
      <c r="H18" s="281">
        <f t="shared" si="13"/>
        <v>0</v>
      </c>
      <c r="I18">
        <v>0</v>
      </c>
      <c r="J18">
        <v>0</v>
      </c>
      <c r="K18" s="265">
        <f t="shared" si="10"/>
        <v>0</v>
      </c>
      <c r="L18" s="281" t="e">
        <f t="shared" si="11"/>
        <v>#DIV/0!</v>
      </c>
      <c r="M18">
        <v>0</v>
      </c>
      <c r="N18">
        <v>0</v>
      </c>
      <c r="O18" s="265">
        <f t="shared" si="4"/>
        <v>0</v>
      </c>
      <c r="P18" s="281" t="e">
        <f t="shared" si="5"/>
        <v>#DIV/0!</v>
      </c>
      <c r="Q18">
        <v>0</v>
      </c>
      <c r="R18">
        <v>0</v>
      </c>
      <c r="S18" s="265">
        <f t="shared" si="6"/>
        <v>0</v>
      </c>
      <c r="T18" s="281" t="e">
        <f t="shared" si="7"/>
        <v>#DIV/0!</v>
      </c>
      <c r="U18" s="158"/>
    </row>
    <row r="19" spans="1:21" s="69" customFormat="1" ht="12.75">
      <c r="A19" t="s">
        <v>280</v>
      </c>
      <c r="B19" t="s">
        <v>435</v>
      </c>
      <c r="C19">
        <v>861012102</v>
      </c>
      <c r="D19" t="s">
        <v>446</v>
      </c>
      <c r="E19">
        <v>23300</v>
      </c>
      <c r="F19">
        <v>23300</v>
      </c>
      <c r="G19" s="265">
        <f t="shared" si="12"/>
        <v>0</v>
      </c>
      <c r="H19" s="281">
        <f t="shared" si="13"/>
        <v>0</v>
      </c>
      <c r="I19">
        <v>0</v>
      </c>
      <c r="J19">
        <v>0</v>
      </c>
      <c r="K19" s="265">
        <f t="shared" si="10"/>
        <v>0</v>
      </c>
      <c r="L19" s="281" t="e">
        <f t="shared" si="11"/>
        <v>#DIV/0!</v>
      </c>
      <c r="M19">
        <v>0</v>
      </c>
      <c r="N19">
        <v>0</v>
      </c>
      <c r="O19" s="265">
        <f t="shared" si="4"/>
        <v>0</v>
      </c>
      <c r="P19" s="281" t="e">
        <f t="shared" si="5"/>
        <v>#DIV/0!</v>
      </c>
      <c r="Q19">
        <v>0</v>
      </c>
      <c r="R19">
        <v>0</v>
      </c>
      <c r="S19" s="265">
        <f t="shared" si="6"/>
        <v>0</v>
      </c>
      <c r="T19" s="281" t="e">
        <f t="shared" si="7"/>
        <v>#DIV/0!</v>
      </c>
      <c r="U19" s="158"/>
    </row>
    <row r="20" spans="1:21" s="69" customFormat="1" ht="12.75">
      <c r="A20" t="s">
        <v>280</v>
      </c>
      <c r="B20" t="s">
        <v>435</v>
      </c>
      <c r="C20">
        <v>861012102</v>
      </c>
      <c r="D20" t="s">
        <v>446</v>
      </c>
      <c r="E20">
        <v>23300</v>
      </c>
      <c r="F20">
        <v>23300</v>
      </c>
      <c r="G20" s="265">
        <f t="shared" ref="G20" si="14">E20-F20</f>
        <v>0</v>
      </c>
      <c r="H20" s="281">
        <f t="shared" ref="H20" si="15">ROUND(G20/E20,10)</f>
        <v>0</v>
      </c>
      <c r="I20">
        <v>0</v>
      </c>
      <c r="J20">
        <v>0</v>
      </c>
      <c r="K20" s="265">
        <f t="shared" si="10"/>
        <v>0</v>
      </c>
      <c r="L20" s="281" t="e">
        <f t="shared" si="11"/>
        <v>#DIV/0!</v>
      </c>
      <c r="M20">
        <v>0</v>
      </c>
      <c r="N20">
        <v>0</v>
      </c>
      <c r="O20" s="265">
        <f t="shared" si="4"/>
        <v>0</v>
      </c>
      <c r="P20" s="281" t="e">
        <f t="shared" si="5"/>
        <v>#DIV/0!</v>
      </c>
      <c r="Q20">
        <v>0</v>
      </c>
      <c r="R20">
        <v>0</v>
      </c>
      <c r="S20" s="265">
        <f t="shared" si="6"/>
        <v>0</v>
      </c>
      <c r="T20" s="281" t="e">
        <f t="shared" si="7"/>
        <v>#DIV/0!</v>
      </c>
      <c r="U20" s="158"/>
    </row>
    <row r="21" spans="1:21" s="69" customFormat="1" ht="12.75">
      <c r="A21" t="s">
        <v>280</v>
      </c>
      <c r="B21" t="s">
        <v>435</v>
      </c>
      <c r="C21">
        <v>861012102</v>
      </c>
      <c r="D21" t="s">
        <v>446</v>
      </c>
      <c r="E21">
        <v>23300</v>
      </c>
      <c r="F21">
        <v>23300</v>
      </c>
      <c r="G21" s="265">
        <f t="shared" ref="G21:G56" si="16">E21-F21</f>
        <v>0</v>
      </c>
      <c r="H21" s="281">
        <f t="shared" ref="H21:H56" si="17">ROUND(G21/E21,10)</f>
        <v>0</v>
      </c>
      <c r="I21">
        <v>0</v>
      </c>
      <c r="J21">
        <v>0</v>
      </c>
      <c r="K21" s="265">
        <f t="shared" ref="K21:K56" si="18">I21-J21</f>
        <v>0</v>
      </c>
      <c r="L21" s="281" t="e">
        <f t="shared" ref="L21:L56" si="19">ROUND(K21/I21,10)</f>
        <v>#DIV/0!</v>
      </c>
      <c r="M21">
        <v>0</v>
      </c>
      <c r="N21">
        <v>0</v>
      </c>
      <c r="O21" s="265">
        <f t="shared" si="4"/>
        <v>0</v>
      </c>
      <c r="P21" s="281" t="e">
        <f t="shared" si="5"/>
        <v>#DIV/0!</v>
      </c>
      <c r="Q21">
        <v>0</v>
      </c>
      <c r="R21">
        <v>0</v>
      </c>
      <c r="S21" s="265">
        <f t="shared" si="6"/>
        <v>0</v>
      </c>
      <c r="T21" s="281" t="e">
        <f t="shared" si="7"/>
        <v>#DIV/0!</v>
      </c>
      <c r="U21" s="158"/>
    </row>
    <row r="22" spans="1:21" s="69" customFormat="1" ht="12.75">
      <c r="A22" t="s">
        <v>280</v>
      </c>
      <c r="B22" t="s">
        <v>435</v>
      </c>
      <c r="C22">
        <v>861012102</v>
      </c>
      <c r="D22" t="s">
        <v>446</v>
      </c>
      <c r="E22">
        <v>23300</v>
      </c>
      <c r="F22">
        <v>23300</v>
      </c>
      <c r="G22" s="265">
        <f t="shared" si="16"/>
        <v>0</v>
      </c>
      <c r="H22" s="281">
        <f t="shared" si="17"/>
        <v>0</v>
      </c>
      <c r="I22">
        <v>0</v>
      </c>
      <c r="J22">
        <v>0</v>
      </c>
      <c r="K22" s="265">
        <f t="shared" si="18"/>
        <v>0</v>
      </c>
      <c r="L22" s="281" t="e">
        <f t="shared" si="19"/>
        <v>#DIV/0!</v>
      </c>
      <c r="M22">
        <v>0</v>
      </c>
      <c r="N22">
        <v>0</v>
      </c>
      <c r="O22" s="265">
        <f t="shared" si="4"/>
        <v>0</v>
      </c>
      <c r="P22" s="281" t="e">
        <f t="shared" si="5"/>
        <v>#DIV/0!</v>
      </c>
      <c r="Q22">
        <v>0</v>
      </c>
      <c r="R22">
        <v>0</v>
      </c>
      <c r="S22" s="265">
        <f t="shared" si="6"/>
        <v>0</v>
      </c>
      <c r="T22" s="281" t="e">
        <f t="shared" si="7"/>
        <v>#DIV/0!</v>
      </c>
      <c r="U22" s="158"/>
    </row>
    <row r="23" spans="1:21" s="69" customFormat="1" ht="12.75">
      <c r="A23" t="s">
        <v>280</v>
      </c>
      <c r="B23" t="s">
        <v>435</v>
      </c>
      <c r="C23">
        <v>861012102</v>
      </c>
      <c r="D23" t="s">
        <v>446</v>
      </c>
      <c r="E23">
        <v>23300</v>
      </c>
      <c r="F23">
        <v>23300</v>
      </c>
      <c r="G23" s="265">
        <f t="shared" si="16"/>
        <v>0</v>
      </c>
      <c r="H23" s="281">
        <f t="shared" si="17"/>
        <v>0</v>
      </c>
      <c r="I23">
        <v>0</v>
      </c>
      <c r="J23">
        <v>0</v>
      </c>
      <c r="K23" s="265">
        <f t="shared" si="18"/>
        <v>0</v>
      </c>
      <c r="L23" s="281" t="e">
        <f t="shared" si="19"/>
        <v>#DIV/0!</v>
      </c>
      <c r="M23">
        <v>0</v>
      </c>
      <c r="N23">
        <v>0</v>
      </c>
      <c r="O23" s="265">
        <f t="shared" si="4"/>
        <v>0</v>
      </c>
      <c r="P23" s="281" t="e">
        <f t="shared" si="5"/>
        <v>#DIV/0!</v>
      </c>
      <c r="Q23">
        <v>0</v>
      </c>
      <c r="R23">
        <v>0</v>
      </c>
      <c r="S23" s="265">
        <f t="shared" si="6"/>
        <v>0</v>
      </c>
      <c r="T23" s="281" t="e">
        <f t="shared" si="7"/>
        <v>#DIV/0!</v>
      </c>
      <c r="U23" s="158"/>
    </row>
    <row r="24" spans="1:21" s="69" customFormat="1" ht="12.75">
      <c r="A24" t="s">
        <v>280</v>
      </c>
      <c r="B24" t="s">
        <v>435</v>
      </c>
      <c r="C24">
        <v>803054204</v>
      </c>
      <c r="D24" t="s">
        <v>447</v>
      </c>
      <c r="E24">
        <v>3700</v>
      </c>
      <c r="F24">
        <v>3700</v>
      </c>
      <c r="G24" s="265">
        <f t="shared" si="16"/>
        <v>0</v>
      </c>
      <c r="H24" s="281">
        <f t="shared" si="17"/>
        <v>0</v>
      </c>
      <c r="I24">
        <v>0</v>
      </c>
      <c r="J24">
        <v>0</v>
      </c>
      <c r="K24" s="265">
        <f t="shared" si="18"/>
        <v>0</v>
      </c>
      <c r="L24" s="281" t="e">
        <f t="shared" si="19"/>
        <v>#DIV/0!</v>
      </c>
      <c r="M24">
        <v>0</v>
      </c>
      <c r="N24">
        <v>0</v>
      </c>
      <c r="O24" s="265">
        <f t="shared" si="4"/>
        <v>0</v>
      </c>
      <c r="P24" s="281" t="e">
        <f t="shared" si="5"/>
        <v>#DIV/0!</v>
      </c>
      <c r="Q24">
        <v>0</v>
      </c>
      <c r="R24">
        <v>0</v>
      </c>
      <c r="S24" s="265">
        <f t="shared" si="6"/>
        <v>0</v>
      </c>
      <c r="T24" s="281" t="e">
        <f t="shared" si="7"/>
        <v>#DIV/0!</v>
      </c>
      <c r="U24" s="158"/>
    </row>
    <row r="25" spans="1:21" s="69" customFormat="1" ht="12.75">
      <c r="A25" t="s">
        <v>280</v>
      </c>
      <c r="B25" t="s">
        <v>435</v>
      </c>
      <c r="C25">
        <v>803054204</v>
      </c>
      <c r="D25" t="s">
        <v>447</v>
      </c>
      <c r="E25">
        <v>3700</v>
      </c>
      <c r="F25">
        <v>3700</v>
      </c>
      <c r="G25" s="265">
        <f t="shared" si="16"/>
        <v>0</v>
      </c>
      <c r="H25" s="281">
        <f t="shared" si="17"/>
        <v>0</v>
      </c>
      <c r="I25">
        <v>0</v>
      </c>
      <c r="J25">
        <v>0</v>
      </c>
      <c r="K25" s="265">
        <f t="shared" si="18"/>
        <v>0</v>
      </c>
      <c r="L25" s="281" t="e">
        <f t="shared" si="19"/>
        <v>#DIV/0!</v>
      </c>
      <c r="M25">
        <v>0</v>
      </c>
      <c r="N25">
        <v>0</v>
      </c>
      <c r="O25" s="265">
        <f t="shared" si="4"/>
        <v>0</v>
      </c>
      <c r="P25" s="281" t="e">
        <f t="shared" si="5"/>
        <v>#DIV/0!</v>
      </c>
      <c r="Q25">
        <v>0</v>
      </c>
      <c r="R25">
        <v>0</v>
      </c>
      <c r="S25" s="265">
        <f t="shared" si="6"/>
        <v>0</v>
      </c>
      <c r="T25" s="281" t="e">
        <f t="shared" si="7"/>
        <v>#DIV/0!</v>
      </c>
      <c r="U25" s="158"/>
    </row>
    <row r="26" spans="1:21" s="69" customFormat="1" ht="12.75">
      <c r="A26" t="s">
        <v>280</v>
      </c>
      <c r="B26" t="s">
        <v>435</v>
      </c>
      <c r="C26">
        <v>803054204</v>
      </c>
      <c r="D26" t="s">
        <v>447</v>
      </c>
      <c r="E26">
        <v>7300</v>
      </c>
      <c r="F26">
        <v>7300</v>
      </c>
      <c r="G26" s="265">
        <f t="shared" si="16"/>
        <v>0</v>
      </c>
      <c r="H26" s="281">
        <f t="shared" si="17"/>
        <v>0</v>
      </c>
      <c r="I26">
        <v>0</v>
      </c>
      <c r="J26">
        <v>0</v>
      </c>
      <c r="K26" s="265">
        <f t="shared" si="18"/>
        <v>0</v>
      </c>
      <c r="L26" s="281" t="e">
        <f t="shared" si="19"/>
        <v>#DIV/0!</v>
      </c>
      <c r="M26">
        <v>0</v>
      </c>
      <c r="N26">
        <v>0</v>
      </c>
      <c r="O26" s="265">
        <f t="shared" si="4"/>
        <v>0</v>
      </c>
      <c r="P26" s="281" t="e">
        <f t="shared" si="5"/>
        <v>#DIV/0!</v>
      </c>
      <c r="Q26">
        <v>0</v>
      </c>
      <c r="R26">
        <v>0</v>
      </c>
      <c r="S26" s="265">
        <f t="shared" si="6"/>
        <v>0</v>
      </c>
      <c r="T26" s="281" t="e">
        <f t="shared" si="7"/>
        <v>#DIV/0!</v>
      </c>
      <c r="U26" s="158"/>
    </row>
    <row r="27" spans="1:21" s="69" customFormat="1" ht="12.75">
      <c r="A27" t="s">
        <v>280</v>
      </c>
      <c r="B27" t="s">
        <v>435</v>
      </c>
      <c r="C27">
        <v>835699307</v>
      </c>
      <c r="D27" t="s">
        <v>448</v>
      </c>
      <c r="E27">
        <v>0.127</v>
      </c>
      <c r="F27">
        <v>0.127</v>
      </c>
      <c r="G27" s="265">
        <f t="shared" si="16"/>
        <v>0</v>
      </c>
      <c r="H27" s="281">
        <f t="shared" si="17"/>
        <v>0</v>
      </c>
      <c r="I27">
        <v>0.02</v>
      </c>
      <c r="J27">
        <v>0.02</v>
      </c>
      <c r="K27" s="265">
        <f t="shared" si="18"/>
        <v>0</v>
      </c>
      <c r="L27" s="281">
        <f t="shared" si="19"/>
        <v>0</v>
      </c>
      <c r="M27">
        <v>0</v>
      </c>
      <c r="N27">
        <v>0</v>
      </c>
      <c r="O27" s="265">
        <f t="shared" si="4"/>
        <v>0</v>
      </c>
      <c r="P27" s="281" t="e">
        <f t="shared" si="5"/>
        <v>#DIV/0!</v>
      </c>
      <c r="Q27">
        <v>0</v>
      </c>
      <c r="R27">
        <v>0</v>
      </c>
      <c r="S27" s="265">
        <f t="shared" si="6"/>
        <v>0</v>
      </c>
      <c r="T27" s="281" t="e">
        <f t="shared" si="7"/>
        <v>#DIV/0!</v>
      </c>
      <c r="U27" s="158"/>
    </row>
    <row r="28" spans="1:21" s="69" customFormat="1" ht="12.75">
      <c r="A28" t="s">
        <v>280</v>
      </c>
      <c r="B28" t="s">
        <v>437</v>
      </c>
      <c r="C28">
        <v>712459908</v>
      </c>
      <c r="D28" t="s">
        <v>401</v>
      </c>
      <c r="E28">
        <v>2596</v>
      </c>
      <c r="F28">
        <v>2596</v>
      </c>
      <c r="G28" s="265">
        <f t="shared" si="16"/>
        <v>0</v>
      </c>
      <c r="H28" s="281">
        <f t="shared" si="17"/>
        <v>0</v>
      </c>
      <c r="I28">
        <v>0</v>
      </c>
      <c r="J28">
        <v>0</v>
      </c>
      <c r="K28" s="265">
        <f t="shared" si="18"/>
        <v>0</v>
      </c>
      <c r="L28" s="281" t="e">
        <f t="shared" si="19"/>
        <v>#DIV/0!</v>
      </c>
      <c r="M28">
        <v>0</v>
      </c>
      <c r="N28">
        <v>0</v>
      </c>
      <c r="O28" s="265">
        <f t="shared" si="4"/>
        <v>0</v>
      </c>
      <c r="P28" s="281" t="e">
        <f t="shared" si="5"/>
        <v>#DIV/0!</v>
      </c>
      <c r="Q28">
        <v>0</v>
      </c>
      <c r="R28">
        <v>0</v>
      </c>
      <c r="S28" s="265">
        <f t="shared" si="6"/>
        <v>0</v>
      </c>
      <c r="T28" s="281" t="e">
        <f t="shared" si="7"/>
        <v>#DIV/0!</v>
      </c>
      <c r="U28" s="158"/>
    </row>
    <row r="29" spans="1:21" s="69" customFormat="1" ht="12.75">
      <c r="A29" t="s">
        <v>280</v>
      </c>
      <c r="B29" t="s">
        <v>437</v>
      </c>
      <c r="C29">
        <v>712459908</v>
      </c>
      <c r="D29" t="s">
        <v>401</v>
      </c>
      <c r="E29">
        <v>1308</v>
      </c>
      <c r="F29">
        <v>1308</v>
      </c>
      <c r="G29" s="265">
        <f t="shared" si="16"/>
        <v>0</v>
      </c>
      <c r="H29" s="281">
        <f t="shared" si="17"/>
        <v>0</v>
      </c>
      <c r="I29">
        <v>0</v>
      </c>
      <c r="J29">
        <v>0</v>
      </c>
      <c r="K29" s="265">
        <f t="shared" si="18"/>
        <v>0</v>
      </c>
      <c r="L29" s="281" t="e">
        <f t="shared" si="19"/>
        <v>#DIV/0!</v>
      </c>
      <c r="M29">
        <v>0</v>
      </c>
      <c r="N29">
        <v>0</v>
      </c>
      <c r="O29" s="265">
        <f t="shared" si="4"/>
        <v>0</v>
      </c>
      <c r="P29" s="281" t="e">
        <f t="shared" si="5"/>
        <v>#DIV/0!</v>
      </c>
      <c r="Q29">
        <v>0</v>
      </c>
      <c r="R29">
        <v>0</v>
      </c>
      <c r="S29" s="265">
        <f t="shared" si="6"/>
        <v>0</v>
      </c>
      <c r="T29" s="281" t="e">
        <f t="shared" si="7"/>
        <v>#DIV/0!</v>
      </c>
      <c r="U29" s="158"/>
    </row>
    <row r="30" spans="1:21" s="69" customFormat="1" ht="12.75">
      <c r="A30" t="s">
        <v>280</v>
      </c>
      <c r="B30" t="s">
        <v>438</v>
      </c>
      <c r="C30" t="s">
        <v>449</v>
      </c>
      <c r="D30" t="s">
        <v>450</v>
      </c>
      <c r="E30">
        <v>2702</v>
      </c>
      <c r="F30">
        <v>2702</v>
      </c>
      <c r="G30" s="265">
        <f t="shared" si="16"/>
        <v>0</v>
      </c>
      <c r="H30" s="281">
        <f t="shared" si="17"/>
        <v>0</v>
      </c>
      <c r="I30">
        <v>0</v>
      </c>
      <c r="J30">
        <v>0</v>
      </c>
      <c r="K30" s="265">
        <f t="shared" si="18"/>
        <v>0</v>
      </c>
      <c r="L30" s="281" t="e">
        <f t="shared" si="19"/>
        <v>#DIV/0!</v>
      </c>
      <c r="M30">
        <v>0</v>
      </c>
      <c r="N30">
        <v>0</v>
      </c>
      <c r="O30" s="265">
        <f t="shared" si="4"/>
        <v>0</v>
      </c>
      <c r="P30" s="281" t="e">
        <f t="shared" si="5"/>
        <v>#DIV/0!</v>
      </c>
      <c r="Q30">
        <v>0</v>
      </c>
      <c r="R30">
        <v>0</v>
      </c>
      <c r="S30" s="265">
        <f t="shared" si="6"/>
        <v>0</v>
      </c>
      <c r="T30" s="281" t="e">
        <f t="shared" si="7"/>
        <v>#DIV/0!</v>
      </c>
      <c r="U30" s="158"/>
    </row>
    <row r="31" spans="1:21" s="69" customFormat="1" ht="12.75">
      <c r="A31" t="s">
        <v>280</v>
      </c>
      <c r="B31" t="s">
        <v>438</v>
      </c>
      <c r="C31" t="s">
        <v>449</v>
      </c>
      <c r="D31" t="s">
        <v>450</v>
      </c>
      <c r="E31">
        <v>2702</v>
      </c>
      <c r="F31">
        <v>2702</v>
      </c>
      <c r="G31" s="265">
        <f t="shared" si="16"/>
        <v>0</v>
      </c>
      <c r="H31" s="281">
        <f t="shared" si="17"/>
        <v>0</v>
      </c>
      <c r="I31">
        <v>0</v>
      </c>
      <c r="J31">
        <v>0</v>
      </c>
      <c r="K31" s="265">
        <f t="shared" si="18"/>
        <v>0</v>
      </c>
      <c r="L31" s="281" t="e">
        <f t="shared" si="19"/>
        <v>#DIV/0!</v>
      </c>
      <c r="M31">
        <v>0</v>
      </c>
      <c r="N31">
        <v>0</v>
      </c>
      <c r="O31" s="265">
        <f t="shared" si="4"/>
        <v>0</v>
      </c>
      <c r="P31" s="281" t="e">
        <f t="shared" si="5"/>
        <v>#DIV/0!</v>
      </c>
      <c r="Q31">
        <v>0</v>
      </c>
      <c r="R31">
        <v>0</v>
      </c>
      <c r="S31" s="265">
        <f t="shared" si="6"/>
        <v>0</v>
      </c>
      <c r="T31" s="281" t="e">
        <f t="shared" si="7"/>
        <v>#DIV/0!</v>
      </c>
      <c r="U31" s="158"/>
    </row>
    <row r="32" spans="1:21" s="69" customFormat="1" ht="12.75">
      <c r="A32" t="s">
        <v>280</v>
      </c>
      <c r="B32" t="s">
        <v>438</v>
      </c>
      <c r="C32" t="s">
        <v>449</v>
      </c>
      <c r="D32" t="s">
        <v>450</v>
      </c>
      <c r="E32">
        <v>7015</v>
      </c>
      <c r="F32">
        <v>7015</v>
      </c>
      <c r="G32" s="265">
        <f t="shared" si="16"/>
        <v>0</v>
      </c>
      <c r="H32" s="281">
        <f t="shared" si="17"/>
        <v>0</v>
      </c>
      <c r="I32">
        <v>0</v>
      </c>
      <c r="J32">
        <v>0</v>
      </c>
      <c r="K32" s="265">
        <f t="shared" si="18"/>
        <v>0</v>
      </c>
      <c r="L32" s="281" t="e">
        <f t="shared" si="19"/>
        <v>#DIV/0!</v>
      </c>
      <c r="M32">
        <v>0</v>
      </c>
      <c r="N32">
        <v>0</v>
      </c>
      <c r="O32" s="265">
        <f t="shared" si="4"/>
        <v>0</v>
      </c>
      <c r="P32" s="281" t="e">
        <f t="shared" si="5"/>
        <v>#DIV/0!</v>
      </c>
      <c r="Q32">
        <v>0</v>
      </c>
      <c r="R32">
        <v>0</v>
      </c>
      <c r="S32" s="265">
        <f t="shared" si="6"/>
        <v>0</v>
      </c>
      <c r="T32" s="281" t="e">
        <f t="shared" si="7"/>
        <v>#DIV/0!</v>
      </c>
      <c r="U32" s="158"/>
    </row>
    <row r="33" spans="1:21" s="69" customFormat="1" ht="12.75">
      <c r="A33" t="s">
        <v>280</v>
      </c>
      <c r="B33" t="s">
        <v>435</v>
      </c>
      <c r="C33">
        <v>398438408</v>
      </c>
      <c r="D33" t="s">
        <v>451</v>
      </c>
      <c r="E33">
        <v>25900</v>
      </c>
      <c r="F33">
        <v>25900</v>
      </c>
      <c r="G33" s="265">
        <f t="shared" si="16"/>
        <v>0</v>
      </c>
      <c r="H33" s="281">
        <f t="shared" si="17"/>
        <v>0</v>
      </c>
      <c r="I33">
        <v>0</v>
      </c>
      <c r="J33">
        <v>0</v>
      </c>
      <c r="K33" s="265">
        <f t="shared" si="18"/>
        <v>0</v>
      </c>
      <c r="L33" s="281" t="e">
        <f t="shared" si="19"/>
        <v>#DIV/0!</v>
      </c>
      <c r="M33">
        <v>0</v>
      </c>
      <c r="N33">
        <v>0</v>
      </c>
      <c r="O33" s="265">
        <f t="shared" si="4"/>
        <v>0</v>
      </c>
      <c r="P33" s="281" t="e">
        <f t="shared" si="5"/>
        <v>#DIV/0!</v>
      </c>
      <c r="Q33">
        <v>0</v>
      </c>
      <c r="R33">
        <v>0</v>
      </c>
      <c r="S33" s="265">
        <f t="shared" si="6"/>
        <v>0</v>
      </c>
      <c r="T33" s="281" t="e">
        <f t="shared" si="7"/>
        <v>#DIV/0!</v>
      </c>
      <c r="U33" s="158"/>
    </row>
    <row r="34" spans="1:21" s="69" customFormat="1" ht="12.75">
      <c r="A34" t="s">
        <v>280</v>
      </c>
      <c r="B34" t="s">
        <v>435</v>
      </c>
      <c r="C34" t="s">
        <v>290</v>
      </c>
      <c r="D34" t="s">
        <v>452</v>
      </c>
      <c r="E34">
        <v>2900</v>
      </c>
      <c r="F34">
        <v>2900</v>
      </c>
      <c r="G34" s="265">
        <f t="shared" si="16"/>
        <v>0</v>
      </c>
      <c r="H34" s="281">
        <f t="shared" si="17"/>
        <v>0</v>
      </c>
      <c r="I34">
        <v>0</v>
      </c>
      <c r="J34">
        <v>0</v>
      </c>
      <c r="K34" s="265">
        <f t="shared" si="18"/>
        <v>0</v>
      </c>
      <c r="L34" s="281" t="e">
        <f t="shared" si="19"/>
        <v>#DIV/0!</v>
      </c>
      <c r="M34">
        <v>0</v>
      </c>
      <c r="N34">
        <v>0</v>
      </c>
      <c r="O34" s="265">
        <f t="shared" si="4"/>
        <v>0</v>
      </c>
      <c r="P34" s="281" t="e">
        <f t="shared" si="5"/>
        <v>#DIV/0!</v>
      </c>
      <c r="Q34">
        <v>0</v>
      </c>
      <c r="R34">
        <v>0</v>
      </c>
      <c r="S34" s="265">
        <f t="shared" si="6"/>
        <v>0</v>
      </c>
      <c r="T34" s="281" t="e">
        <f t="shared" si="7"/>
        <v>#DIV/0!</v>
      </c>
      <c r="U34" s="158"/>
    </row>
    <row r="35" spans="1:21" s="69" customFormat="1" ht="12.75">
      <c r="A35" t="s">
        <v>280</v>
      </c>
      <c r="B35" t="s">
        <v>435</v>
      </c>
      <c r="C35" t="s">
        <v>290</v>
      </c>
      <c r="D35" t="s">
        <v>452</v>
      </c>
      <c r="E35">
        <v>3500</v>
      </c>
      <c r="F35">
        <v>3500</v>
      </c>
      <c r="G35" s="265">
        <f t="shared" si="16"/>
        <v>0</v>
      </c>
      <c r="H35" s="281">
        <f t="shared" si="17"/>
        <v>0</v>
      </c>
      <c r="I35">
        <v>0</v>
      </c>
      <c r="J35">
        <v>0</v>
      </c>
      <c r="K35" s="265">
        <f t="shared" si="18"/>
        <v>0</v>
      </c>
      <c r="L35" s="281" t="e">
        <f t="shared" si="19"/>
        <v>#DIV/0!</v>
      </c>
      <c r="M35">
        <v>0</v>
      </c>
      <c r="N35">
        <v>0</v>
      </c>
      <c r="O35" s="265">
        <f t="shared" si="4"/>
        <v>0</v>
      </c>
      <c r="P35" s="281" t="e">
        <f t="shared" si="5"/>
        <v>#DIV/0!</v>
      </c>
      <c r="Q35">
        <v>0</v>
      </c>
      <c r="R35">
        <v>0</v>
      </c>
      <c r="S35" s="265">
        <f t="shared" si="6"/>
        <v>0</v>
      </c>
      <c r="T35" s="281" t="e">
        <f t="shared" si="7"/>
        <v>#DIV/0!</v>
      </c>
      <c r="U35" s="158"/>
    </row>
    <row r="36" spans="1:21" s="69" customFormat="1" ht="12.75">
      <c r="A36" t="s">
        <v>280</v>
      </c>
      <c r="B36" t="s">
        <v>435</v>
      </c>
      <c r="C36" t="s">
        <v>290</v>
      </c>
      <c r="D36" t="s">
        <v>452</v>
      </c>
      <c r="E36">
        <v>2700</v>
      </c>
      <c r="F36">
        <v>2700</v>
      </c>
      <c r="G36" s="265">
        <f t="shared" si="16"/>
        <v>0</v>
      </c>
      <c r="H36" s="281">
        <f t="shared" si="17"/>
        <v>0</v>
      </c>
      <c r="I36">
        <v>0</v>
      </c>
      <c r="J36">
        <v>0</v>
      </c>
      <c r="K36" s="265">
        <f t="shared" si="18"/>
        <v>0</v>
      </c>
      <c r="L36" s="281" t="e">
        <f t="shared" si="19"/>
        <v>#DIV/0!</v>
      </c>
      <c r="M36">
        <v>0</v>
      </c>
      <c r="N36">
        <v>0</v>
      </c>
      <c r="O36" s="265">
        <f t="shared" si="4"/>
        <v>0</v>
      </c>
      <c r="P36" s="281" t="e">
        <f t="shared" si="5"/>
        <v>#DIV/0!</v>
      </c>
      <c r="Q36">
        <v>0</v>
      </c>
      <c r="R36">
        <v>0</v>
      </c>
      <c r="S36" s="265">
        <f t="shared" si="6"/>
        <v>0</v>
      </c>
      <c r="T36" s="281" t="e">
        <f t="shared" si="7"/>
        <v>#DIV/0!</v>
      </c>
      <c r="U36" s="158"/>
    </row>
    <row r="37" spans="1:21" s="69" customFormat="1" ht="12.75">
      <c r="A37" t="s">
        <v>280</v>
      </c>
      <c r="B37" t="s">
        <v>435</v>
      </c>
      <c r="C37" t="s">
        <v>321</v>
      </c>
      <c r="D37" t="s">
        <v>453</v>
      </c>
      <c r="E37">
        <v>2377.998</v>
      </c>
      <c r="F37">
        <v>2377.998</v>
      </c>
      <c r="G37" s="265">
        <f t="shared" si="16"/>
        <v>0</v>
      </c>
      <c r="H37" s="281">
        <f t="shared" si="17"/>
        <v>0</v>
      </c>
      <c r="I37">
        <v>2767.99</v>
      </c>
      <c r="J37">
        <v>2767.99</v>
      </c>
      <c r="K37" s="265">
        <f t="shared" si="18"/>
        <v>0</v>
      </c>
      <c r="L37" s="281">
        <f t="shared" si="19"/>
        <v>0</v>
      </c>
      <c r="M37">
        <v>0</v>
      </c>
      <c r="N37">
        <v>0</v>
      </c>
      <c r="O37" s="265">
        <f t="shared" si="4"/>
        <v>0</v>
      </c>
      <c r="P37" s="281" t="e">
        <f t="shared" si="5"/>
        <v>#DIV/0!</v>
      </c>
      <c r="Q37">
        <v>0</v>
      </c>
      <c r="R37">
        <v>0</v>
      </c>
      <c r="S37" s="265">
        <f t="shared" si="6"/>
        <v>0</v>
      </c>
      <c r="T37" s="281" t="e">
        <f t="shared" si="7"/>
        <v>#DIV/0!</v>
      </c>
      <c r="U37" s="158"/>
    </row>
    <row r="38" spans="1:21" s="69" customFormat="1" ht="12.75">
      <c r="A38" t="s">
        <v>280</v>
      </c>
      <c r="B38" t="s">
        <v>438</v>
      </c>
      <c r="C38" t="s">
        <v>454</v>
      </c>
      <c r="D38" t="s">
        <v>455</v>
      </c>
      <c r="E38">
        <v>5391</v>
      </c>
      <c r="F38">
        <v>5391</v>
      </c>
      <c r="G38" s="265">
        <f t="shared" si="16"/>
        <v>0</v>
      </c>
      <c r="H38" s="281">
        <f t="shared" si="17"/>
        <v>0</v>
      </c>
      <c r="I38">
        <v>0</v>
      </c>
      <c r="J38">
        <v>0</v>
      </c>
      <c r="K38" s="265">
        <f t="shared" si="18"/>
        <v>0</v>
      </c>
      <c r="L38" s="281" t="e">
        <f t="shared" si="19"/>
        <v>#DIV/0!</v>
      </c>
      <c r="M38">
        <v>0</v>
      </c>
      <c r="N38">
        <v>0</v>
      </c>
      <c r="O38" s="265">
        <f t="shared" si="4"/>
        <v>0</v>
      </c>
      <c r="P38" s="281" t="e">
        <f t="shared" si="5"/>
        <v>#DIV/0!</v>
      </c>
      <c r="Q38">
        <v>0</v>
      </c>
      <c r="R38">
        <v>0</v>
      </c>
      <c r="S38" s="265">
        <f t="shared" si="6"/>
        <v>0</v>
      </c>
      <c r="T38" s="281" t="e">
        <f t="shared" si="7"/>
        <v>#DIV/0!</v>
      </c>
      <c r="U38" s="158"/>
    </row>
    <row r="39" spans="1:21" s="69" customFormat="1" ht="12.75">
      <c r="A39" t="s">
        <v>280</v>
      </c>
      <c r="B39" t="s">
        <v>438</v>
      </c>
      <c r="C39" t="s">
        <v>456</v>
      </c>
      <c r="D39" t="s">
        <v>457</v>
      </c>
      <c r="E39">
        <v>4033</v>
      </c>
      <c r="F39">
        <v>4033</v>
      </c>
      <c r="G39" s="265">
        <f t="shared" si="16"/>
        <v>0</v>
      </c>
      <c r="H39" s="281">
        <f t="shared" si="17"/>
        <v>0</v>
      </c>
      <c r="I39">
        <v>0</v>
      </c>
      <c r="J39">
        <v>0</v>
      </c>
      <c r="K39" s="265">
        <f t="shared" si="18"/>
        <v>0</v>
      </c>
      <c r="L39" s="281" t="e">
        <f t="shared" si="19"/>
        <v>#DIV/0!</v>
      </c>
      <c r="M39">
        <v>0</v>
      </c>
      <c r="N39">
        <v>0</v>
      </c>
      <c r="O39" s="265">
        <f t="shared" si="4"/>
        <v>0</v>
      </c>
      <c r="P39" s="281" t="e">
        <f t="shared" si="5"/>
        <v>#DIV/0!</v>
      </c>
      <c r="Q39">
        <v>0</v>
      </c>
      <c r="R39">
        <v>0</v>
      </c>
      <c r="S39" s="265">
        <f t="shared" si="6"/>
        <v>0</v>
      </c>
      <c r="T39" s="281" t="e">
        <f t="shared" si="7"/>
        <v>#DIV/0!</v>
      </c>
      <c r="U39" s="158"/>
    </row>
    <row r="40" spans="1:21" s="69" customFormat="1" ht="12.75">
      <c r="A40" t="s">
        <v>280</v>
      </c>
      <c r="B40" t="s">
        <v>438</v>
      </c>
      <c r="C40" t="s">
        <v>456</v>
      </c>
      <c r="D40" t="s">
        <v>457</v>
      </c>
      <c r="E40">
        <v>4033</v>
      </c>
      <c r="F40">
        <v>4033</v>
      </c>
      <c r="G40" s="265">
        <f t="shared" si="16"/>
        <v>0</v>
      </c>
      <c r="H40" s="281">
        <f t="shared" si="17"/>
        <v>0</v>
      </c>
      <c r="I40">
        <v>0</v>
      </c>
      <c r="J40">
        <v>0</v>
      </c>
      <c r="K40" s="265">
        <f t="shared" si="18"/>
        <v>0</v>
      </c>
      <c r="L40" s="281" t="e">
        <f t="shared" si="19"/>
        <v>#DIV/0!</v>
      </c>
      <c r="M40">
        <v>0</v>
      </c>
      <c r="N40">
        <v>0</v>
      </c>
      <c r="O40" s="265">
        <f t="shared" si="4"/>
        <v>0</v>
      </c>
      <c r="P40" s="281" t="e">
        <f t="shared" si="5"/>
        <v>#DIV/0!</v>
      </c>
      <c r="Q40">
        <v>0</v>
      </c>
      <c r="R40">
        <v>0</v>
      </c>
      <c r="S40" s="265">
        <f t="shared" si="6"/>
        <v>0</v>
      </c>
      <c r="T40" s="281" t="e">
        <f t="shared" si="7"/>
        <v>#DIV/0!</v>
      </c>
      <c r="U40" s="158"/>
    </row>
    <row r="41" spans="1:21" s="69" customFormat="1" ht="12.75">
      <c r="A41" t="s">
        <v>280</v>
      </c>
      <c r="B41" t="s">
        <v>438</v>
      </c>
      <c r="C41" t="s">
        <v>456</v>
      </c>
      <c r="D41" t="s">
        <v>457</v>
      </c>
      <c r="E41">
        <v>4033</v>
      </c>
      <c r="F41">
        <v>4033</v>
      </c>
      <c r="G41" s="265">
        <f t="shared" si="16"/>
        <v>0</v>
      </c>
      <c r="H41" s="281">
        <f t="shared" si="17"/>
        <v>0</v>
      </c>
      <c r="I41">
        <v>0</v>
      </c>
      <c r="J41">
        <v>0</v>
      </c>
      <c r="K41" s="265">
        <f t="shared" si="18"/>
        <v>0</v>
      </c>
      <c r="L41" s="281" t="e">
        <f t="shared" si="19"/>
        <v>#DIV/0!</v>
      </c>
      <c r="M41">
        <v>0</v>
      </c>
      <c r="N41">
        <v>0</v>
      </c>
      <c r="O41" s="265">
        <f t="shared" si="4"/>
        <v>0</v>
      </c>
      <c r="P41" s="281" t="e">
        <f t="shared" si="5"/>
        <v>#DIV/0!</v>
      </c>
      <c r="Q41">
        <v>0</v>
      </c>
      <c r="R41">
        <v>0</v>
      </c>
      <c r="S41" s="265">
        <f t="shared" si="6"/>
        <v>0</v>
      </c>
      <c r="T41" s="281" t="e">
        <f t="shared" si="7"/>
        <v>#DIV/0!</v>
      </c>
      <c r="U41" s="158"/>
    </row>
    <row r="42" spans="1:21" s="69" customFormat="1" ht="12.75">
      <c r="A42"/>
      <c r="B42"/>
      <c r="C42"/>
      <c r="D42"/>
      <c r="E42"/>
      <c r="F42"/>
      <c r="G42" s="265">
        <f t="shared" si="16"/>
        <v>0</v>
      </c>
      <c r="H42" s="281" t="e">
        <f t="shared" si="17"/>
        <v>#DIV/0!</v>
      </c>
      <c r="I42"/>
      <c r="J42"/>
      <c r="K42" s="265">
        <f t="shared" si="18"/>
        <v>0</v>
      </c>
      <c r="L42" s="281" t="e">
        <f t="shared" si="19"/>
        <v>#DIV/0!</v>
      </c>
      <c r="M42"/>
      <c r="N42"/>
      <c r="O42" s="265">
        <f t="shared" si="4"/>
        <v>0</v>
      </c>
      <c r="P42" s="281" t="e">
        <f t="shared" si="5"/>
        <v>#DIV/0!</v>
      </c>
      <c r="Q42"/>
      <c r="R42"/>
      <c r="S42" s="265">
        <f t="shared" si="6"/>
        <v>0</v>
      </c>
      <c r="T42" s="281" t="e">
        <f t="shared" si="7"/>
        <v>#DIV/0!</v>
      </c>
      <c r="U42" s="158"/>
    </row>
    <row r="43" spans="1:21" s="69" customFormat="1" ht="12.75">
      <c r="A43"/>
      <c r="B43"/>
      <c r="C43"/>
      <c r="D43"/>
      <c r="E43"/>
      <c r="F43"/>
      <c r="G43" s="265">
        <f t="shared" si="16"/>
        <v>0</v>
      </c>
      <c r="H43" s="281" t="e">
        <f t="shared" si="17"/>
        <v>#DIV/0!</v>
      </c>
      <c r="I43"/>
      <c r="J43"/>
      <c r="K43" s="265">
        <f t="shared" si="18"/>
        <v>0</v>
      </c>
      <c r="L43" s="281" t="e">
        <f t="shared" si="19"/>
        <v>#DIV/0!</v>
      </c>
      <c r="M43"/>
      <c r="N43"/>
      <c r="O43" s="265">
        <f t="shared" si="4"/>
        <v>0</v>
      </c>
      <c r="P43" s="281" t="e">
        <f t="shared" si="5"/>
        <v>#DIV/0!</v>
      </c>
      <c r="Q43"/>
      <c r="R43"/>
      <c r="S43" s="265">
        <f t="shared" si="6"/>
        <v>0</v>
      </c>
      <c r="T43" s="281" t="e">
        <f t="shared" si="7"/>
        <v>#DIV/0!</v>
      </c>
      <c r="U43" s="158"/>
    </row>
    <row r="44" spans="1:21" s="69" customFormat="1" ht="12.75">
      <c r="A44"/>
      <c r="B44"/>
      <c r="C44"/>
      <c r="D44"/>
      <c r="E44"/>
      <c r="F44"/>
      <c r="G44" s="265">
        <f t="shared" si="16"/>
        <v>0</v>
      </c>
      <c r="H44" s="281" t="e">
        <f t="shared" si="17"/>
        <v>#DIV/0!</v>
      </c>
      <c r="I44"/>
      <c r="J44"/>
      <c r="K44" s="265">
        <f t="shared" si="18"/>
        <v>0</v>
      </c>
      <c r="L44" s="281" t="e">
        <f t="shared" si="19"/>
        <v>#DIV/0!</v>
      </c>
      <c r="M44"/>
      <c r="N44"/>
      <c r="O44" s="265">
        <f t="shared" si="4"/>
        <v>0</v>
      </c>
      <c r="P44" s="281" t="e">
        <f t="shared" si="5"/>
        <v>#DIV/0!</v>
      </c>
      <c r="Q44"/>
      <c r="R44"/>
      <c r="S44" s="265">
        <f t="shared" si="6"/>
        <v>0</v>
      </c>
      <c r="T44" s="281" t="e">
        <f t="shared" si="7"/>
        <v>#DIV/0!</v>
      </c>
      <c r="U44" s="158"/>
    </row>
    <row r="45" spans="1:21" s="69" customFormat="1" ht="12.75">
      <c r="A45"/>
      <c r="B45"/>
      <c r="C45"/>
      <c r="D45"/>
      <c r="E45"/>
      <c r="F45"/>
      <c r="G45" s="265">
        <f t="shared" si="16"/>
        <v>0</v>
      </c>
      <c r="H45" s="281" t="e">
        <f t="shared" si="17"/>
        <v>#DIV/0!</v>
      </c>
      <c r="I45"/>
      <c r="J45"/>
      <c r="K45" s="265">
        <f t="shared" si="18"/>
        <v>0</v>
      </c>
      <c r="L45" s="281" t="e">
        <f t="shared" si="19"/>
        <v>#DIV/0!</v>
      </c>
      <c r="M45"/>
      <c r="N45"/>
      <c r="O45" s="265">
        <f t="shared" si="4"/>
        <v>0</v>
      </c>
      <c r="P45" s="281" t="e">
        <f t="shared" si="5"/>
        <v>#DIV/0!</v>
      </c>
      <c r="Q45"/>
      <c r="R45"/>
      <c r="S45" s="265">
        <f t="shared" si="6"/>
        <v>0</v>
      </c>
      <c r="T45" s="281" t="e">
        <f t="shared" si="7"/>
        <v>#DIV/0!</v>
      </c>
      <c r="U45" s="158"/>
    </row>
    <row r="46" spans="1:21" s="69" customFormat="1" ht="15">
      <c r="A46" s="331"/>
      <c r="B46" s="331"/>
      <c r="C46" s="331"/>
      <c r="D46" s="331"/>
      <c r="E46" s="331"/>
      <c r="F46" s="331"/>
      <c r="G46" s="265">
        <f t="shared" ref="G46:G50" si="20">E46-F46</f>
        <v>0</v>
      </c>
      <c r="H46" s="281" t="e">
        <f t="shared" ref="H46:H50" si="21">ROUND(G46/E46,10)</f>
        <v>#DIV/0!</v>
      </c>
      <c r="I46" s="332"/>
      <c r="J46" s="333"/>
      <c r="K46" s="265">
        <f t="shared" ref="K46:K50" si="22">I46-J46</f>
        <v>0</v>
      </c>
      <c r="L46" s="281" t="e">
        <f t="shared" ref="L46:L50" si="23">ROUND(K46/I46,10)</f>
        <v>#DIV/0!</v>
      </c>
      <c r="M46" s="334"/>
      <c r="N46" s="335"/>
      <c r="O46" s="265">
        <f t="shared" ref="O46:O50" si="24">M46-N46</f>
        <v>0</v>
      </c>
      <c r="P46" s="281" t="e">
        <f t="shared" ref="P46:P50" si="25">ROUND(O46/M46,10)</f>
        <v>#DIV/0!</v>
      </c>
      <c r="Q46" s="336"/>
      <c r="R46" s="337"/>
      <c r="S46" s="265">
        <f t="shared" ref="S46:S50" si="26">Q46-R46</f>
        <v>0</v>
      </c>
      <c r="T46" s="281" t="e">
        <f t="shared" ref="T46:T50" si="27">ROUND(S46/Q46,10)</f>
        <v>#DIV/0!</v>
      </c>
      <c r="U46" s="158"/>
    </row>
    <row r="47" spans="1:21" s="69" customFormat="1" ht="15">
      <c r="A47" s="331"/>
      <c r="B47" s="331"/>
      <c r="C47" s="331"/>
      <c r="D47" s="331"/>
      <c r="E47" s="331"/>
      <c r="F47" s="331"/>
      <c r="G47" s="265">
        <f t="shared" si="20"/>
        <v>0</v>
      </c>
      <c r="H47" s="281" t="e">
        <f t="shared" si="21"/>
        <v>#DIV/0!</v>
      </c>
      <c r="I47" s="332"/>
      <c r="J47" s="333"/>
      <c r="K47" s="265">
        <f t="shared" si="22"/>
        <v>0</v>
      </c>
      <c r="L47" s="281" t="e">
        <f t="shared" si="23"/>
        <v>#DIV/0!</v>
      </c>
      <c r="M47" s="334"/>
      <c r="N47" s="335"/>
      <c r="O47" s="265">
        <f t="shared" si="24"/>
        <v>0</v>
      </c>
      <c r="P47" s="281" t="e">
        <f t="shared" si="25"/>
        <v>#DIV/0!</v>
      </c>
      <c r="Q47" s="336"/>
      <c r="R47" s="337"/>
      <c r="S47" s="265">
        <f t="shared" si="26"/>
        <v>0</v>
      </c>
      <c r="T47" s="281" t="e">
        <f t="shared" si="27"/>
        <v>#DIV/0!</v>
      </c>
      <c r="U47" s="158"/>
    </row>
    <row r="48" spans="1:21" s="69" customFormat="1" ht="15">
      <c r="A48" s="331"/>
      <c r="B48" s="331"/>
      <c r="C48" s="331"/>
      <c r="D48" s="331"/>
      <c r="E48" s="331"/>
      <c r="F48" s="331"/>
      <c r="G48" s="265">
        <f t="shared" si="20"/>
        <v>0</v>
      </c>
      <c r="H48" s="281" t="e">
        <f t="shared" si="21"/>
        <v>#DIV/0!</v>
      </c>
      <c r="I48" s="332"/>
      <c r="J48" s="333"/>
      <c r="K48" s="265">
        <f t="shared" si="22"/>
        <v>0</v>
      </c>
      <c r="L48" s="281" t="e">
        <f t="shared" si="23"/>
        <v>#DIV/0!</v>
      </c>
      <c r="M48" s="334"/>
      <c r="N48" s="335"/>
      <c r="O48" s="265">
        <f t="shared" si="24"/>
        <v>0</v>
      </c>
      <c r="P48" s="281" t="e">
        <f t="shared" si="25"/>
        <v>#DIV/0!</v>
      </c>
      <c r="Q48" s="336"/>
      <c r="R48" s="337"/>
      <c r="S48" s="265">
        <f t="shared" si="26"/>
        <v>0</v>
      </c>
      <c r="T48" s="281" t="e">
        <f t="shared" si="27"/>
        <v>#DIV/0!</v>
      </c>
      <c r="U48" s="158"/>
    </row>
    <row r="49" spans="1:21" s="69" customFormat="1" ht="15">
      <c r="A49" s="331"/>
      <c r="B49" s="331"/>
      <c r="C49" s="331"/>
      <c r="D49" s="331"/>
      <c r="E49" s="331"/>
      <c r="F49" s="331"/>
      <c r="G49" s="265">
        <f t="shared" si="20"/>
        <v>0</v>
      </c>
      <c r="H49" s="281" t="e">
        <f t="shared" si="21"/>
        <v>#DIV/0!</v>
      </c>
      <c r="I49" s="332"/>
      <c r="J49" s="333"/>
      <c r="K49" s="265">
        <f t="shared" si="22"/>
        <v>0</v>
      </c>
      <c r="L49" s="281" t="e">
        <f t="shared" si="23"/>
        <v>#DIV/0!</v>
      </c>
      <c r="M49" s="334"/>
      <c r="N49" s="335"/>
      <c r="O49" s="265">
        <f t="shared" si="24"/>
        <v>0</v>
      </c>
      <c r="P49" s="281" t="e">
        <f t="shared" si="25"/>
        <v>#DIV/0!</v>
      </c>
      <c r="Q49" s="336"/>
      <c r="R49" s="337"/>
      <c r="S49" s="265">
        <f t="shared" si="26"/>
        <v>0</v>
      </c>
      <c r="T49" s="281" t="e">
        <f t="shared" si="27"/>
        <v>#DIV/0!</v>
      </c>
      <c r="U49" s="158"/>
    </row>
    <row r="50" spans="1:21" s="69" customFormat="1" ht="15">
      <c r="A50" s="331"/>
      <c r="B50" s="331"/>
      <c r="C50" s="331"/>
      <c r="D50" s="331"/>
      <c r="E50" s="331"/>
      <c r="F50" s="331"/>
      <c r="G50" s="265">
        <f t="shared" si="20"/>
        <v>0</v>
      </c>
      <c r="H50" s="281" t="e">
        <f t="shared" si="21"/>
        <v>#DIV/0!</v>
      </c>
      <c r="I50" s="332"/>
      <c r="J50" s="333"/>
      <c r="K50" s="265">
        <f t="shared" si="22"/>
        <v>0</v>
      </c>
      <c r="L50" s="281" t="e">
        <f t="shared" si="23"/>
        <v>#DIV/0!</v>
      </c>
      <c r="M50" s="334"/>
      <c r="N50" s="335"/>
      <c r="O50" s="265">
        <f t="shared" si="24"/>
        <v>0</v>
      </c>
      <c r="P50" s="281" t="e">
        <f t="shared" si="25"/>
        <v>#DIV/0!</v>
      </c>
      <c r="Q50" s="336"/>
      <c r="R50" s="337"/>
      <c r="S50" s="265">
        <f t="shared" si="26"/>
        <v>0</v>
      </c>
      <c r="T50" s="281" t="e">
        <f t="shared" si="27"/>
        <v>#DIV/0!</v>
      </c>
      <c r="U50" s="158"/>
    </row>
    <row r="51" spans="1:21" s="69" customFormat="1" ht="15">
      <c r="A51" s="331"/>
      <c r="B51" s="331"/>
      <c r="C51" s="331"/>
      <c r="D51" s="331"/>
      <c r="E51" s="331"/>
      <c r="F51" s="331"/>
      <c r="G51" s="265">
        <f t="shared" si="16"/>
        <v>0</v>
      </c>
      <c r="H51" s="281" t="e">
        <f t="shared" si="17"/>
        <v>#DIV/0!</v>
      </c>
      <c r="I51" s="332"/>
      <c r="J51" s="333"/>
      <c r="K51" s="265">
        <f t="shared" si="18"/>
        <v>0</v>
      </c>
      <c r="L51" s="281" t="e">
        <f t="shared" si="19"/>
        <v>#DIV/0!</v>
      </c>
      <c r="M51" s="334"/>
      <c r="N51" s="335"/>
      <c r="O51" s="265">
        <f t="shared" si="4"/>
        <v>0</v>
      </c>
      <c r="P51" s="281" t="e">
        <f t="shared" si="5"/>
        <v>#DIV/0!</v>
      </c>
      <c r="Q51" s="336"/>
      <c r="R51" s="337"/>
      <c r="S51" s="265">
        <f t="shared" si="6"/>
        <v>0</v>
      </c>
      <c r="T51" s="281" t="e">
        <f t="shared" si="7"/>
        <v>#DIV/0!</v>
      </c>
      <c r="U51" s="158"/>
    </row>
    <row r="52" spans="1:21" s="69" customFormat="1" ht="15">
      <c r="A52" s="331"/>
      <c r="B52" s="331"/>
      <c r="C52" s="331"/>
      <c r="D52" s="331"/>
      <c r="E52" s="331"/>
      <c r="F52" s="331"/>
      <c r="G52" s="265">
        <f t="shared" si="16"/>
        <v>0</v>
      </c>
      <c r="H52" s="281" t="e">
        <f t="shared" si="17"/>
        <v>#DIV/0!</v>
      </c>
      <c r="I52" s="332"/>
      <c r="J52" s="333"/>
      <c r="K52" s="265">
        <f t="shared" si="18"/>
        <v>0</v>
      </c>
      <c r="L52" s="281" t="e">
        <f t="shared" si="19"/>
        <v>#DIV/0!</v>
      </c>
      <c r="M52" s="334"/>
      <c r="N52" s="335"/>
      <c r="O52" s="265">
        <f t="shared" si="4"/>
        <v>0</v>
      </c>
      <c r="P52" s="281" t="e">
        <f t="shared" si="5"/>
        <v>#DIV/0!</v>
      </c>
      <c r="Q52" s="336"/>
      <c r="R52" s="337"/>
      <c r="S52" s="265">
        <f t="shared" si="6"/>
        <v>0</v>
      </c>
      <c r="T52" s="281" t="e">
        <f t="shared" si="7"/>
        <v>#DIV/0!</v>
      </c>
      <c r="U52" s="158"/>
    </row>
    <row r="53" spans="1:21" s="69" customFormat="1" ht="15">
      <c r="A53" s="318"/>
      <c r="B53" s="318"/>
      <c r="C53" s="318"/>
      <c r="D53" s="318"/>
      <c r="E53" s="318"/>
      <c r="F53" s="318"/>
      <c r="G53" s="265">
        <f t="shared" si="16"/>
        <v>0</v>
      </c>
      <c r="H53" s="281" t="e">
        <f t="shared" si="17"/>
        <v>#DIV/0!</v>
      </c>
      <c r="I53" s="318"/>
      <c r="J53" s="318"/>
      <c r="K53" s="265">
        <f t="shared" si="18"/>
        <v>0</v>
      </c>
      <c r="L53" s="281" t="e">
        <f t="shared" si="19"/>
        <v>#DIV/0!</v>
      </c>
      <c r="M53" s="318"/>
      <c r="N53" s="318"/>
      <c r="O53" s="265">
        <f t="shared" si="4"/>
        <v>0</v>
      </c>
      <c r="P53" s="281" t="e">
        <f t="shared" si="5"/>
        <v>#DIV/0!</v>
      </c>
      <c r="Q53" s="318"/>
      <c r="R53" s="318"/>
      <c r="S53" s="265">
        <f t="shared" si="6"/>
        <v>0</v>
      </c>
      <c r="T53" s="281" t="e">
        <f t="shared" si="7"/>
        <v>#DIV/0!</v>
      </c>
      <c r="U53" s="158"/>
    </row>
    <row r="54" spans="1:21" s="209" customFormat="1" ht="15">
      <c r="A54" s="318"/>
      <c r="B54" s="318"/>
      <c r="C54" s="318"/>
      <c r="D54" s="318"/>
      <c r="E54" s="318"/>
      <c r="F54" s="318"/>
      <c r="G54" s="265">
        <f t="shared" si="16"/>
        <v>0</v>
      </c>
      <c r="H54" s="281" t="e">
        <f t="shared" si="17"/>
        <v>#DIV/0!</v>
      </c>
      <c r="I54" s="318"/>
      <c r="J54" s="318"/>
      <c r="K54" s="265">
        <f t="shared" si="18"/>
        <v>0</v>
      </c>
      <c r="L54" s="281" t="e">
        <f t="shared" si="19"/>
        <v>#DIV/0!</v>
      </c>
      <c r="M54" s="318"/>
      <c r="N54" s="318"/>
      <c r="O54" s="265">
        <f t="shared" si="4"/>
        <v>0</v>
      </c>
      <c r="P54" s="281" t="e">
        <f t="shared" si="5"/>
        <v>#DIV/0!</v>
      </c>
      <c r="Q54" s="318"/>
      <c r="R54" s="318"/>
      <c r="S54" s="265">
        <f t="shared" si="6"/>
        <v>0</v>
      </c>
      <c r="T54" s="281" t="e">
        <f t="shared" si="7"/>
        <v>#DIV/0!</v>
      </c>
      <c r="U54" s="206"/>
    </row>
    <row r="55" spans="1:21" s="209" customFormat="1" ht="15">
      <c r="A55" s="318"/>
      <c r="B55" s="318"/>
      <c r="C55" s="318"/>
      <c r="D55" s="318"/>
      <c r="E55" s="318"/>
      <c r="F55" s="318"/>
      <c r="G55" s="265">
        <f t="shared" ref="G55" si="28">E55-F55</f>
        <v>0</v>
      </c>
      <c r="H55" s="281" t="e">
        <f t="shared" ref="H55" si="29">ROUND(G55/E55,10)</f>
        <v>#DIV/0!</v>
      </c>
      <c r="I55" s="318"/>
      <c r="J55" s="318"/>
      <c r="K55" s="265">
        <f t="shared" ref="K55" si="30">I55-J55</f>
        <v>0</v>
      </c>
      <c r="L55" s="281" t="e">
        <f t="shared" ref="L55" si="31">ROUND(K55/I55,10)</f>
        <v>#DIV/0!</v>
      </c>
      <c r="M55" s="318"/>
      <c r="N55" s="318"/>
      <c r="O55" s="265">
        <f t="shared" ref="O55" si="32">M55-N55</f>
        <v>0</v>
      </c>
      <c r="P55" s="281" t="e">
        <f t="shared" ref="P55" si="33">ROUND(O55/M55,10)</f>
        <v>#DIV/0!</v>
      </c>
      <c r="Q55" s="318"/>
      <c r="R55" s="318"/>
      <c r="S55" s="265">
        <f t="shared" ref="S55" si="34">Q55-R55</f>
        <v>0</v>
      </c>
      <c r="T55" s="281" t="e">
        <f t="shared" ref="T55" si="35">ROUND(S55/Q55,10)</f>
        <v>#DIV/0!</v>
      </c>
      <c r="U55" s="206"/>
    </row>
    <row r="56" spans="1:21" s="209" customFormat="1" ht="15.75" customHeight="1">
      <c r="A56" s="318"/>
      <c r="B56" s="318"/>
      <c r="C56" s="318"/>
      <c r="D56" s="318"/>
      <c r="E56" s="318"/>
      <c r="F56" s="318"/>
      <c r="G56" s="265">
        <f t="shared" si="16"/>
        <v>0</v>
      </c>
      <c r="H56" s="281" t="e">
        <f t="shared" si="17"/>
        <v>#DIV/0!</v>
      </c>
      <c r="I56" s="318"/>
      <c r="J56" s="318"/>
      <c r="K56" s="265">
        <f t="shared" si="18"/>
        <v>0</v>
      </c>
      <c r="L56" s="281" t="e">
        <f t="shared" si="19"/>
        <v>#DIV/0!</v>
      </c>
      <c r="M56" s="318"/>
      <c r="N56" s="318"/>
      <c r="O56" s="265">
        <f t="shared" si="4"/>
        <v>0</v>
      </c>
      <c r="P56" s="281" t="e">
        <f t="shared" si="5"/>
        <v>#DIV/0!</v>
      </c>
      <c r="Q56" s="318"/>
      <c r="R56" s="318"/>
      <c r="S56" s="265">
        <f t="shared" si="6"/>
        <v>0</v>
      </c>
      <c r="T56" s="281" t="e">
        <f t="shared" si="7"/>
        <v>#DIV/0!</v>
      </c>
      <c r="U56" s="206"/>
    </row>
    <row r="57" spans="1:21" s="209" customFormat="1" ht="15">
      <c r="A57" s="318"/>
      <c r="B57" s="318"/>
      <c r="C57" s="318"/>
      <c r="D57" s="318"/>
      <c r="E57" s="318"/>
      <c r="F57" s="318"/>
      <c r="G57" s="265"/>
      <c r="H57" s="281"/>
      <c r="I57" s="318"/>
      <c r="J57" s="318"/>
      <c r="K57" s="265"/>
      <c r="L57" s="281"/>
      <c r="M57" s="318"/>
      <c r="N57" s="318"/>
      <c r="O57" s="265"/>
      <c r="P57" s="281"/>
      <c r="Q57" s="318"/>
      <c r="R57" s="318"/>
      <c r="S57" s="265"/>
      <c r="T57" s="281"/>
      <c r="U57" s="206"/>
    </row>
    <row r="58" spans="1:21" s="160" customFormat="1" ht="12.75">
      <c r="A58" s="173" t="s">
        <v>143</v>
      </c>
      <c r="B58" s="182"/>
      <c r="C58" s="182"/>
      <c r="D58" s="182"/>
      <c r="E58" s="184"/>
      <c r="F58" s="276"/>
      <c r="G58" s="162"/>
      <c r="H58" s="162"/>
      <c r="I58" s="167"/>
      <c r="J58" s="161"/>
      <c r="K58" s="162"/>
      <c r="L58" s="162"/>
      <c r="M58" s="167"/>
      <c r="N58" s="161"/>
      <c r="O58" s="162"/>
      <c r="P58" s="162"/>
      <c r="Q58" s="167"/>
      <c r="R58" s="161"/>
      <c r="S58" s="162"/>
      <c r="T58" s="162"/>
      <c r="U58" s="161"/>
    </row>
    <row r="59" spans="1:21" s="67" customFormat="1">
      <c r="A59" s="117"/>
      <c r="B59" s="116"/>
      <c r="C59" s="119"/>
      <c r="D59" s="118"/>
      <c r="E59" s="207"/>
      <c r="F59" s="276"/>
      <c r="G59" s="156"/>
      <c r="H59" s="156"/>
      <c r="I59" s="167"/>
      <c r="J59" s="156"/>
      <c r="K59" s="156"/>
      <c r="L59" s="156"/>
      <c r="M59" s="167"/>
      <c r="N59" s="156"/>
      <c r="O59" s="156"/>
      <c r="P59" s="156"/>
      <c r="Q59" s="167"/>
      <c r="R59" s="156"/>
      <c r="S59" s="156"/>
      <c r="T59" s="156"/>
      <c r="U59" s="61"/>
    </row>
    <row r="60" spans="1:21" s="69" customFormat="1">
      <c r="A60" s="117"/>
      <c r="B60" s="116"/>
      <c r="C60" s="119"/>
      <c r="D60" s="118"/>
      <c r="E60" s="208">
        <f>SUM(E2:E59)</f>
        <v>376815.125</v>
      </c>
      <c r="F60" s="277">
        <f>SUM(F2:F59)</f>
        <v>376815.125</v>
      </c>
      <c r="G60" s="169">
        <f>SUM(G2:G59)</f>
        <v>0</v>
      </c>
      <c r="H60" s="281">
        <f>ROUND(G60/E60,10)</f>
        <v>0</v>
      </c>
      <c r="I60" s="168">
        <f>SUM(I2:I59)</f>
        <v>5104.2700000000004</v>
      </c>
      <c r="J60" s="169">
        <f>SUM(J2:J59)</f>
        <v>5104.2700000000004</v>
      </c>
      <c r="K60" s="169">
        <f>SUM(K2:K59)</f>
        <v>0</v>
      </c>
      <c r="L60" s="282">
        <f>ROUND(K60/I60,10)</f>
        <v>0</v>
      </c>
      <c r="M60" s="168">
        <f>SUM(M2:M59)</f>
        <v>0</v>
      </c>
      <c r="N60" s="169">
        <f>SUM(N2:N59)</f>
        <v>0</v>
      </c>
      <c r="O60" s="169">
        <f>SUM(O2:O59)</f>
        <v>0</v>
      </c>
      <c r="P60" s="282" t="e">
        <f>ROUND(O60/M60,10)</f>
        <v>#DIV/0!</v>
      </c>
      <c r="Q60" s="168">
        <f>SUM(Q2:Q59)</f>
        <v>25.880000000000003</v>
      </c>
      <c r="R60" s="169">
        <f>SUM(R2:R59)</f>
        <v>25.880000000000003</v>
      </c>
      <c r="S60" s="169">
        <f t="shared" ref="S60" si="36">SUM(S2:S59)</f>
        <v>0</v>
      </c>
      <c r="T60" s="282">
        <f>ROUND(S60/Q60,10)</f>
        <v>0</v>
      </c>
      <c r="U60" s="169">
        <f>SUM(U2:U59)</f>
        <v>0</v>
      </c>
    </row>
    <row r="61" spans="1:21">
      <c r="A61" s="117"/>
      <c r="B61" s="116"/>
      <c r="C61" s="119"/>
      <c r="D61" s="118"/>
      <c r="E61" s="118"/>
      <c r="F61" s="278"/>
      <c r="G61" s="163"/>
      <c r="H61" s="163"/>
      <c r="I61" s="164"/>
      <c r="J61" s="116"/>
      <c r="K61" s="116"/>
      <c r="L61" s="116"/>
      <c r="M61" s="164"/>
      <c r="N61" s="164"/>
      <c r="O61" s="164"/>
      <c r="P61" s="164"/>
      <c r="Q61" s="164"/>
      <c r="R61" s="164"/>
      <c r="S61" s="164"/>
      <c r="T61" s="164"/>
      <c r="U61" s="164"/>
    </row>
    <row r="62" spans="1:21">
      <c r="A62" s="117"/>
      <c r="B62" s="116"/>
      <c r="C62" s="119"/>
      <c r="D62" s="118"/>
      <c r="E62" s="118"/>
      <c r="F62" s="278"/>
      <c r="G62" s="163"/>
      <c r="H62" s="163"/>
      <c r="I62" s="164"/>
      <c r="J62" s="116"/>
      <c r="K62" s="116"/>
      <c r="L62" s="116"/>
      <c r="M62" s="164"/>
      <c r="N62" s="164"/>
      <c r="O62" s="164"/>
      <c r="P62" s="164"/>
      <c r="Q62" s="164"/>
      <c r="R62" s="164"/>
      <c r="S62" s="164"/>
      <c r="T62" s="164"/>
      <c r="U62" s="164"/>
    </row>
    <row r="64" spans="1:21">
      <c r="A64" s="72"/>
      <c r="C64" s="73"/>
      <c r="Q64" s="70"/>
    </row>
    <row r="66" spans="3:3">
      <c r="C66" s="181"/>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E20" sqref="E20"/>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3"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1" t="s">
        <v>12</v>
      </c>
      <c r="B1" s="1" t="s">
        <v>4</v>
      </c>
      <c r="C1" s="1" t="s">
        <v>5</v>
      </c>
      <c r="D1" s="2" t="s">
        <v>13</v>
      </c>
      <c r="E1" s="268" t="s">
        <v>75</v>
      </c>
      <c r="F1" s="2" t="s">
        <v>7</v>
      </c>
      <c r="G1" s="159" t="s">
        <v>193</v>
      </c>
      <c r="H1" s="62" t="s">
        <v>209</v>
      </c>
    </row>
    <row r="2" spans="1:8" s="53" customFormat="1" ht="25.5" customHeight="1">
      <c r="A2" t="s">
        <v>280</v>
      </c>
      <c r="B2" t="s">
        <v>282</v>
      </c>
      <c r="C2" t="s">
        <v>279</v>
      </c>
      <c r="D2" s="318">
        <v>331.21999999999997</v>
      </c>
      <c r="E2" s="318">
        <v>331.21999999999997</v>
      </c>
      <c r="F2" s="274">
        <f>D2-E2</f>
        <v>0</v>
      </c>
      <c r="G2" s="283">
        <f>ROUND(F2/D2,10)</f>
        <v>0</v>
      </c>
      <c r="H2" s="62"/>
    </row>
    <row r="3" spans="1:8" s="53" customFormat="1" ht="25.5" customHeight="1">
      <c r="A3" s="1"/>
      <c r="B3" s="1"/>
      <c r="C3" s="1"/>
      <c r="D3" s="2"/>
      <c r="E3" s="268"/>
      <c r="F3" s="2"/>
      <c r="G3" s="2"/>
      <c r="H3" s="62"/>
    </row>
    <row r="4" spans="1:8" s="53" customFormat="1" ht="25.5" customHeight="1">
      <c r="A4" s="1"/>
      <c r="B4" s="1"/>
      <c r="C4" s="1"/>
      <c r="D4" s="2"/>
      <c r="E4" s="268"/>
      <c r="F4" s="2"/>
      <c r="G4" s="2"/>
      <c r="H4" s="62"/>
    </row>
    <row r="5" spans="1:8" s="53" customFormat="1" ht="25.5" customHeight="1">
      <c r="A5" s="1"/>
      <c r="B5" s="1"/>
      <c r="C5" s="1"/>
      <c r="D5" s="2"/>
      <c r="E5" s="268"/>
      <c r="F5" s="2"/>
      <c r="G5" s="2"/>
      <c r="H5" s="62"/>
    </row>
    <row r="6" spans="1:8" s="53" customFormat="1" ht="19.5" customHeight="1">
      <c r="A6" s="63"/>
      <c r="B6" s="55"/>
      <c r="D6" s="56"/>
      <c r="E6" s="269"/>
      <c r="F6" s="56"/>
      <c r="G6" s="56"/>
      <c r="H6" s="1"/>
    </row>
    <row r="7" spans="1:8" s="53" customFormat="1" ht="11.25" customHeight="1">
      <c r="D7" s="64"/>
      <c r="E7" s="270"/>
      <c r="F7" s="64"/>
      <c r="G7" s="64"/>
    </row>
    <row r="8" spans="1:8" s="53" customFormat="1" ht="19.5" customHeight="1" thickBot="1">
      <c r="C8" s="3" t="s">
        <v>11</v>
      </c>
      <c r="D8" s="4">
        <f>SUM(D2:D7)</f>
        <v>331.21999999999997</v>
      </c>
      <c r="E8" s="271">
        <f>SUM(E2:E7)</f>
        <v>331.21999999999997</v>
      </c>
      <c r="F8" s="4">
        <f>SUM(F2:F7)</f>
        <v>0</v>
      </c>
      <c r="G8" s="284">
        <f>ROUND(F8/D8,10)</f>
        <v>0</v>
      </c>
    </row>
    <row r="9" spans="1:8" s="53" customFormat="1" ht="13.5" thickTop="1">
      <c r="E9" s="272"/>
    </row>
    <row r="10" spans="1:8" s="53" customFormat="1" ht="13.5" thickBot="1">
      <c r="E10" s="272"/>
    </row>
    <row r="11" spans="1:8" s="53" customFormat="1" ht="13.5" thickBot="1">
      <c r="A11" s="9" t="s">
        <v>53</v>
      </c>
      <c r="B11" s="9"/>
      <c r="C11" s="52"/>
      <c r="D11" s="65"/>
      <c r="E11" s="264"/>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1"/>
  <sheetViews>
    <sheetView zoomScale="80" zoomScaleNormal="80" workbookViewId="0">
      <pane xSplit="2" ySplit="1" topLeftCell="C2" activePane="bottomRight" state="frozen"/>
      <selection pane="topRight" activeCell="C1" sqref="C1"/>
      <selection pane="bottomLeft" activeCell="A2" sqref="A2"/>
      <selection pane="bottomRight" activeCell="M2" sqref="M2:M43"/>
    </sheetView>
  </sheetViews>
  <sheetFormatPr defaultColWidth="8.85546875" defaultRowHeight="12.75"/>
  <cols>
    <col min="1" max="1" width="14.42578125" style="52" customWidth="1"/>
    <col min="2" max="2" width="33.7109375" style="52" customWidth="1"/>
    <col min="3" max="3" width="14" style="264"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9" t="s">
        <v>16</v>
      </c>
      <c r="B1" s="9" t="s">
        <v>5</v>
      </c>
      <c r="C1" s="260" t="s">
        <v>14</v>
      </c>
      <c r="D1" s="10" t="s">
        <v>15</v>
      </c>
      <c r="E1" s="10" t="s">
        <v>63</v>
      </c>
      <c r="F1" s="196" t="s">
        <v>59</v>
      </c>
      <c r="G1" s="200" t="s">
        <v>60</v>
      </c>
      <c r="H1" s="6" t="s">
        <v>64</v>
      </c>
      <c r="I1" s="7" t="s">
        <v>195</v>
      </c>
      <c r="J1" s="197" t="s">
        <v>61</v>
      </c>
      <c r="K1" s="197" t="s">
        <v>65</v>
      </c>
      <c r="L1" s="199" t="s">
        <v>62</v>
      </c>
      <c r="M1" s="200" t="s">
        <v>66</v>
      </c>
      <c r="N1" s="200" t="s">
        <v>57</v>
      </c>
      <c r="O1" s="200" t="s">
        <v>58</v>
      </c>
      <c r="P1" s="6" t="s">
        <v>194</v>
      </c>
      <c r="Q1" s="7" t="s">
        <v>195</v>
      </c>
      <c r="R1" s="6" t="s">
        <v>196</v>
      </c>
      <c r="S1" s="7" t="s">
        <v>195</v>
      </c>
      <c r="T1" s="6" t="s">
        <v>197</v>
      </c>
      <c r="U1" s="7" t="s">
        <v>195</v>
      </c>
      <c r="V1" s="7" t="s">
        <v>125</v>
      </c>
    </row>
    <row r="2" spans="1:22">
      <c r="A2">
        <v>599933900</v>
      </c>
      <c r="B2" t="s">
        <v>439</v>
      </c>
      <c r="C2">
        <v>2900</v>
      </c>
      <c r="D2" s="338">
        <v>43600</v>
      </c>
      <c r="E2" t="s">
        <v>438</v>
      </c>
      <c r="F2">
        <v>826.5</v>
      </c>
      <c r="G2">
        <v>826.5</v>
      </c>
      <c r="H2" s="202">
        <f t="shared" ref="H2:H10" si="0">F2-G2</f>
        <v>0</v>
      </c>
      <c r="I2" s="287">
        <f t="shared" ref="I2:I10" si="1">ROUND(H2/F2,10)</f>
        <v>0</v>
      </c>
      <c r="J2">
        <v>929.24</v>
      </c>
      <c r="K2">
        <v>929.24</v>
      </c>
      <c r="L2">
        <v>-13.31</v>
      </c>
      <c r="M2">
        <v>929.24</v>
      </c>
      <c r="N2">
        <v>929.24</v>
      </c>
      <c r="O2">
        <v>-13.31</v>
      </c>
      <c r="P2" s="202">
        <f t="shared" ref="P2:P59" si="2">J2-N2</f>
        <v>0</v>
      </c>
      <c r="Q2" s="285">
        <f>ROUND(P2/J2,10)</f>
        <v>0</v>
      </c>
      <c r="R2" s="202">
        <f>K2-M2</f>
        <v>0</v>
      </c>
      <c r="S2" s="285">
        <f>ROUND(R2/K2,10)</f>
        <v>0</v>
      </c>
      <c r="T2" s="202">
        <f>L2-O2</f>
        <v>0</v>
      </c>
      <c r="U2" s="285">
        <f>ROUND(T2/L2,10)</f>
        <v>0</v>
      </c>
      <c r="V2" s="7"/>
    </row>
    <row r="3" spans="1:22">
      <c r="A3" t="s">
        <v>282</v>
      </c>
      <c r="B3" t="s">
        <v>279</v>
      </c>
      <c r="C3">
        <v>216742.43</v>
      </c>
      <c r="D3" s="338">
        <v>43862</v>
      </c>
      <c r="E3" t="s">
        <v>435</v>
      </c>
      <c r="F3">
        <v>0</v>
      </c>
      <c r="G3">
        <v>0</v>
      </c>
      <c r="H3" s="202">
        <f t="shared" si="0"/>
        <v>0</v>
      </c>
      <c r="I3" s="287" t="e">
        <f t="shared" si="1"/>
        <v>#DIV/0!</v>
      </c>
      <c r="J3">
        <v>0</v>
      </c>
      <c r="K3">
        <v>0</v>
      </c>
      <c r="L3">
        <v>0</v>
      </c>
      <c r="M3">
        <v>0</v>
      </c>
      <c r="N3">
        <v>0</v>
      </c>
      <c r="O3">
        <v>0</v>
      </c>
      <c r="P3" s="202">
        <f t="shared" si="2"/>
        <v>0</v>
      </c>
      <c r="Q3" s="285" t="e">
        <f t="shared" ref="Q3:Q60" si="3">ROUND(P3/J3,10)</f>
        <v>#DIV/0!</v>
      </c>
      <c r="R3" s="202">
        <f t="shared" ref="R3:R59" si="4">K3-M3</f>
        <v>0</v>
      </c>
      <c r="S3" s="285" t="e">
        <f t="shared" ref="S3:S59" si="5">ROUND(R3/K3,10)</f>
        <v>#DIV/0!</v>
      </c>
      <c r="T3" s="202">
        <f t="shared" ref="T3:T59" si="6">L3-O3</f>
        <v>0</v>
      </c>
      <c r="U3" s="285" t="e">
        <f t="shared" ref="U3:U59" si="7">ROUND(T3/L3,10)</f>
        <v>#DIV/0!</v>
      </c>
      <c r="V3" s="7"/>
    </row>
    <row r="4" spans="1:22">
      <c r="A4" t="s">
        <v>282</v>
      </c>
      <c r="B4" t="s">
        <v>279</v>
      </c>
      <c r="C4">
        <v>148490.07999999999</v>
      </c>
      <c r="D4" s="338">
        <v>43862</v>
      </c>
      <c r="E4" t="s">
        <v>435</v>
      </c>
      <c r="F4">
        <v>0</v>
      </c>
      <c r="G4">
        <v>0</v>
      </c>
      <c r="H4" s="202">
        <f t="shared" si="0"/>
        <v>0</v>
      </c>
      <c r="I4" s="287" t="e">
        <f t="shared" si="1"/>
        <v>#DIV/0!</v>
      </c>
      <c r="J4">
        <v>0</v>
      </c>
      <c r="K4">
        <v>0</v>
      </c>
      <c r="L4">
        <v>0</v>
      </c>
      <c r="M4">
        <v>0</v>
      </c>
      <c r="N4">
        <v>0</v>
      </c>
      <c r="O4">
        <v>0</v>
      </c>
      <c r="P4" s="202">
        <f t="shared" si="2"/>
        <v>0</v>
      </c>
      <c r="Q4" s="285" t="e">
        <f t="shared" si="3"/>
        <v>#DIV/0!</v>
      </c>
      <c r="R4" s="202">
        <f t="shared" si="4"/>
        <v>0</v>
      </c>
      <c r="S4" s="285" t="e">
        <f t="shared" si="5"/>
        <v>#DIV/0!</v>
      </c>
      <c r="T4" s="202">
        <f t="shared" si="6"/>
        <v>0</v>
      </c>
      <c r="U4" s="285" t="e">
        <f t="shared" si="7"/>
        <v>#DIV/0!</v>
      </c>
      <c r="V4" s="7"/>
    </row>
    <row r="5" spans="1:22">
      <c r="A5">
        <v>622959906</v>
      </c>
      <c r="B5" t="s">
        <v>440</v>
      </c>
      <c r="C5">
        <v>50671</v>
      </c>
      <c r="D5" s="338">
        <v>43917</v>
      </c>
      <c r="E5" t="s">
        <v>441</v>
      </c>
      <c r="F5">
        <v>0</v>
      </c>
      <c r="G5">
        <v>0</v>
      </c>
      <c r="H5" s="202">
        <f t="shared" si="0"/>
        <v>0</v>
      </c>
      <c r="I5" s="287" t="e">
        <f t="shared" si="1"/>
        <v>#DIV/0!</v>
      </c>
      <c r="J5">
        <v>0</v>
      </c>
      <c r="K5">
        <v>0</v>
      </c>
      <c r="L5">
        <v>0</v>
      </c>
      <c r="M5">
        <v>0</v>
      </c>
      <c r="N5">
        <v>0</v>
      </c>
      <c r="O5">
        <v>0</v>
      </c>
      <c r="P5" s="202">
        <f t="shared" si="2"/>
        <v>0</v>
      </c>
      <c r="Q5" s="285" t="e">
        <f t="shared" si="3"/>
        <v>#DIV/0!</v>
      </c>
      <c r="R5" s="202">
        <f t="shared" si="4"/>
        <v>0</v>
      </c>
      <c r="S5" s="285" t="e">
        <f t="shared" si="5"/>
        <v>#DIV/0!</v>
      </c>
      <c r="T5" s="202">
        <f t="shared" si="6"/>
        <v>0</v>
      </c>
      <c r="U5" s="285" t="e">
        <f t="shared" si="7"/>
        <v>#DIV/0!</v>
      </c>
      <c r="V5" s="7"/>
    </row>
    <row r="6" spans="1:22">
      <c r="A6">
        <v>403187909</v>
      </c>
      <c r="B6" t="s">
        <v>442</v>
      </c>
      <c r="C6">
        <v>14376</v>
      </c>
      <c r="D6" s="338">
        <v>42851</v>
      </c>
      <c r="E6" t="s">
        <v>438</v>
      </c>
      <c r="F6">
        <v>1725.12</v>
      </c>
      <c r="G6">
        <v>1725.12</v>
      </c>
      <c r="H6" s="202">
        <f t="shared" si="0"/>
        <v>0</v>
      </c>
      <c r="I6" s="287">
        <f t="shared" si="1"/>
        <v>0</v>
      </c>
      <c r="J6">
        <v>1873.83</v>
      </c>
      <c r="K6">
        <v>1873.83</v>
      </c>
      <c r="L6">
        <v>37.950000000000003</v>
      </c>
      <c r="M6">
        <v>1873.83</v>
      </c>
      <c r="N6">
        <v>1873.83</v>
      </c>
      <c r="O6">
        <v>37.950000000000003</v>
      </c>
      <c r="P6" s="202">
        <f t="shared" si="2"/>
        <v>0</v>
      </c>
      <c r="Q6" s="285">
        <f t="shared" si="3"/>
        <v>0</v>
      </c>
      <c r="R6" s="202">
        <f t="shared" si="4"/>
        <v>0</v>
      </c>
      <c r="S6" s="285">
        <f t="shared" si="5"/>
        <v>0</v>
      </c>
      <c r="T6" s="202">
        <f t="shared" si="6"/>
        <v>0</v>
      </c>
      <c r="U6" s="285">
        <f t="shared" si="7"/>
        <v>0</v>
      </c>
      <c r="V6" s="7"/>
    </row>
    <row r="7" spans="1:22">
      <c r="A7">
        <v>626986905</v>
      </c>
      <c r="B7" t="s">
        <v>443</v>
      </c>
      <c r="C7">
        <v>11200</v>
      </c>
      <c r="D7" s="338">
        <v>43917</v>
      </c>
      <c r="E7" t="s">
        <v>441</v>
      </c>
      <c r="F7">
        <v>0</v>
      </c>
      <c r="G7">
        <v>0</v>
      </c>
      <c r="H7" s="202">
        <f t="shared" si="0"/>
        <v>0</v>
      </c>
      <c r="I7" s="287" t="e">
        <f t="shared" si="1"/>
        <v>#DIV/0!</v>
      </c>
      <c r="J7">
        <v>0</v>
      </c>
      <c r="K7">
        <v>0</v>
      </c>
      <c r="L7">
        <v>0</v>
      </c>
      <c r="M7">
        <v>0</v>
      </c>
      <c r="N7">
        <v>0</v>
      </c>
      <c r="O7">
        <v>0</v>
      </c>
      <c r="P7" s="202">
        <f t="shared" si="2"/>
        <v>0</v>
      </c>
      <c r="Q7" s="285" t="e">
        <f t="shared" si="3"/>
        <v>#DIV/0!</v>
      </c>
      <c r="R7" s="202">
        <f t="shared" si="4"/>
        <v>0</v>
      </c>
      <c r="S7" s="285" t="e">
        <f t="shared" si="5"/>
        <v>#DIV/0!</v>
      </c>
      <c r="T7" s="202">
        <f t="shared" si="6"/>
        <v>0</v>
      </c>
      <c r="U7" s="285" t="e">
        <f t="shared" si="7"/>
        <v>#DIV/0!</v>
      </c>
      <c r="V7" s="7"/>
    </row>
    <row r="8" spans="1:22">
      <c r="A8">
        <v>403197908</v>
      </c>
      <c r="B8" t="s">
        <v>374</v>
      </c>
      <c r="C8">
        <v>1416</v>
      </c>
      <c r="D8" s="338">
        <v>42871</v>
      </c>
      <c r="E8" t="s">
        <v>438</v>
      </c>
      <c r="F8">
        <v>746.94</v>
      </c>
      <c r="G8">
        <v>746.94</v>
      </c>
      <c r="H8" s="202">
        <f t="shared" si="0"/>
        <v>0</v>
      </c>
      <c r="I8" s="287">
        <f t="shared" si="1"/>
        <v>0</v>
      </c>
      <c r="J8">
        <v>815.88</v>
      </c>
      <c r="K8">
        <v>815.88</v>
      </c>
      <c r="L8">
        <v>11.88</v>
      </c>
      <c r="M8">
        <v>815.88</v>
      </c>
      <c r="N8">
        <v>815.88</v>
      </c>
      <c r="O8">
        <v>11.88</v>
      </c>
      <c r="P8" s="202">
        <f t="shared" si="2"/>
        <v>0</v>
      </c>
      <c r="Q8" s="285">
        <f t="shared" ref="Q8" si="8">ROUND(P8/J8,10)</f>
        <v>0</v>
      </c>
      <c r="R8" s="202">
        <f t="shared" si="4"/>
        <v>0</v>
      </c>
      <c r="S8" s="285">
        <f t="shared" ref="S8" si="9">ROUND(R8/K8,10)</f>
        <v>0</v>
      </c>
      <c r="T8" s="202">
        <f t="shared" si="6"/>
        <v>0</v>
      </c>
      <c r="U8" s="285">
        <f t="shared" si="7"/>
        <v>0</v>
      </c>
      <c r="V8" s="7"/>
    </row>
    <row r="9" spans="1:22">
      <c r="A9">
        <v>403197908</v>
      </c>
      <c r="B9" t="s">
        <v>374</v>
      </c>
      <c r="C9">
        <v>1416</v>
      </c>
      <c r="D9" s="338">
        <v>43235</v>
      </c>
      <c r="E9" t="s">
        <v>438</v>
      </c>
      <c r="F9">
        <v>971.02</v>
      </c>
      <c r="G9">
        <v>971.02</v>
      </c>
      <c r="H9" s="202">
        <f t="shared" si="0"/>
        <v>0</v>
      </c>
      <c r="I9" s="287">
        <f t="shared" si="1"/>
        <v>0</v>
      </c>
      <c r="J9">
        <v>1153.53</v>
      </c>
      <c r="K9">
        <v>1153.53</v>
      </c>
      <c r="L9">
        <v>-77.45</v>
      </c>
      <c r="M9">
        <v>1153.53</v>
      </c>
      <c r="N9">
        <v>1153.53</v>
      </c>
      <c r="O9">
        <v>-77.45</v>
      </c>
      <c r="P9" s="202">
        <f t="shared" si="2"/>
        <v>0</v>
      </c>
      <c r="Q9" s="285">
        <f t="shared" si="3"/>
        <v>0</v>
      </c>
      <c r="R9" s="202">
        <f t="shared" si="4"/>
        <v>0</v>
      </c>
      <c r="S9" s="285">
        <f t="shared" si="5"/>
        <v>0</v>
      </c>
      <c r="T9" s="202">
        <f t="shared" si="6"/>
        <v>0</v>
      </c>
      <c r="U9" s="285">
        <f t="shared" si="7"/>
        <v>0</v>
      </c>
      <c r="V9" s="7"/>
    </row>
    <row r="10" spans="1:22">
      <c r="A10">
        <v>403197908</v>
      </c>
      <c r="B10" t="s">
        <v>374</v>
      </c>
      <c r="C10">
        <v>1716</v>
      </c>
      <c r="D10" s="338">
        <v>43599</v>
      </c>
      <c r="E10" t="s">
        <v>438</v>
      </c>
      <c r="F10">
        <v>1516.19</v>
      </c>
      <c r="G10">
        <v>1516.19</v>
      </c>
      <c r="H10" s="202">
        <f t="shared" si="0"/>
        <v>0</v>
      </c>
      <c r="I10" s="287">
        <f t="shared" si="1"/>
        <v>0</v>
      </c>
      <c r="J10">
        <v>1704.81</v>
      </c>
      <c r="K10">
        <v>1704.81</v>
      </c>
      <c r="L10">
        <v>-24.57</v>
      </c>
      <c r="M10">
        <v>1704.81</v>
      </c>
      <c r="N10">
        <v>1704.81</v>
      </c>
      <c r="O10">
        <v>-24.57</v>
      </c>
      <c r="P10" s="202">
        <f t="shared" si="2"/>
        <v>0</v>
      </c>
      <c r="Q10" s="285">
        <f t="shared" si="3"/>
        <v>0</v>
      </c>
      <c r="R10" s="202">
        <f t="shared" si="4"/>
        <v>0</v>
      </c>
      <c r="S10" s="285">
        <f t="shared" si="5"/>
        <v>0</v>
      </c>
      <c r="T10" s="202">
        <f t="shared" si="6"/>
        <v>0</v>
      </c>
      <c r="U10" s="285">
        <f t="shared" si="7"/>
        <v>0</v>
      </c>
      <c r="V10" s="7"/>
    </row>
    <row r="11" spans="1:22">
      <c r="A11">
        <v>474184900</v>
      </c>
      <c r="B11" t="s">
        <v>380</v>
      </c>
      <c r="C11">
        <v>3154</v>
      </c>
      <c r="D11" s="338">
        <v>42859</v>
      </c>
      <c r="E11" t="s">
        <v>438</v>
      </c>
      <c r="F11">
        <v>998.24</v>
      </c>
      <c r="G11">
        <v>998.24</v>
      </c>
      <c r="H11" s="202">
        <f t="shared" ref="H11:H38" si="10">H82-I82</f>
        <v>0</v>
      </c>
      <c r="I11" s="287" t="e">
        <f t="shared" ref="I11:I38" si="11">ROUND(H11/H82,10)</f>
        <v>#DIV/0!</v>
      </c>
      <c r="J11">
        <v>1088.23</v>
      </c>
      <c r="K11">
        <v>1088.23</v>
      </c>
      <c r="L11">
        <v>18.02</v>
      </c>
      <c r="M11">
        <v>1088.23</v>
      </c>
      <c r="N11">
        <v>1088.23</v>
      </c>
      <c r="O11">
        <v>18.02</v>
      </c>
      <c r="P11" s="202">
        <f t="shared" si="2"/>
        <v>0</v>
      </c>
      <c r="Q11" s="285">
        <f t="shared" si="3"/>
        <v>0</v>
      </c>
      <c r="R11" s="202">
        <f t="shared" si="4"/>
        <v>0</v>
      </c>
      <c r="S11" s="285">
        <f t="shared" si="5"/>
        <v>0</v>
      </c>
      <c r="T11" s="202">
        <f t="shared" si="6"/>
        <v>0</v>
      </c>
      <c r="U11" s="285">
        <f t="shared" si="7"/>
        <v>0</v>
      </c>
      <c r="V11" s="7"/>
    </row>
    <row r="12" spans="1:22">
      <c r="A12">
        <v>474184900</v>
      </c>
      <c r="B12" t="s">
        <v>380</v>
      </c>
      <c r="C12">
        <v>3154</v>
      </c>
      <c r="D12" s="338">
        <v>43223</v>
      </c>
      <c r="E12" t="s">
        <v>438</v>
      </c>
      <c r="F12">
        <v>1039.83</v>
      </c>
      <c r="G12">
        <v>1039.83</v>
      </c>
      <c r="H12" s="202">
        <f t="shared" si="10"/>
        <v>0</v>
      </c>
      <c r="I12" s="287" t="e">
        <f t="shared" si="11"/>
        <v>#DIV/0!</v>
      </c>
      <c r="J12">
        <v>1256.33</v>
      </c>
      <c r="K12">
        <v>1256.33</v>
      </c>
      <c r="L12">
        <v>-103.99</v>
      </c>
      <c r="M12">
        <v>1256.33</v>
      </c>
      <c r="N12">
        <v>1256.33</v>
      </c>
      <c r="O12">
        <v>-103.99</v>
      </c>
      <c r="P12" s="202">
        <f t="shared" si="2"/>
        <v>0</v>
      </c>
      <c r="Q12" s="285">
        <f t="shared" si="3"/>
        <v>0</v>
      </c>
      <c r="R12" s="202">
        <f t="shared" si="4"/>
        <v>0</v>
      </c>
      <c r="S12" s="285">
        <f t="shared" si="5"/>
        <v>0</v>
      </c>
      <c r="T12" s="202">
        <f t="shared" si="6"/>
        <v>0</v>
      </c>
      <c r="U12" s="285">
        <f t="shared" si="7"/>
        <v>0</v>
      </c>
      <c r="V12" s="7"/>
    </row>
    <row r="13" spans="1:22">
      <c r="A13">
        <v>474184900</v>
      </c>
      <c r="B13" t="s">
        <v>380</v>
      </c>
      <c r="C13">
        <v>3654</v>
      </c>
      <c r="D13" s="338">
        <v>43587</v>
      </c>
      <c r="E13" t="s">
        <v>438</v>
      </c>
      <c r="F13">
        <v>1204.68</v>
      </c>
      <c r="G13">
        <v>1204.68</v>
      </c>
      <c r="H13" s="202">
        <f t="shared" si="10"/>
        <v>0</v>
      </c>
      <c r="I13" s="287" t="e">
        <f t="shared" si="11"/>
        <v>#DIV/0!</v>
      </c>
      <c r="J13">
        <v>1345.14</v>
      </c>
      <c r="K13">
        <v>1345.14</v>
      </c>
      <c r="L13">
        <v>-10.11</v>
      </c>
      <c r="M13">
        <v>1345.14</v>
      </c>
      <c r="N13">
        <v>1345.14</v>
      </c>
      <c r="O13">
        <v>-10.11</v>
      </c>
      <c r="P13" s="202">
        <f t="shared" si="2"/>
        <v>0</v>
      </c>
      <c r="Q13" s="285">
        <f t="shared" si="3"/>
        <v>0</v>
      </c>
      <c r="R13" s="202">
        <f t="shared" si="4"/>
        <v>0</v>
      </c>
      <c r="S13" s="285">
        <f t="shared" si="5"/>
        <v>0</v>
      </c>
      <c r="T13" s="202">
        <f t="shared" si="6"/>
        <v>0</v>
      </c>
      <c r="U13" s="285">
        <f t="shared" si="7"/>
        <v>0</v>
      </c>
      <c r="V13" s="7"/>
    </row>
    <row r="14" spans="1:22">
      <c r="A14">
        <v>533004909</v>
      </c>
      <c r="B14" t="s">
        <v>444</v>
      </c>
      <c r="C14">
        <v>4148</v>
      </c>
      <c r="D14" s="338">
        <v>42912</v>
      </c>
      <c r="E14" t="s">
        <v>438</v>
      </c>
      <c r="F14">
        <v>329.77</v>
      </c>
      <c r="G14">
        <v>329.77</v>
      </c>
      <c r="H14" s="202">
        <f t="shared" si="10"/>
        <v>0</v>
      </c>
      <c r="I14" s="287" t="e">
        <f t="shared" si="11"/>
        <v>#DIV/0!</v>
      </c>
      <c r="J14">
        <v>368.6</v>
      </c>
      <c r="K14">
        <v>368.6</v>
      </c>
      <c r="L14">
        <v>-3.15</v>
      </c>
      <c r="M14">
        <v>368.6</v>
      </c>
      <c r="N14">
        <v>368.6</v>
      </c>
      <c r="O14">
        <v>-3.15</v>
      </c>
      <c r="P14" s="202">
        <f t="shared" si="2"/>
        <v>0</v>
      </c>
      <c r="Q14" s="285">
        <f t="shared" si="3"/>
        <v>0</v>
      </c>
      <c r="R14" s="202">
        <f t="shared" si="4"/>
        <v>0</v>
      </c>
      <c r="S14" s="285">
        <f t="shared" si="5"/>
        <v>0</v>
      </c>
      <c r="T14" s="202">
        <f t="shared" si="6"/>
        <v>0</v>
      </c>
      <c r="U14" s="285">
        <f t="shared" si="7"/>
        <v>0</v>
      </c>
      <c r="V14" s="7"/>
    </row>
    <row r="15" spans="1:22">
      <c r="A15">
        <v>533004909</v>
      </c>
      <c r="B15" t="s">
        <v>444</v>
      </c>
      <c r="C15">
        <v>5188</v>
      </c>
      <c r="D15" s="338">
        <v>43616</v>
      </c>
      <c r="E15" t="s">
        <v>438</v>
      </c>
      <c r="F15">
        <v>505.83</v>
      </c>
      <c r="G15">
        <v>505.83</v>
      </c>
      <c r="H15" s="202">
        <f t="shared" si="10"/>
        <v>0</v>
      </c>
      <c r="I15" s="287" t="e">
        <f t="shared" si="11"/>
        <v>#DIV/0!</v>
      </c>
      <c r="J15">
        <v>563.62</v>
      </c>
      <c r="K15">
        <v>563.62</v>
      </c>
      <c r="L15">
        <v>-3.06</v>
      </c>
      <c r="M15">
        <v>563.62</v>
      </c>
      <c r="N15">
        <v>563.62</v>
      </c>
      <c r="O15">
        <v>-3.06</v>
      </c>
      <c r="P15" s="202">
        <f t="shared" si="2"/>
        <v>0</v>
      </c>
      <c r="Q15" s="285">
        <f t="shared" si="3"/>
        <v>0</v>
      </c>
      <c r="R15" s="202">
        <f t="shared" si="4"/>
        <v>0</v>
      </c>
      <c r="S15" s="285">
        <f t="shared" si="5"/>
        <v>0</v>
      </c>
      <c r="T15" s="202">
        <f t="shared" si="6"/>
        <v>0</v>
      </c>
      <c r="U15" s="285">
        <f t="shared" si="7"/>
        <v>0</v>
      </c>
      <c r="V15" s="7"/>
    </row>
    <row r="16" spans="1:22">
      <c r="A16">
        <v>545831901</v>
      </c>
      <c r="B16" t="s">
        <v>377</v>
      </c>
      <c r="C16">
        <v>4538</v>
      </c>
      <c r="D16" s="338">
        <v>43399</v>
      </c>
      <c r="E16" t="s">
        <v>438</v>
      </c>
      <c r="F16">
        <v>251.86</v>
      </c>
      <c r="G16">
        <v>251.86</v>
      </c>
      <c r="H16" s="202">
        <f t="shared" si="10"/>
        <v>0</v>
      </c>
      <c r="I16" s="287" t="e">
        <f t="shared" si="11"/>
        <v>#DIV/0!</v>
      </c>
      <c r="J16">
        <v>289.54000000000002</v>
      </c>
      <c r="K16">
        <v>289.54000000000002</v>
      </c>
      <c r="L16">
        <v>-10.43</v>
      </c>
      <c r="M16">
        <v>289.54000000000002</v>
      </c>
      <c r="N16">
        <v>289.54000000000002</v>
      </c>
      <c r="O16">
        <v>-10.43</v>
      </c>
      <c r="P16" s="202">
        <f t="shared" si="2"/>
        <v>0</v>
      </c>
      <c r="Q16" s="285">
        <f t="shared" si="3"/>
        <v>0</v>
      </c>
      <c r="R16" s="202">
        <f t="shared" si="4"/>
        <v>0</v>
      </c>
      <c r="S16" s="285">
        <f t="shared" si="5"/>
        <v>0</v>
      </c>
      <c r="T16" s="202">
        <f t="shared" si="6"/>
        <v>0</v>
      </c>
      <c r="U16" s="285">
        <f t="shared" si="7"/>
        <v>0</v>
      </c>
      <c r="V16" s="7"/>
    </row>
    <row r="17" spans="1:22">
      <c r="A17">
        <v>575035902</v>
      </c>
      <c r="B17" t="s">
        <v>445</v>
      </c>
      <c r="C17">
        <v>15713</v>
      </c>
      <c r="D17" s="338">
        <v>42878</v>
      </c>
      <c r="E17" t="s">
        <v>438</v>
      </c>
      <c r="F17">
        <v>331.54</v>
      </c>
      <c r="G17">
        <v>331.54</v>
      </c>
      <c r="H17" s="202">
        <f t="shared" si="10"/>
        <v>0</v>
      </c>
      <c r="I17" s="287" t="e">
        <f t="shared" si="11"/>
        <v>#DIV/0!</v>
      </c>
      <c r="J17">
        <v>371.16</v>
      </c>
      <c r="K17">
        <v>371.16</v>
      </c>
      <c r="L17">
        <v>-3.75</v>
      </c>
      <c r="M17">
        <v>371.16</v>
      </c>
      <c r="N17">
        <v>371.16</v>
      </c>
      <c r="O17">
        <v>-3.75</v>
      </c>
      <c r="P17" s="202">
        <f t="shared" si="2"/>
        <v>0</v>
      </c>
      <c r="Q17" s="285">
        <f t="shared" si="3"/>
        <v>0</v>
      </c>
      <c r="R17" s="202">
        <f t="shared" si="4"/>
        <v>0</v>
      </c>
      <c r="S17" s="285">
        <f t="shared" si="5"/>
        <v>0</v>
      </c>
      <c r="T17" s="202">
        <f t="shared" si="6"/>
        <v>0</v>
      </c>
      <c r="U17" s="285">
        <f t="shared" si="7"/>
        <v>0</v>
      </c>
      <c r="V17" s="7"/>
    </row>
    <row r="18" spans="1:22">
      <c r="A18">
        <v>575035902</v>
      </c>
      <c r="B18" t="s">
        <v>445</v>
      </c>
      <c r="C18">
        <v>15713</v>
      </c>
      <c r="D18" s="338">
        <v>42878</v>
      </c>
      <c r="E18" t="s">
        <v>438</v>
      </c>
      <c r="F18">
        <v>455.87</v>
      </c>
      <c r="G18">
        <v>455.87</v>
      </c>
      <c r="H18" s="202">
        <f t="shared" si="10"/>
        <v>0</v>
      </c>
      <c r="I18" s="287" t="e">
        <f t="shared" si="11"/>
        <v>#DIV/0!</v>
      </c>
      <c r="J18">
        <v>510.35</v>
      </c>
      <c r="K18">
        <v>510.35</v>
      </c>
      <c r="L18">
        <v>-5.15</v>
      </c>
      <c r="M18">
        <v>510.35</v>
      </c>
      <c r="N18">
        <v>510.35</v>
      </c>
      <c r="O18">
        <v>-5.15</v>
      </c>
      <c r="P18" s="202">
        <f t="shared" si="2"/>
        <v>0</v>
      </c>
      <c r="Q18" s="285">
        <f t="shared" si="3"/>
        <v>0</v>
      </c>
      <c r="R18" s="202">
        <f t="shared" si="4"/>
        <v>0</v>
      </c>
      <c r="S18" s="285">
        <f t="shared" si="5"/>
        <v>0</v>
      </c>
      <c r="T18" s="202">
        <f t="shared" si="6"/>
        <v>0</v>
      </c>
      <c r="U18" s="285">
        <f t="shared" si="7"/>
        <v>0</v>
      </c>
      <c r="V18" s="7"/>
    </row>
    <row r="19" spans="1:22">
      <c r="A19">
        <v>575035902</v>
      </c>
      <c r="B19" t="s">
        <v>445</v>
      </c>
      <c r="C19">
        <v>15713</v>
      </c>
      <c r="D19" s="338">
        <v>43249</v>
      </c>
      <c r="E19" t="s">
        <v>438</v>
      </c>
      <c r="F19">
        <v>455.87</v>
      </c>
      <c r="G19">
        <v>455.87</v>
      </c>
      <c r="H19" s="202">
        <f t="shared" si="10"/>
        <v>0</v>
      </c>
      <c r="I19" s="287" t="e">
        <f t="shared" si="11"/>
        <v>#DIV/0!</v>
      </c>
      <c r="J19">
        <v>531.29999999999995</v>
      </c>
      <c r="K19">
        <v>531.29999999999995</v>
      </c>
      <c r="L19">
        <v>-26.1</v>
      </c>
      <c r="M19">
        <v>531.29999999999995</v>
      </c>
      <c r="N19">
        <v>531.29999999999995</v>
      </c>
      <c r="O19">
        <v>-26.1</v>
      </c>
      <c r="P19" s="202">
        <f t="shared" si="2"/>
        <v>0</v>
      </c>
      <c r="Q19" s="285">
        <f t="shared" si="3"/>
        <v>0</v>
      </c>
      <c r="R19" s="202">
        <f t="shared" si="4"/>
        <v>0</v>
      </c>
      <c r="S19" s="285">
        <f t="shared" si="5"/>
        <v>0</v>
      </c>
      <c r="T19" s="202">
        <f t="shared" si="6"/>
        <v>0</v>
      </c>
      <c r="U19" s="285">
        <f t="shared" si="7"/>
        <v>0</v>
      </c>
      <c r="V19" s="7"/>
    </row>
    <row r="20" spans="1:22">
      <c r="A20">
        <v>588950907</v>
      </c>
      <c r="B20" t="s">
        <v>379</v>
      </c>
      <c r="C20">
        <v>19754</v>
      </c>
      <c r="D20" s="338">
        <v>43522</v>
      </c>
      <c r="E20" t="s">
        <v>438</v>
      </c>
      <c r="F20">
        <v>1406.73</v>
      </c>
      <c r="G20">
        <v>1406.73</v>
      </c>
      <c r="H20" s="202">
        <f t="shared" si="10"/>
        <v>0</v>
      </c>
      <c r="I20" s="287" t="e">
        <f t="shared" si="11"/>
        <v>#DIV/0!</v>
      </c>
      <c r="J20">
        <v>1595.16</v>
      </c>
      <c r="K20">
        <v>1595.16</v>
      </c>
      <c r="L20">
        <v>-36.22</v>
      </c>
      <c r="M20">
        <v>1595.16</v>
      </c>
      <c r="N20">
        <v>1595.16</v>
      </c>
      <c r="O20">
        <v>-36.22</v>
      </c>
      <c r="P20" s="202">
        <f t="shared" si="2"/>
        <v>0</v>
      </c>
      <c r="Q20" s="285">
        <f t="shared" si="3"/>
        <v>0</v>
      </c>
      <c r="R20" s="202">
        <f t="shared" si="4"/>
        <v>0</v>
      </c>
      <c r="S20" s="285">
        <f t="shared" si="5"/>
        <v>0</v>
      </c>
      <c r="T20" s="202">
        <f t="shared" si="6"/>
        <v>0</v>
      </c>
      <c r="U20" s="285">
        <f t="shared" si="7"/>
        <v>0</v>
      </c>
      <c r="V20" s="7"/>
    </row>
    <row r="21" spans="1:22">
      <c r="A21">
        <v>861012102</v>
      </c>
      <c r="B21" t="s">
        <v>446</v>
      </c>
      <c r="C21">
        <v>23300</v>
      </c>
      <c r="D21" s="338">
        <v>43096</v>
      </c>
      <c r="E21" t="s">
        <v>435</v>
      </c>
      <c r="F21">
        <v>60.11</v>
      </c>
      <c r="G21">
        <v>60.11</v>
      </c>
      <c r="H21" s="202">
        <f t="shared" si="10"/>
        <v>0</v>
      </c>
      <c r="I21" s="287" t="e">
        <f t="shared" si="11"/>
        <v>#DIV/0!</v>
      </c>
      <c r="J21">
        <v>60.11</v>
      </c>
      <c r="K21">
        <v>60.11</v>
      </c>
      <c r="L21">
        <v>0</v>
      </c>
      <c r="M21">
        <v>60.11</v>
      </c>
      <c r="N21">
        <v>60.11</v>
      </c>
      <c r="O21">
        <v>0</v>
      </c>
      <c r="P21" s="202">
        <f t="shared" si="2"/>
        <v>0</v>
      </c>
      <c r="Q21" s="285">
        <f t="shared" si="3"/>
        <v>0</v>
      </c>
      <c r="R21" s="202">
        <f t="shared" si="4"/>
        <v>0</v>
      </c>
      <c r="S21" s="285">
        <f t="shared" si="5"/>
        <v>0</v>
      </c>
      <c r="T21" s="202">
        <f t="shared" si="6"/>
        <v>0</v>
      </c>
      <c r="U21" s="285" t="e">
        <f t="shared" si="7"/>
        <v>#DIV/0!</v>
      </c>
      <c r="V21" s="7"/>
    </row>
    <row r="22" spans="1:22">
      <c r="A22">
        <v>861012102</v>
      </c>
      <c r="B22" t="s">
        <v>446</v>
      </c>
      <c r="C22">
        <v>23300</v>
      </c>
      <c r="D22" s="338">
        <v>43277</v>
      </c>
      <c r="E22" t="s">
        <v>435</v>
      </c>
      <c r="F22">
        <v>181.22</v>
      </c>
      <c r="G22">
        <v>181.22</v>
      </c>
      <c r="H22" s="202">
        <f t="shared" si="10"/>
        <v>0</v>
      </c>
      <c r="I22" s="287" t="e">
        <f t="shared" si="11"/>
        <v>#DIV/0!</v>
      </c>
      <c r="J22">
        <v>181.22</v>
      </c>
      <c r="K22">
        <v>181.22</v>
      </c>
      <c r="L22">
        <v>0</v>
      </c>
      <c r="M22">
        <v>181.22</v>
      </c>
      <c r="N22">
        <v>181.22</v>
      </c>
      <c r="O22">
        <v>0</v>
      </c>
      <c r="P22" s="202">
        <f t="shared" si="2"/>
        <v>0</v>
      </c>
      <c r="Q22" s="285">
        <f t="shared" si="3"/>
        <v>0</v>
      </c>
      <c r="R22" s="202">
        <f t="shared" si="4"/>
        <v>0</v>
      </c>
      <c r="S22" s="285">
        <f t="shared" si="5"/>
        <v>0</v>
      </c>
      <c r="T22" s="202">
        <f t="shared" si="6"/>
        <v>0</v>
      </c>
      <c r="U22" s="285" t="e">
        <f t="shared" si="7"/>
        <v>#DIV/0!</v>
      </c>
      <c r="V22" s="7"/>
    </row>
    <row r="23" spans="1:22">
      <c r="A23">
        <v>861012102</v>
      </c>
      <c r="B23" t="s">
        <v>446</v>
      </c>
      <c r="C23">
        <v>23300</v>
      </c>
      <c r="D23" s="338">
        <v>43368</v>
      </c>
      <c r="E23" t="s">
        <v>435</v>
      </c>
      <c r="F23">
        <v>209.7</v>
      </c>
      <c r="G23">
        <v>209.7</v>
      </c>
      <c r="H23" s="202">
        <f t="shared" si="10"/>
        <v>0</v>
      </c>
      <c r="I23" s="287" t="e">
        <f t="shared" si="11"/>
        <v>#DIV/0!</v>
      </c>
      <c r="J23">
        <v>209.7</v>
      </c>
      <c r="K23">
        <v>209.7</v>
      </c>
      <c r="L23">
        <v>0</v>
      </c>
      <c r="M23">
        <v>209.7</v>
      </c>
      <c r="N23">
        <v>209.7</v>
      </c>
      <c r="O23">
        <v>0</v>
      </c>
      <c r="P23" s="202">
        <f t="shared" si="2"/>
        <v>0</v>
      </c>
      <c r="Q23" s="285">
        <f t="shared" si="3"/>
        <v>0</v>
      </c>
      <c r="R23" s="202">
        <f t="shared" si="4"/>
        <v>0</v>
      </c>
      <c r="S23" s="285">
        <f t="shared" si="5"/>
        <v>0</v>
      </c>
      <c r="T23" s="202">
        <f t="shared" si="6"/>
        <v>0</v>
      </c>
      <c r="U23" s="285" t="e">
        <f t="shared" si="7"/>
        <v>#DIV/0!</v>
      </c>
      <c r="V23" s="7"/>
    </row>
    <row r="24" spans="1:22">
      <c r="A24">
        <v>861012102</v>
      </c>
      <c r="B24" t="s">
        <v>446</v>
      </c>
      <c r="C24">
        <v>23300</v>
      </c>
      <c r="D24" s="338">
        <v>43461</v>
      </c>
      <c r="E24" t="s">
        <v>435</v>
      </c>
      <c r="F24">
        <v>209.7</v>
      </c>
      <c r="G24">
        <v>209.7</v>
      </c>
      <c r="H24" s="202">
        <f t="shared" si="10"/>
        <v>0</v>
      </c>
      <c r="I24" s="287" t="e">
        <f t="shared" si="11"/>
        <v>#DIV/0!</v>
      </c>
      <c r="J24">
        <v>209.7</v>
      </c>
      <c r="K24">
        <v>209.7</v>
      </c>
      <c r="L24">
        <v>0</v>
      </c>
      <c r="M24">
        <v>209.7</v>
      </c>
      <c r="N24">
        <v>209.7</v>
      </c>
      <c r="O24">
        <v>0</v>
      </c>
      <c r="P24" s="202">
        <f t="shared" si="2"/>
        <v>0</v>
      </c>
      <c r="Q24" s="285">
        <f t="shared" si="3"/>
        <v>0</v>
      </c>
      <c r="R24" s="202">
        <f t="shared" si="4"/>
        <v>0</v>
      </c>
      <c r="S24" s="285">
        <f t="shared" si="5"/>
        <v>0</v>
      </c>
      <c r="T24" s="202">
        <f t="shared" si="6"/>
        <v>0</v>
      </c>
      <c r="U24" s="285" t="e">
        <f t="shared" si="7"/>
        <v>#DIV/0!</v>
      </c>
      <c r="V24" s="7"/>
    </row>
    <row r="25" spans="1:22">
      <c r="A25">
        <v>861012102</v>
      </c>
      <c r="B25" t="s">
        <v>446</v>
      </c>
      <c r="C25">
        <v>23300</v>
      </c>
      <c r="D25" s="338">
        <v>43550</v>
      </c>
      <c r="E25" t="s">
        <v>435</v>
      </c>
      <c r="F25">
        <v>209.7</v>
      </c>
      <c r="G25">
        <v>209.7</v>
      </c>
      <c r="H25" s="202">
        <f t="shared" si="10"/>
        <v>0</v>
      </c>
      <c r="I25" s="287" t="e">
        <f t="shared" si="11"/>
        <v>#DIV/0!</v>
      </c>
      <c r="J25">
        <v>209.7</v>
      </c>
      <c r="K25">
        <v>209.7</v>
      </c>
      <c r="L25">
        <v>0</v>
      </c>
      <c r="M25">
        <v>209.7</v>
      </c>
      <c r="N25">
        <v>209.7</v>
      </c>
      <c r="O25">
        <v>0</v>
      </c>
      <c r="P25" s="202">
        <f t="shared" si="2"/>
        <v>0</v>
      </c>
      <c r="Q25" s="285">
        <f t="shared" si="3"/>
        <v>0</v>
      </c>
      <c r="R25" s="202">
        <f t="shared" si="4"/>
        <v>0</v>
      </c>
      <c r="S25" s="285">
        <f t="shared" si="5"/>
        <v>0</v>
      </c>
      <c r="T25" s="202">
        <f t="shared" si="6"/>
        <v>0</v>
      </c>
      <c r="U25" s="285" t="e">
        <f t="shared" si="7"/>
        <v>#DIV/0!</v>
      </c>
      <c r="V25" s="7"/>
    </row>
    <row r="26" spans="1:22">
      <c r="A26">
        <v>803054204</v>
      </c>
      <c r="B26" t="s">
        <v>447</v>
      </c>
      <c r="C26">
        <v>3700</v>
      </c>
      <c r="D26" s="338">
        <v>42877</v>
      </c>
      <c r="E26" t="s">
        <v>435</v>
      </c>
      <c r="F26">
        <v>1463</v>
      </c>
      <c r="G26">
        <v>1463</v>
      </c>
      <c r="H26" s="202">
        <f t="shared" si="10"/>
        <v>0</v>
      </c>
      <c r="I26" s="287" t="e">
        <f t="shared" si="11"/>
        <v>#DIV/0!</v>
      </c>
      <c r="J26">
        <v>1463</v>
      </c>
      <c r="K26">
        <v>1463</v>
      </c>
      <c r="L26">
        <v>0</v>
      </c>
      <c r="M26">
        <v>1463</v>
      </c>
      <c r="N26">
        <v>1463</v>
      </c>
      <c r="O26">
        <v>0</v>
      </c>
      <c r="P26" s="202">
        <f t="shared" si="2"/>
        <v>0</v>
      </c>
      <c r="Q26" s="285">
        <f t="shared" si="3"/>
        <v>0</v>
      </c>
      <c r="R26" s="202">
        <f t="shared" si="4"/>
        <v>0</v>
      </c>
      <c r="S26" s="285">
        <f t="shared" si="5"/>
        <v>0</v>
      </c>
      <c r="T26" s="202">
        <f t="shared" si="6"/>
        <v>0</v>
      </c>
      <c r="U26" s="285" t="e">
        <f t="shared" si="7"/>
        <v>#DIV/0!</v>
      </c>
      <c r="V26" s="7"/>
    </row>
    <row r="27" spans="1:22">
      <c r="A27">
        <v>803054204</v>
      </c>
      <c r="B27" t="s">
        <v>447</v>
      </c>
      <c r="C27">
        <v>3700</v>
      </c>
      <c r="D27" s="338">
        <v>43249</v>
      </c>
      <c r="E27" t="s">
        <v>435</v>
      </c>
      <c r="F27">
        <v>1574.91</v>
      </c>
      <c r="G27">
        <v>1574.91</v>
      </c>
      <c r="H27" s="202">
        <f t="shared" si="10"/>
        <v>0</v>
      </c>
      <c r="I27" s="287" t="e">
        <f t="shared" si="11"/>
        <v>#DIV/0!</v>
      </c>
      <c r="J27">
        <v>1574.91</v>
      </c>
      <c r="K27">
        <v>1574.91</v>
      </c>
      <c r="L27">
        <v>0</v>
      </c>
      <c r="M27">
        <v>1574.91</v>
      </c>
      <c r="N27">
        <v>1574.91</v>
      </c>
      <c r="O27">
        <v>0</v>
      </c>
      <c r="P27" s="202">
        <f t="shared" si="2"/>
        <v>0</v>
      </c>
      <c r="Q27" s="285">
        <f t="shared" si="3"/>
        <v>0</v>
      </c>
      <c r="R27" s="202">
        <f t="shared" si="4"/>
        <v>0</v>
      </c>
      <c r="S27" s="285">
        <f t="shared" si="5"/>
        <v>0</v>
      </c>
      <c r="T27" s="202">
        <f t="shared" si="6"/>
        <v>0</v>
      </c>
      <c r="U27" s="285" t="e">
        <f t="shared" si="7"/>
        <v>#DIV/0!</v>
      </c>
      <c r="V27" s="7"/>
    </row>
    <row r="28" spans="1:22">
      <c r="A28">
        <v>803054204</v>
      </c>
      <c r="B28" t="s">
        <v>447</v>
      </c>
      <c r="C28">
        <v>7300</v>
      </c>
      <c r="D28" s="338">
        <v>43613</v>
      </c>
      <c r="E28" t="s">
        <v>435</v>
      </c>
      <c r="F28">
        <v>3145.15</v>
      </c>
      <c r="G28">
        <v>3145.15</v>
      </c>
      <c r="H28" s="202">
        <f t="shared" si="10"/>
        <v>0</v>
      </c>
      <c r="I28" s="287" t="e">
        <f t="shared" si="11"/>
        <v>#DIV/0!</v>
      </c>
      <c r="J28">
        <v>3145.15</v>
      </c>
      <c r="K28">
        <v>3145.15</v>
      </c>
      <c r="L28">
        <v>0</v>
      </c>
      <c r="M28">
        <v>3145.15</v>
      </c>
      <c r="N28">
        <v>3145.15</v>
      </c>
      <c r="O28">
        <v>0</v>
      </c>
      <c r="P28" s="202">
        <f t="shared" si="2"/>
        <v>0</v>
      </c>
      <c r="Q28" s="285">
        <f t="shared" si="3"/>
        <v>0</v>
      </c>
      <c r="R28" s="202">
        <f t="shared" si="4"/>
        <v>0</v>
      </c>
      <c r="S28" s="285">
        <f t="shared" si="5"/>
        <v>0</v>
      </c>
      <c r="T28" s="202">
        <f t="shared" si="6"/>
        <v>0</v>
      </c>
      <c r="U28" s="285" t="e">
        <f t="shared" si="7"/>
        <v>#DIV/0!</v>
      </c>
      <c r="V28" s="7"/>
    </row>
    <row r="29" spans="1:22">
      <c r="A29">
        <v>835699307</v>
      </c>
      <c r="B29" t="s">
        <v>448</v>
      </c>
      <c r="C29">
        <v>0.127</v>
      </c>
      <c r="D29" s="338">
        <v>43809</v>
      </c>
      <c r="E29" t="s">
        <v>435</v>
      </c>
      <c r="F29">
        <v>0</v>
      </c>
      <c r="G29">
        <v>0</v>
      </c>
      <c r="H29" s="202">
        <f t="shared" si="10"/>
        <v>0</v>
      </c>
      <c r="I29" s="287" t="e">
        <f t="shared" si="11"/>
        <v>#DIV/0!</v>
      </c>
      <c r="J29">
        <v>0</v>
      </c>
      <c r="K29">
        <v>0</v>
      </c>
      <c r="L29">
        <v>0</v>
      </c>
      <c r="M29">
        <v>0</v>
      </c>
      <c r="N29">
        <v>0</v>
      </c>
      <c r="O29">
        <v>0</v>
      </c>
      <c r="P29" s="202">
        <f t="shared" si="2"/>
        <v>0</v>
      </c>
      <c r="Q29" s="285" t="e">
        <f t="shared" si="3"/>
        <v>#DIV/0!</v>
      </c>
      <c r="R29" s="202">
        <f t="shared" si="4"/>
        <v>0</v>
      </c>
      <c r="S29" s="285" t="e">
        <f t="shared" si="5"/>
        <v>#DIV/0!</v>
      </c>
      <c r="T29" s="202">
        <f t="shared" si="6"/>
        <v>0</v>
      </c>
      <c r="U29" s="285" t="e">
        <f t="shared" si="7"/>
        <v>#DIV/0!</v>
      </c>
      <c r="V29" s="7"/>
    </row>
    <row r="30" spans="1:22">
      <c r="A30">
        <v>712459908</v>
      </c>
      <c r="B30" t="s">
        <v>401</v>
      </c>
      <c r="C30">
        <v>2596</v>
      </c>
      <c r="D30" s="338">
        <v>43591</v>
      </c>
      <c r="E30" t="s">
        <v>437</v>
      </c>
      <c r="F30">
        <v>5451.6</v>
      </c>
      <c r="G30">
        <v>5451.6</v>
      </c>
      <c r="H30" s="202">
        <f t="shared" si="10"/>
        <v>0</v>
      </c>
      <c r="I30" s="287" t="e">
        <f t="shared" si="11"/>
        <v>#DIV/0!</v>
      </c>
      <c r="J30">
        <v>5348.9</v>
      </c>
      <c r="K30">
        <v>5348.9</v>
      </c>
      <c r="L30">
        <v>303.64999999999998</v>
      </c>
      <c r="M30">
        <v>5348.9</v>
      </c>
      <c r="N30">
        <v>5348.9</v>
      </c>
      <c r="O30">
        <v>303.64999999999998</v>
      </c>
      <c r="P30" s="202">
        <f t="shared" si="2"/>
        <v>0</v>
      </c>
      <c r="Q30" s="285">
        <f t="shared" si="3"/>
        <v>0</v>
      </c>
      <c r="R30" s="202">
        <f t="shared" si="4"/>
        <v>0</v>
      </c>
      <c r="S30" s="285">
        <f t="shared" si="5"/>
        <v>0</v>
      </c>
      <c r="T30" s="202">
        <f t="shared" si="6"/>
        <v>0</v>
      </c>
      <c r="U30" s="285">
        <f t="shared" si="7"/>
        <v>0</v>
      </c>
      <c r="V30" s="7"/>
    </row>
    <row r="31" spans="1:22">
      <c r="A31">
        <v>712459908</v>
      </c>
      <c r="B31" t="s">
        <v>401</v>
      </c>
      <c r="C31">
        <v>1308</v>
      </c>
      <c r="D31" s="338">
        <v>43224</v>
      </c>
      <c r="E31" t="s">
        <v>437</v>
      </c>
      <c r="F31">
        <v>2563.6799999999998</v>
      </c>
      <c r="G31">
        <v>2563.6799999999998</v>
      </c>
      <c r="H31" s="202">
        <f t="shared" si="10"/>
        <v>0</v>
      </c>
      <c r="I31" s="287" t="e">
        <f t="shared" si="11"/>
        <v>#DIV/0!</v>
      </c>
      <c r="J31">
        <v>2567.66</v>
      </c>
      <c r="K31">
        <v>2567.66</v>
      </c>
      <c r="L31">
        <v>90.52</v>
      </c>
      <c r="M31">
        <v>2567.66</v>
      </c>
      <c r="N31">
        <v>2567.66</v>
      </c>
      <c r="O31">
        <v>90.52</v>
      </c>
      <c r="P31" s="202">
        <f t="shared" si="2"/>
        <v>0</v>
      </c>
      <c r="Q31" s="285">
        <f t="shared" si="3"/>
        <v>0</v>
      </c>
      <c r="R31" s="202">
        <f t="shared" si="4"/>
        <v>0</v>
      </c>
      <c r="S31" s="285">
        <f t="shared" si="5"/>
        <v>0</v>
      </c>
      <c r="T31" s="202">
        <f t="shared" si="6"/>
        <v>0</v>
      </c>
      <c r="U31" s="285">
        <f t="shared" si="7"/>
        <v>0</v>
      </c>
      <c r="V31" s="7"/>
    </row>
    <row r="32" spans="1:22">
      <c r="A32" t="s">
        <v>449</v>
      </c>
      <c r="B32" t="s">
        <v>450</v>
      </c>
      <c r="C32">
        <v>2702</v>
      </c>
      <c r="D32" s="338">
        <v>42877</v>
      </c>
      <c r="E32" t="s">
        <v>438</v>
      </c>
      <c r="F32">
        <v>605.75</v>
      </c>
      <c r="G32">
        <v>605.75</v>
      </c>
      <c r="H32" s="202">
        <f t="shared" si="10"/>
        <v>0</v>
      </c>
      <c r="I32" s="287" t="e">
        <f t="shared" si="11"/>
        <v>#DIV/0!</v>
      </c>
      <c r="J32">
        <v>673.99</v>
      </c>
      <c r="K32">
        <v>673.99</v>
      </c>
      <c r="L32">
        <v>-2.7</v>
      </c>
      <c r="M32">
        <v>673.99</v>
      </c>
      <c r="N32">
        <v>673.99</v>
      </c>
      <c r="O32">
        <v>-2.7</v>
      </c>
      <c r="P32" s="202">
        <f t="shared" si="2"/>
        <v>0</v>
      </c>
      <c r="Q32" s="285">
        <f t="shared" si="3"/>
        <v>0</v>
      </c>
      <c r="R32" s="202">
        <f t="shared" si="4"/>
        <v>0</v>
      </c>
      <c r="S32" s="285">
        <f t="shared" si="5"/>
        <v>0</v>
      </c>
      <c r="T32" s="202">
        <f t="shared" si="6"/>
        <v>0</v>
      </c>
      <c r="U32" s="285">
        <f t="shared" si="7"/>
        <v>0</v>
      </c>
      <c r="V32" s="7"/>
    </row>
    <row r="33" spans="1:22">
      <c r="A33" t="s">
        <v>449</v>
      </c>
      <c r="B33" t="s">
        <v>450</v>
      </c>
      <c r="C33">
        <v>2702</v>
      </c>
      <c r="D33" s="338">
        <v>43242</v>
      </c>
      <c r="E33" t="s">
        <v>438</v>
      </c>
      <c r="F33">
        <v>627.13</v>
      </c>
      <c r="G33">
        <v>627.13</v>
      </c>
      <c r="H33" s="202">
        <f t="shared" si="10"/>
        <v>0</v>
      </c>
      <c r="I33" s="287" t="e">
        <f t="shared" si="11"/>
        <v>#DIV/0!</v>
      </c>
      <c r="J33">
        <v>739.52</v>
      </c>
      <c r="K33">
        <v>739.52</v>
      </c>
      <c r="L33">
        <v>-44.53</v>
      </c>
      <c r="M33">
        <v>739.52</v>
      </c>
      <c r="N33">
        <v>739.52</v>
      </c>
      <c r="O33">
        <v>-44.53</v>
      </c>
      <c r="P33" s="202">
        <f t="shared" si="2"/>
        <v>0</v>
      </c>
      <c r="Q33" s="285">
        <f t="shared" si="3"/>
        <v>0</v>
      </c>
      <c r="R33" s="202">
        <f t="shared" si="4"/>
        <v>0</v>
      </c>
      <c r="S33" s="285">
        <f t="shared" si="5"/>
        <v>0</v>
      </c>
      <c r="T33" s="202">
        <f t="shared" si="6"/>
        <v>0</v>
      </c>
      <c r="U33" s="285">
        <f t="shared" si="7"/>
        <v>0</v>
      </c>
      <c r="V33" s="7"/>
    </row>
    <row r="34" spans="1:22">
      <c r="A34" t="s">
        <v>449</v>
      </c>
      <c r="B34" t="s">
        <v>450</v>
      </c>
      <c r="C34">
        <v>7015</v>
      </c>
      <c r="D34" s="338">
        <v>43612</v>
      </c>
      <c r="E34" t="s">
        <v>438</v>
      </c>
      <c r="F34">
        <v>1665.19</v>
      </c>
      <c r="G34">
        <v>1665.19</v>
      </c>
      <c r="H34" s="202">
        <f t="shared" si="10"/>
        <v>0</v>
      </c>
      <c r="I34" s="287" t="e">
        <f t="shared" si="11"/>
        <v>#DIV/0!</v>
      </c>
      <c r="J34">
        <v>1856.68</v>
      </c>
      <c r="K34">
        <v>1856.68</v>
      </c>
      <c r="L34">
        <v>-11.32</v>
      </c>
      <c r="M34">
        <v>1856.68</v>
      </c>
      <c r="N34">
        <v>1856.68</v>
      </c>
      <c r="O34">
        <v>-11.32</v>
      </c>
      <c r="P34" s="202">
        <f t="shared" si="2"/>
        <v>0</v>
      </c>
      <c r="Q34" s="285">
        <f t="shared" si="3"/>
        <v>0</v>
      </c>
      <c r="R34" s="202">
        <f t="shared" si="4"/>
        <v>0</v>
      </c>
      <c r="S34" s="285">
        <f t="shared" si="5"/>
        <v>0</v>
      </c>
      <c r="T34" s="202">
        <f t="shared" si="6"/>
        <v>0</v>
      </c>
      <c r="U34" s="285">
        <f t="shared" si="7"/>
        <v>0</v>
      </c>
      <c r="V34" s="7"/>
    </row>
    <row r="35" spans="1:22">
      <c r="A35">
        <v>398438408</v>
      </c>
      <c r="B35" t="s">
        <v>451</v>
      </c>
      <c r="C35">
        <v>25900</v>
      </c>
      <c r="D35" s="338">
        <v>43810</v>
      </c>
      <c r="E35" t="s">
        <v>435</v>
      </c>
      <c r="F35">
        <v>1031.07</v>
      </c>
      <c r="G35">
        <v>1031.07</v>
      </c>
      <c r="H35" s="202">
        <f t="shared" si="10"/>
        <v>0</v>
      </c>
      <c r="I35" s="287" t="e">
        <f t="shared" si="11"/>
        <v>#DIV/0!</v>
      </c>
      <c r="J35">
        <v>1031.07</v>
      </c>
      <c r="K35">
        <v>1031.07</v>
      </c>
      <c r="L35">
        <v>0</v>
      </c>
      <c r="M35">
        <v>1031.07</v>
      </c>
      <c r="N35">
        <v>1031.07</v>
      </c>
      <c r="O35">
        <v>0</v>
      </c>
      <c r="P35" s="202">
        <f t="shared" si="2"/>
        <v>0</v>
      </c>
      <c r="Q35" s="285">
        <f t="shared" si="3"/>
        <v>0</v>
      </c>
      <c r="R35" s="202">
        <f t="shared" si="4"/>
        <v>0</v>
      </c>
      <c r="S35" s="285">
        <f t="shared" si="5"/>
        <v>0</v>
      </c>
      <c r="T35" s="202">
        <f t="shared" si="6"/>
        <v>0</v>
      </c>
      <c r="U35" s="285" t="e">
        <f t="shared" si="7"/>
        <v>#DIV/0!</v>
      </c>
      <c r="V35" s="7"/>
    </row>
    <row r="36" spans="1:22">
      <c r="A36" t="s">
        <v>290</v>
      </c>
      <c r="B36" t="s">
        <v>452</v>
      </c>
      <c r="C36">
        <v>2900</v>
      </c>
      <c r="D36" s="338">
        <v>43784</v>
      </c>
      <c r="E36" t="s">
        <v>435</v>
      </c>
      <c r="F36">
        <v>508.82</v>
      </c>
      <c r="G36">
        <v>508.82</v>
      </c>
      <c r="H36" s="202">
        <f t="shared" si="10"/>
        <v>0</v>
      </c>
      <c r="I36" s="287" t="e">
        <f t="shared" si="11"/>
        <v>#DIV/0!</v>
      </c>
      <c r="J36">
        <v>508.82</v>
      </c>
      <c r="K36">
        <v>508.82</v>
      </c>
      <c r="L36">
        <v>0</v>
      </c>
      <c r="M36">
        <v>508.82</v>
      </c>
      <c r="N36">
        <v>508.82</v>
      </c>
      <c r="O36">
        <v>0</v>
      </c>
      <c r="P36" s="202">
        <f t="shared" si="2"/>
        <v>0</v>
      </c>
      <c r="Q36" s="285">
        <f t="shared" si="3"/>
        <v>0</v>
      </c>
      <c r="R36" s="202">
        <f t="shared" si="4"/>
        <v>0</v>
      </c>
      <c r="S36" s="285">
        <f t="shared" si="5"/>
        <v>0</v>
      </c>
      <c r="T36" s="202">
        <f t="shared" si="6"/>
        <v>0</v>
      </c>
      <c r="U36" s="285" t="e">
        <f t="shared" si="7"/>
        <v>#DIV/0!</v>
      </c>
      <c r="V36" s="7"/>
    </row>
    <row r="37" spans="1:22">
      <c r="A37" t="s">
        <v>290</v>
      </c>
      <c r="B37" t="s">
        <v>452</v>
      </c>
      <c r="C37">
        <v>3500</v>
      </c>
      <c r="D37" s="338">
        <v>43593</v>
      </c>
      <c r="E37" t="s">
        <v>435</v>
      </c>
      <c r="F37">
        <v>1230.3900000000001</v>
      </c>
      <c r="G37">
        <v>1230.3900000000001</v>
      </c>
      <c r="H37" s="202">
        <f t="shared" si="10"/>
        <v>0</v>
      </c>
      <c r="I37" s="287" t="e">
        <f t="shared" si="11"/>
        <v>#DIV/0!</v>
      </c>
      <c r="J37">
        <v>1230.3900000000001</v>
      </c>
      <c r="K37">
        <v>1230.3900000000001</v>
      </c>
      <c r="L37">
        <v>0</v>
      </c>
      <c r="M37">
        <v>1230.3900000000001</v>
      </c>
      <c r="N37">
        <v>1230.3900000000001</v>
      </c>
      <c r="O37">
        <v>0</v>
      </c>
      <c r="P37" s="202">
        <f t="shared" si="2"/>
        <v>0</v>
      </c>
      <c r="Q37" s="285">
        <f t="shared" si="3"/>
        <v>0</v>
      </c>
      <c r="R37" s="202">
        <f t="shared" si="4"/>
        <v>0</v>
      </c>
      <c r="S37" s="285">
        <f t="shared" si="5"/>
        <v>0</v>
      </c>
      <c r="T37" s="202">
        <f t="shared" si="6"/>
        <v>0</v>
      </c>
      <c r="U37" s="285" t="e">
        <f t="shared" si="7"/>
        <v>#DIV/0!</v>
      </c>
      <c r="V37" s="7"/>
    </row>
    <row r="38" spans="1:22">
      <c r="A38" t="s">
        <v>290</v>
      </c>
      <c r="B38" t="s">
        <v>452</v>
      </c>
      <c r="C38">
        <v>2700</v>
      </c>
      <c r="D38" s="338">
        <v>43229</v>
      </c>
      <c r="E38" t="s">
        <v>435</v>
      </c>
      <c r="F38">
        <v>684.57</v>
      </c>
      <c r="G38">
        <v>684.57</v>
      </c>
      <c r="H38" s="202">
        <f t="shared" si="10"/>
        <v>0</v>
      </c>
      <c r="I38" s="287" t="e">
        <f t="shared" si="11"/>
        <v>#DIV/0!</v>
      </c>
      <c r="J38">
        <v>684.57</v>
      </c>
      <c r="K38">
        <v>684.57</v>
      </c>
      <c r="L38">
        <v>0</v>
      </c>
      <c r="M38">
        <v>684.57</v>
      </c>
      <c r="N38">
        <v>684.57</v>
      </c>
      <c r="O38">
        <v>0</v>
      </c>
      <c r="P38" s="202">
        <f t="shared" si="2"/>
        <v>0</v>
      </c>
      <c r="Q38" s="285">
        <f t="shared" si="3"/>
        <v>0</v>
      </c>
      <c r="R38" s="202">
        <f t="shared" si="4"/>
        <v>0</v>
      </c>
      <c r="S38" s="285">
        <f t="shared" si="5"/>
        <v>0</v>
      </c>
      <c r="T38" s="202">
        <f t="shared" si="6"/>
        <v>0</v>
      </c>
      <c r="U38" s="285" t="e">
        <f t="shared" si="7"/>
        <v>#DIV/0!</v>
      </c>
      <c r="V38" s="7"/>
    </row>
    <row r="39" spans="1:22">
      <c r="A39" t="s">
        <v>321</v>
      </c>
      <c r="B39" t="s">
        <v>453</v>
      </c>
      <c r="C39">
        <v>2377.998</v>
      </c>
      <c r="D39" s="338">
        <v>43587</v>
      </c>
      <c r="E39" t="s">
        <v>435</v>
      </c>
      <c r="F39">
        <v>0</v>
      </c>
      <c r="G39">
        <v>0</v>
      </c>
      <c r="H39" s="202">
        <f t="shared" ref="H39:H48" si="12">H110-I110</f>
        <v>0</v>
      </c>
      <c r="I39" s="287" t="e">
        <f t="shared" ref="I39:I48" si="13">ROUND(H39/H110,10)</f>
        <v>#DIV/0!</v>
      </c>
      <c r="J39">
        <v>0</v>
      </c>
      <c r="K39">
        <v>0</v>
      </c>
      <c r="L39">
        <v>0</v>
      </c>
      <c r="M39">
        <v>0</v>
      </c>
      <c r="N39">
        <v>0</v>
      </c>
      <c r="O39">
        <v>0</v>
      </c>
      <c r="P39" s="202">
        <f t="shared" ref="P39:P48" si="14">J39-N39</f>
        <v>0</v>
      </c>
      <c r="Q39" s="285" t="e">
        <f t="shared" ref="Q39:Q48" si="15">ROUND(P39/J39,10)</f>
        <v>#DIV/0!</v>
      </c>
      <c r="R39" s="202">
        <f t="shared" ref="R39:R48" si="16">K39-M39</f>
        <v>0</v>
      </c>
      <c r="S39" s="285" t="e">
        <f t="shared" ref="S39:S48" si="17">ROUND(R39/K39,10)</f>
        <v>#DIV/0!</v>
      </c>
      <c r="T39" s="202">
        <f t="shared" ref="T39:T48" si="18">L39-O39</f>
        <v>0</v>
      </c>
      <c r="U39" s="285" t="e">
        <f t="shared" ref="U39:U48" si="19">ROUND(T39/L39,10)</f>
        <v>#DIV/0!</v>
      </c>
      <c r="V39" s="7"/>
    </row>
    <row r="40" spans="1:22">
      <c r="A40" t="s">
        <v>454</v>
      </c>
      <c r="B40" t="s">
        <v>455</v>
      </c>
      <c r="C40">
        <v>5391</v>
      </c>
      <c r="D40" s="338">
        <v>42887</v>
      </c>
      <c r="E40" t="s">
        <v>438</v>
      </c>
      <c r="F40">
        <v>1010.81</v>
      </c>
      <c r="G40">
        <v>1010.81</v>
      </c>
      <c r="H40" s="202">
        <f t="shared" si="12"/>
        <v>0</v>
      </c>
      <c r="I40" s="287" t="e">
        <f t="shared" si="13"/>
        <v>#DIV/0!</v>
      </c>
      <c r="J40">
        <v>1129.83</v>
      </c>
      <c r="K40">
        <v>1129.83</v>
      </c>
      <c r="L40">
        <v>-9.65</v>
      </c>
      <c r="M40">
        <v>1129.83</v>
      </c>
      <c r="N40">
        <v>1129.83</v>
      </c>
      <c r="O40">
        <v>-9.65</v>
      </c>
      <c r="P40" s="202">
        <f t="shared" si="14"/>
        <v>0</v>
      </c>
      <c r="Q40" s="285">
        <f t="shared" si="15"/>
        <v>0</v>
      </c>
      <c r="R40" s="202">
        <f t="shared" si="16"/>
        <v>0</v>
      </c>
      <c r="S40" s="285">
        <f t="shared" si="17"/>
        <v>0</v>
      </c>
      <c r="T40" s="202">
        <f t="shared" si="18"/>
        <v>0</v>
      </c>
      <c r="U40" s="285">
        <f t="shared" si="19"/>
        <v>0</v>
      </c>
      <c r="V40" s="7"/>
    </row>
    <row r="41" spans="1:22">
      <c r="A41" t="s">
        <v>456</v>
      </c>
      <c r="B41" t="s">
        <v>457</v>
      </c>
      <c r="C41">
        <v>4033</v>
      </c>
      <c r="D41" s="338">
        <v>43775</v>
      </c>
      <c r="E41" t="s">
        <v>438</v>
      </c>
      <c r="F41">
        <v>248.03</v>
      </c>
      <c r="G41">
        <v>248.03</v>
      </c>
      <c r="H41" s="202">
        <f t="shared" si="12"/>
        <v>0</v>
      </c>
      <c r="I41" s="287" t="e">
        <f t="shared" si="13"/>
        <v>#DIV/0!</v>
      </c>
      <c r="J41">
        <v>275.08999999999997</v>
      </c>
      <c r="K41">
        <v>275.08999999999997</v>
      </c>
      <c r="L41">
        <v>-0.22</v>
      </c>
      <c r="M41">
        <v>275.08999999999997</v>
      </c>
      <c r="N41">
        <v>275.08999999999997</v>
      </c>
      <c r="O41">
        <v>-0.22</v>
      </c>
      <c r="P41" s="202">
        <f t="shared" si="14"/>
        <v>0</v>
      </c>
      <c r="Q41" s="285">
        <f t="shared" si="15"/>
        <v>0</v>
      </c>
      <c r="R41" s="202">
        <f t="shared" si="16"/>
        <v>0</v>
      </c>
      <c r="S41" s="285">
        <f t="shared" si="17"/>
        <v>0</v>
      </c>
      <c r="T41" s="202">
        <f t="shared" si="18"/>
        <v>0</v>
      </c>
      <c r="U41" s="285">
        <f t="shared" si="19"/>
        <v>0</v>
      </c>
      <c r="V41" s="7"/>
    </row>
    <row r="42" spans="1:22">
      <c r="A42" t="s">
        <v>456</v>
      </c>
      <c r="B42" t="s">
        <v>457</v>
      </c>
      <c r="C42">
        <v>4033</v>
      </c>
      <c r="D42" s="338">
        <v>43591</v>
      </c>
      <c r="E42" t="s">
        <v>438</v>
      </c>
      <c r="F42">
        <v>865.08</v>
      </c>
      <c r="G42">
        <v>865.08</v>
      </c>
      <c r="H42" s="202">
        <f t="shared" si="12"/>
        <v>0</v>
      </c>
      <c r="I42" s="287" t="e">
        <f t="shared" si="13"/>
        <v>#DIV/0!</v>
      </c>
      <c r="J42">
        <v>965.95</v>
      </c>
      <c r="K42">
        <v>965.95</v>
      </c>
      <c r="L42">
        <v>-7.27</v>
      </c>
      <c r="M42">
        <v>965.95</v>
      </c>
      <c r="N42">
        <v>965.95</v>
      </c>
      <c r="O42">
        <v>-7.27</v>
      </c>
      <c r="P42" s="202">
        <f t="shared" si="14"/>
        <v>0</v>
      </c>
      <c r="Q42" s="285">
        <f t="shared" si="15"/>
        <v>0</v>
      </c>
      <c r="R42" s="202">
        <f t="shared" si="16"/>
        <v>0</v>
      </c>
      <c r="S42" s="285">
        <f t="shared" si="17"/>
        <v>0</v>
      </c>
      <c r="T42" s="202">
        <f t="shared" si="18"/>
        <v>0</v>
      </c>
      <c r="U42" s="285">
        <f t="shared" si="19"/>
        <v>0</v>
      </c>
      <c r="V42" s="7"/>
    </row>
    <row r="43" spans="1:22">
      <c r="A43" t="s">
        <v>456</v>
      </c>
      <c r="B43" t="s">
        <v>457</v>
      </c>
      <c r="C43">
        <v>4033</v>
      </c>
      <c r="D43" s="338">
        <v>43521</v>
      </c>
      <c r="E43" t="s">
        <v>438</v>
      </c>
      <c r="F43">
        <v>2722.28</v>
      </c>
      <c r="G43">
        <v>2722.28</v>
      </c>
      <c r="H43" s="202">
        <f t="shared" si="12"/>
        <v>0</v>
      </c>
      <c r="I43" s="287" t="e">
        <f t="shared" si="13"/>
        <v>#DIV/0!</v>
      </c>
      <c r="J43">
        <v>3089.51</v>
      </c>
      <c r="K43">
        <v>3089.51</v>
      </c>
      <c r="L43">
        <v>-72.680000000000007</v>
      </c>
      <c r="M43">
        <v>3089.51</v>
      </c>
      <c r="N43">
        <v>3089.51</v>
      </c>
      <c r="O43">
        <v>-72.680000000000007</v>
      </c>
      <c r="P43" s="202">
        <f t="shared" si="14"/>
        <v>0</v>
      </c>
      <c r="Q43" s="285">
        <f t="shared" si="15"/>
        <v>0</v>
      </c>
      <c r="R43" s="202">
        <f t="shared" si="16"/>
        <v>0</v>
      </c>
      <c r="S43" s="285">
        <f t="shared" si="17"/>
        <v>0</v>
      </c>
      <c r="T43" s="202">
        <f t="shared" si="18"/>
        <v>0</v>
      </c>
      <c r="U43" s="285">
        <f t="shared" si="19"/>
        <v>0</v>
      </c>
      <c r="V43" s="7"/>
    </row>
    <row r="44" spans="1:22">
      <c r="A44"/>
      <c r="B44"/>
      <c r="C44"/>
      <c r="D44" s="338"/>
      <c r="E44"/>
      <c r="F44"/>
      <c r="G44"/>
      <c r="H44" s="202">
        <f t="shared" si="12"/>
        <v>0</v>
      </c>
      <c r="I44" s="287" t="e">
        <f t="shared" si="13"/>
        <v>#DIV/0!</v>
      </c>
      <c r="J44"/>
      <c r="K44"/>
      <c r="L44"/>
      <c r="M44"/>
      <c r="N44"/>
      <c r="O44"/>
      <c r="P44" s="202">
        <f t="shared" si="14"/>
        <v>0</v>
      </c>
      <c r="Q44" s="285" t="e">
        <f t="shared" si="15"/>
        <v>#DIV/0!</v>
      </c>
      <c r="R44" s="202">
        <f t="shared" si="16"/>
        <v>0</v>
      </c>
      <c r="S44" s="285" t="e">
        <f t="shared" si="17"/>
        <v>#DIV/0!</v>
      </c>
      <c r="T44" s="202">
        <f t="shared" si="18"/>
        <v>0</v>
      </c>
      <c r="U44" s="285" t="e">
        <f t="shared" si="19"/>
        <v>#DIV/0!</v>
      </c>
      <c r="V44" s="7"/>
    </row>
    <row r="45" spans="1:22">
      <c r="A45"/>
      <c r="B45"/>
      <c r="C45"/>
      <c r="D45" s="338"/>
      <c r="E45"/>
      <c r="F45"/>
      <c r="G45"/>
      <c r="H45" s="202">
        <f t="shared" si="12"/>
        <v>0</v>
      </c>
      <c r="I45" s="287" t="e">
        <f t="shared" si="13"/>
        <v>#DIV/0!</v>
      </c>
      <c r="J45"/>
      <c r="K45"/>
      <c r="L45"/>
      <c r="M45"/>
      <c r="N45"/>
      <c r="O45"/>
      <c r="P45" s="202">
        <f t="shared" si="14"/>
        <v>0</v>
      </c>
      <c r="Q45" s="285" t="e">
        <f t="shared" si="15"/>
        <v>#DIV/0!</v>
      </c>
      <c r="R45" s="202">
        <f t="shared" si="16"/>
        <v>0</v>
      </c>
      <c r="S45" s="285" t="e">
        <f t="shared" si="17"/>
        <v>#DIV/0!</v>
      </c>
      <c r="T45" s="202">
        <f t="shared" si="18"/>
        <v>0</v>
      </c>
      <c r="U45" s="285" t="e">
        <f t="shared" si="19"/>
        <v>#DIV/0!</v>
      </c>
      <c r="V45" s="7"/>
    </row>
    <row r="46" spans="1:22">
      <c r="A46"/>
      <c r="B46"/>
      <c r="C46"/>
      <c r="D46" s="338"/>
      <c r="E46"/>
      <c r="F46"/>
      <c r="G46"/>
      <c r="H46" s="202">
        <f t="shared" si="12"/>
        <v>0</v>
      </c>
      <c r="I46" s="287" t="e">
        <f t="shared" si="13"/>
        <v>#DIV/0!</v>
      </c>
      <c r="J46"/>
      <c r="K46"/>
      <c r="L46"/>
      <c r="M46"/>
      <c r="N46"/>
      <c r="O46"/>
      <c r="P46" s="202">
        <f t="shared" si="14"/>
        <v>0</v>
      </c>
      <c r="Q46" s="285" t="e">
        <f t="shared" si="15"/>
        <v>#DIV/0!</v>
      </c>
      <c r="R46" s="202">
        <f t="shared" si="16"/>
        <v>0</v>
      </c>
      <c r="S46" s="285" t="e">
        <f t="shared" si="17"/>
        <v>#DIV/0!</v>
      </c>
      <c r="T46" s="202">
        <f t="shared" si="18"/>
        <v>0</v>
      </c>
      <c r="U46" s="285" t="e">
        <f t="shared" si="19"/>
        <v>#DIV/0!</v>
      </c>
      <c r="V46" s="7"/>
    </row>
    <row r="47" spans="1:22">
      <c r="A47"/>
      <c r="B47"/>
      <c r="C47"/>
      <c r="D47" s="338"/>
      <c r="E47"/>
      <c r="F47"/>
      <c r="G47"/>
      <c r="H47" s="202">
        <f t="shared" si="12"/>
        <v>0</v>
      </c>
      <c r="I47" s="287" t="e">
        <f t="shared" si="13"/>
        <v>#DIV/0!</v>
      </c>
      <c r="J47"/>
      <c r="K47"/>
      <c r="L47"/>
      <c r="M47"/>
      <c r="N47"/>
      <c r="O47"/>
      <c r="P47" s="202">
        <f t="shared" si="14"/>
        <v>0</v>
      </c>
      <c r="Q47" s="285" t="e">
        <f t="shared" si="15"/>
        <v>#DIV/0!</v>
      </c>
      <c r="R47" s="202">
        <f t="shared" si="16"/>
        <v>0</v>
      </c>
      <c r="S47" s="285" t="e">
        <f t="shared" si="17"/>
        <v>#DIV/0!</v>
      </c>
      <c r="T47" s="202">
        <f t="shared" si="18"/>
        <v>0</v>
      </c>
      <c r="U47" s="285" t="e">
        <f t="shared" si="19"/>
        <v>#DIV/0!</v>
      </c>
      <c r="V47" s="7"/>
    </row>
    <row r="48" spans="1:22" ht="15">
      <c r="A48" s="326"/>
      <c r="B48" s="326"/>
      <c r="C48" s="326"/>
      <c r="D48" s="327"/>
      <c r="E48" s="326"/>
      <c r="F48" s="328"/>
      <c r="G48" s="329"/>
      <c r="H48" s="202">
        <f t="shared" si="12"/>
        <v>0</v>
      </c>
      <c r="I48" s="287" t="e">
        <f t="shared" si="13"/>
        <v>#DIV/0!</v>
      </c>
      <c r="J48" s="330"/>
      <c r="K48" s="330"/>
      <c r="L48" s="330"/>
      <c r="M48" s="330"/>
      <c r="N48" s="330"/>
      <c r="O48" s="330"/>
      <c r="P48" s="202">
        <f t="shared" si="14"/>
        <v>0</v>
      </c>
      <c r="Q48" s="285" t="e">
        <f t="shared" si="15"/>
        <v>#DIV/0!</v>
      </c>
      <c r="R48" s="202">
        <f t="shared" si="16"/>
        <v>0</v>
      </c>
      <c r="S48" s="285" t="e">
        <f t="shared" si="17"/>
        <v>#DIV/0!</v>
      </c>
      <c r="T48" s="202">
        <f t="shared" si="18"/>
        <v>0</v>
      </c>
      <c r="U48" s="285" t="e">
        <f t="shared" si="19"/>
        <v>#DIV/0!</v>
      </c>
      <c r="V48" s="7"/>
    </row>
    <row r="49" spans="1:22" ht="15">
      <c r="A49" s="326"/>
      <c r="B49" s="326"/>
      <c r="C49" s="326"/>
      <c r="D49" s="327"/>
      <c r="E49" s="326"/>
      <c r="F49" s="328"/>
      <c r="G49" s="329"/>
      <c r="H49" s="202">
        <f t="shared" ref="H49:H58" si="20">H112-I112</f>
        <v>0</v>
      </c>
      <c r="I49" s="287" t="e">
        <f t="shared" ref="I49:I58" si="21">ROUND(H49/H112,10)</f>
        <v>#DIV/0!</v>
      </c>
      <c r="J49" s="330"/>
      <c r="K49" s="330"/>
      <c r="L49" s="330"/>
      <c r="M49" s="330"/>
      <c r="N49" s="330"/>
      <c r="O49" s="330"/>
      <c r="P49" s="202">
        <f t="shared" si="2"/>
        <v>0</v>
      </c>
      <c r="Q49" s="285" t="e">
        <f t="shared" si="3"/>
        <v>#DIV/0!</v>
      </c>
      <c r="R49" s="202">
        <f t="shared" si="4"/>
        <v>0</v>
      </c>
      <c r="S49" s="285" t="e">
        <f t="shared" si="5"/>
        <v>#DIV/0!</v>
      </c>
      <c r="T49" s="202">
        <f t="shared" si="6"/>
        <v>0</v>
      </c>
      <c r="U49" s="285" t="e">
        <f t="shared" si="7"/>
        <v>#DIV/0!</v>
      </c>
      <c r="V49" s="7"/>
    </row>
    <row r="50" spans="1:22" ht="15">
      <c r="A50" s="326"/>
      <c r="B50" s="326"/>
      <c r="C50" s="326"/>
      <c r="D50" s="327"/>
      <c r="E50" s="326"/>
      <c r="F50" s="328"/>
      <c r="G50" s="329"/>
      <c r="H50" s="202">
        <f t="shared" si="20"/>
        <v>0</v>
      </c>
      <c r="I50" s="287" t="e">
        <f t="shared" si="21"/>
        <v>#DIV/0!</v>
      </c>
      <c r="J50" s="330"/>
      <c r="K50" s="330"/>
      <c r="L50" s="330"/>
      <c r="M50" s="330"/>
      <c r="N50" s="330"/>
      <c r="O50" s="330"/>
      <c r="P50" s="202">
        <f t="shared" si="2"/>
        <v>0</v>
      </c>
      <c r="Q50" s="285" t="e">
        <f t="shared" si="3"/>
        <v>#DIV/0!</v>
      </c>
      <c r="R50" s="202">
        <f t="shared" si="4"/>
        <v>0</v>
      </c>
      <c r="S50" s="285" t="e">
        <f t="shared" si="5"/>
        <v>#DIV/0!</v>
      </c>
      <c r="T50" s="202">
        <f t="shared" si="6"/>
        <v>0</v>
      </c>
      <c r="U50" s="285" t="e">
        <f t="shared" si="7"/>
        <v>#DIV/0!</v>
      </c>
      <c r="V50" s="7"/>
    </row>
    <row r="51" spans="1:22" ht="15">
      <c r="A51" s="326"/>
      <c r="B51" s="326"/>
      <c r="C51" s="326"/>
      <c r="D51" s="327"/>
      <c r="E51" s="326"/>
      <c r="F51" s="328"/>
      <c r="G51" s="329"/>
      <c r="H51" s="202">
        <f t="shared" si="20"/>
        <v>0</v>
      </c>
      <c r="I51" s="287" t="e">
        <f t="shared" si="21"/>
        <v>#DIV/0!</v>
      </c>
      <c r="J51" s="330"/>
      <c r="K51" s="330"/>
      <c r="L51" s="330"/>
      <c r="M51" s="330"/>
      <c r="N51" s="330"/>
      <c r="O51" s="330"/>
      <c r="P51" s="202">
        <f t="shared" si="2"/>
        <v>0</v>
      </c>
      <c r="Q51" s="285" t="e">
        <f t="shared" si="3"/>
        <v>#DIV/0!</v>
      </c>
      <c r="R51" s="202">
        <f t="shared" si="4"/>
        <v>0</v>
      </c>
      <c r="S51" s="285" t="e">
        <f t="shared" si="5"/>
        <v>#DIV/0!</v>
      </c>
      <c r="T51" s="202">
        <f t="shared" si="6"/>
        <v>0</v>
      </c>
      <c r="U51" s="285" t="e">
        <f t="shared" si="7"/>
        <v>#DIV/0!</v>
      </c>
      <c r="V51" s="7"/>
    </row>
    <row r="52" spans="1:22" ht="15">
      <c r="A52" s="326"/>
      <c r="B52" s="326"/>
      <c r="C52" s="326"/>
      <c r="D52" s="327"/>
      <c r="E52" s="326"/>
      <c r="F52" s="328"/>
      <c r="G52" s="329"/>
      <c r="H52" s="202">
        <f t="shared" si="20"/>
        <v>0</v>
      </c>
      <c r="I52" s="287" t="e">
        <f t="shared" si="21"/>
        <v>#DIV/0!</v>
      </c>
      <c r="J52" s="330"/>
      <c r="K52" s="330"/>
      <c r="L52" s="330"/>
      <c r="M52" s="330"/>
      <c r="N52" s="330"/>
      <c r="O52" s="330"/>
      <c r="P52" s="202">
        <f t="shared" si="2"/>
        <v>0</v>
      </c>
      <c r="Q52" s="285" t="e">
        <f t="shared" si="3"/>
        <v>#DIV/0!</v>
      </c>
      <c r="R52" s="202">
        <f t="shared" si="4"/>
        <v>0</v>
      </c>
      <c r="S52" s="285" t="e">
        <f t="shared" si="5"/>
        <v>#DIV/0!</v>
      </c>
      <c r="T52" s="202">
        <f t="shared" si="6"/>
        <v>0</v>
      </c>
      <c r="U52" s="285" t="e">
        <f t="shared" si="7"/>
        <v>#DIV/0!</v>
      </c>
      <c r="V52" s="7"/>
    </row>
    <row r="53" spans="1:22" ht="15">
      <c r="A53" s="318"/>
      <c r="B53" s="318"/>
      <c r="C53" s="318"/>
      <c r="D53" s="321"/>
      <c r="E53" s="318"/>
      <c r="F53" s="318"/>
      <c r="G53" s="318"/>
      <c r="H53" s="202">
        <f t="shared" si="20"/>
        <v>0</v>
      </c>
      <c r="I53" s="287" t="e">
        <f t="shared" si="21"/>
        <v>#DIV/0!</v>
      </c>
      <c r="J53"/>
      <c r="K53"/>
      <c r="L53"/>
      <c r="M53"/>
      <c r="N53"/>
      <c r="O53"/>
      <c r="P53" s="202">
        <f t="shared" si="2"/>
        <v>0</v>
      </c>
      <c r="Q53" s="285" t="e">
        <f t="shared" si="3"/>
        <v>#DIV/0!</v>
      </c>
      <c r="R53" s="202">
        <f t="shared" si="4"/>
        <v>0</v>
      </c>
      <c r="S53" s="285" t="e">
        <f t="shared" si="5"/>
        <v>#DIV/0!</v>
      </c>
      <c r="T53" s="202">
        <f t="shared" si="6"/>
        <v>0</v>
      </c>
      <c r="U53" s="285" t="e">
        <f t="shared" si="7"/>
        <v>#DIV/0!</v>
      </c>
      <c r="V53" s="7"/>
    </row>
    <row r="54" spans="1:22" ht="15">
      <c r="A54" s="318"/>
      <c r="B54" s="318"/>
      <c r="C54" s="318"/>
      <c r="D54" s="321"/>
      <c r="E54" s="318"/>
      <c r="F54" s="318"/>
      <c r="G54" s="318"/>
      <c r="H54" s="202">
        <f t="shared" si="20"/>
        <v>0</v>
      </c>
      <c r="I54" s="287" t="e">
        <f t="shared" si="21"/>
        <v>#DIV/0!</v>
      </c>
      <c r="J54"/>
      <c r="K54"/>
      <c r="L54"/>
      <c r="M54"/>
      <c r="N54"/>
      <c r="O54"/>
      <c r="P54" s="202">
        <f t="shared" si="2"/>
        <v>0</v>
      </c>
      <c r="Q54" s="285" t="e">
        <f t="shared" si="3"/>
        <v>#DIV/0!</v>
      </c>
      <c r="R54" s="202">
        <f t="shared" si="4"/>
        <v>0</v>
      </c>
      <c r="S54" s="285" t="e">
        <f t="shared" si="5"/>
        <v>#DIV/0!</v>
      </c>
      <c r="T54" s="202">
        <f t="shared" si="6"/>
        <v>0</v>
      </c>
      <c r="U54" s="285" t="e">
        <f t="shared" si="7"/>
        <v>#DIV/0!</v>
      </c>
      <c r="V54" s="7"/>
    </row>
    <row r="55" spans="1:22" ht="15">
      <c r="A55" s="318"/>
      <c r="B55" s="318"/>
      <c r="C55" s="318"/>
      <c r="D55" s="321"/>
      <c r="E55" s="318"/>
      <c r="F55" s="318"/>
      <c r="G55" s="318"/>
      <c r="H55" s="202">
        <f t="shared" si="20"/>
        <v>0</v>
      </c>
      <c r="I55" s="287" t="e">
        <f t="shared" si="21"/>
        <v>#DIV/0!</v>
      </c>
      <c r="J55"/>
      <c r="K55"/>
      <c r="L55"/>
      <c r="M55"/>
      <c r="N55"/>
      <c r="O55"/>
      <c r="P55" s="202">
        <f t="shared" si="2"/>
        <v>0</v>
      </c>
      <c r="Q55" s="285" t="e">
        <f t="shared" si="3"/>
        <v>#DIV/0!</v>
      </c>
      <c r="R55" s="202">
        <f t="shared" si="4"/>
        <v>0</v>
      </c>
      <c r="S55" s="285" t="e">
        <f t="shared" si="5"/>
        <v>#DIV/0!</v>
      </c>
      <c r="T55" s="202">
        <f t="shared" si="6"/>
        <v>0</v>
      </c>
      <c r="U55" s="285" t="e">
        <f t="shared" si="7"/>
        <v>#DIV/0!</v>
      </c>
      <c r="V55" s="7"/>
    </row>
    <row r="56" spans="1:22" ht="15">
      <c r="A56" s="318"/>
      <c r="B56" s="318"/>
      <c r="C56" s="318"/>
      <c r="D56" s="321"/>
      <c r="E56" s="318"/>
      <c r="F56" s="318"/>
      <c r="G56" s="318"/>
      <c r="H56" s="202">
        <f t="shared" si="20"/>
        <v>0</v>
      </c>
      <c r="I56" s="287" t="e">
        <f t="shared" si="21"/>
        <v>#DIV/0!</v>
      </c>
      <c r="J56"/>
      <c r="K56"/>
      <c r="L56"/>
      <c r="M56"/>
      <c r="N56"/>
      <c r="O56"/>
      <c r="P56" s="202">
        <f t="shared" si="2"/>
        <v>0</v>
      </c>
      <c r="Q56" s="285" t="e">
        <f t="shared" si="3"/>
        <v>#DIV/0!</v>
      </c>
      <c r="R56" s="202">
        <f t="shared" si="4"/>
        <v>0</v>
      </c>
      <c r="S56" s="285" t="e">
        <f t="shared" si="5"/>
        <v>#DIV/0!</v>
      </c>
      <c r="T56" s="202">
        <f t="shared" si="6"/>
        <v>0</v>
      </c>
      <c r="U56" s="285" t="e">
        <f t="shared" si="7"/>
        <v>#DIV/0!</v>
      </c>
      <c r="V56" s="7"/>
    </row>
    <row r="57" spans="1:22" ht="15">
      <c r="A57" s="318"/>
      <c r="B57" s="318"/>
      <c r="C57" s="318"/>
      <c r="D57" s="321"/>
      <c r="E57" s="318"/>
      <c r="F57" s="318"/>
      <c r="G57" s="318"/>
      <c r="H57" s="202">
        <f t="shared" si="20"/>
        <v>0</v>
      </c>
      <c r="I57" s="287" t="e">
        <f t="shared" si="21"/>
        <v>#DIV/0!</v>
      </c>
      <c r="J57"/>
      <c r="K57"/>
      <c r="L57"/>
      <c r="M57"/>
      <c r="N57"/>
      <c r="O57"/>
      <c r="P57" s="202">
        <f t="shared" si="2"/>
        <v>0</v>
      </c>
      <c r="Q57" s="285" t="e">
        <f t="shared" si="3"/>
        <v>#DIV/0!</v>
      </c>
      <c r="R57" s="202">
        <f t="shared" si="4"/>
        <v>0</v>
      </c>
      <c r="S57" s="285" t="e">
        <f t="shared" si="5"/>
        <v>#DIV/0!</v>
      </c>
      <c r="T57" s="202">
        <f t="shared" si="6"/>
        <v>0</v>
      </c>
      <c r="U57" s="285" t="e">
        <f t="shared" si="7"/>
        <v>#DIV/0!</v>
      </c>
      <c r="V57" s="7"/>
    </row>
    <row r="58" spans="1:22" ht="15">
      <c r="A58" s="318"/>
      <c r="B58" s="318"/>
      <c r="C58" s="318"/>
      <c r="D58" s="321"/>
      <c r="E58" s="318"/>
      <c r="F58" s="318"/>
      <c r="G58" s="318"/>
      <c r="H58" s="202">
        <f t="shared" si="20"/>
        <v>0</v>
      </c>
      <c r="I58" s="287" t="e">
        <f t="shared" si="21"/>
        <v>#DIV/0!</v>
      </c>
      <c r="J58"/>
      <c r="K58"/>
      <c r="L58"/>
      <c r="M58"/>
      <c r="N58"/>
      <c r="O58"/>
      <c r="P58" s="202">
        <f t="shared" si="2"/>
        <v>0</v>
      </c>
      <c r="Q58" s="285" t="e">
        <f t="shared" si="3"/>
        <v>#DIV/0!</v>
      </c>
      <c r="R58" s="202">
        <f t="shared" si="4"/>
        <v>0</v>
      </c>
      <c r="S58" s="285" t="e">
        <f t="shared" si="5"/>
        <v>#DIV/0!</v>
      </c>
      <c r="T58" s="202">
        <f t="shared" si="6"/>
        <v>0</v>
      </c>
      <c r="U58" s="285" t="e">
        <f t="shared" si="7"/>
        <v>#DIV/0!</v>
      </c>
      <c r="V58" s="7"/>
    </row>
    <row r="59" spans="1:22">
      <c r="A59" s="173" t="s">
        <v>143</v>
      </c>
      <c r="B59" s="195"/>
      <c r="C59" s="261"/>
      <c r="D59" s="186"/>
      <c r="E59" s="185"/>
      <c r="F59" s="177">
        <v>0</v>
      </c>
      <c r="G59" s="175">
        <v>0</v>
      </c>
      <c r="H59" s="202">
        <f t="shared" ref="H59" si="22">F59-G59</f>
        <v>0</v>
      </c>
      <c r="I59" s="287" t="e">
        <f t="shared" ref="I59" si="23">ROUND(H59/F59,10)</f>
        <v>#DIV/0!</v>
      </c>
      <c r="J59" s="177"/>
      <c r="K59" s="177"/>
      <c r="L59" s="210"/>
      <c r="M59" s="200"/>
      <c r="N59" s="200"/>
      <c r="O59" s="210"/>
      <c r="P59" s="202">
        <f t="shared" si="2"/>
        <v>0</v>
      </c>
      <c r="Q59" s="285" t="e">
        <f t="shared" si="3"/>
        <v>#DIV/0!</v>
      </c>
      <c r="R59" s="202">
        <f t="shared" si="4"/>
        <v>0</v>
      </c>
      <c r="S59" s="285" t="e">
        <f t="shared" si="5"/>
        <v>#DIV/0!</v>
      </c>
      <c r="T59" s="202">
        <f t="shared" si="6"/>
        <v>0</v>
      </c>
      <c r="U59" s="285" t="e">
        <f t="shared" si="7"/>
        <v>#DIV/0!</v>
      </c>
      <c r="V59" s="7"/>
    </row>
    <row r="60" spans="1:22" ht="13.5" thickBot="1">
      <c r="A60" s="187"/>
      <c r="B60" s="188"/>
      <c r="C60" s="262"/>
      <c r="D60" s="189"/>
      <c r="E60" s="189"/>
      <c r="F60" s="178">
        <f>SUM(F2:F59)</f>
        <v>39033.880000000005</v>
      </c>
      <c r="G60" s="176">
        <f>SUM(G2:G59)</f>
        <v>39033.880000000005</v>
      </c>
      <c r="H60" s="11">
        <f>SUM(H2:H59)</f>
        <v>0</v>
      </c>
      <c r="I60" s="288">
        <f t="shared" ref="I60" si="24">ROUND(H60/F60,10)</f>
        <v>0</v>
      </c>
      <c r="J60" s="198">
        <f t="shared" ref="J60:P60" si="25">SUM(J2:J59)</f>
        <v>41552.19</v>
      </c>
      <c r="K60" s="178">
        <f t="shared" si="25"/>
        <v>41552.19</v>
      </c>
      <c r="L60" s="198">
        <f t="shared" si="25"/>
        <v>-3.640000000000029</v>
      </c>
      <c r="M60" s="201">
        <f t="shared" si="25"/>
        <v>41552.19</v>
      </c>
      <c r="N60" s="201">
        <f t="shared" si="25"/>
        <v>41552.19</v>
      </c>
      <c r="O60" s="201">
        <f t="shared" si="25"/>
        <v>-3.640000000000029</v>
      </c>
      <c r="P60" s="8">
        <f t="shared" si="25"/>
        <v>0</v>
      </c>
      <c r="Q60" s="286">
        <f t="shared" si="3"/>
        <v>0</v>
      </c>
      <c r="R60" s="8">
        <f>SUM(R2:R59)</f>
        <v>0</v>
      </c>
      <c r="S60" s="286">
        <f>ROUND(R60/K60,10)</f>
        <v>0</v>
      </c>
      <c r="T60" s="286"/>
      <c r="U60" s="286">
        <f>ROUND(T60/L60,10)</f>
        <v>0</v>
      </c>
      <c r="V60" s="187"/>
    </row>
    <row r="61" spans="1:22" ht="13.5" thickTop="1">
      <c r="A61" s="187"/>
      <c r="B61" s="188"/>
      <c r="C61" s="263"/>
      <c r="D61" s="191"/>
      <c r="E61" s="191"/>
      <c r="F61" s="12"/>
      <c r="G61" s="12"/>
      <c r="H61" s="12"/>
      <c r="I61" s="12"/>
      <c r="J61" s="192"/>
      <c r="K61" s="12"/>
      <c r="L61" s="192"/>
      <c r="M61" s="190"/>
      <c r="N61" s="190"/>
      <c r="O61" s="190"/>
      <c r="P61" s="190"/>
      <c r="Q61" s="190"/>
      <c r="R61" s="190"/>
      <c r="S61" s="190"/>
      <c r="T61" s="190"/>
      <c r="U61" s="190"/>
      <c r="V61" s="187"/>
    </row>
    <row r="62" spans="1:22">
      <c r="A62" s="187"/>
      <c r="B62" s="188"/>
      <c r="C62" s="263"/>
      <c r="D62" s="191"/>
      <c r="E62" s="191"/>
      <c r="F62" s="12"/>
      <c r="G62" s="12"/>
      <c r="H62" s="12"/>
      <c r="I62" s="12"/>
      <c r="J62" s="190"/>
      <c r="K62" s="12"/>
      <c r="L62" s="190"/>
      <c r="M62" s="190"/>
      <c r="N62" s="190"/>
      <c r="O62" s="190"/>
      <c r="P62" s="190"/>
      <c r="Q62" s="190"/>
      <c r="R62" s="190"/>
      <c r="S62" s="190"/>
      <c r="T62" s="190"/>
      <c r="U62" s="190"/>
      <c r="V62" s="187"/>
    </row>
    <row r="63" spans="1:22">
      <c r="A63" s="187"/>
      <c r="B63" s="188"/>
      <c r="C63" s="263"/>
      <c r="D63" s="191"/>
      <c r="E63" s="191"/>
      <c r="F63" s="12"/>
      <c r="G63" s="12"/>
      <c r="H63" s="12"/>
      <c r="I63" s="12"/>
      <c r="J63" s="190"/>
      <c r="K63" s="12"/>
      <c r="L63" s="190"/>
      <c r="M63" s="190"/>
      <c r="N63" s="190"/>
      <c r="O63" s="190"/>
      <c r="P63" s="190"/>
      <c r="Q63" s="190"/>
      <c r="R63" s="190"/>
      <c r="S63" s="190"/>
      <c r="T63" s="190"/>
      <c r="U63" s="190"/>
      <c r="V63" s="187"/>
    </row>
    <row r="64" spans="1:22">
      <c r="A64" s="187"/>
      <c r="B64" s="188"/>
      <c r="C64" s="263"/>
      <c r="D64" s="191"/>
      <c r="E64" s="191"/>
      <c r="F64" s="12"/>
      <c r="G64" s="12"/>
      <c r="H64" s="12"/>
      <c r="I64" s="12"/>
      <c r="J64" s="190"/>
      <c r="K64" s="12"/>
      <c r="L64" s="190"/>
      <c r="M64" s="190"/>
      <c r="N64" s="190"/>
      <c r="O64" s="190"/>
      <c r="P64" s="190"/>
      <c r="Q64" s="190"/>
      <c r="R64" s="190"/>
      <c r="S64" s="190"/>
      <c r="T64" s="190"/>
      <c r="U64" s="190"/>
      <c r="V64" s="187"/>
    </row>
    <row r="65" spans="1:22">
      <c r="A65" s="187"/>
      <c r="B65" s="188"/>
      <c r="C65" s="263"/>
      <c r="D65" s="191"/>
      <c r="E65" s="191"/>
      <c r="F65" s="12"/>
      <c r="G65" s="12"/>
      <c r="H65" s="12"/>
      <c r="I65" s="12"/>
      <c r="J65" s="190"/>
      <c r="K65" s="12"/>
      <c r="L65" s="190"/>
      <c r="M65" s="190"/>
      <c r="N65" s="190"/>
      <c r="O65" s="190"/>
      <c r="P65" s="190"/>
      <c r="Q65" s="190"/>
      <c r="R65" s="190"/>
      <c r="S65" s="190"/>
      <c r="T65" s="190"/>
      <c r="U65" s="190"/>
      <c r="V65" s="187"/>
    </row>
    <row r="66" spans="1:22">
      <c r="A66" s="187"/>
      <c r="B66" s="188"/>
      <c r="C66" s="263"/>
      <c r="D66" s="191"/>
      <c r="E66" s="191"/>
      <c r="F66" s="12"/>
      <c r="G66" s="12"/>
      <c r="H66" s="12"/>
      <c r="I66" s="12"/>
      <c r="J66" s="190"/>
      <c r="K66" s="12"/>
      <c r="L66" s="190"/>
      <c r="M66" s="190"/>
      <c r="N66" s="190"/>
      <c r="O66" s="190"/>
      <c r="P66" s="190"/>
      <c r="Q66" s="190"/>
      <c r="R66" s="190"/>
      <c r="S66" s="190"/>
      <c r="T66" s="190"/>
      <c r="U66" s="190"/>
      <c r="V66" s="187"/>
    </row>
    <row r="71" spans="1:22">
      <c r="J71" s="194"/>
    </row>
    <row r="74" spans="1:22">
      <c r="A74" s="13"/>
    </row>
    <row r="75" spans="1:22">
      <c r="A75" s="13"/>
    </row>
    <row r="76" spans="1:22">
      <c r="A76" s="13"/>
    </row>
    <row r="77" spans="1:22">
      <c r="A77" s="13"/>
    </row>
    <row r="78" spans="1:22">
      <c r="A78" s="13"/>
    </row>
    <row r="79" spans="1:22">
      <c r="A79" s="13"/>
    </row>
    <row r="80" spans="1:22">
      <c r="A80" s="13"/>
    </row>
    <row r="81" spans="1:9">
      <c r="A81" s="13"/>
    </row>
    <row r="82" spans="1:9" ht="15">
      <c r="A82" s="13"/>
      <c r="C82" s="318"/>
      <c r="D82" s="318"/>
      <c r="E82" s="318"/>
      <c r="F82" s="321"/>
      <c r="G82" s="318"/>
      <c r="H82"/>
      <c r="I82"/>
    </row>
    <row r="83" spans="1:9" ht="15">
      <c r="A83" s="13"/>
      <c r="C83" s="318"/>
      <c r="D83" s="318"/>
      <c r="E83" s="318"/>
      <c r="F83" s="321"/>
      <c r="G83" s="318"/>
      <c r="H83"/>
      <c r="I83"/>
    </row>
    <row r="84" spans="1:9" ht="15">
      <c r="A84" s="13"/>
      <c r="C84" s="318"/>
      <c r="D84" s="318"/>
      <c r="E84" s="318"/>
      <c r="F84" s="321"/>
      <c r="G84" s="318"/>
      <c r="H84"/>
      <c r="I84"/>
    </row>
    <row r="85" spans="1:9" ht="15">
      <c r="A85" s="13"/>
      <c r="C85" s="318"/>
      <c r="D85" s="318"/>
      <c r="E85" s="318"/>
      <c r="F85" s="321"/>
      <c r="G85" s="318"/>
      <c r="H85"/>
      <c r="I85"/>
    </row>
    <row r="86" spans="1:9" ht="15">
      <c r="A86" s="13"/>
      <c r="C86" s="318"/>
      <c r="D86" s="318"/>
      <c r="E86" s="318"/>
      <c r="F86" s="321"/>
      <c r="G86" s="318"/>
      <c r="H86"/>
      <c r="I86"/>
    </row>
    <row r="87" spans="1:9" ht="15">
      <c r="C87" s="318"/>
      <c r="D87" s="318"/>
      <c r="E87" s="318"/>
      <c r="F87" s="321"/>
      <c r="G87" s="318"/>
      <c r="H87"/>
      <c r="I87"/>
    </row>
    <row r="88" spans="1:9" ht="15">
      <c r="C88" s="318"/>
      <c r="D88" s="318"/>
      <c r="E88" s="318"/>
      <c r="F88" s="321"/>
      <c r="G88" s="318"/>
      <c r="H88"/>
      <c r="I88"/>
    </row>
    <row r="89" spans="1:9" ht="15">
      <c r="C89" s="318"/>
      <c r="D89" s="318"/>
      <c r="E89" s="318"/>
      <c r="F89" s="321"/>
      <c r="G89" s="318"/>
      <c r="H89"/>
      <c r="I89"/>
    </row>
    <row r="90" spans="1:9" ht="15">
      <c r="C90" s="318"/>
      <c r="D90" s="318"/>
      <c r="E90" s="318"/>
      <c r="F90" s="321"/>
      <c r="G90" s="318"/>
      <c r="H90"/>
      <c r="I90"/>
    </row>
    <row r="91" spans="1:9" ht="15">
      <c r="C91" s="318"/>
      <c r="D91" s="318"/>
      <c r="E91" s="318"/>
      <c r="F91" s="321"/>
      <c r="G91" s="318"/>
      <c r="H91"/>
      <c r="I91"/>
    </row>
    <row r="92" spans="1:9" ht="15">
      <c r="C92" s="318"/>
      <c r="D92" s="318"/>
      <c r="E92" s="318"/>
      <c r="F92" s="321"/>
      <c r="G92" s="318"/>
      <c r="H92"/>
      <c r="I92"/>
    </row>
    <row r="93" spans="1:9" ht="15">
      <c r="C93" s="318"/>
      <c r="D93" s="318"/>
      <c r="E93" s="318"/>
      <c r="F93" s="321"/>
      <c r="G93" s="318"/>
      <c r="H93"/>
      <c r="I93"/>
    </row>
    <row r="94" spans="1:9" ht="15">
      <c r="C94" s="318"/>
      <c r="D94" s="318"/>
      <c r="E94" s="318"/>
      <c r="F94" s="321"/>
      <c r="G94" s="318"/>
      <c r="H94"/>
      <c r="I94"/>
    </row>
    <row r="95" spans="1:9" ht="15">
      <c r="C95" s="318"/>
      <c r="D95" s="318"/>
      <c r="E95" s="318"/>
      <c r="F95" s="321"/>
      <c r="G95" s="318"/>
      <c r="H95"/>
      <c r="I95"/>
    </row>
    <row r="96" spans="1:9" ht="15">
      <c r="C96" s="318"/>
      <c r="D96" s="318"/>
      <c r="E96" s="318"/>
      <c r="F96" s="321"/>
      <c r="G96" s="318"/>
      <c r="H96"/>
      <c r="I96"/>
    </row>
    <row r="97" spans="3:9" ht="15">
      <c r="C97" s="318"/>
      <c r="D97" s="318"/>
      <c r="E97" s="318"/>
      <c r="F97" s="321"/>
      <c r="G97" s="318"/>
      <c r="H97"/>
      <c r="I97"/>
    </row>
    <row r="98" spans="3:9" ht="15">
      <c r="C98" s="318"/>
      <c r="D98" s="318"/>
      <c r="E98" s="318"/>
      <c r="F98" s="321"/>
      <c r="G98" s="318"/>
      <c r="H98"/>
      <c r="I98"/>
    </row>
    <row r="99" spans="3:9" ht="15">
      <c r="C99" s="318"/>
      <c r="D99" s="318"/>
      <c r="E99" s="318"/>
      <c r="F99" s="321"/>
      <c r="G99" s="318"/>
      <c r="H99"/>
      <c r="I99"/>
    </row>
    <row r="100" spans="3:9" ht="15">
      <c r="C100" s="318"/>
      <c r="D100" s="318"/>
      <c r="E100" s="318"/>
      <c r="F100" s="321"/>
      <c r="G100" s="318"/>
      <c r="H100"/>
      <c r="I100"/>
    </row>
    <row r="101" spans="3:9" ht="15">
      <c r="C101" s="318"/>
      <c r="D101" s="318"/>
      <c r="E101" s="318"/>
      <c r="F101" s="321"/>
      <c r="G101" s="318"/>
      <c r="H101"/>
      <c r="I101"/>
    </row>
    <row r="102" spans="3:9" ht="15">
      <c r="C102" s="318"/>
      <c r="D102" s="318"/>
      <c r="E102" s="318"/>
      <c r="F102" s="321"/>
      <c r="G102" s="318"/>
      <c r="H102"/>
      <c r="I102"/>
    </row>
    <row r="103" spans="3:9" ht="15">
      <c r="C103" s="318"/>
      <c r="D103" s="318"/>
      <c r="E103" s="318"/>
      <c r="F103" s="321"/>
      <c r="G103" s="318"/>
      <c r="H103"/>
      <c r="I103"/>
    </row>
    <row r="104" spans="3:9" ht="15">
      <c r="C104" s="318"/>
      <c r="D104" s="318"/>
      <c r="E104" s="318"/>
      <c r="F104" s="321"/>
      <c r="G104" s="318"/>
      <c r="H104"/>
      <c r="I104"/>
    </row>
    <row r="105" spans="3:9" ht="15">
      <c r="C105" s="318"/>
      <c r="D105" s="318"/>
      <c r="E105" s="318"/>
      <c r="F105" s="321"/>
      <c r="G105" s="318"/>
      <c r="H105"/>
      <c r="I105"/>
    </row>
    <row r="106" spans="3:9" ht="15">
      <c r="C106" s="318"/>
      <c r="D106" s="318"/>
      <c r="E106" s="318"/>
      <c r="F106" s="321"/>
      <c r="G106" s="318"/>
      <c r="H106"/>
      <c r="I106"/>
    </row>
    <row r="107" spans="3:9" ht="15">
      <c r="C107" s="318"/>
      <c r="D107" s="318"/>
      <c r="E107" s="318"/>
      <c r="F107" s="321"/>
      <c r="G107" s="318"/>
      <c r="H107"/>
      <c r="I107"/>
    </row>
    <row r="108" spans="3:9" ht="15">
      <c r="C108" s="318"/>
      <c r="D108" s="318"/>
      <c r="E108" s="318"/>
      <c r="F108" s="321"/>
      <c r="G108" s="318"/>
      <c r="H108"/>
      <c r="I108"/>
    </row>
    <row r="109" spans="3:9" ht="15">
      <c r="C109" s="318"/>
      <c r="D109" s="318"/>
      <c r="E109" s="318"/>
      <c r="F109" s="321"/>
      <c r="G109" s="318"/>
      <c r="H109"/>
      <c r="I109"/>
    </row>
    <row r="110" spans="3:9" ht="15">
      <c r="C110" s="318"/>
      <c r="D110" s="318"/>
      <c r="E110" s="318"/>
      <c r="F110" s="321"/>
      <c r="G110" s="318"/>
      <c r="H110"/>
      <c r="I110"/>
    </row>
    <row r="111" spans="3:9" ht="15">
      <c r="C111" s="318"/>
      <c r="D111" s="318"/>
      <c r="E111" s="318"/>
      <c r="F111" s="321"/>
      <c r="G111" s="318"/>
      <c r="H111"/>
      <c r="I111"/>
    </row>
    <row r="112" spans="3:9" ht="15">
      <c r="C112" s="318"/>
      <c r="D112" s="318"/>
      <c r="E112" s="318"/>
      <c r="F112" s="321"/>
      <c r="G112" s="318"/>
      <c r="H112"/>
      <c r="I112"/>
    </row>
    <row r="113" spans="3:9" ht="15">
      <c r="C113" s="318"/>
      <c r="D113" s="318"/>
      <c r="E113" s="318"/>
      <c r="F113" s="321"/>
      <c r="G113" s="318"/>
      <c r="H113"/>
      <c r="I113"/>
    </row>
    <row r="114" spans="3:9" ht="15">
      <c r="C114" s="318"/>
      <c r="D114" s="318"/>
      <c r="E114" s="318"/>
      <c r="F114" s="321"/>
      <c r="G114" s="318"/>
      <c r="H114"/>
      <c r="I114"/>
    </row>
    <row r="115" spans="3:9" ht="15">
      <c r="C115" s="318"/>
      <c r="D115" s="318"/>
      <c r="E115" s="318"/>
      <c r="F115" s="321"/>
      <c r="G115" s="318"/>
      <c r="H115"/>
      <c r="I115"/>
    </row>
    <row r="116" spans="3:9" ht="15">
      <c r="C116" s="318"/>
      <c r="D116" s="318"/>
      <c r="E116" s="318"/>
      <c r="F116" s="321"/>
      <c r="G116" s="318"/>
      <c r="H116"/>
      <c r="I116"/>
    </row>
    <row r="117" spans="3:9" ht="15">
      <c r="C117" s="318"/>
      <c r="D117" s="318"/>
      <c r="E117" s="318"/>
      <c r="F117" s="321"/>
      <c r="G117" s="318"/>
      <c r="H117"/>
      <c r="I117"/>
    </row>
    <row r="118" spans="3:9" ht="15">
      <c r="C118" s="318"/>
      <c r="D118" s="318"/>
      <c r="E118" s="318"/>
      <c r="F118" s="321"/>
      <c r="G118" s="318"/>
      <c r="H118"/>
      <c r="I118"/>
    </row>
    <row r="119" spans="3:9" ht="15">
      <c r="C119" s="318"/>
      <c r="D119" s="318"/>
      <c r="E119" s="318"/>
      <c r="F119" s="321"/>
      <c r="G119" s="318"/>
      <c r="H119"/>
      <c r="I119"/>
    </row>
    <row r="120" spans="3:9" ht="15">
      <c r="C120" s="318"/>
      <c r="D120" s="318"/>
      <c r="E120" s="318"/>
      <c r="F120" s="321"/>
      <c r="G120" s="318"/>
      <c r="H120"/>
      <c r="I120"/>
    </row>
    <row r="121" spans="3:9" ht="15">
      <c r="C121" s="318"/>
      <c r="D121" s="318"/>
      <c r="E121" s="318"/>
      <c r="F121" s="321"/>
      <c r="G121" s="318"/>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A17" sqref="A17"/>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91"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91"/>
    </row>
    <row r="2" spans="1:16" s="53" customFormat="1">
      <c r="C2" s="87"/>
      <c r="D2" s="120"/>
      <c r="E2" s="120"/>
      <c r="F2" s="120"/>
      <c r="G2" s="292"/>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3" t="e">
        <f t="shared" ref="G4:G5" si="1">ROUND(F4/D4,10)</f>
        <v>#DIV/0!</v>
      </c>
      <c r="H4" s="128"/>
      <c r="I4" s="128"/>
      <c r="J4" s="128"/>
      <c r="K4" s="211" t="s">
        <v>221</v>
      </c>
      <c r="L4" s="129">
        <v>0</v>
      </c>
      <c r="M4" s="129">
        <v>0</v>
      </c>
      <c r="N4" s="127">
        <f>+L4-M4</f>
        <v>0</v>
      </c>
      <c r="O4" s="293" t="e">
        <f>ROUND(N4/L4,10)</f>
        <v>#DIV/0!</v>
      </c>
      <c r="P4" s="108"/>
    </row>
    <row r="5" spans="1:16" ht="12.75" customHeight="1">
      <c r="A5" s="126"/>
      <c r="B5" s="126"/>
      <c r="C5" s="126"/>
      <c r="D5" s="126"/>
      <c r="E5" s="126"/>
      <c r="F5" s="127">
        <f t="shared" si="0"/>
        <v>0</v>
      </c>
      <c r="G5" s="293" t="e">
        <f t="shared" si="1"/>
        <v>#DIV/0!</v>
      </c>
      <c r="H5" s="128"/>
      <c r="I5" s="128"/>
      <c r="J5" s="128"/>
      <c r="K5" s="211" t="s">
        <v>221</v>
      </c>
      <c r="L5" s="129"/>
      <c r="M5" s="129"/>
      <c r="N5" s="127">
        <f t="shared" ref="N5:N18" si="2">+L5-M5</f>
        <v>0</v>
      </c>
      <c r="O5" s="293" t="e">
        <f t="shared" ref="O5:O19" si="3">ROUND(N5/L5,10)</f>
        <v>#DIV/0!</v>
      </c>
      <c r="P5" s="108"/>
    </row>
    <row r="6" spans="1:16" ht="12.75" customHeight="1">
      <c r="A6" s="126"/>
      <c r="B6" s="126"/>
      <c r="C6" s="126"/>
      <c r="D6" s="126"/>
      <c r="E6" s="126"/>
      <c r="F6" s="127">
        <f t="shared" ref="F6:F11" si="4">+D6-E6</f>
        <v>0</v>
      </c>
      <c r="G6" s="293" t="e">
        <f t="shared" ref="G6:G11" si="5">ROUND(F6/D6,10)</f>
        <v>#DIV/0!</v>
      </c>
      <c r="H6" s="128"/>
      <c r="I6" s="128"/>
      <c r="J6" s="128"/>
      <c r="K6" s="211" t="s">
        <v>221</v>
      </c>
      <c r="L6" s="129">
        <v>0</v>
      </c>
      <c r="M6" s="129">
        <v>0</v>
      </c>
      <c r="N6" s="127">
        <f t="shared" si="2"/>
        <v>0</v>
      </c>
      <c r="O6" s="293" t="e">
        <f t="shared" si="3"/>
        <v>#DIV/0!</v>
      </c>
      <c r="P6" s="108"/>
    </row>
    <row r="7" spans="1:16" ht="12.75" customHeight="1">
      <c r="A7" s="126"/>
      <c r="B7" s="126"/>
      <c r="C7" s="126"/>
      <c r="D7" s="126"/>
      <c r="E7" s="126"/>
      <c r="F7" s="127">
        <f t="shared" si="4"/>
        <v>0</v>
      </c>
      <c r="G7" s="293" t="e">
        <f t="shared" si="5"/>
        <v>#DIV/0!</v>
      </c>
      <c r="H7" s="128"/>
      <c r="I7" s="128"/>
      <c r="J7" s="128"/>
      <c r="K7" s="211" t="s">
        <v>221</v>
      </c>
      <c r="L7" s="129">
        <v>0</v>
      </c>
      <c r="M7" s="129">
        <v>0</v>
      </c>
      <c r="N7" s="127">
        <f t="shared" si="2"/>
        <v>0</v>
      </c>
      <c r="O7" s="293" t="e">
        <f t="shared" si="3"/>
        <v>#DIV/0!</v>
      </c>
      <c r="P7" s="108"/>
    </row>
    <row r="8" spans="1:16" ht="12.75" customHeight="1">
      <c r="A8" s="126"/>
      <c r="B8" s="126"/>
      <c r="C8" s="126"/>
      <c r="D8" s="126"/>
      <c r="E8" s="126"/>
      <c r="F8" s="127">
        <f t="shared" si="4"/>
        <v>0</v>
      </c>
      <c r="G8" s="293" t="e">
        <f t="shared" si="5"/>
        <v>#DIV/0!</v>
      </c>
      <c r="H8" s="128"/>
      <c r="I8" s="128"/>
      <c r="J8" s="128"/>
      <c r="K8" s="211" t="s">
        <v>221</v>
      </c>
      <c r="L8" s="129">
        <v>0</v>
      </c>
      <c r="M8" s="129">
        <v>0</v>
      </c>
      <c r="N8" s="127">
        <f t="shared" si="2"/>
        <v>0</v>
      </c>
      <c r="O8" s="293" t="e">
        <f t="shared" si="3"/>
        <v>#DIV/0!</v>
      </c>
      <c r="P8" s="108"/>
    </row>
    <row r="9" spans="1:16" ht="12.75" customHeight="1">
      <c r="A9" s="125"/>
      <c r="B9" s="126"/>
      <c r="C9" s="132"/>
      <c r="D9" s="109"/>
      <c r="E9" s="109"/>
      <c r="F9" s="127">
        <f t="shared" si="4"/>
        <v>0</v>
      </c>
      <c r="G9" s="293" t="e">
        <f t="shared" si="5"/>
        <v>#DIV/0!</v>
      </c>
      <c r="H9" s="128"/>
      <c r="I9" s="128"/>
      <c r="J9" s="211"/>
      <c r="K9" s="211" t="s">
        <v>221</v>
      </c>
      <c r="L9" s="129">
        <v>0</v>
      </c>
      <c r="M9" s="129">
        <v>0</v>
      </c>
      <c r="N9" s="127">
        <f t="shared" si="2"/>
        <v>0</v>
      </c>
      <c r="O9" s="293" t="e">
        <f t="shared" si="3"/>
        <v>#DIV/0!</v>
      </c>
      <c r="P9" s="108"/>
    </row>
    <row r="10" spans="1:16" ht="12.75" customHeight="1">
      <c r="A10" s="125"/>
      <c r="B10" s="126"/>
      <c r="C10" s="132"/>
      <c r="D10" s="109"/>
      <c r="E10" s="109"/>
      <c r="F10" s="127">
        <f t="shared" si="4"/>
        <v>0</v>
      </c>
      <c r="G10" s="293" t="e">
        <f t="shared" si="5"/>
        <v>#DIV/0!</v>
      </c>
      <c r="H10" s="128"/>
      <c r="I10" s="128"/>
      <c r="J10" s="211"/>
      <c r="K10" s="211" t="s">
        <v>221</v>
      </c>
      <c r="L10" s="129">
        <v>0</v>
      </c>
      <c r="M10" s="129">
        <v>0</v>
      </c>
      <c r="N10" s="127">
        <f t="shared" si="2"/>
        <v>0</v>
      </c>
      <c r="O10" s="293" t="e">
        <f t="shared" si="3"/>
        <v>#DIV/0!</v>
      </c>
      <c r="P10" s="108"/>
    </row>
    <row r="11" spans="1:16" ht="12.75" customHeight="1">
      <c r="A11" s="125"/>
      <c r="B11" s="126"/>
      <c r="C11" s="132"/>
      <c r="D11" s="109"/>
      <c r="E11" s="109"/>
      <c r="F11" s="127">
        <f t="shared" si="4"/>
        <v>0</v>
      </c>
      <c r="G11" s="293" t="e">
        <f t="shared" si="5"/>
        <v>#DIV/0!</v>
      </c>
      <c r="H11" s="128"/>
      <c r="I11" s="128"/>
      <c r="J11" s="211"/>
      <c r="K11" s="211" t="s">
        <v>221</v>
      </c>
      <c r="L11" s="129">
        <v>0</v>
      </c>
      <c r="M11" s="129">
        <v>0</v>
      </c>
      <c r="N11" s="127">
        <f t="shared" si="2"/>
        <v>0</v>
      </c>
      <c r="O11" s="293" t="e">
        <f t="shared" si="3"/>
        <v>#DIV/0!</v>
      </c>
      <c r="P11" s="108"/>
    </row>
    <row r="12" spans="1:16" ht="12.75" customHeight="1">
      <c r="A12" s="125"/>
      <c r="B12" s="126"/>
      <c r="C12" s="132"/>
      <c r="D12" s="109"/>
      <c r="E12" s="109"/>
      <c r="F12" s="127">
        <f t="shared" ref="F12:F13" si="6">+D12-E12</f>
        <v>0</v>
      </c>
      <c r="G12" s="293" t="e">
        <f t="shared" ref="G12:G13" si="7">ROUND(F12/D12,10)</f>
        <v>#DIV/0!</v>
      </c>
      <c r="H12" s="128"/>
      <c r="I12" s="128"/>
      <c r="J12" s="211"/>
      <c r="K12" s="211" t="s">
        <v>221</v>
      </c>
      <c r="L12" s="129">
        <v>0</v>
      </c>
      <c r="M12" s="129">
        <v>0</v>
      </c>
      <c r="N12" s="127">
        <f t="shared" si="2"/>
        <v>0</v>
      </c>
      <c r="O12" s="293" t="e">
        <f t="shared" si="3"/>
        <v>#DIV/0!</v>
      </c>
      <c r="P12" s="108"/>
    </row>
    <row r="13" spans="1:16" ht="12.75" customHeight="1">
      <c r="A13" s="125"/>
      <c r="B13" s="126"/>
      <c r="C13" s="132"/>
      <c r="D13" s="109"/>
      <c r="E13" s="109"/>
      <c r="F13" s="127">
        <f t="shared" si="6"/>
        <v>0</v>
      </c>
      <c r="G13" s="293" t="e">
        <f t="shared" si="7"/>
        <v>#DIV/0!</v>
      </c>
      <c r="H13" s="128"/>
      <c r="I13" s="128"/>
      <c r="J13" s="211"/>
      <c r="K13" s="211" t="s">
        <v>221</v>
      </c>
      <c r="L13" s="129">
        <v>0</v>
      </c>
      <c r="M13" s="129">
        <v>0</v>
      </c>
      <c r="N13" s="127">
        <f t="shared" si="2"/>
        <v>0</v>
      </c>
      <c r="O13" s="293" t="e">
        <f t="shared" si="3"/>
        <v>#DIV/0!</v>
      </c>
      <c r="P13" s="108"/>
    </row>
    <row r="14" spans="1:16" ht="12.75" customHeight="1">
      <c r="A14" s="125"/>
      <c r="B14" s="126"/>
      <c r="C14" s="125"/>
      <c r="D14" s="109"/>
      <c r="E14" s="127"/>
      <c r="F14" s="127">
        <f t="shared" ref="F14:F18" si="8">+D14-E14</f>
        <v>0</v>
      </c>
      <c r="G14" s="293" t="e">
        <f t="shared" ref="G14:G19" si="9">ROUND(F14/D14,10)</f>
        <v>#DIV/0!</v>
      </c>
      <c r="H14" s="128"/>
      <c r="I14" s="128"/>
      <c r="J14" s="211"/>
      <c r="K14" s="211" t="s">
        <v>221</v>
      </c>
      <c r="L14" s="129"/>
      <c r="M14" s="129"/>
      <c r="N14" s="127">
        <f t="shared" si="2"/>
        <v>0</v>
      </c>
      <c r="O14" s="293" t="e">
        <f t="shared" si="3"/>
        <v>#DIV/0!</v>
      </c>
      <c r="P14" s="108"/>
    </row>
    <row r="15" spans="1:16" ht="12.75" customHeight="1">
      <c r="A15" s="108"/>
      <c r="B15" s="108"/>
      <c r="C15" s="109"/>
      <c r="D15" s="109"/>
      <c r="E15" s="127"/>
      <c r="F15" s="127">
        <f t="shared" si="8"/>
        <v>0</v>
      </c>
      <c r="G15" s="293" t="e">
        <f t="shared" si="9"/>
        <v>#DIV/0!</v>
      </c>
      <c r="H15" s="111"/>
      <c r="I15" s="111"/>
      <c r="J15" s="211"/>
      <c r="K15" s="211" t="s">
        <v>221</v>
      </c>
      <c r="L15" s="129"/>
      <c r="M15" s="129"/>
      <c r="N15" s="127">
        <f t="shared" si="2"/>
        <v>0</v>
      </c>
      <c r="O15" s="293" t="e">
        <f t="shared" si="3"/>
        <v>#DIV/0!</v>
      </c>
      <c r="P15" s="108"/>
    </row>
    <row r="16" spans="1:16" ht="12.75" customHeight="1">
      <c r="A16" s="108"/>
      <c r="B16" s="108"/>
      <c r="C16" s="109"/>
      <c r="D16" s="130"/>
      <c r="E16" s="127"/>
      <c r="F16" s="127">
        <f t="shared" si="8"/>
        <v>0</v>
      </c>
      <c r="G16" s="293" t="e">
        <f t="shared" si="9"/>
        <v>#DIV/0!</v>
      </c>
      <c r="H16" s="111"/>
      <c r="I16" s="111"/>
      <c r="J16" s="211"/>
      <c r="K16" s="211" t="s">
        <v>221</v>
      </c>
      <c r="L16" s="129"/>
      <c r="M16" s="129"/>
      <c r="N16" s="127">
        <f t="shared" si="2"/>
        <v>0</v>
      </c>
      <c r="O16" s="293" t="e">
        <f t="shared" si="3"/>
        <v>#DIV/0!</v>
      </c>
      <c r="P16" s="108"/>
    </row>
    <row r="17" spans="1:16" ht="12.75" customHeight="1">
      <c r="A17" s="131"/>
      <c r="B17" s="131"/>
      <c r="C17" s="130"/>
      <c r="D17" s="130"/>
      <c r="E17" s="132"/>
      <c r="F17" s="127">
        <f t="shared" si="8"/>
        <v>0</v>
      </c>
      <c r="G17" s="293" t="e">
        <f t="shared" si="9"/>
        <v>#DIV/0!</v>
      </c>
      <c r="H17" s="133"/>
      <c r="I17" s="133"/>
      <c r="J17" s="211"/>
      <c r="K17" s="211" t="s">
        <v>221</v>
      </c>
      <c r="L17" s="134"/>
      <c r="M17" s="134"/>
      <c r="N17" s="127">
        <f t="shared" si="2"/>
        <v>0</v>
      </c>
      <c r="O17" s="293" t="e">
        <f t="shared" si="3"/>
        <v>#DIV/0!</v>
      </c>
      <c r="P17" s="108"/>
    </row>
    <row r="18" spans="1:16" ht="12.75" customHeight="1">
      <c r="A18" s="135"/>
      <c r="B18" s="108"/>
      <c r="C18" s="109"/>
      <c r="D18" s="108"/>
      <c r="E18" s="137"/>
      <c r="F18" s="127">
        <f t="shared" si="8"/>
        <v>0</v>
      </c>
      <c r="G18" s="293" t="e">
        <f t="shared" si="9"/>
        <v>#DIV/0!</v>
      </c>
      <c r="H18" s="138"/>
      <c r="I18" s="138"/>
      <c r="J18" s="212"/>
      <c r="K18" s="211" t="s">
        <v>221</v>
      </c>
      <c r="L18" s="123"/>
      <c r="M18" s="123">
        <v>0</v>
      </c>
      <c r="N18" s="127">
        <f t="shared" si="2"/>
        <v>0</v>
      </c>
      <c r="O18" s="293" t="e">
        <f t="shared" si="3"/>
        <v>#DIV/0!</v>
      </c>
      <c r="P18" s="108"/>
    </row>
    <row r="19" spans="1:16" ht="18.95" customHeight="1" thickBot="1">
      <c r="A19" s="139"/>
      <c r="B19" s="139" t="s">
        <v>76</v>
      </c>
      <c r="C19" s="140"/>
      <c r="D19" s="136">
        <f>SUM(D4:D18)</f>
        <v>0</v>
      </c>
      <c r="E19" s="136">
        <f>SUM(E4:E18)</f>
        <v>0</v>
      </c>
      <c r="F19" s="136">
        <f>SUM(F4:F18)</f>
        <v>0</v>
      </c>
      <c r="G19" s="293" t="e">
        <f t="shared" si="9"/>
        <v>#DIV/0!</v>
      </c>
      <c r="H19" s="141"/>
      <c r="I19" s="141"/>
      <c r="J19" s="141"/>
      <c r="K19" s="141"/>
      <c r="L19" s="140">
        <f>SUM(L4:L18)</f>
        <v>0</v>
      </c>
      <c r="M19" s="142">
        <f>SUM(M4:M18)</f>
        <v>0</v>
      </c>
      <c r="N19" s="136">
        <f>SUM(N4:N18)</f>
        <v>0</v>
      </c>
      <c r="O19" s="293"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3" t="e">
        <f t="shared" ref="G24:G35" si="11">ROUND(F24/D24,10)</f>
        <v>#DIV/0!</v>
      </c>
      <c r="H24" s="128"/>
      <c r="I24" s="128"/>
      <c r="J24" s="211"/>
      <c r="K24" s="297" t="s">
        <v>222</v>
      </c>
      <c r="L24" s="129">
        <v>0</v>
      </c>
      <c r="M24" s="129">
        <v>0</v>
      </c>
      <c r="N24" s="127">
        <f t="shared" ref="N24:N43" si="12">+L24-M24</f>
        <v>0</v>
      </c>
      <c r="O24" s="293" t="e">
        <f t="shared" ref="O24:O43" si="13">ROUND(N24/L24,10)</f>
        <v>#DIV/0!</v>
      </c>
      <c r="P24" s="108"/>
    </row>
    <row r="25" spans="1:16">
      <c r="A25" s="125"/>
      <c r="B25" s="126"/>
      <c r="C25" s="132"/>
      <c r="D25" s="109"/>
      <c r="E25" s="109"/>
      <c r="F25" s="127">
        <f t="shared" si="10"/>
        <v>0</v>
      </c>
      <c r="G25" s="293" t="e">
        <f t="shared" si="11"/>
        <v>#DIV/0!</v>
      </c>
      <c r="H25" s="128"/>
      <c r="I25" s="128"/>
      <c r="J25" s="211"/>
      <c r="K25" s="298" t="s">
        <v>222</v>
      </c>
      <c r="L25" s="129">
        <v>0</v>
      </c>
      <c r="M25" s="129">
        <v>0</v>
      </c>
      <c r="N25" s="127">
        <f t="shared" si="12"/>
        <v>0</v>
      </c>
      <c r="O25" s="293" t="e">
        <f t="shared" si="13"/>
        <v>#DIV/0!</v>
      </c>
      <c r="P25" s="108"/>
    </row>
    <row r="26" spans="1:16" ht="13.15" customHeight="1">
      <c r="A26" s="125"/>
      <c r="B26" s="126"/>
      <c r="C26" s="132"/>
      <c r="D26" s="109"/>
      <c r="E26" s="109"/>
      <c r="F26" s="127">
        <f t="shared" si="10"/>
        <v>0</v>
      </c>
      <c r="G26" s="293" t="e">
        <f t="shared" si="11"/>
        <v>#DIV/0!</v>
      </c>
      <c r="H26" s="128"/>
      <c r="I26" s="128"/>
      <c r="J26" s="211"/>
      <c r="K26" s="298" t="s">
        <v>222</v>
      </c>
      <c r="L26" s="129">
        <v>0</v>
      </c>
      <c r="M26" s="129">
        <v>0</v>
      </c>
      <c r="N26" s="127">
        <f t="shared" si="12"/>
        <v>0</v>
      </c>
      <c r="O26" s="293" t="e">
        <f t="shared" si="13"/>
        <v>#DIV/0!</v>
      </c>
      <c r="P26" s="108"/>
    </row>
    <row r="27" spans="1:16">
      <c r="A27" s="125"/>
      <c r="B27" s="126"/>
      <c r="C27" s="132"/>
      <c r="D27" s="127"/>
      <c r="E27" s="127"/>
      <c r="F27" s="127">
        <f t="shared" si="10"/>
        <v>0</v>
      </c>
      <c r="G27" s="293" t="e">
        <f t="shared" si="11"/>
        <v>#DIV/0!</v>
      </c>
      <c r="H27" s="128"/>
      <c r="I27" s="128"/>
      <c r="J27" s="211"/>
      <c r="K27" s="298" t="s">
        <v>222</v>
      </c>
      <c r="L27" s="129">
        <v>0</v>
      </c>
      <c r="M27" s="129">
        <v>0</v>
      </c>
      <c r="N27" s="127">
        <f t="shared" si="12"/>
        <v>0</v>
      </c>
      <c r="O27" s="293" t="e">
        <f t="shared" si="13"/>
        <v>#DIV/0!</v>
      </c>
      <c r="P27" s="108"/>
    </row>
    <row r="28" spans="1:16">
      <c r="A28" s="125"/>
      <c r="B28" s="126"/>
      <c r="C28" s="132"/>
      <c r="D28" s="127"/>
      <c r="E28" s="127"/>
      <c r="F28" s="127">
        <f t="shared" ref="F28" si="14">+D28-E28</f>
        <v>0</v>
      </c>
      <c r="G28" s="293" t="e">
        <f t="shared" ref="G28" si="15">ROUND(F28/D28,10)</f>
        <v>#DIV/0!</v>
      </c>
      <c r="H28" s="128"/>
      <c r="I28" s="128"/>
      <c r="J28" s="211"/>
      <c r="K28" s="298" t="s">
        <v>222</v>
      </c>
      <c r="L28" s="129">
        <v>0</v>
      </c>
      <c r="M28" s="129">
        <v>0</v>
      </c>
      <c r="N28" s="127">
        <f t="shared" si="12"/>
        <v>0</v>
      </c>
      <c r="O28" s="293" t="e">
        <f t="shared" si="13"/>
        <v>#DIV/0!</v>
      </c>
      <c r="P28" s="108"/>
    </row>
    <row r="29" spans="1:16">
      <c r="A29" s="125"/>
      <c r="B29" s="126"/>
      <c r="C29" s="132"/>
      <c r="D29" s="127"/>
      <c r="E29" s="127"/>
      <c r="F29" s="127">
        <f t="shared" si="10"/>
        <v>0</v>
      </c>
      <c r="G29" s="293" t="e">
        <f t="shared" si="11"/>
        <v>#DIV/0!</v>
      </c>
      <c r="H29" s="128"/>
      <c r="I29" s="128"/>
      <c r="J29" s="211"/>
      <c r="K29" s="298" t="s">
        <v>222</v>
      </c>
      <c r="L29" s="129">
        <v>0</v>
      </c>
      <c r="M29" s="129">
        <v>0</v>
      </c>
      <c r="N29" s="127">
        <f t="shared" si="12"/>
        <v>0</v>
      </c>
      <c r="O29" s="293" t="e">
        <f t="shared" si="13"/>
        <v>#DIV/0!</v>
      </c>
      <c r="P29" s="108"/>
    </row>
    <row r="30" spans="1:16">
      <c r="A30" s="125"/>
      <c r="B30" s="126"/>
      <c r="C30" s="132"/>
      <c r="D30" s="109"/>
      <c r="E30" s="109"/>
      <c r="F30" s="127">
        <f t="shared" si="10"/>
        <v>0</v>
      </c>
      <c r="G30" s="293" t="e">
        <f t="shared" si="11"/>
        <v>#DIV/0!</v>
      </c>
      <c r="H30" s="128"/>
      <c r="I30" s="128"/>
      <c r="J30" s="211"/>
      <c r="K30" s="298" t="s">
        <v>222</v>
      </c>
      <c r="L30" s="129">
        <v>0</v>
      </c>
      <c r="M30" s="129">
        <v>0</v>
      </c>
      <c r="N30" s="127">
        <f t="shared" si="12"/>
        <v>0</v>
      </c>
      <c r="O30" s="293" t="e">
        <f t="shared" si="13"/>
        <v>#DIV/0!</v>
      </c>
      <c r="P30" s="108"/>
    </row>
    <row r="31" spans="1:16">
      <c r="A31" s="125"/>
      <c r="B31" s="126"/>
      <c r="C31" s="132"/>
      <c r="D31" s="109"/>
      <c r="E31" s="109"/>
      <c r="F31" s="127">
        <f t="shared" si="10"/>
        <v>0</v>
      </c>
      <c r="G31" s="293" t="e">
        <f t="shared" si="11"/>
        <v>#DIV/0!</v>
      </c>
      <c r="H31" s="128"/>
      <c r="I31" s="128"/>
      <c r="J31" s="211"/>
      <c r="K31" s="298" t="s">
        <v>222</v>
      </c>
      <c r="L31" s="129">
        <v>0</v>
      </c>
      <c r="M31" s="129">
        <v>0</v>
      </c>
      <c r="N31" s="127">
        <f t="shared" si="12"/>
        <v>0</v>
      </c>
      <c r="O31" s="293" t="e">
        <f t="shared" si="13"/>
        <v>#DIV/0!</v>
      </c>
      <c r="P31" s="108"/>
    </row>
    <row r="32" spans="1:16">
      <c r="A32" s="125"/>
      <c r="B32" s="126"/>
      <c r="C32" s="132"/>
      <c r="D32" s="127"/>
      <c r="E32" s="127"/>
      <c r="F32" s="127">
        <f t="shared" si="10"/>
        <v>0</v>
      </c>
      <c r="G32" s="293" t="e">
        <f t="shared" si="11"/>
        <v>#DIV/0!</v>
      </c>
      <c r="H32" s="128"/>
      <c r="I32" s="128"/>
      <c r="J32" s="211"/>
      <c r="K32" s="298" t="s">
        <v>222</v>
      </c>
      <c r="L32" s="129"/>
      <c r="M32" s="129"/>
      <c r="N32" s="127">
        <f t="shared" si="12"/>
        <v>0</v>
      </c>
      <c r="O32" s="293" t="e">
        <f t="shared" si="13"/>
        <v>#DIV/0!</v>
      </c>
      <c r="P32" s="108"/>
    </row>
    <row r="33" spans="1:16">
      <c r="A33" s="125"/>
      <c r="B33" s="126"/>
      <c r="C33" s="132"/>
      <c r="D33" s="127"/>
      <c r="E33" s="127"/>
      <c r="F33" s="127">
        <f t="shared" si="10"/>
        <v>0</v>
      </c>
      <c r="G33" s="293" t="e">
        <f t="shared" si="11"/>
        <v>#DIV/0!</v>
      </c>
      <c r="H33" s="128"/>
      <c r="I33" s="128"/>
      <c r="J33" s="211"/>
      <c r="K33" s="298" t="s">
        <v>222</v>
      </c>
      <c r="L33" s="129"/>
      <c r="M33" s="129"/>
      <c r="N33" s="127">
        <f t="shared" si="12"/>
        <v>0</v>
      </c>
      <c r="O33" s="293" t="e">
        <f t="shared" si="13"/>
        <v>#DIV/0!</v>
      </c>
      <c r="P33" s="108"/>
    </row>
    <row r="34" spans="1:16">
      <c r="A34" s="125"/>
      <c r="B34" s="126"/>
      <c r="C34" s="132"/>
      <c r="D34" s="127"/>
      <c r="E34" s="127"/>
      <c r="F34" s="127">
        <f t="shared" si="10"/>
        <v>0</v>
      </c>
      <c r="G34" s="293" t="e">
        <f t="shared" si="11"/>
        <v>#DIV/0!</v>
      </c>
      <c r="H34" s="128"/>
      <c r="I34" s="128"/>
      <c r="J34" s="211"/>
      <c r="K34" s="298" t="s">
        <v>222</v>
      </c>
      <c r="L34" s="129"/>
      <c r="M34" s="129"/>
      <c r="N34" s="127">
        <f t="shared" si="12"/>
        <v>0</v>
      </c>
      <c r="O34" s="293" t="e">
        <f t="shared" si="13"/>
        <v>#DIV/0!</v>
      </c>
      <c r="P34" s="108"/>
    </row>
    <row r="35" spans="1:16">
      <c r="A35" s="125"/>
      <c r="B35" s="126"/>
      <c r="C35" s="132"/>
      <c r="D35" s="127"/>
      <c r="E35" s="127"/>
      <c r="F35" s="127">
        <f t="shared" si="10"/>
        <v>0</v>
      </c>
      <c r="G35" s="293" t="e">
        <f t="shared" si="11"/>
        <v>#DIV/0!</v>
      </c>
      <c r="H35" s="128"/>
      <c r="I35" s="128"/>
      <c r="J35" s="211"/>
      <c r="K35" s="298" t="s">
        <v>222</v>
      </c>
      <c r="L35" s="129"/>
      <c r="M35" s="129"/>
      <c r="N35" s="127">
        <f t="shared" si="12"/>
        <v>0</v>
      </c>
      <c r="O35" s="293" t="e">
        <f t="shared" si="13"/>
        <v>#DIV/0!</v>
      </c>
      <c r="P35" s="108"/>
    </row>
    <row r="36" spans="1:16">
      <c r="A36" s="125"/>
      <c r="B36" s="126"/>
      <c r="C36" s="125"/>
      <c r="D36" s="127"/>
      <c r="E36" s="127"/>
      <c r="F36" s="127">
        <f t="shared" ref="F36:F38" si="16">+D36-E36</f>
        <v>0</v>
      </c>
      <c r="G36" s="293" t="e">
        <f t="shared" ref="G36:G38" si="17">ROUND(F36/D36,10)</f>
        <v>#DIV/0!</v>
      </c>
      <c r="H36" s="128"/>
      <c r="I36" s="128"/>
      <c r="J36" s="211"/>
      <c r="K36" s="298" t="s">
        <v>222</v>
      </c>
      <c r="L36" s="129"/>
      <c r="M36" s="129"/>
      <c r="N36" s="127">
        <f t="shared" si="12"/>
        <v>0</v>
      </c>
      <c r="O36" s="293" t="e">
        <f t="shared" si="13"/>
        <v>#DIV/0!</v>
      </c>
      <c r="P36" s="108"/>
    </row>
    <row r="37" spans="1:16">
      <c r="A37" s="125"/>
      <c r="B37" s="126"/>
      <c r="C37" s="125"/>
      <c r="D37" s="109"/>
      <c r="E37" s="127"/>
      <c r="F37" s="127">
        <f t="shared" si="16"/>
        <v>0</v>
      </c>
      <c r="G37" s="293" t="e">
        <f t="shared" si="17"/>
        <v>#DIV/0!</v>
      </c>
      <c r="H37" s="128"/>
      <c r="I37" s="128"/>
      <c r="J37" s="211"/>
      <c r="K37" s="298" t="s">
        <v>222</v>
      </c>
      <c r="L37" s="129"/>
      <c r="M37" s="129"/>
      <c r="N37" s="127">
        <f t="shared" si="12"/>
        <v>0</v>
      </c>
      <c r="O37" s="293" t="e">
        <f t="shared" si="13"/>
        <v>#DIV/0!</v>
      </c>
      <c r="P37" s="108"/>
    </row>
    <row r="38" spans="1:16">
      <c r="A38" s="125"/>
      <c r="B38" s="126"/>
      <c r="C38" s="125"/>
      <c r="D38" s="109"/>
      <c r="E38" s="127"/>
      <c r="F38" s="127">
        <f t="shared" si="16"/>
        <v>0</v>
      </c>
      <c r="G38" s="293" t="e">
        <f t="shared" si="17"/>
        <v>#DIV/0!</v>
      </c>
      <c r="H38" s="128"/>
      <c r="I38" s="128"/>
      <c r="J38" s="211"/>
      <c r="K38" s="298" t="s">
        <v>222</v>
      </c>
      <c r="L38" s="129"/>
      <c r="M38" s="129"/>
      <c r="N38" s="127">
        <f t="shared" si="12"/>
        <v>0</v>
      </c>
      <c r="O38" s="293" t="e">
        <f t="shared" si="13"/>
        <v>#DIV/0!</v>
      </c>
      <c r="P38" s="108"/>
    </row>
    <row r="39" spans="1:16">
      <c r="A39" s="125"/>
      <c r="B39" s="126"/>
      <c r="C39" s="125"/>
      <c r="D39" s="109"/>
      <c r="E39" s="127"/>
      <c r="F39" s="127">
        <f t="shared" ref="F39:F44" si="18">+D39-E39</f>
        <v>0</v>
      </c>
      <c r="G39" s="293" t="e">
        <f t="shared" ref="G39:G45" si="19">ROUND(F39/D39,10)</f>
        <v>#DIV/0!</v>
      </c>
      <c r="H39" s="128"/>
      <c r="I39" s="128"/>
      <c r="J39" s="211"/>
      <c r="K39" s="298" t="s">
        <v>222</v>
      </c>
      <c r="L39" s="129"/>
      <c r="M39" s="129"/>
      <c r="N39" s="127">
        <f t="shared" si="12"/>
        <v>0</v>
      </c>
      <c r="O39" s="293" t="e">
        <f t="shared" si="13"/>
        <v>#DIV/0!</v>
      </c>
      <c r="P39" s="108"/>
    </row>
    <row r="40" spans="1:16">
      <c r="A40" s="125"/>
      <c r="B40" s="126"/>
      <c r="C40" s="125"/>
      <c r="D40" s="108"/>
      <c r="E40" s="127"/>
      <c r="F40" s="127">
        <f t="shared" si="18"/>
        <v>0</v>
      </c>
      <c r="G40" s="293" t="e">
        <f t="shared" si="19"/>
        <v>#DIV/0!</v>
      </c>
      <c r="H40" s="128"/>
      <c r="I40" s="128"/>
      <c r="J40" s="211"/>
      <c r="K40" s="298" t="s">
        <v>222</v>
      </c>
      <c r="L40" s="129"/>
      <c r="M40" s="129"/>
      <c r="N40" s="127">
        <f t="shared" si="12"/>
        <v>0</v>
      </c>
      <c r="O40" s="293" t="e">
        <f t="shared" si="13"/>
        <v>#DIV/0!</v>
      </c>
      <c r="P40" s="108"/>
    </row>
    <row r="41" spans="1:16">
      <c r="A41" s="108"/>
      <c r="B41" s="108"/>
      <c r="C41" s="109"/>
      <c r="D41" s="109"/>
      <c r="E41" s="127"/>
      <c r="F41" s="127">
        <f t="shared" si="18"/>
        <v>0</v>
      </c>
      <c r="G41" s="293" t="e">
        <f t="shared" si="19"/>
        <v>#DIV/0!</v>
      </c>
      <c r="H41" s="111"/>
      <c r="I41" s="111"/>
      <c r="J41" s="211"/>
      <c r="K41" s="298" t="s">
        <v>222</v>
      </c>
      <c r="L41" s="129"/>
      <c r="M41" s="129"/>
      <c r="N41" s="127">
        <f t="shared" si="12"/>
        <v>0</v>
      </c>
      <c r="O41" s="293" t="e">
        <f t="shared" si="13"/>
        <v>#DIV/0!</v>
      </c>
      <c r="P41" s="108"/>
    </row>
    <row r="42" spans="1:16">
      <c r="A42" s="125"/>
      <c r="B42" s="126"/>
      <c r="C42" s="132"/>
      <c r="D42" s="109"/>
      <c r="E42" s="127"/>
      <c r="F42" s="127">
        <f t="shared" si="18"/>
        <v>0</v>
      </c>
      <c r="G42" s="293" t="e">
        <f t="shared" si="19"/>
        <v>#DIV/0!</v>
      </c>
      <c r="H42" s="128"/>
      <c r="I42" s="128"/>
      <c r="J42" s="211"/>
      <c r="K42" s="298" t="s">
        <v>222</v>
      </c>
      <c r="L42" s="129"/>
      <c r="M42" s="134"/>
      <c r="N42" s="127">
        <f t="shared" si="12"/>
        <v>0</v>
      </c>
      <c r="O42" s="293" t="e">
        <f t="shared" si="13"/>
        <v>#DIV/0!</v>
      </c>
      <c r="P42" s="108"/>
    </row>
    <row r="43" spans="1:16">
      <c r="A43" s="125"/>
      <c r="B43" s="126"/>
      <c r="C43" s="132"/>
      <c r="D43" s="109"/>
      <c r="E43" s="127"/>
      <c r="F43" s="127">
        <f t="shared" si="18"/>
        <v>0</v>
      </c>
      <c r="G43" s="293" t="e">
        <f t="shared" si="19"/>
        <v>#DIV/0!</v>
      </c>
      <c r="H43" s="128"/>
      <c r="I43" s="128"/>
      <c r="J43" s="211"/>
      <c r="K43" s="298" t="s">
        <v>222</v>
      </c>
      <c r="L43" s="129"/>
      <c r="M43" s="134"/>
      <c r="N43" s="127">
        <f t="shared" si="12"/>
        <v>0</v>
      </c>
      <c r="O43" s="293" t="e">
        <f t="shared" si="13"/>
        <v>#DIV/0!</v>
      </c>
      <c r="P43" s="108"/>
    </row>
    <row r="44" spans="1:16">
      <c r="A44" s="108"/>
      <c r="B44" s="108"/>
      <c r="C44" s="109"/>
      <c r="D44" s="144"/>
      <c r="E44" s="144"/>
      <c r="F44" s="127">
        <f t="shared" si="18"/>
        <v>0</v>
      </c>
      <c r="G44" s="293" t="e">
        <f t="shared" si="19"/>
        <v>#DIV/0!</v>
      </c>
      <c r="H44" s="112"/>
      <c r="I44" s="112"/>
      <c r="J44" s="211"/>
      <c r="K44" s="298" t="s">
        <v>222</v>
      </c>
      <c r="L44" s="129"/>
      <c r="M44" s="129"/>
      <c r="N44" s="127">
        <f t="shared" ref="N44" si="20">+L44-M44</f>
        <v>0</v>
      </c>
      <c r="O44" s="293" t="e">
        <f t="shared" ref="O44" si="21">ROUND(N44/L44,10)</f>
        <v>#DIV/0!</v>
      </c>
      <c r="P44" s="108"/>
    </row>
    <row r="45" spans="1:16" ht="13.5" thickBot="1">
      <c r="A45" s="139"/>
      <c r="B45" s="139" t="s">
        <v>106</v>
      </c>
      <c r="C45" s="145"/>
      <c r="D45" s="4">
        <f>SUM(D24:D44)</f>
        <v>0</v>
      </c>
      <c r="E45" s="4">
        <f>SUM(E24:E44)</f>
        <v>0</v>
      </c>
      <c r="F45" s="4">
        <f>SUM(F24:F44)</f>
        <v>0</v>
      </c>
      <c r="G45" s="293" t="e">
        <f t="shared" si="19"/>
        <v>#DIV/0!</v>
      </c>
      <c r="H45" s="146"/>
      <c r="I45" s="146"/>
      <c r="J45" s="146"/>
      <c r="K45" s="146"/>
      <c r="L45" s="136">
        <f>SUM(L24:L44)</f>
        <v>0</v>
      </c>
      <c r="M45" s="136">
        <f>SUM(M24:M44)</f>
        <v>0</v>
      </c>
      <c r="N45" s="4">
        <f>SUM(N24:N44)</f>
        <v>0</v>
      </c>
      <c r="O45" s="293" t="e">
        <f t="shared" ref="O45" si="22">ROUND(N45/L45,10)</f>
        <v>#DIV/0!</v>
      </c>
      <c r="P45" s="108"/>
    </row>
    <row r="46" spans="1:16" ht="13.5" thickTop="1"/>
    <row r="48" spans="1:16">
      <c r="E48" s="57"/>
      <c r="F48" s="57"/>
    </row>
    <row r="49" spans="5:6">
      <c r="E49" s="57"/>
      <c r="F49" s="57"/>
    </row>
    <row r="51" spans="5:6">
      <c r="E51" s="57"/>
      <c r="F51" s="5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K22" sqref="K22"/>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2"/>
      <c r="B4" s="322"/>
      <c r="C4" s="322"/>
      <c r="D4" s="322"/>
      <c r="E4" s="322"/>
      <c r="F4" s="322"/>
      <c r="G4" s="322"/>
      <c r="H4" s="322"/>
      <c r="I4" s="114"/>
      <c r="J4" s="152"/>
      <c r="K4" s="152"/>
      <c r="L4" s="114"/>
    </row>
    <row r="5" spans="1:16">
      <c r="A5" s="322"/>
      <c r="B5" s="322"/>
      <c r="C5" s="322"/>
      <c r="D5" s="322"/>
      <c r="E5" s="322"/>
      <c r="F5" s="322"/>
      <c r="G5" s="322"/>
      <c r="H5" s="322"/>
      <c r="I5" s="114"/>
      <c r="J5" s="152"/>
      <c r="K5" s="152"/>
      <c r="L5" s="114"/>
    </row>
    <row r="6" spans="1:16">
      <c r="A6" s="322"/>
      <c r="B6" s="322"/>
      <c r="C6" s="322"/>
      <c r="D6" s="322"/>
      <c r="E6" s="322"/>
      <c r="F6" s="322"/>
      <c r="G6" s="322"/>
      <c r="H6" s="322"/>
      <c r="I6" s="114"/>
      <c r="J6" s="152"/>
      <c r="K6" s="152"/>
      <c r="L6" s="114"/>
    </row>
    <row r="7" spans="1:16">
      <c r="A7" s="322"/>
      <c r="B7" s="322"/>
      <c r="C7" s="322"/>
      <c r="D7" s="322"/>
      <c r="E7" s="322"/>
      <c r="F7" s="322"/>
      <c r="G7" s="322"/>
      <c r="H7" s="322"/>
      <c r="I7" s="114"/>
      <c r="J7" s="152"/>
      <c r="K7" s="152"/>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0</v>
      </c>
      <c r="C11" s="89">
        <f t="shared" ref="C11:H11" si="0">SUM(C4:C10)</f>
        <v>0</v>
      </c>
      <c r="D11" s="89">
        <f t="shared" si="0"/>
        <v>0</v>
      </c>
      <c r="E11" s="89">
        <f>SUM(E4:E10)</f>
        <v>0</v>
      </c>
      <c r="F11" s="89">
        <f t="shared" si="0"/>
        <v>0</v>
      </c>
      <c r="G11" s="89">
        <f t="shared" si="0"/>
        <v>0</v>
      </c>
      <c r="H11" s="89">
        <f t="shared" si="0"/>
        <v>0</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4" t="s">
        <v>435</v>
      </c>
      <c r="B15" s="324">
        <v>26.66</v>
      </c>
      <c r="C15" s="324">
        <v>26.66</v>
      </c>
      <c r="D15" s="324" t="s">
        <v>436</v>
      </c>
      <c r="E15" s="324">
        <v>26.66</v>
      </c>
      <c r="F15" s="324">
        <v>26.66</v>
      </c>
      <c r="G15" s="324">
        <v>-0.09</v>
      </c>
      <c r="H15" s="324">
        <v>-0.09</v>
      </c>
      <c r="I15" s="106"/>
      <c r="J15" s="153">
        <v>43861</v>
      </c>
      <c r="K15" s="153">
        <v>43864</v>
      </c>
      <c r="L15" s="107"/>
      <c r="M15" s="53"/>
      <c r="N15" s="53"/>
      <c r="O15" s="53"/>
      <c r="P15" s="53"/>
    </row>
    <row r="16" spans="1:16" s="101" customFormat="1">
      <c r="A16" s="324" t="s">
        <v>435</v>
      </c>
      <c r="B16" s="324">
        <v>38.380000000000003</v>
      </c>
      <c r="C16" s="324">
        <v>38.380000000000003</v>
      </c>
      <c r="D16" s="324" t="s">
        <v>437</v>
      </c>
      <c r="E16" s="324">
        <v>38.380000000000003</v>
      </c>
      <c r="F16" s="324">
        <v>38.380000000000003</v>
      </c>
      <c r="G16" s="324">
        <v>0.1</v>
      </c>
      <c r="H16" s="324">
        <v>0.1</v>
      </c>
      <c r="I16" s="106"/>
      <c r="J16" s="153">
        <v>43861</v>
      </c>
      <c r="K16" s="153">
        <v>43864</v>
      </c>
      <c r="L16" s="114"/>
      <c r="M16" s="53"/>
      <c r="N16" s="53"/>
      <c r="O16" s="53"/>
      <c r="P16" s="53"/>
    </row>
    <row r="17" spans="1:16" s="101" customFormat="1">
      <c r="A17" s="324" t="s">
        <v>435</v>
      </c>
      <c r="B17" s="324">
        <v>39.75</v>
      </c>
      <c r="C17" s="324">
        <v>39.75</v>
      </c>
      <c r="D17" s="324" t="s">
        <v>438</v>
      </c>
      <c r="E17" s="324">
        <v>39.75</v>
      </c>
      <c r="F17" s="324">
        <v>39.75</v>
      </c>
      <c r="G17" s="324">
        <v>7.0000000000000007E-2</v>
      </c>
      <c r="H17" s="324">
        <v>7.0000000000000007E-2</v>
      </c>
      <c r="I17" s="106"/>
      <c r="J17" s="153">
        <v>43861</v>
      </c>
      <c r="K17" s="153">
        <v>43864</v>
      </c>
      <c r="L17" s="114"/>
      <c r="M17" s="53"/>
      <c r="N17" s="53"/>
      <c r="O17" s="53"/>
      <c r="P17" s="53"/>
    </row>
    <row r="18" spans="1:16" s="101" customFormat="1">
      <c r="A18" s="324"/>
      <c r="B18" s="324"/>
      <c r="C18" s="324"/>
      <c r="D18" s="324"/>
      <c r="E18" s="324"/>
      <c r="F18" s="324"/>
      <c r="G18" s="324"/>
      <c r="H18" s="324"/>
      <c r="I18" s="106"/>
      <c r="J18" s="153"/>
      <c r="K18" s="153"/>
      <c r="L18" s="114"/>
      <c r="M18" s="53"/>
      <c r="N18" s="53"/>
      <c r="O18" s="53"/>
      <c r="P18" s="53"/>
    </row>
    <row r="19" spans="1:16">
      <c r="A19" s="211"/>
      <c r="B19" s="323"/>
      <c r="C19" s="323"/>
      <c r="D19" s="211"/>
      <c r="E19" s="323"/>
      <c r="F19" s="323"/>
      <c r="G19" s="323"/>
      <c r="H19" s="323"/>
      <c r="I19" s="110"/>
      <c r="J19" s="111"/>
      <c r="K19" s="112"/>
      <c r="L19" s="113"/>
    </row>
    <row r="20" spans="1:16">
      <c r="A20" s="211"/>
      <c r="B20" s="323"/>
      <c r="C20" s="323"/>
      <c r="D20" s="211"/>
      <c r="E20" s="323"/>
      <c r="F20" s="323"/>
      <c r="G20" s="323"/>
      <c r="H20" s="323"/>
      <c r="I20" s="110"/>
      <c r="J20" s="111"/>
      <c r="K20" s="112"/>
      <c r="L20" s="113"/>
    </row>
    <row r="21" spans="1:16">
      <c r="B21" s="59"/>
      <c r="C21" s="59"/>
      <c r="D21" s="59"/>
      <c r="E21" s="59"/>
      <c r="F21" s="59"/>
      <c r="G21" s="59"/>
      <c r="H21" s="59"/>
      <c r="I21" s="59"/>
      <c r="J21" s="59"/>
      <c r="K21" s="59"/>
      <c r="L21" s="59"/>
    </row>
    <row r="22" spans="1:16" ht="13.5" thickBot="1">
      <c r="A22" s="3" t="s">
        <v>84</v>
      </c>
      <c r="B22" s="89">
        <f>SUM(B15:B20)</f>
        <v>104.79</v>
      </c>
      <c r="C22" s="89">
        <f>SUM(C15:C21)</f>
        <v>104.79</v>
      </c>
      <c r="D22" s="89"/>
      <c r="E22" s="89">
        <f>SUM(E15:E21)</f>
        <v>104.79</v>
      </c>
      <c r="F22" s="89">
        <f>SUM(F15:F21)</f>
        <v>104.79</v>
      </c>
      <c r="G22" s="89">
        <f>SUM(G15:G21)</f>
        <v>8.0000000000000016E-2</v>
      </c>
      <c r="H22" s="89">
        <f>SUM(H15:H21)</f>
        <v>8.0000000000000016E-2</v>
      </c>
      <c r="I22" s="89"/>
      <c r="J22" s="89"/>
      <c r="K22" s="89"/>
      <c r="L22" s="89"/>
    </row>
    <row r="23" spans="1:16" ht="14.25" thickTop="1" thickBot="1"/>
    <row r="24" spans="1:16" ht="13.5" thickBot="1">
      <c r="D24" s="93" t="s">
        <v>79</v>
      </c>
      <c r="E24" s="94" t="s">
        <v>78</v>
      </c>
      <c r="F24" s="95" t="s">
        <v>7</v>
      </c>
    </row>
    <row r="25" spans="1:16" ht="51.75" thickBot="1">
      <c r="C25" s="90" t="s">
        <v>179</v>
      </c>
      <c r="D25" s="96">
        <f>G11</f>
        <v>0</v>
      </c>
      <c r="E25" s="97">
        <f>H11</f>
        <v>0</v>
      </c>
      <c r="F25" s="98">
        <f>D25-E25</f>
        <v>0</v>
      </c>
    </row>
    <row r="26" spans="1:16" ht="44.25" customHeight="1" thickBot="1">
      <c r="C26" s="90" t="s">
        <v>180</v>
      </c>
      <c r="D26" s="96">
        <f>G22</f>
        <v>8.0000000000000016E-2</v>
      </c>
      <c r="E26" s="97">
        <f>H22</f>
        <v>8.0000000000000016E-2</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5"/>
  <sheetViews>
    <sheetView topLeftCell="A58" workbookViewId="0">
      <selection activeCell="D85" sqref="D85:E93"/>
    </sheetView>
  </sheetViews>
  <sheetFormatPr defaultRowHeight="12.75"/>
  <cols>
    <col min="2" max="2" width="14.5703125" customWidth="1"/>
    <col min="3" max="3" width="16.5703125" customWidth="1"/>
    <col min="4" max="4" width="29" customWidth="1"/>
    <col min="13" max="13" width="13" customWidth="1"/>
  </cols>
  <sheetData>
    <row r="1" spans="1:13">
      <c r="A1" t="s">
        <v>277</v>
      </c>
      <c r="B1" t="s">
        <v>276</v>
      </c>
      <c r="C1" t="s">
        <v>275</v>
      </c>
      <c r="D1" t="s">
        <v>274</v>
      </c>
      <c r="E1" t="s">
        <v>273</v>
      </c>
      <c r="F1" t="s">
        <v>272</v>
      </c>
      <c r="G1" t="s">
        <v>271</v>
      </c>
      <c r="H1" t="s">
        <v>270</v>
      </c>
      <c r="I1" t="s">
        <v>269</v>
      </c>
      <c r="J1" t="s">
        <v>268</v>
      </c>
      <c r="K1" t="s">
        <v>267</v>
      </c>
      <c r="L1" t="s">
        <v>266</v>
      </c>
      <c r="M1" t="s">
        <v>265</v>
      </c>
    </row>
    <row r="2" spans="1:13">
      <c r="A2" t="s">
        <v>283</v>
      </c>
      <c r="B2">
        <v>6916781</v>
      </c>
      <c r="C2">
        <v>6916781</v>
      </c>
      <c r="D2" t="s">
        <v>284</v>
      </c>
      <c r="E2">
        <v>12030</v>
      </c>
      <c r="F2">
        <v>187289.37</v>
      </c>
      <c r="G2">
        <v>18.8</v>
      </c>
      <c r="H2">
        <v>226179.51</v>
      </c>
      <c r="I2">
        <v>261259.85</v>
      </c>
      <c r="J2">
        <v>25.66</v>
      </c>
      <c r="K2">
        <v>308689.8</v>
      </c>
      <c r="L2" t="s">
        <v>285</v>
      </c>
      <c r="M2" s="338">
        <v>43861</v>
      </c>
    </row>
    <row r="3" spans="1:13">
      <c r="A3" t="s">
        <v>283</v>
      </c>
      <c r="B3" s="339" t="s">
        <v>286</v>
      </c>
      <c r="C3" t="s">
        <v>287</v>
      </c>
      <c r="D3" t="s">
        <v>288</v>
      </c>
      <c r="E3">
        <v>19200</v>
      </c>
      <c r="F3">
        <v>629809.76</v>
      </c>
      <c r="G3">
        <v>40.049999999999997</v>
      </c>
      <c r="H3">
        <v>768998.40000000002</v>
      </c>
      <c r="I3">
        <v>629809.76</v>
      </c>
      <c r="J3">
        <v>40.049999999999997</v>
      </c>
      <c r="K3">
        <v>768998.40000000002</v>
      </c>
      <c r="L3" t="s">
        <v>289</v>
      </c>
      <c r="M3" s="338">
        <v>43861</v>
      </c>
    </row>
    <row r="4" spans="1:13">
      <c r="A4" t="s">
        <v>283</v>
      </c>
      <c r="B4" t="s">
        <v>290</v>
      </c>
      <c r="C4" t="s">
        <v>291</v>
      </c>
      <c r="D4" t="s">
        <v>292</v>
      </c>
      <c r="E4">
        <v>2900</v>
      </c>
      <c r="F4">
        <v>403848.2</v>
      </c>
      <c r="G4">
        <v>280.66000000000003</v>
      </c>
      <c r="H4">
        <v>813914</v>
      </c>
      <c r="I4">
        <v>403848.2</v>
      </c>
      <c r="J4">
        <v>280.66000000000003</v>
      </c>
      <c r="K4">
        <v>813914</v>
      </c>
      <c r="L4" t="s">
        <v>289</v>
      </c>
      <c r="M4" s="338">
        <v>43861</v>
      </c>
    </row>
    <row r="5" spans="1:13">
      <c r="A5" t="s">
        <v>283</v>
      </c>
      <c r="B5" t="s">
        <v>293</v>
      </c>
      <c r="C5" t="s">
        <v>294</v>
      </c>
      <c r="D5" t="s">
        <v>295</v>
      </c>
      <c r="E5">
        <v>5885</v>
      </c>
      <c r="F5">
        <v>283658.11</v>
      </c>
      <c r="G5">
        <v>56.61</v>
      </c>
      <c r="H5">
        <v>333149.84999999998</v>
      </c>
      <c r="I5">
        <v>283658.11</v>
      </c>
      <c r="J5">
        <v>56.61</v>
      </c>
      <c r="K5">
        <v>333149.84999999998</v>
      </c>
      <c r="L5" t="s">
        <v>289</v>
      </c>
      <c r="M5" s="338">
        <v>43861</v>
      </c>
    </row>
    <row r="6" spans="1:13">
      <c r="A6" t="s">
        <v>283</v>
      </c>
      <c r="B6" t="s">
        <v>296</v>
      </c>
      <c r="C6" t="s">
        <v>297</v>
      </c>
      <c r="D6" t="s">
        <v>298</v>
      </c>
      <c r="E6">
        <v>1480</v>
      </c>
      <c r="F6">
        <v>254390.1</v>
      </c>
      <c r="G6">
        <v>206.59</v>
      </c>
      <c r="H6">
        <v>305753.2</v>
      </c>
      <c r="I6">
        <v>254390.1</v>
      </c>
      <c r="J6">
        <v>206.59</v>
      </c>
      <c r="K6">
        <v>305753.2</v>
      </c>
      <c r="L6" t="s">
        <v>289</v>
      </c>
      <c r="M6" s="338">
        <v>43861</v>
      </c>
    </row>
    <row r="7" spans="1:13">
      <c r="A7" t="s">
        <v>283</v>
      </c>
      <c r="B7" t="s">
        <v>299</v>
      </c>
      <c r="C7" t="s">
        <v>300</v>
      </c>
      <c r="D7" t="s">
        <v>301</v>
      </c>
      <c r="E7">
        <v>50500</v>
      </c>
      <c r="F7">
        <v>250015.4</v>
      </c>
      <c r="G7">
        <v>4.16</v>
      </c>
      <c r="H7">
        <v>210080</v>
      </c>
      <c r="I7">
        <v>250015.4</v>
      </c>
      <c r="J7">
        <v>4.16</v>
      </c>
      <c r="K7">
        <v>210080</v>
      </c>
      <c r="L7" t="s">
        <v>289</v>
      </c>
      <c r="M7" s="338">
        <v>43861</v>
      </c>
    </row>
    <row r="8" spans="1:13">
      <c r="A8" t="s">
        <v>283</v>
      </c>
      <c r="B8" t="s">
        <v>302</v>
      </c>
      <c r="C8">
        <v>2722670</v>
      </c>
      <c r="D8" t="s">
        <v>303</v>
      </c>
      <c r="E8">
        <v>16414</v>
      </c>
      <c r="F8">
        <v>249507.58</v>
      </c>
      <c r="G8">
        <v>16.68</v>
      </c>
      <c r="H8">
        <v>273785.52</v>
      </c>
      <c r="I8">
        <v>249507.58</v>
      </c>
      <c r="J8">
        <v>16.68</v>
      </c>
      <c r="K8">
        <v>273785.52</v>
      </c>
      <c r="L8" t="s">
        <v>289</v>
      </c>
      <c r="M8" s="338">
        <v>43861</v>
      </c>
    </row>
    <row r="9" spans="1:13">
      <c r="A9" t="s">
        <v>283</v>
      </c>
      <c r="B9" t="s">
        <v>304</v>
      </c>
      <c r="C9" t="s">
        <v>305</v>
      </c>
      <c r="D9" t="s">
        <v>306</v>
      </c>
      <c r="E9">
        <v>2400</v>
      </c>
      <c r="F9">
        <v>280278</v>
      </c>
      <c r="G9">
        <v>135.1</v>
      </c>
      <c r="H9">
        <v>324240</v>
      </c>
      <c r="I9">
        <v>280278</v>
      </c>
      <c r="J9">
        <v>135.1</v>
      </c>
      <c r="K9">
        <v>324240</v>
      </c>
      <c r="L9" t="s">
        <v>289</v>
      </c>
      <c r="M9" s="338">
        <v>43861</v>
      </c>
    </row>
    <row r="10" spans="1:13">
      <c r="A10" t="s">
        <v>283</v>
      </c>
      <c r="B10" t="s">
        <v>307</v>
      </c>
      <c r="C10">
        <v>2136646</v>
      </c>
      <c r="D10" t="s">
        <v>308</v>
      </c>
      <c r="E10">
        <v>11200</v>
      </c>
      <c r="F10">
        <v>294060.79999999999</v>
      </c>
      <c r="G10">
        <v>20.04</v>
      </c>
      <c r="H10">
        <v>224448</v>
      </c>
      <c r="I10">
        <v>294060.79999999999</v>
      </c>
      <c r="J10">
        <v>20.04</v>
      </c>
      <c r="K10">
        <v>224448</v>
      </c>
      <c r="L10" t="s">
        <v>289</v>
      </c>
      <c r="M10" s="338">
        <v>43861</v>
      </c>
    </row>
    <row r="11" spans="1:13">
      <c r="A11" t="s">
        <v>283</v>
      </c>
      <c r="B11" s="339" t="s">
        <v>309</v>
      </c>
      <c r="C11">
        <v>2024677</v>
      </c>
      <c r="D11" t="s">
        <v>310</v>
      </c>
      <c r="E11">
        <v>20835</v>
      </c>
      <c r="F11">
        <v>280476.57</v>
      </c>
      <c r="G11">
        <v>18.52</v>
      </c>
      <c r="H11">
        <v>385864.2</v>
      </c>
      <c r="I11">
        <v>280476.57</v>
      </c>
      <c r="J11">
        <v>18.52</v>
      </c>
      <c r="K11">
        <v>385864.2</v>
      </c>
      <c r="L11" t="s">
        <v>289</v>
      </c>
      <c r="M11" s="338">
        <v>43861</v>
      </c>
    </row>
    <row r="12" spans="1:13">
      <c r="A12" t="s">
        <v>283</v>
      </c>
      <c r="B12" t="s">
        <v>311</v>
      </c>
      <c r="C12" t="s">
        <v>312</v>
      </c>
      <c r="D12" t="s">
        <v>313</v>
      </c>
      <c r="E12">
        <v>9000</v>
      </c>
      <c r="F12">
        <v>477705.2</v>
      </c>
      <c r="G12">
        <v>76.52</v>
      </c>
      <c r="H12">
        <v>688680</v>
      </c>
      <c r="I12">
        <v>477705.2</v>
      </c>
      <c r="J12">
        <v>76.52</v>
      </c>
      <c r="K12">
        <v>688680</v>
      </c>
      <c r="L12" t="s">
        <v>289</v>
      </c>
      <c r="M12" s="338">
        <v>43861</v>
      </c>
    </row>
    <row r="13" spans="1:13">
      <c r="A13" t="s">
        <v>283</v>
      </c>
      <c r="B13">
        <v>124765108</v>
      </c>
      <c r="C13">
        <v>2125097</v>
      </c>
      <c r="D13" t="s">
        <v>314</v>
      </c>
      <c r="E13">
        <v>24400</v>
      </c>
      <c r="F13">
        <v>406039.06</v>
      </c>
      <c r="G13">
        <v>29.68</v>
      </c>
      <c r="H13">
        <v>724192</v>
      </c>
      <c r="I13">
        <v>406039.06</v>
      </c>
      <c r="J13">
        <v>29.68</v>
      </c>
      <c r="K13">
        <v>724192</v>
      </c>
      <c r="L13" t="s">
        <v>289</v>
      </c>
      <c r="M13" s="338">
        <v>43861</v>
      </c>
    </row>
    <row r="14" spans="1:13">
      <c r="A14" t="s">
        <v>283</v>
      </c>
      <c r="B14">
        <v>138006309</v>
      </c>
      <c r="C14">
        <v>2173706</v>
      </c>
      <c r="D14" t="s">
        <v>315</v>
      </c>
      <c r="E14">
        <v>8875</v>
      </c>
      <c r="F14">
        <v>265880.56</v>
      </c>
      <c r="G14">
        <v>26.17</v>
      </c>
      <c r="H14">
        <v>232258.75</v>
      </c>
      <c r="I14">
        <v>265880.56</v>
      </c>
      <c r="J14">
        <v>26.17</v>
      </c>
      <c r="K14">
        <v>232258.75</v>
      </c>
      <c r="L14" t="s">
        <v>289</v>
      </c>
      <c r="M14" s="338">
        <v>43861</v>
      </c>
    </row>
    <row r="15" spans="1:13">
      <c r="A15" t="s">
        <v>283</v>
      </c>
      <c r="B15" t="s">
        <v>316</v>
      </c>
      <c r="C15">
        <v>2186812</v>
      </c>
      <c r="D15" t="s">
        <v>317</v>
      </c>
      <c r="E15">
        <v>30600</v>
      </c>
      <c r="F15">
        <v>292093.21999999997</v>
      </c>
      <c r="G15">
        <v>9.11</v>
      </c>
      <c r="H15">
        <v>278766</v>
      </c>
      <c r="I15">
        <v>292093.21999999997</v>
      </c>
      <c r="J15">
        <v>9.11</v>
      </c>
      <c r="K15">
        <v>278766</v>
      </c>
      <c r="L15" t="s">
        <v>289</v>
      </c>
      <c r="M15" s="338">
        <v>43861</v>
      </c>
    </row>
    <row r="16" spans="1:13">
      <c r="A16" t="s">
        <v>283</v>
      </c>
      <c r="B16" t="s">
        <v>318</v>
      </c>
      <c r="C16">
        <v>2945927</v>
      </c>
      <c r="D16" t="s">
        <v>319</v>
      </c>
      <c r="E16">
        <v>23600</v>
      </c>
      <c r="F16">
        <v>288347.15999999997</v>
      </c>
      <c r="G16">
        <v>14.16</v>
      </c>
      <c r="H16">
        <v>334176</v>
      </c>
      <c r="I16">
        <v>288347.15999999997</v>
      </c>
      <c r="J16">
        <v>14.16</v>
      </c>
      <c r="K16">
        <v>334176</v>
      </c>
      <c r="L16" t="s">
        <v>289</v>
      </c>
      <c r="M16" s="338">
        <v>43861</v>
      </c>
    </row>
    <row r="17" spans="1:13">
      <c r="A17" t="s">
        <v>283</v>
      </c>
      <c r="B17">
        <v>294821608</v>
      </c>
      <c r="C17">
        <v>2031730</v>
      </c>
      <c r="D17" t="s">
        <v>320</v>
      </c>
      <c r="E17">
        <v>70800</v>
      </c>
      <c r="F17">
        <v>507624.08</v>
      </c>
      <c r="G17">
        <v>7.86</v>
      </c>
      <c r="H17">
        <v>556488</v>
      </c>
      <c r="I17">
        <v>507624.08</v>
      </c>
      <c r="J17">
        <v>7.86</v>
      </c>
      <c r="K17">
        <v>556488</v>
      </c>
      <c r="L17" t="s">
        <v>289</v>
      </c>
      <c r="M17" s="338">
        <v>43861</v>
      </c>
    </row>
    <row r="18" spans="1:13">
      <c r="A18" t="s">
        <v>283</v>
      </c>
      <c r="B18" t="s">
        <v>321</v>
      </c>
      <c r="C18" t="s">
        <v>322</v>
      </c>
      <c r="D18" t="s">
        <v>323</v>
      </c>
      <c r="E18">
        <v>5800</v>
      </c>
      <c r="F18">
        <v>434282.3</v>
      </c>
      <c r="G18">
        <v>168.82</v>
      </c>
      <c r="H18">
        <v>979156</v>
      </c>
      <c r="I18">
        <v>434282.3</v>
      </c>
      <c r="J18">
        <v>168.82</v>
      </c>
      <c r="K18">
        <v>979156</v>
      </c>
      <c r="L18" t="s">
        <v>289</v>
      </c>
      <c r="M18" s="338">
        <v>43861</v>
      </c>
    </row>
    <row r="19" spans="1:13">
      <c r="A19" t="s">
        <v>283</v>
      </c>
      <c r="B19" t="s">
        <v>324</v>
      </c>
      <c r="C19" t="s">
        <v>325</v>
      </c>
      <c r="D19" t="s">
        <v>326</v>
      </c>
      <c r="E19">
        <v>1000</v>
      </c>
      <c r="F19">
        <v>212018.7</v>
      </c>
      <c r="G19">
        <v>222.88</v>
      </c>
      <c r="H19">
        <v>222880</v>
      </c>
      <c r="I19">
        <v>212018.7</v>
      </c>
      <c r="J19">
        <v>222.88</v>
      </c>
      <c r="K19">
        <v>222880</v>
      </c>
      <c r="L19" t="s">
        <v>289</v>
      </c>
      <c r="M19" s="338">
        <v>43861</v>
      </c>
    </row>
    <row r="20" spans="1:13">
      <c r="A20" t="s">
        <v>283</v>
      </c>
      <c r="B20">
        <v>398438408</v>
      </c>
      <c r="C20" t="s">
        <v>327</v>
      </c>
      <c r="D20" t="s">
        <v>328</v>
      </c>
      <c r="E20">
        <v>25900</v>
      </c>
      <c r="F20">
        <v>522107.96</v>
      </c>
      <c r="G20">
        <v>22.73</v>
      </c>
      <c r="H20">
        <v>588707</v>
      </c>
      <c r="I20">
        <v>522107.96</v>
      </c>
      <c r="J20">
        <v>22.73</v>
      </c>
      <c r="K20">
        <v>588707</v>
      </c>
      <c r="L20" t="s">
        <v>289</v>
      </c>
      <c r="M20" s="338">
        <v>43861</v>
      </c>
    </row>
    <row r="21" spans="1:13">
      <c r="A21" t="s">
        <v>283</v>
      </c>
      <c r="B21" t="s">
        <v>329</v>
      </c>
      <c r="C21">
        <v>2569286</v>
      </c>
      <c r="D21" t="s">
        <v>330</v>
      </c>
      <c r="E21">
        <v>42200</v>
      </c>
      <c r="F21">
        <v>495346.44</v>
      </c>
      <c r="G21">
        <v>14.58</v>
      </c>
      <c r="H21">
        <v>615276</v>
      </c>
      <c r="I21">
        <v>495346.44</v>
      </c>
      <c r="J21">
        <v>14.58</v>
      </c>
      <c r="K21">
        <v>615276</v>
      </c>
      <c r="L21" t="s">
        <v>289</v>
      </c>
      <c r="M21" s="338">
        <v>43861</v>
      </c>
    </row>
    <row r="22" spans="1:13">
      <c r="A22" t="s">
        <v>283</v>
      </c>
      <c r="B22" t="s">
        <v>331</v>
      </c>
      <c r="C22" t="s">
        <v>332</v>
      </c>
      <c r="D22" t="s">
        <v>333</v>
      </c>
      <c r="E22">
        <v>11955</v>
      </c>
      <c r="F22">
        <v>675226.53</v>
      </c>
      <c r="G22">
        <v>61.39</v>
      </c>
      <c r="H22">
        <v>733917.45</v>
      </c>
      <c r="I22">
        <v>675226.53</v>
      </c>
      <c r="J22">
        <v>61.39</v>
      </c>
      <c r="K22">
        <v>733917.45</v>
      </c>
      <c r="L22" t="s">
        <v>289</v>
      </c>
      <c r="M22" s="338">
        <v>43861</v>
      </c>
    </row>
    <row r="23" spans="1:13">
      <c r="A23" t="s">
        <v>283</v>
      </c>
      <c r="B23" t="s">
        <v>334</v>
      </c>
      <c r="C23" t="s">
        <v>335</v>
      </c>
      <c r="D23" t="s">
        <v>336</v>
      </c>
      <c r="E23">
        <v>1300</v>
      </c>
      <c r="F23">
        <v>210188.94</v>
      </c>
      <c r="G23">
        <v>168.62</v>
      </c>
      <c r="H23">
        <v>219206</v>
      </c>
      <c r="I23">
        <v>210188.94</v>
      </c>
      <c r="J23">
        <v>168.62</v>
      </c>
      <c r="K23">
        <v>219206</v>
      </c>
      <c r="L23" t="s">
        <v>289</v>
      </c>
      <c r="M23" s="338">
        <v>43861</v>
      </c>
    </row>
    <row r="24" spans="1:13">
      <c r="A24" t="s">
        <v>283</v>
      </c>
      <c r="B24" t="s">
        <v>337</v>
      </c>
      <c r="C24" t="s">
        <v>338</v>
      </c>
      <c r="D24" t="s">
        <v>339</v>
      </c>
      <c r="E24">
        <v>18600</v>
      </c>
      <c r="F24">
        <v>162577.01999999999</v>
      </c>
      <c r="G24">
        <v>10.02</v>
      </c>
      <c r="H24">
        <v>186297.60000000001</v>
      </c>
      <c r="I24">
        <v>162577.01999999999</v>
      </c>
      <c r="J24">
        <v>10.02</v>
      </c>
      <c r="K24">
        <v>186297.60000000001</v>
      </c>
      <c r="L24" t="s">
        <v>289</v>
      </c>
      <c r="M24" s="338">
        <v>43861</v>
      </c>
    </row>
    <row r="25" spans="1:13">
      <c r="A25" t="s">
        <v>283</v>
      </c>
      <c r="B25" t="s">
        <v>340</v>
      </c>
      <c r="C25" t="s">
        <v>341</v>
      </c>
      <c r="D25" t="s">
        <v>342</v>
      </c>
      <c r="E25">
        <v>3361</v>
      </c>
      <c r="F25">
        <v>178667.28</v>
      </c>
      <c r="G25">
        <v>36.53</v>
      </c>
      <c r="H25">
        <v>122777.33</v>
      </c>
      <c r="I25">
        <v>178667.28</v>
      </c>
      <c r="J25">
        <v>36.53</v>
      </c>
      <c r="K25">
        <v>122777.33</v>
      </c>
      <c r="L25" t="s">
        <v>289</v>
      </c>
      <c r="M25" s="338">
        <v>43861</v>
      </c>
    </row>
    <row r="26" spans="1:13">
      <c r="A26" t="s">
        <v>283</v>
      </c>
      <c r="B26">
        <v>485785109</v>
      </c>
      <c r="C26" t="s">
        <v>343</v>
      </c>
      <c r="D26" t="s">
        <v>344</v>
      </c>
      <c r="E26">
        <v>11600</v>
      </c>
      <c r="F26">
        <v>289444.36</v>
      </c>
      <c r="G26">
        <v>18.09</v>
      </c>
      <c r="H26">
        <v>209890.4</v>
      </c>
      <c r="I26">
        <v>289444.36</v>
      </c>
      <c r="J26">
        <v>18.09</v>
      </c>
      <c r="K26">
        <v>209890.4</v>
      </c>
      <c r="L26" t="s">
        <v>289</v>
      </c>
      <c r="M26" s="338">
        <v>43861</v>
      </c>
    </row>
    <row r="27" spans="1:13">
      <c r="A27" t="s">
        <v>283</v>
      </c>
      <c r="B27" t="s">
        <v>345</v>
      </c>
      <c r="C27" t="s">
        <v>346</v>
      </c>
      <c r="D27" t="s">
        <v>347</v>
      </c>
      <c r="E27">
        <v>1980</v>
      </c>
      <c r="F27">
        <v>7286.09</v>
      </c>
      <c r="G27">
        <v>7.12</v>
      </c>
      <c r="H27">
        <v>14093.64</v>
      </c>
      <c r="I27">
        <v>7286.09</v>
      </c>
      <c r="J27">
        <v>7.12</v>
      </c>
      <c r="K27">
        <v>14093.64</v>
      </c>
      <c r="L27" t="s">
        <v>289</v>
      </c>
      <c r="M27" s="338">
        <v>43861</v>
      </c>
    </row>
    <row r="28" spans="1:13">
      <c r="A28" t="s">
        <v>283</v>
      </c>
      <c r="B28">
        <v>631512209</v>
      </c>
      <c r="C28" t="s">
        <v>348</v>
      </c>
      <c r="D28" t="s">
        <v>349</v>
      </c>
      <c r="E28">
        <v>9900</v>
      </c>
      <c r="F28">
        <v>257665.09</v>
      </c>
      <c r="G28">
        <v>32.65</v>
      </c>
      <c r="H28">
        <v>323235</v>
      </c>
      <c r="I28">
        <v>257665.09</v>
      </c>
      <c r="J28">
        <v>32.65</v>
      </c>
      <c r="K28">
        <v>323235</v>
      </c>
      <c r="L28" t="s">
        <v>289</v>
      </c>
      <c r="M28" s="338">
        <v>43861</v>
      </c>
    </row>
    <row r="29" spans="1:13">
      <c r="A29" t="s">
        <v>283</v>
      </c>
      <c r="B29">
        <v>683715106</v>
      </c>
      <c r="C29">
        <v>2655657</v>
      </c>
      <c r="D29" t="s">
        <v>350</v>
      </c>
      <c r="E29">
        <v>11800</v>
      </c>
      <c r="F29">
        <v>394088.85</v>
      </c>
      <c r="G29">
        <v>44.99</v>
      </c>
      <c r="H29">
        <v>530882</v>
      </c>
      <c r="I29">
        <v>394088.85</v>
      </c>
      <c r="J29">
        <v>44.99</v>
      </c>
      <c r="K29">
        <v>530882</v>
      </c>
      <c r="L29" t="s">
        <v>289</v>
      </c>
      <c r="M29" s="338">
        <v>43861</v>
      </c>
    </row>
    <row r="30" spans="1:13">
      <c r="A30" t="s">
        <v>283</v>
      </c>
      <c r="B30">
        <v>686330101</v>
      </c>
      <c r="C30">
        <v>2402444</v>
      </c>
      <c r="D30" t="s">
        <v>351</v>
      </c>
      <c r="E30">
        <v>2050</v>
      </c>
      <c r="F30">
        <v>163597.38</v>
      </c>
      <c r="G30">
        <v>84.79</v>
      </c>
      <c r="H30">
        <v>173819.5</v>
      </c>
      <c r="I30">
        <v>163597.38</v>
      </c>
      <c r="J30">
        <v>84.79</v>
      </c>
      <c r="K30">
        <v>173819.5</v>
      </c>
      <c r="L30" t="s">
        <v>289</v>
      </c>
      <c r="M30" s="338">
        <v>43861</v>
      </c>
    </row>
    <row r="31" spans="1:13">
      <c r="A31" t="s">
        <v>283</v>
      </c>
      <c r="B31">
        <v>705015105</v>
      </c>
      <c r="C31">
        <v>2704485</v>
      </c>
      <c r="D31" t="s">
        <v>352</v>
      </c>
      <c r="E31">
        <v>31708</v>
      </c>
      <c r="F31">
        <v>378096.97</v>
      </c>
      <c r="G31">
        <v>7.42</v>
      </c>
      <c r="H31">
        <v>235273.36</v>
      </c>
      <c r="I31">
        <v>378096.97</v>
      </c>
      <c r="J31">
        <v>7.42</v>
      </c>
      <c r="K31">
        <v>235273.36</v>
      </c>
      <c r="L31" t="s">
        <v>289</v>
      </c>
      <c r="M31" s="338">
        <v>43861</v>
      </c>
    </row>
    <row r="32" spans="1:13">
      <c r="A32" t="s">
        <v>283</v>
      </c>
      <c r="B32" t="s">
        <v>353</v>
      </c>
      <c r="C32" t="s">
        <v>354</v>
      </c>
      <c r="D32" t="s">
        <v>355</v>
      </c>
      <c r="E32">
        <v>26200</v>
      </c>
      <c r="F32">
        <v>290500.36</v>
      </c>
      <c r="G32">
        <v>11.06</v>
      </c>
      <c r="H32">
        <v>289719.59999999998</v>
      </c>
      <c r="I32">
        <v>290500.36</v>
      </c>
      <c r="J32">
        <v>11.06</v>
      </c>
      <c r="K32">
        <v>289719.59999999998</v>
      </c>
      <c r="L32" t="s">
        <v>289</v>
      </c>
      <c r="M32" s="338">
        <v>43861</v>
      </c>
    </row>
    <row r="33" spans="1:13">
      <c r="A33" t="s">
        <v>283</v>
      </c>
      <c r="B33" t="s">
        <v>356</v>
      </c>
      <c r="C33" t="s">
        <v>357</v>
      </c>
      <c r="D33" t="s">
        <v>358</v>
      </c>
      <c r="E33">
        <v>9900</v>
      </c>
      <c r="F33">
        <v>119154.1</v>
      </c>
      <c r="G33">
        <v>14.46</v>
      </c>
      <c r="H33">
        <v>143134.20000000001</v>
      </c>
      <c r="I33">
        <v>119154.1</v>
      </c>
      <c r="J33">
        <v>14.46</v>
      </c>
      <c r="K33">
        <v>143134.20000000001</v>
      </c>
      <c r="L33" t="s">
        <v>289</v>
      </c>
      <c r="M33" s="338">
        <v>43861</v>
      </c>
    </row>
    <row r="34" spans="1:13">
      <c r="A34" t="s">
        <v>283</v>
      </c>
      <c r="B34">
        <v>759530108</v>
      </c>
      <c r="C34" t="s">
        <v>359</v>
      </c>
      <c r="D34" t="s">
        <v>360</v>
      </c>
      <c r="E34">
        <v>28900</v>
      </c>
      <c r="F34">
        <v>581830.31999999995</v>
      </c>
      <c r="G34">
        <v>26.54</v>
      </c>
      <c r="H34">
        <v>767006</v>
      </c>
      <c r="I34">
        <v>581830.31999999995</v>
      </c>
      <c r="J34">
        <v>26.54</v>
      </c>
      <c r="K34">
        <v>767006</v>
      </c>
      <c r="L34" t="s">
        <v>289</v>
      </c>
      <c r="M34" s="338">
        <v>43861</v>
      </c>
    </row>
    <row r="35" spans="1:13">
      <c r="A35" t="s">
        <v>283</v>
      </c>
      <c r="B35">
        <v>803054204</v>
      </c>
      <c r="C35">
        <v>2775135</v>
      </c>
      <c r="D35" t="s">
        <v>361</v>
      </c>
      <c r="E35">
        <v>6200</v>
      </c>
      <c r="F35">
        <v>638639.88</v>
      </c>
      <c r="G35">
        <v>130.77000000000001</v>
      </c>
      <c r="H35">
        <v>810774</v>
      </c>
      <c r="I35">
        <v>638639.88</v>
      </c>
      <c r="J35">
        <v>130.77000000000001</v>
      </c>
      <c r="K35">
        <v>810774</v>
      </c>
      <c r="L35" t="s">
        <v>289</v>
      </c>
      <c r="M35" s="338">
        <v>43861</v>
      </c>
    </row>
    <row r="36" spans="1:13">
      <c r="A36" t="s">
        <v>283</v>
      </c>
      <c r="B36" t="s">
        <v>362</v>
      </c>
      <c r="C36">
        <v>2495648</v>
      </c>
      <c r="D36" t="s">
        <v>363</v>
      </c>
      <c r="E36">
        <v>8800</v>
      </c>
      <c r="F36">
        <v>215805.28</v>
      </c>
      <c r="G36">
        <v>21.21</v>
      </c>
      <c r="H36">
        <v>186648</v>
      </c>
      <c r="I36">
        <v>215805.28</v>
      </c>
      <c r="J36">
        <v>21.21</v>
      </c>
      <c r="K36">
        <v>186648</v>
      </c>
      <c r="L36" t="s">
        <v>289</v>
      </c>
      <c r="M36" s="338">
        <v>43861</v>
      </c>
    </row>
    <row r="37" spans="1:13">
      <c r="A37" t="s">
        <v>283</v>
      </c>
      <c r="B37">
        <v>835699307</v>
      </c>
      <c r="C37">
        <v>2821481</v>
      </c>
      <c r="D37" t="s">
        <v>364</v>
      </c>
      <c r="E37">
        <v>11667</v>
      </c>
      <c r="F37">
        <v>479616.92</v>
      </c>
      <c r="G37">
        <v>70.180000000000007</v>
      </c>
      <c r="H37">
        <v>818790.06</v>
      </c>
      <c r="I37">
        <v>479616.92</v>
      </c>
      <c r="J37">
        <v>70.180000000000007</v>
      </c>
      <c r="K37">
        <v>818790.06</v>
      </c>
      <c r="L37" t="s">
        <v>289</v>
      </c>
      <c r="M37" s="338">
        <v>43861</v>
      </c>
    </row>
    <row r="38" spans="1:13">
      <c r="A38" t="s">
        <v>283</v>
      </c>
      <c r="B38" t="s">
        <v>365</v>
      </c>
      <c r="C38" t="s">
        <v>366</v>
      </c>
      <c r="D38" t="s">
        <v>367</v>
      </c>
      <c r="E38">
        <v>2543</v>
      </c>
      <c r="F38">
        <v>352427.1</v>
      </c>
      <c r="G38">
        <v>465.66</v>
      </c>
      <c r="H38">
        <v>1184173.3799999999</v>
      </c>
      <c r="I38">
        <v>352427.1</v>
      </c>
      <c r="J38">
        <v>465.66</v>
      </c>
      <c r="K38">
        <v>1184173.3799999999</v>
      </c>
      <c r="L38" t="s">
        <v>289</v>
      </c>
      <c r="M38" s="338">
        <v>43861</v>
      </c>
    </row>
    <row r="39" spans="1:13">
      <c r="A39" t="s">
        <v>283</v>
      </c>
      <c r="B39" t="s">
        <v>368</v>
      </c>
      <c r="C39">
        <v>2615565</v>
      </c>
      <c r="D39" t="s">
        <v>369</v>
      </c>
      <c r="E39">
        <v>18400</v>
      </c>
      <c r="F39">
        <v>615917.48</v>
      </c>
      <c r="G39">
        <v>48.01</v>
      </c>
      <c r="H39">
        <v>883384</v>
      </c>
      <c r="I39">
        <v>615917.48</v>
      </c>
      <c r="J39">
        <v>48.01</v>
      </c>
      <c r="K39">
        <v>883384</v>
      </c>
      <c r="L39" t="s">
        <v>289</v>
      </c>
      <c r="M39" s="338">
        <v>43861</v>
      </c>
    </row>
    <row r="40" spans="1:13">
      <c r="A40" t="s">
        <v>283</v>
      </c>
      <c r="B40">
        <v>878742204</v>
      </c>
      <c r="C40">
        <v>2124533</v>
      </c>
      <c r="D40" t="s">
        <v>370</v>
      </c>
      <c r="E40">
        <v>8200</v>
      </c>
      <c r="F40">
        <v>173840</v>
      </c>
      <c r="G40">
        <v>12.91</v>
      </c>
      <c r="H40">
        <v>105862</v>
      </c>
      <c r="I40">
        <v>173840</v>
      </c>
      <c r="J40">
        <v>12.91</v>
      </c>
      <c r="K40">
        <v>105862</v>
      </c>
      <c r="L40" t="s">
        <v>289</v>
      </c>
      <c r="M40" s="338">
        <v>43861</v>
      </c>
    </row>
    <row r="41" spans="1:13">
      <c r="A41" t="s">
        <v>283</v>
      </c>
      <c r="B41" t="s">
        <v>371</v>
      </c>
      <c r="C41" t="s">
        <v>372</v>
      </c>
      <c r="D41" t="s">
        <v>373</v>
      </c>
      <c r="E41">
        <v>8650</v>
      </c>
      <c r="F41">
        <v>601651.56000000006</v>
      </c>
      <c r="G41">
        <v>57.56</v>
      </c>
      <c r="H41">
        <v>497894</v>
      </c>
      <c r="I41">
        <v>601651.56000000006</v>
      </c>
      <c r="J41">
        <v>57.56</v>
      </c>
      <c r="K41">
        <v>497894</v>
      </c>
      <c r="L41" t="s">
        <v>289</v>
      </c>
      <c r="M41" s="338">
        <v>43861</v>
      </c>
    </row>
    <row r="42" spans="1:13">
      <c r="A42" t="s">
        <v>283</v>
      </c>
      <c r="B42">
        <v>4031976</v>
      </c>
      <c r="C42">
        <v>4031976</v>
      </c>
      <c r="D42" t="s">
        <v>374</v>
      </c>
      <c r="E42">
        <v>1716</v>
      </c>
      <c r="F42">
        <v>337964.93</v>
      </c>
      <c r="G42">
        <v>317.04000000000002</v>
      </c>
      <c r="H42">
        <v>544037.11</v>
      </c>
      <c r="I42">
        <v>311416.71000000002</v>
      </c>
      <c r="J42">
        <v>285.8</v>
      </c>
      <c r="K42">
        <v>490432.8</v>
      </c>
      <c r="L42" t="s">
        <v>375</v>
      </c>
      <c r="M42" s="338">
        <v>43861</v>
      </c>
    </row>
    <row r="43" spans="1:13">
      <c r="A43" t="s">
        <v>283</v>
      </c>
      <c r="B43" t="s">
        <v>376</v>
      </c>
      <c r="C43" t="s">
        <v>376</v>
      </c>
      <c r="D43" t="s">
        <v>377</v>
      </c>
      <c r="E43">
        <v>4033</v>
      </c>
      <c r="F43">
        <v>382583.97</v>
      </c>
      <c r="G43">
        <v>94.62</v>
      </c>
      <c r="H43">
        <v>381615.73</v>
      </c>
      <c r="I43">
        <v>355874.45</v>
      </c>
      <c r="J43">
        <v>85.3</v>
      </c>
      <c r="K43">
        <v>344014.9</v>
      </c>
      <c r="L43" t="s">
        <v>375</v>
      </c>
      <c r="M43" s="338">
        <v>43861</v>
      </c>
    </row>
    <row r="44" spans="1:13">
      <c r="A44" t="s">
        <v>283</v>
      </c>
      <c r="B44">
        <v>5330047</v>
      </c>
      <c r="C44">
        <v>5330047</v>
      </c>
      <c r="D44" t="s">
        <v>378</v>
      </c>
      <c r="E44">
        <v>5188</v>
      </c>
      <c r="F44">
        <v>492884.56</v>
      </c>
      <c r="G44">
        <v>173.83</v>
      </c>
      <c r="H44">
        <v>901816.08</v>
      </c>
      <c r="I44">
        <v>452326.07</v>
      </c>
      <c r="J44">
        <v>156.69999999999999</v>
      </c>
      <c r="K44">
        <v>812959.6</v>
      </c>
      <c r="L44" t="s">
        <v>375</v>
      </c>
      <c r="M44" s="338">
        <v>43861</v>
      </c>
    </row>
    <row r="45" spans="1:13">
      <c r="A45" t="s">
        <v>283</v>
      </c>
      <c r="B45">
        <v>5889505</v>
      </c>
      <c r="C45">
        <v>5889505</v>
      </c>
      <c r="D45" t="s">
        <v>379</v>
      </c>
      <c r="E45">
        <v>19754</v>
      </c>
      <c r="F45">
        <v>389105.64</v>
      </c>
      <c r="G45">
        <v>21.72</v>
      </c>
      <c r="H45">
        <v>428971.08</v>
      </c>
      <c r="I45">
        <v>360551.52</v>
      </c>
      <c r="J45">
        <v>19.579999999999998</v>
      </c>
      <c r="K45">
        <v>386704.3</v>
      </c>
      <c r="L45" t="s">
        <v>375</v>
      </c>
      <c r="M45" s="338">
        <v>43861</v>
      </c>
    </row>
    <row r="46" spans="1:13">
      <c r="A46" t="s">
        <v>283</v>
      </c>
      <c r="B46">
        <v>4741844</v>
      </c>
      <c r="C46">
        <v>4741844</v>
      </c>
      <c r="D46" t="s">
        <v>380</v>
      </c>
      <c r="E46">
        <v>3654</v>
      </c>
      <c r="F46">
        <v>405958.8</v>
      </c>
      <c r="G46">
        <v>128.57</v>
      </c>
      <c r="H46">
        <v>469787</v>
      </c>
      <c r="I46">
        <v>375707.75</v>
      </c>
      <c r="J46">
        <v>115.9</v>
      </c>
      <c r="K46">
        <v>423498.6</v>
      </c>
      <c r="L46" t="s">
        <v>375</v>
      </c>
      <c r="M46" s="338">
        <v>43861</v>
      </c>
    </row>
    <row r="47" spans="1:13">
      <c r="A47" t="s">
        <v>283</v>
      </c>
      <c r="B47" t="s">
        <v>381</v>
      </c>
      <c r="C47" t="s">
        <v>381</v>
      </c>
      <c r="D47" t="s">
        <v>382</v>
      </c>
      <c r="E47">
        <v>7015</v>
      </c>
      <c r="F47">
        <v>553085.36</v>
      </c>
      <c r="G47">
        <v>103.1</v>
      </c>
      <c r="H47">
        <v>723234.87</v>
      </c>
      <c r="I47">
        <v>498746.86</v>
      </c>
      <c r="J47">
        <v>92.94</v>
      </c>
      <c r="K47">
        <v>651974.1</v>
      </c>
      <c r="L47" t="s">
        <v>375</v>
      </c>
      <c r="M47" s="338">
        <v>43861</v>
      </c>
    </row>
    <row r="48" spans="1:13">
      <c r="A48" t="s">
        <v>283</v>
      </c>
      <c r="B48">
        <v>5999330</v>
      </c>
      <c r="C48">
        <v>5999330</v>
      </c>
      <c r="D48" t="s">
        <v>383</v>
      </c>
      <c r="E48">
        <v>2900</v>
      </c>
      <c r="F48">
        <v>513054.91</v>
      </c>
      <c r="G48">
        <v>251.59</v>
      </c>
      <c r="H48">
        <v>729608.8</v>
      </c>
      <c r="I48">
        <v>449991.92</v>
      </c>
      <c r="J48">
        <v>226.8</v>
      </c>
      <c r="K48">
        <v>657720</v>
      </c>
      <c r="L48" t="s">
        <v>375</v>
      </c>
      <c r="M48" s="338">
        <v>43861</v>
      </c>
    </row>
    <row r="49" spans="1:13">
      <c r="A49" t="s">
        <v>283</v>
      </c>
      <c r="B49">
        <v>4031879</v>
      </c>
      <c r="C49">
        <v>4031879</v>
      </c>
      <c r="D49" t="s">
        <v>384</v>
      </c>
      <c r="E49">
        <v>18176</v>
      </c>
      <c r="F49">
        <v>343845.81</v>
      </c>
      <c r="G49">
        <v>29.6</v>
      </c>
      <c r="H49">
        <v>537939.15</v>
      </c>
      <c r="I49">
        <v>316197.39</v>
      </c>
      <c r="J49">
        <v>26.68</v>
      </c>
      <c r="K49">
        <v>484935.67999999999</v>
      </c>
      <c r="L49" t="s">
        <v>375</v>
      </c>
      <c r="M49" s="338">
        <v>43861</v>
      </c>
    </row>
    <row r="50" spans="1:13">
      <c r="A50" t="s">
        <v>283</v>
      </c>
      <c r="B50">
        <v>6054603</v>
      </c>
      <c r="C50">
        <v>6054603</v>
      </c>
      <c r="D50" t="s">
        <v>385</v>
      </c>
      <c r="E50">
        <v>24100</v>
      </c>
      <c r="F50">
        <v>234404.42</v>
      </c>
      <c r="G50">
        <v>10.5</v>
      </c>
      <c r="H50">
        <v>253052.22</v>
      </c>
      <c r="I50">
        <v>25815650</v>
      </c>
      <c r="J50">
        <v>1138</v>
      </c>
      <c r="K50">
        <v>27425800</v>
      </c>
      <c r="L50" t="s">
        <v>386</v>
      </c>
      <c r="M50" s="338">
        <v>43861</v>
      </c>
    </row>
    <row r="51" spans="1:13">
      <c r="A51" t="s">
        <v>283</v>
      </c>
      <c r="B51">
        <v>6499260</v>
      </c>
      <c r="C51">
        <v>6499260</v>
      </c>
      <c r="D51" t="s">
        <v>387</v>
      </c>
      <c r="E51">
        <v>3900</v>
      </c>
      <c r="F51">
        <v>211774.68</v>
      </c>
      <c r="G51">
        <v>67.12</v>
      </c>
      <c r="H51">
        <v>261751.25</v>
      </c>
      <c r="I51">
        <v>23262722</v>
      </c>
      <c r="J51">
        <v>7274</v>
      </c>
      <c r="K51">
        <v>28368600</v>
      </c>
      <c r="L51" t="s">
        <v>386</v>
      </c>
      <c r="M51" s="338">
        <v>43861</v>
      </c>
    </row>
    <row r="52" spans="1:13">
      <c r="A52" t="s">
        <v>283</v>
      </c>
      <c r="B52">
        <v>6555805</v>
      </c>
      <c r="C52">
        <v>6555805</v>
      </c>
      <c r="D52" t="s">
        <v>388</v>
      </c>
      <c r="E52">
        <v>6000</v>
      </c>
      <c r="F52">
        <v>214862.88</v>
      </c>
      <c r="G52">
        <v>39.26</v>
      </c>
      <c r="H52">
        <v>235560.07</v>
      </c>
      <c r="I52">
        <v>23582788</v>
      </c>
      <c r="J52">
        <v>4255</v>
      </c>
      <c r="K52">
        <v>25530000</v>
      </c>
      <c r="L52" t="s">
        <v>386</v>
      </c>
      <c r="M52" s="338">
        <v>43861</v>
      </c>
    </row>
    <row r="53" spans="1:13">
      <c r="A53" t="s">
        <v>283</v>
      </c>
      <c r="B53">
        <v>6640682</v>
      </c>
      <c r="C53">
        <v>6640682</v>
      </c>
      <c r="D53" t="s">
        <v>389</v>
      </c>
      <c r="E53">
        <v>3986</v>
      </c>
      <c r="F53">
        <v>400043.51</v>
      </c>
      <c r="G53">
        <v>129.54</v>
      </c>
      <c r="H53">
        <v>516363.17</v>
      </c>
      <c r="I53">
        <v>44158818</v>
      </c>
      <c r="J53">
        <v>14040</v>
      </c>
      <c r="K53">
        <v>55963440</v>
      </c>
      <c r="L53" t="s">
        <v>386</v>
      </c>
      <c r="M53" s="338">
        <v>43861</v>
      </c>
    </row>
    <row r="54" spans="1:13">
      <c r="A54" t="s">
        <v>283</v>
      </c>
      <c r="B54">
        <v>6659428</v>
      </c>
      <c r="C54">
        <v>6659428</v>
      </c>
      <c r="D54" t="s">
        <v>390</v>
      </c>
      <c r="E54">
        <v>7911</v>
      </c>
      <c r="F54">
        <v>352324.1</v>
      </c>
      <c r="G54">
        <v>59.14</v>
      </c>
      <c r="H54">
        <v>467886.23</v>
      </c>
      <c r="I54">
        <v>39528357</v>
      </c>
      <c r="J54">
        <v>6410</v>
      </c>
      <c r="K54">
        <v>50709510</v>
      </c>
      <c r="L54" t="s">
        <v>386</v>
      </c>
      <c r="M54" s="338">
        <v>43861</v>
      </c>
    </row>
    <row r="55" spans="1:13">
      <c r="A55" t="s">
        <v>283</v>
      </c>
      <c r="B55">
        <v>6661144</v>
      </c>
      <c r="C55">
        <v>6661144</v>
      </c>
      <c r="D55" t="s">
        <v>391</v>
      </c>
      <c r="E55">
        <v>17800</v>
      </c>
      <c r="F55">
        <v>280514.89</v>
      </c>
      <c r="G55">
        <v>17.14</v>
      </c>
      <c r="H55">
        <v>305152.24</v>
      </c>
      <c r="I55">
        <v>31008719</v>
      </c>
      <c r="J55">
        <v>1858</v>
      </c>
      <c r="K55">
        <v>33072400</v>
      </c>
      <c r="L55" t="s">
        <v>386</v>
      </c>
      <c r="M55" s="338">
        <v>43861</v>
      </c>
    </row>
    <row r="56" spans="1:13">
      <c r="A56" t="s">
        <v>283</v>
      </c>
      <c r="B56">
        <v>6269861</v>
      </c>
      <c r="C56">
        <v>6269861</v>
      </c>
      <c r="D56" t="s">
        <v>392</v>
      </c>
      <c r="E56">
        <v>11200</v>
      </c>
      <c r="F56">
        <v>178647.75</v>
      </c>
      <c r="G56">
        <v>16.3</v>
      </c>
      <c r="H56">
        <v>182601.96</v>
      </c>
      <c r="I56">
        <v>20187196</v>
      </c>
      <c r="J56">
        <v>1767</v>
      </c>
      <c r="K56">
        <v>19790400</v>
      </c>
      <c r="L56" t="s">
        <v>386</v>
      </c>
      <c r="M56" s="338">
        <v>43861</v>
      </c>
    </row>
    <row r="57" spans="1:13">
      <c r="A57" t="s">
        <v>283</v>
      </c>
      <c r="B57">
        <v>6229597</v>
      </c>
      <c r="C57">
        <v>6229597</v>
      </c>
      <c r="D57" t="s">
        <v>393</v>
      </c>
      <c r="E57">
        <v>50671</v>
      </c>
      <c r="F57">
        <v>404967.63</v>
      </c>
      <c r="G57">
        <v>7.9</v>
      </c>
      <c r="H57">
        <v>400206.46</v>
      </c>
      <c r="I57">
        <v>45371868</v>
      </c>
      <c r="J57">
        <v>856</v>
      </c>
      <c r="K57">
        <v>43374376</v>
      </c>
      <c r="L57" t="s">
        <v>386</v>
      </c>
      <c r="M57" s="338">
        <v>43861</v>
      </c>
    </row>
    <row r="58" spans="1:13">
      <c r="A58" t="s">
        <v>283</v>
      </c>
      <c r="B58">
        <v>6356406</v>
      </c>
      <c r="C58">
        <v>6356406</v>
      </c>
      <c r="D58" t="s">
        <v>394</v>
      </c>
      <c r="E58">
        <v>6188</v>
      </c>
      <c r="F58">
        <v>194414.99</v>
      </c>
      <c r="G58">
        <v>25.47</v>
      </c>
      <c r="H58">
        <v>157583.32</v>
      </c>
      <c r="I58">
        <v>21503189</v>
      </c>
      <c r="J58">
        <v>2760</v>
      </c>
      <c r="K58">
        <v>17078880</v>
      </c>
      <c r="L58" t="s">
        <v>386</v>
      </c>
      <c r="M58" s="338">
        <v>43861</v>
      </c>
    </row>
    <row r="59" spans="1:13">
      <c r="A59" t="s">
        <v>283</v>
      </c>
      <c r="B59">
        <v>6616508</v>
      </c>
      <c r="C59">
        <v>6616508</v>
      </c>
      <c r="D59" t="s">
        <v>395</v>
      </c>
      <c r="E59">
        <v>7290</v>
      </c>
      <c r="F59">
        <v>123898.39</v>
      </c>
      <c r="G59">
        <v>14.95</v>
      </c>
      <c r="H59">
        <v>108966.6</v>
      </c>
      <c r="I59">
        <v>14022188</v>
      </c>
      <c r="J59">
        <v>1620</v>
      </c>
      <c r="K59">
        <v>11809800</v>
      </c>
      <c r="L59" t="s">
        <v>386</v>
      </c>
      <c r="M59" s="338">
        <v>43861</v>
      </c>
    </row>
    <row r="60" spans="1:13">
      <c r="A60" t="s">
        <v>283</v>
      </c>
      <c r="B60">
        <v>6869302</v>
      </c>
      <c r="C60">
        <v>6869302</v>
      </c>
      <c r="D60" t="s">
        <v>396</v>
      </c>
      <c r="E60">
        <v>2398</v>
      </c>
      <c r="F60">
        <v>203559.9</v>
      </c>
      <c r="G60">
        <v>109.52</v>
      </c>
      <c r="H60">
        <v>262633.88</v>
      </c>
      <c r="I60">
        <v>23051525</v>
      </c>
      <c r="J60">
        <v>11870</v>
      </c>
      <c r="K60">
        <v>28464260</v>
      </c>
      <c r="L60" t="s">
        <v>386</v>
      </c>
      <c r="M60" s="338">
        <v>43861</v>
      </c>
    </row>
    <row r="61" spans="1:13">
      <c r="A61" t="s">
        <v>283</v>
      </c>
      <c r="B61">
        <v>6986041</v>
      </c>
      <c r="C61">
        <v>6986041</v>
      </c>
      <c r="D61" t="s">
        <v>397</v>
      </c>
      <c r="E61">
        <v>6300</v>
      </c>
      <c r="F61">
        <v>168291.53</v>
      </c>
      <c r="G61">
        <v>35.75</v>
      </c>
      <c r="H61">
        <v>225249.12</v>
      </c>
      <c r="I61">
        <v>19016943</v>
      </c>
      <c r="J61">
        <v>3875</v>
      </c>
      <c r="K61">
        <v>24412500</v>
      </c>
      <c r="L61" t="s">
        <v>386</v>
      </c>
      <c r="M61" s="338">
        <v>43861</v>
      </c>
    </row>
    <row r="62" spans="1:13">
      <c r="A62" t="s">
        <v>283</v>
      </c>
      <c r="B62" t="s">
        <v>398</v>
      </c>
      <c r="C62" t="s">
        <v>398</v>
      </c>
      <c r="D62" t="s">
        <v>399</v>
      </c>
      <c r="E62">
        <v>13596</v>
      </c>
      <c r="F62">
        <v>264414.63</v>
      </c>
      <c r="G62">
        <v>18.36</v>
      </c>
      <c r="H62">
        <v>249572.85</v>
      </c>
      <c r="I62">
        <v>2373861.6</v>
      </c>
      <c r="J62">
        <v>176.7</v>
      </c>
      <c r="K62">
        <v>2402413.2000000002</v>
      </c>
      <c r="L62" t="s">
        <v>400</v>
      </c>
      <c r="M62" s="338">
        <v>43861</v>
      </c>
    </row>
    <row r="63" spans="1:13">
      <c r="A63" t="s">
        <v>283</v>
      </c>
      <c r="B63">
        <v>7124594</v>
      </c>
      <c r="C63">
        <v>7124594</v>
      </c>
      <c r="D63" t="s">
        <v>401</v>
      </c>
      <c r="E63">
        <v>2596</v>
      </c>
      <c r="F63">
        <v>382225.63</v>
      </c>
      <c r="G63">
        <v>181</v>
      </c>
      <c r="H63">
        <v>469867.91</v>
      </c>
      <c r="I63">
        <v>383309.17</v>
      </c>
      <c r="J63">
        <v>174.3</v>
      </c>
      <c r="K63">
        <v>452482.8</v>
      </c>
      <c r="L63" t="s">
        <v>402</v>
      </c>
      <c r="M63" s="338">
        <v>43861</v>
      </c>
    </row>
    <row r="64" spans="1:13">
      <c r="A64" t="s">
        <v>283</v>
      </c>
      <c r="B64">
        <v>7171589</v>
      </c>
      <c r="C64">
        <v>7171589</v>
      </c>
      <c r="D64" t="s">
        <v>403</v>
      </c>
      <c r="E64">
        <v>18812</v>
      </c>
      <c r="F64">
        <v>260935.19</v>
      </c>
      <c r="G64">
        <v>12.68</v>
      </c>
      <c r="H64">
        <v>238617.42</v>
      </c>
      <c r="I64">
        <v>259038.25</v>
      </c>
      <c r="J64">
        <v>12.21</v>
      </c>
      <c r="K64">
        <v>229788.58</v>
      </c>
      <c r="L64" t="s">
        <v>402</v>
      </c>
      <c r="M64" s="338">
        <v>43861</v>
      </c>
    </row>
    <row r="65" spans="1:13">
      <c r="A65" t="s">
        <v>283</v>
      </c>
      <c r="B65" t="s">
        <v>404</v>
      </c>
      <c r="C65" t="s">
        <v>404</v>
      </c>
      <c r="D65" t="s">
        <v>405</v>
      </c>
      <c r="E65">
        <v>4504</v>
      </c>
      <c r="F65">
        <v>218870.8</v>
      </c>
      <c r="G65">
        <v>50.16</v>
      </c>
      <c r="H65">
        <v>225901.56</v>
      </c>
      <c r="I65">
        <v>218444</v>
      </c>
      <c r="J65">
        <v>48.3</v>
      </c>
      <c r="K65">
        <v>217543.2</v>
      </c>
      <c r="L65" t="s">
        <v>402</v>
      </c>
      <c r="M65" s="338">
        <v>43861</v>
      </c>
    </row>
    <row r="66" spans="1:13">
      <c r="A66" t="s">
        <v>283</v>
      </c>
      <c r="B66">
        <v>7333378</v>
      </c>
      <c r="C66">
        <v>7333378</v>
      </c>
      <c r="D66" t="s">
        <v>406</v>
      </c>
      <c r="E66">
        <v>2445</v>
      </c>
      <c r="F66">
        <v>439028.68</v>
      </c>
      <c r="G66">
        <v>411.42</v>
      </c>
      <c r="H66">
        <v>1005928.35</v>
      </c>
      <c r="I66">
        <v>438707.4</v>
      </c>
      <c r="J66">
        <v>396.2</v>
      </c>
      <c r="K66">
        <v>968709</v>
      </c>
      <c r="L66" t="s">
        <v>402</v>
      </c>
      <c r="M66" s="338">
        <v>43861</v>
      </c>
    </row>
    <row r="67" spans="1:13">
      <c r="A67" t="s">
        <v>283</v>
      </c>
      <c r="B67">
        <v>6185495</v>
      </c>
      <c r="C67">
        <v>6185495</v>
      </c>
      <c r="D67" t="s">
        <v>407</v>
      </c>
      <c r="E67">
        <v>1883</v>
      </c>
      <c r="F67">
        <v>180451.82</v>
      </c>
      <c r="G67">
        <v>208.79</v>
      </c>
      <c r="H67">
        <v>393156.57</v>
      </c>
      <c r="I67">
        <v>240346.12</v>
      </c>
      <c r="J67">
        <v>312.05</v>
      </c>
      <c r="K67">
        <v>587590.15</v>
      </c>
      <c r="L67" t="s">
        <v>408</v>
      </c>
      <c r="M67" s="338">
        <v>43861</v>
      </c>
    </row>
    <row r="68" spans="1:13">
      <c r="A68" t="s">
        <v>283</v>
      </c>
      <c r="B68" t="s">
        <v>409</v>
      </c>
      <c r="C68" t="s">
        <v>409</v>
      </c>
      <c r="D68" t="s">
        <v>410</v>
      </c>
      <c r="E68">
        <v>3022</v>
      </c>
      <c r="F68">
        <v>202969.60000000001</v>
      </c>
      <c r="G68">
        <v>96.87</v>
      </c>
      <c r="H68">
        <v>292727.86</v>
      </c>
      <c r="I68">
        <v>272162.45</v>
      </c>
      <c r="J68">
        <v>144.77000000000001</v>
      </c>
      <c r="K68">
        <v>437494.94</v>
      </c>
      <c r="L68" t="s">
        <v>408</v>
      </c>
      <c r="M68" s="338">
        <v>43861</v>
      </c>
    </row>
    <row r="69" spans="1:13">
      <c r="A69" t="s">
        <v>283</v>
      </c>
      <c r="B69" t="s">
        <v>411</v>
      </c>
      <c r="C69" t="s">
        <v>411</v>
      </c>
      <c r="D69" t="s">
        <v>412</v>
      </c>
      <c r="E69">
        <v>85492</v>
      </c>
      <c r="F69">
        <v>175873.37</v>
      </c>
      <c r="G69">
        <v>1.77</v>
      </c>
      <c r="H69">
        <v>151015.12</v>
      </c>
      <c r="I69">
        <v>234248.08</v>
      </c>
      <c r="J69">
        <v>2.64</v>
      </c>
      <c r="K69">
        <v>225698.88</v>
      </c>
      <c r="L69" t="s">
        <v>408</v>
      </c>
      <c r="M69" s="338">
        <v>43861</v>
      </c>
    </row>
    <row r="70" spans="1:13">
      <c r="A70" t="s">
        <v>283</v>
      </c>
      <c r="B70" t="s">
        <v>413</v>
      </c>
      <c r="C70" t="s">
        <v>413</v>
      </c>
      <c r="D70" t="s">
        <v>414</v>
      </c>
      <c r="E70">
        <v>19500</v>
      </c>
      <c r="F70">
        <v>175410.62</v>
      </c>
      <c r="G70">
        <v>8.7200000000000006</v>
      </c>
      <c r="H70">
        <v>170008.27</v>
      </c>
      <c r="I70">
        <v>234024.09</v>
      </c>
      <c r="J70">
        <v>13.03</v>
      </c>
      <c r="K70">
        <v>254085</v>
      </c>
      <c r="L70" t="s">
        <v>408</v>
      </c>
      <c r="M70" s="338">
        <v>43861</v>
      </c>
    </row>
    <row r="71" spans="1:13">
      <c r="A71" t="s">
        <v>283</v>
      </c>
      <c r="B71" s="339" t="s">
        <v>415</v>
      </c>
      <c r="C71" s="339" t="s">
        <v>415</v>
      </c>
      <c r="D71" t="s">
        <v>416</v>
      </c>
      <c r="E71">
        <v>65032</v>
      </c>
      <c r="F71">
        <v>487923.74</v>
      </c>
      <c r="G71">
        <v>8.33</v>
      </c>
      <c r="H71">
        <v>541966.84</v>
      </c>
      <c r="I71">
        <v>377482.74</v>
      </c>
      <c r="J71">
        <v>6.31</v>
      </c>
      <c r="K71">
        <v>410612.05</v>
      </c>
      <c r="L71" t="s">
        <v>417</v>
      </c>
      <c r="M71" s="338">
        <v>43861</v>
      </c>
    </row>
    <row r="72" spans="1:13">
      <c r="A72" t="s">
        <v>283</v>
      </c>
      <c r="B72" t="s">
        <v>418</v>
      </c>
      <c r="C72" t="s">
        <v>418</v>
      </c>
      <c r="D72" t="s">
        <v>419</v>
      </c>
      <c r="E72">
        <v>16095</v>
      </c>
      <c r="F72">
        <v>476240.25</v>
      </c>
      <c r="G72">
        <v>25.94</v>
      </c>
      <c r="H72">
        <v>417440.48</v>
      </c>
      <c r="I72">
        <v>370207.42</v>
      </c>
      <c r="J72">
        <v>19.649999999999999</v>
      </c>
      <c r="K72">
        <v>316266.75</v>
      </c>
      <c r="L72" t="s">
        <v>417</v>
      </c>
      <c r="M72" s="338">
        <v>43861</v>
      </c>
    </row>
    <row r="73" spans="1:13">
      <c r="A73" t="s">
        <v>283</v>
      </c>
      <c r="B73" t="s">
        <v>420</v>
      </c>
      <c r="C73" t="s">
        <v>420</v>
      </c>
      <c r="D73" t="s">
        <v>421</v>
      </c>
      <c r="E73">
        <v>7100</v>
      </c>
      <c r="F73">
        <v>406713.57</v>
      </c>
      <c r="G73">
        <v>103.43</v>
      </c>
      <c r="H73">
        <v>734334.28</v>
      </c>
      <c r="I73">
        <v>306696.84999999998</v>
      </c>
      <c r="J73">
        <v>78.36</v>
      </c>
      <c r="K73">
        <v>556356</v>
      </c>
      <c r="L73" t="s">
        <v>417</v>
      </c>
      <c r="M73" s="338">
        <v>43861</v>
      </c>
    </row>
    <row r="74" spans="1:13">
      <c r="A74" t="s">
        <v>283</v>
      </c>
      <c r="B74" t="s">
        <v>422</v>
      </c>
      <c r="C74" t="s">
        <v>422</v>
      </c>
      <c r="D74" t="s">
        <v>423</v>
      </c>
      <c r="E74">
        <v>20682</v>
      </c>
      <c r="F74">
        <v>410724.72</v>
      </c>
      <c r="G74">
        <v>22.3</v>
      </c>
      <c r="H74">
        <v>461202.61</v>
      </c>
      <c r="I74">
        <v>319786.15999999997</v>
      </c>
      <c r="J74">
        <v>16.89</v>
      </c>
      <c r="K74">
        <v>349422.39</v>
      </c>
      <c r="L74" t="s">
        <v>417</v>
      </c>
      <c r="M74" s="338">
        <v>43861</v>
      </c>
    </row>
    <row r="75" spans="1:13">
      <c r="A75" t="s">
        <v>283</v>
      </c>
      <c r="B75" t="s">
        <v>424</v>
      </c>
      <c r="C75" t="s">
        <v>424</v>
      </c>
      <c r="D75" t="s">
        <v>425</v>
      </c>
      <c r="F75">
        <v>365231.29</v>
      </c>
      <c r="H75">
        <v>365231.29</v>
      </c>
      <c r="I75">
        <v>365231.29</v>
      </c>
      <c r="K75">
        <v>365231.29</v>
      </c>
      <c r="L75" t="s">
        <v>289</v>
      </c>
      <c r="M75" s="338">
        <v>43861</v>
      </c>
    </row>
    <row r="76" spans="1:13">
      <c r="A76" t="s">
        <v>283</v>
      </c>
      <c r="B76" t="s">
        <v>424</v>
      </c>
      <c r="C76" t="s">
        <v>424</v>
      </c>
      <c r="D76" t="s">
        <v>426</v>
      </c>
      <c r="E76">
        <v>9995.11</v>
      </c>
      <c r="F76">
        <v>12881.77</v>
      </c>
      <c r="G76">
        <v>1.32</v>
      </c>
      <c r="H76">
        <v>13192.55</v>
      </c>
      <c r="I76">
        <v>9995.11</v>
      </c>
      <c r="J76">
        <v>1</v>
      </c>
      <c r="K76">
        <v>9995.11</v>
      </c>
      <c r="L76" t="s">
        <v>417</v>
      </c>
      <c r="M76" s="338">
        <v>43861</v>
      </c>
    </row>
    <row r="77" spans="1:13">
      <c r="A77" t="s">
        <v>283</v>
      </c>
      <c r="B77" t="s">
        <v>424</v>
      </c>
      <c r="C77" t="s">
        <v>424</v>
      </c>
      <c r="D77" t="s">
        <v>427</v>
      </c>
      <c r="E77">
        <v>198305.02</v>
      </c>
      <c r="F77">
        <v>21425.32</v>
      </c>
      <c r="G77">
        <v>0.1</v>
      </c>
      <c r="H77">
        <v>20600.759999999998</v>
      </c>
      <c r="I77">
        <v>198305.02</v>
      </c>
      <c r="J77">
        <v>1</v>
      </c>
      <c r="K77">
        <v>198305.02</v>
      </c>
      <c r="L77" t="s">
        <v>400</v>
      </c>
      <c r="M77" s="338">
        <v>43861</v>
      </c>
    </row>
    <row r="78" spans="1:13">
      <c r="A78" t="s">
        <v>283</v>
      </c>
      <c r="B78" t="s">
        <v>424</v>
      </c>
      <c r="C78" t="s">
        <v>424</v>
      </c>
      <c r="D78" t="s">
        <v>428</v>
      </c>
      <c r="E78">
        <v>24621.62</v>
      </c>
      <c r="F78">
        <v>24334.880000000001</v>
      </c>
      <c r="G78">
        <v>1.04</v>
      </c>
      <c r="H78">
        <v>25567.62</v>
      </c>
      <c r="I78">
        <v>24621.62</v>
      </c>
      <c r="J78">
        <v>1</v>
      </c>
      <c r="K78">
        <v>24621.62</v>
      </c>
      <c r="L78" t="s">
        <v>402</v>
      </c>
      <c r="M78" s="338">
        <v>43861</v>
      </c>
    </row>
    <row r="79" spans="1:13">
      <c r="A79" t="s">
        <v>283</v>
      </c>
      <c r="B79" t="s">
        <v>424</v>
      </c>
      <c r="C79" t="s">
        <v>424</v>
      </c>
      <c r="D79" t="s">
        <v>429</v>
      </c>
      <c r="E79">
        <v>3812855</v>
      </c>
      <c r="F79">
        <v>35128.86</v>
      </c>
      <c r="G79">
        <v>0.01</v>
      </c>
      <c r="H79">
        <v>35180.43</v>
      </c>
      <c r="I79">
        <v>3812855</v>
      </c>
      <c r="J79">
        <v>1</v>
      </c>
      <c r="K79">
        <v>3812855</v>
      </c>
      <c r="L79" t="s">
        <v>386</v>
      </c>
      <c r="M79" s="338">
        <v>43861</v>
      </c>
    </row>
    <row r="80" spans="1:13">
      <c r="A80" t="s">
        <v>283</v>
      </c>
      <c r="B80" t="s">
        <v>424</v>
      </c>
      <c r="C80" t="s">
        <v>424</v>
      </c>
      <c r="D80" t="s">
        <v>430</v>
      </c>
      <c r="E80">
        <v>15030.6</v>
      </c>
      <c r="F80">
        <v>10336.15</v>
      </c>
      <c r="G80">
        <v>0.67</v>
      </c>
      <c r="H80">
        <v>10056.969999999999</v>
      </c>
      <c r="I80">
        <v>15030.6</v>
      </c>
      <c r="J80">
        <v>1</v>
      </c>
      <c r="K80">
        <v>15030.6</v>
      </c>
      <c r="L80" t="s">
        <v>408</v>
      </c>
      <c r="M80" s="338">
        <v>43861</v>
      </c>
    </row>
    <row r="81" spans="1:13">
      <c r="A81" t="s">
        <v>283</v>
      </c>
      <c r="B81" t="s">
        <v>424</v>
      </c>
      <c r="C81" t="s">
        <v>424</v>
      </c>
      <c r="D81" t="s">
        <v>431</v>
      </c>
      <c r="E81">
        <v>3064.32</v>
      </c>
      <c r="F81">
        <v>3397.91</v>
      </c>
      <c r="G81">
        <v>1.1100000000000001</v>
      </c>
      <c r="H81">
        <v>3399.25</v>
      </c>
      <c r="I81">
        <v>3064.32</v>
      </c>
      <c r="J81">
        <v>1</v>
      </c>
      <c r="K81">
        <v>3064.32</v>
      </c>
      <c r="L81" t="s">
        <v>375</v>
      </c>
      <c r="M81" s="338">
        <v>43861</v>
      </c>
    </row>
    <row r="82" spans="1:13">
      <c r="A82" t="s">
        <v>283</v>
      </c>
      <c r="B82" t="s">
        <v>424</v>
      </c>
      <c r="C82" t="s">
        <v>424</v>
      </c>
      <c r="D82" t="s">
        <v>432</v>
      </c>
      <c r="E82">
        <v>6079.19</v>
      </c>
      <c r="F82">
        <v>4410.24</v>
      </c>
      <c r="G82">
        <v>0.73</v>
      </c>
      <c r="H82">
        <v>4454.2700000000004</v>
      </c>
      <c r="I82">
        <v>6079.19</v>
      </c>
      <c r="J82">
        <v>1</v>
      </c>
      <c r="K82">
        <v>6079.19</v>
      </c>
      <c r="L82" t="s">
        <v>285</v>
      </c>
      <c r="M82" s="338">
        <v>43861</v>
      </c>
    </row>
    <row r="83" spans="1:13">
      <c r="A83" t="s">
        <v>283</v>
      </c>
      <c r="B83" t="s">
        <v>424</v>
      </c>
      <c r="C83" t="s">
        <v>424</v>
      </c>
      <c r="D83" t="s">
        <v>433</v>
      </c>
      <c r="E83">
        <v>104647.49</v>
      </c>
      <c r="F83">
        <v>12117.53</v>
      </c>
      <c r="G83">
        <v>0.11</v>
      </c>
      <c r="H83">
        <v>11375.84</v>
      </c>
      <c r="I83">
        <v>104647.49</v>
      </c>
      <c r="J83">
        <v>1</v>
      </c>
      <c r="K83">
        <v>104647.49</v>
      </c>
      <c r="L83" t="s">
        <v>434</v>
      </c>
      <c r="M83" s="338">
        <v>43861</v>
      </c>
    </row>
    <row r="84" spans="1:13">
      <c r="M84" s="338"/>
    </row>
    <row r="85" spans="1:13">
      <c r="M85" s="3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2020-02-03T17:01:50Z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