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E:\Home\Shared\Institutional Reports\Reports\20241031\"/>
    </mc:Choice>
  </mc:AlternateContent>
  <xr:revisionPtr revIDLastSave="0" documentId="13_ncr:1_{F04D637C-942B-43D9-BAE0-BAA97B202729}"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6" i="7" l="1"/>
  <c r="U16" i="7"/>
  <c r="R16" i="7"/>
  <c r="S16" i="7"/>
  <c r="P16" i="7"/>
  <c r="Q16" i="7"/>
  <c r="H16" i="7"/>
  <c r="I16" i="7"/>
  <c r="T15" i="7"/>
  <c r="U15" i="7"/>
  <c r="R15" i="7"/>
  <c r="S15" i="7"/>
  <c r="P15" i="7"/>
  <c r="Q15" i="7"/>
  <c r="H15" i="7"/>
  <c r="I15" i="7"/>
  <c r="T14" i="7"/>
  <c r="U14" i="7"/>
  <c r="R14" i="7"/>
  <c r="S14" i="7"/>
  <c r="P14" i="7"/>
  <c r="Q14" i="7"/>
  <c r="H14" i="7"/>
  <c r="I14" i="7"/>
  <c r="T13" i="7"/>
  <c r="U13" i="7"/>
  <c r="R13" i="7"/>
  <c r="S13" i="7"/>
  <c r="P13" i="7"/>
  <c r="Q13" i="7"/>
  <c r="H13" i="7"/>
  <c r="I13" i="7"/>
  <c r="T12" i="7"/>
  <c r="U12" i="7"/>
  <c r="R12" i="7"/>
  <c r="S12" i="7"/>
  <c r="P12" i="7"/>
  <c r="Q12" i="7"/>
  <c r="H12" i="7"/>
  <c r="I12" i="7"/>
  <c r="T11" i="7"/>
  <c r="U11" i="7"/>
  <c r="R11" i="7"/>
  <c r="S11" i="7"/>
  <c r="P11" i="7"/>
  <c r="Q11" i="7"/>
  <c r="H11" i="7"/>
  <c r="I11" i="7"/>
  <c r="T10" i="7"/>
  <c r="U10" i="7"/>
  <c r="R10" i="7"/>
  <c r="S10" i="7"/>
  <c r="P10" i="7"/>
  <c r="Q10" i="7"/>
  <c r="H10" i="7"/>
  <c r="I10" i="7"/>
  <c r="T9" i="7"/>
  <c r="U9" i="7"/>
  <c r="R9" i="7"/>
  <c r="S9" i="7"/>
  <c r="P9" i="7"/>
  <c r="Q9" i="7"/>
  <c r="H9" i="7"/>
  <c r="I9" i="7"/>
  <c r="T8" i="7"/>
  <c r="U8" i="7"/>
  <c r="R8" i="7"/>
  <c r="S8" i="7"/>
  <c r="P8" i="7"/>
  <c r="Q8" i="7"/>
  <c r="H8" i="7"/>
  <c r="I8" i="7"/>
  <c r="T7" i="7"/>
  <c r="U7" i="7"/>
  <c r="R7" i="7"/>
  <c r="S7" i="7"/>
  <c r="P7" i="7"/>
  <c r="Q7" i="7"/>
  <c r="H7" i="7"/>
  <c r="I7" i="7"/>
  <c r="S15" i="12"/>
  <c r="T15" i="12"/>
  <c r="O15" i="12"/>
  <c r="P15" i="12"/>
  <c r="K15" i="12"/>
  <c r="L15" i="12"/>
  <c r="G15" i="12"/>
  <c r="H15" i="12"/>
  <c r="S14" i="12"/>
  <c r="T14" i="12"/>
  <c r="O14" i="12"/>
  <c r="P14" i="12"/>
  <c r="K14" i="12"/>
  <c r="L14" i="12"/>
  <c r="G14" i="12"/>
  <c r="H14" i="12"/>
  <c r="S13" i="12"/>
  <c r="T13" i="12"/>
  <c r="O13" i="12"/>
  <c r="P13" i="12"/>
  <c r="K13" i="12"/>
  <c r="L13" i="12"/>
  <c r="G13" i="12"/>
  <c r="H13" i="12"/>
  <c r="S12" i="12"/>
  <c r="T12" i="12"/>
  <c r="O12" i="12"/>
  <c r="P12" i="12"/>
  <c r="K12" i="12"/>
  <c r="L12" i="12"/>
  <c r="G12" i="12"/>
  <c r="H12" i="12"/>
  <c r="S11" i="12"/>
  <c r="T11" i="12"/>
  <c r="O11" i="12"/>
  <c r="P11" i="12"/>
  <c r="K11" i="12"/>
  <c r="L11" i="12"/>
  <c r="G11" i="12"/>
  <c r="H11" i="12"/>
  <c r="S10" i="12"/>
  <c r="T10" i="12"/>
  <c r="O10" i="12"/>
  <c r="P10" i="12"/>
  <c r="K10" i="12"/>
  <c r="L10" i="12"/>
  <c r="G10" i="12"/>
  <c r="H10" i="12"/>
  <c r="S9" i="12"/>
  <c r="T9" i="12"/>
  <c r="O9" i="12"/>
  <c r="P9" i="12"/>
  <c r="K9" i="12"/>
  <c r="L9" i="12"/>
  <c r="G9" i="12"/>
  <c r="H9" i="12"/>
  <c r="S8" i="12"/>
  <c r="T8" i="12"/>
  <c r="O8" i="12"/>
  <c r="P8" i="12"/>
  <c r="K8" i="12"/>
  <c r="L8" i="12"/>
  <c r="G8" i="12"/>
  <c r="H8" i="12"/>
  <c r="S7" i="12"/>
  <c r="T7" i="12"/>
  <c r="O7" i="12"/>
  <c r="P7" i="12"/>
  <c r="K7" i="12"/>
  <c r="L7" i="12"/>
  <c r="G7" i="12"/>
  <c r="H7" i="12"/>
  <c r="S6" i="12"/>
  <c r="T6" i="12"/>
  <c r="O6" i="12"/>
  <c r="P6" i="12"/>
  <c r="K6" i="12"/>
  <c r="L6" i="12"/>
  <c r="G6" i="12"/>
  <c r="H6" i="12"/>
  <c r="T25" i="7"/>
  <c r="U25" i="7"/>
  <c r="R25" i="7"/>
  <c r="S25" i="7"/>
  <c r="P25" i="7"/>
  <c r="Q25" i="7"/>
  <c r="H25" i="7"/>
  <c r="I25" i="7"/>
  <c r="T24" i="7"/>
  <c r="U24" i="7"/>
  <c r="R24" i="7"/>
  <c r="S24" i="7"/>
  <c r="P24" i="7"/>
  <c r="Q24" i="7"/>
  <c r="H24" i="7"/>
  <c r="I24" i="7"/>
  <c r="T23" i="7"/>
  <c r="U23" i="7"/>
  <c r="R23" i="7"/>
  <c r="S23" i="7"/>
  <c r="P23" i="7"/>
  <c r="Q23" i="7"/>
  <c r="H23" i="7"/>
  <c r="I23" i="7"/>
  <c r="T22" i="7"/>
  <c r="U22" i="7"/>
  <c r="R22" i="7"/>
  <c r="S22" i="7"/>
  <c r="P22" i="7"/>
  <c r="Q22" i="7"/>
  <c r="H22" i="7"/>
  <c r="I22" i="7"/>
  <c r="T21" i="7"/>
  <c r="U21" i="7"/>
  <c r="R21" i="7"/>
  <c r="S21" i="7"/>
  <c r="P21" i="7"/>
  <c r="Q21" i="7"/>
  <c r="H21" i="7"/>
  <c r="I21" i="7"/>
  <c r="T20" i="7"/>
  <c r="U20" i="7"/>
  <c r="R20" i="7"/>
  <c r="S20" i="7"/>
  <c r="P20" i="7"/>
  <c r="Q20" i="7"/>
  <c r="H20" i="7"/>
  <c r="I20" i="7"/>
  <c r="T19" i="7"/>
  <c r="U19" i="7"/>
  <c r="R19" i="7"/>
  <c r="S19" i="7"/>
  <c r="P19" i="7"/>
  <c r="Q19" i="7"/>
  <c r="H19" i="7"/>
  <c r="I19" i="7"/>
  <c r="T18" i="7"/>
  <c r="U18" i="7"/>
  <c r="R18" i="7"/>
  <c r="S18" i="7"/>
  <c r="P18" i="7"/>
  <c r="Q18" i="7"/>
  <c r="H18" i="7"/>
  <c r="I18" i="7"/>
  <c r="T17" i="7"/>
  <c r="U17" i="7"/>
  <c r="R17" i="7"/>
  <c r="S17" i="7"/>
  <c r="P17" i="7"/>
  <c r="Q17" i="7"/>
  <c r="H17" i="7"/>
  <c r="I17" i="7"/>
  <c r="T6" i="7"/>
  <c r="U6" i="7"/>
  <c r="R6" i="7"/>
  <c r="S6" i="7"/>
  <c r="P6" i="7"/>
  <c r="Q6" i="7"/>
  <c r="H6" i="7"/>
  <c r="I6" i="7"/>
  <c r="S23" i="12"/>
  <c r="T23" i="12"/>
  <c r="O23" i="12"/>
  <c r="P23" i="12"/>
  <c r="K23" i="12"/>
  <c r="L23" i="12"/>
  <c r="G23" i="12"/>
  <c r="H23" i="12"/>
  <c r="S22" i="12"/>
  <c r="T22" i="12"/>
  <c r="O22" i="12"/>
  <c r="P22" i="12"/>
  <c r="K22" i="12"/>
  <c r="L22" i="12"/>
  <c r="G22" i="12"/>
  <c r="H22" i="12"/>
  <c r="S21" i="12"/>
  <c r="T21" i="12"/>
  <c r="O21" i="12"/>
  <c r="P21" i="12"/>
  <c r="K21" i="12"/>
  <c r="L21" i="12"/>
  <c r="G21" i="12"/>
  <c r="H21" i="12"/>
  <c r="S20" i="12"/>
  <c r="T20" i="12"/>
  <c r="O20" i="12"/>
  <c r="P20" i="12"/>
  <c r="K20" i="12"/>
  <c r="L20" i="12"/>
  <c r="G20" i="12"/>
  <c r="H20" i="12"/>
  <c r="S19" i="12"/>
  <c r="T19" i="12"/>
  <c r="O19" i="12"/>
  <c r="P19" i="12"/>
  <c r="K19" i="12"/>
  <c r="L19" i="12"/>
  <c r="G19" i="12"/>
  <c r="H19" i="12"/>
  <c r="S18" i="12"/>
  <c r="T18" i="12"/>
  <c r="O18" i="12"/>
  <c r="P18" i="12"/>
  <c r="K18" i="12"/>
  <c r="L18" i="12"/>
  <c r="G18" i="12"/>
  <c r="H18" i="12"/>
  <c r="S17" i="12"/>
  <c r="T17" i="12"/>
  <c r="O17" i="12"/>
  <c r="P17" i="12"/>
  <c r="K17" i="12"/>
  <c r="L17" i="12"/>
  <c r="G17" i="12"/>
  <c r="H17" i="12"/>
  <c r="S16" i="12"/>
  <c r="T16" i="12"/>
  <c r="O16" i="12"/>
  <c r="P16" i="12"/>
  <c r="K16" i="12"/>
  <c r="L16" i="12"/>
  <c r="G16" i="12"/>
  <c r="H16" i="12"/>
  <c r="S5" i="12"/>
  <c r="T5" i="12"/>
  <c r="O5" i="12"/>
  <c r="P5" i="12"/>
  <c r="K5" i="12"/>
  <c r="L5" i="12"/>
  <c r="G5" i="12"/>
  <c r="H5" i="12"/>
  <c r="S4" i="12"/>
  <c r="T4" i="12"/>
  <c r="O4" i="12"/>
  <c r="P4" i="12"/>
  <c r="K4" i="12"/>
  <c r="L4" i="12"/>
  <c r="G4" i="12"/>
  <c r="H4" i="12"/>
  <c r="A72" i="2"/>
  <c r="Q72" i="2"/>
  <c r="R72" i="2"/>
  <c r="S72" i="2"/>
  <c r="I72" i="2"/>
  <c r="J72" i="2"/>
  <c r="K72" i="2"/>
  <c r="A71" i="2"/>
  <c r="I71" i="2"/>
  <c r="J71" i="2"/>
  <c r="K71" i="2"/>
  <c r="A70" i="2"/>
  <c r="Q70" i="2"/>
  <c r="R70" i="2"/>
  <c r="S70" i="2"/>
  <c r="A69" i="2"/>
  <c r="Q69" i="2"/>
  <c r="R69" i="2"/>
  <c r="S69" i="2"/>
  <c r="I69" i="2"/>
  <c r="J69" i="2"/>
  <c r="K69" i="2"/>
  <c r="A68" i="2"/>
  <c r="I68" i="2"/>
  <c r="J68" i="2"/>
  <c r="K68" i="2"/>
  <c r="A67" i="2"/>
  <c r="I67" i="2"/>
  <c r="J67" i="2"/>
  <c r="K67" i="2"/>
  <c r="A66" i="2"/>
  <c r="E66" i="2"/>
  <c r="F66" i="2"/>
  <c r="G66" i="2"/>
  <c r="A65" i="2"/>
  <c r="Q65" i="2"/>
  <c r="R65" i="2"/>
  <c r="S65" i="2"/>
  <c r="I65" i="2"/>
  <c r="J65" i="2"/>
  <c r="K65" i="2"/>
  <c r="E69" i="2"/>
  <c r="F69" i="2"/>
  <c r="G69" i="2"/>
  <c r="M65" i="2"/>
  <c r="N65" i="2"/>
  <c r="O65" i="2"/>
  <c r="M67" i="2"/>
  <c r="N67" i="2"/>
  <c r="O67" i="2"/>
  <c r="M69" i="2"/>
  <c r="N69" i="2"/>
  <c r="O69" i="2"/>
  <c r="Q68" i="2"/>
  <c r="R68" i="2"/>
  <c r="S68" i="2"/>
  <c r="E71" i="2"/>
  <c r="F71" i="2"/>
  <c r="G71" i="2"/>
  <c r="E65" i="2"/>
  <c r="F65" i="2"/>
  <c r="G65" i="2"/>
  <c r="M71" i="2"/>
  <c r="N71" i="2"/>
  <c r="O71" i="2"/>
  <c r="Q66" i="2"/>
  <c r="R66" i="2"/>
  <c r="S66" i="2"/>
  <c r="E67" i="2"/>
  <c r="F67" i="2"/>
  <c r="G67" i="2"/>
  <c r="M66" i="2"/>
  <c r="N66" i="2"/>
  <c r="O66" i="2"/>
  <c r="Q67" i="2"/>
  <c r="R67" i="2"/>
  <c r="S67" i="2"/>
  <c r="E68" i="2"/>
  <c r="F68" i="2"/>
  <c r="G68" i="2"/>
  <c r="M70" i="2"/>
  <c r="N70" i="2"/>
  <c r="O70" i="2"/>
  <c r="Q71" i="2"/>
  <c r="R71" i="2"/>
  <c r="S71" i="2"/>
  <c r="E72" i="2"/>
  <c r="F72" i="2"/>
  <c r="G72" i="2"/>
  <c r="I66" i="2"/>
  <c r="J66" i="2"/>
  <c r="K66" i="2"/>
  <c r="M68" i="2"/>
  <c r="N68" i="2"/>
  <c r="O68" i="2"/>
  <c r="E70" i="2"/>
  <c r="F70" i="2"/>
  <c r="G70" i="2"/>
  <c r="M72" i="2"/>
  <c r="N72" i="2"/>
  <c r="O72" i="2"/>
  <c r="I70" i="2"/>
  <c r="J70" i="2"/>
  <c r="K70" i="2"/>
  <c r="T29" i="7"/>
  <c r="U29" i="7"/>
  <c r="R29" i="7"/>
  <c r="S29" i="7"/>
  <c r="P29" i="7"/>
  <c r="Q29" i="7"/>
  <c r="H29" i="7"/>
  <c r="I29" i="7"/>
  <c r="S30" i="12"/>
  <c r="T30" i="12"/>
  <c r="O30" i="12"/>
  <c r="P30" i="12"/>
  <c r="K30" i="12"/>
  <c r="L30" i="12"/>
  <c r="G30" i="12"/>
  <c r="H30" i="12"/>
  <c r="T31" i="7"/>
  <c r="U31" i="7"/>
  <c r="R31" i="7"/>
  <c r="S31" i="7"/>
  <c r="P31" i="7"/>
  <c r="Q31" i="7"/>
  <c r="H31" i="7"/>
  <c r="I31" i="7"/>
  <c r="T40" i="7"/>
  <c r="U40" i="7"/>
  <c r="R40" i="7"/>
  <c r="S40" i="7"/>
  <c r="P40" i="7"/>
  <c r="Q40" i="7"/>
  <c r="H40" i="7"/>
  <c r="I40" i="7"/>
  <c r="T39" i="7"/>
  <c r="U39" i="7"/>
  <c r="R39" i="7"/>
  <c r="S39" i="7"/>
  <c r="P39" i="7"/>
  <c r="Q39" i="7"/>
  <c r="H39" i="7"/>
  <c r="I39" i="7"/>
  <c r="T38" i="7"/>
  <c r="U38" i="7"/>
  <c r="R38" i="7"/>
  <c r="S38" i="7"/>
  <c r="P38" i="7"/>
  <c r="Q38" i="7"/>
  <c r="H38" i="7"/>
  <c r="I38" i="7"/>
  <c r="T37" i="7"/>
  <c r="U37" i="7"/>
  <c r="R37" i="7"/>
  <c r="S37" i="7"/>
  <c r="P37" i="7"/>
  <c r="Q37" i="7"/>
  <c r="H37" i="7"/>
  <c r="I37" i="7"/>
  <c r="T36" i="7"/>
  <c r="U36" i="7"/>
  <c r="R36" i="7"/>
  <c r="S36" i="7"/>
  <c r="P36" i="7"/>
  <c r="Q36" i="7"/>
  <c r="H36" i="7"/>
  <c r="I36" i="7"/>
  <c r="T35" i="7"/>
  <c r="U35" i="7"/>
  <c r="R35" i="7"/>
  <c r="S35" i="7"/>
  <c r="P35" i="7"/>
  <c r="Q35" i="7"/>
  <c r="H35" i="7"/>
  <c r="I35" i="7"/>
  <c r="T34" i="7"/>
  <c r="U34" i="7"/>
  <c r="R34" i="7"/>
  <c r="S34" i="7"/>
  <c r="P34" i="7"/>
  <c r="Q34" i="7"/>
  <c r="H34" i="7"/>
  <c r="I34" i="7"/>
  <c r="T33" i="7"/>
  <c r="U33" i="7"/>
  <c r="R33" i="7"/>
  <c r="S33" i="7"/>
  <c r="P33" i="7"/>
  <c r="Q33" i="7"/>
  <c r="H33" i="7"/>
  <c r="I33" i="7"/>
  <c r="T32" i="7"/>
  <c r="U32" i="7"/>
  <c r="R32" i="7"/>
  <c r="S32" i="7"/>
  <c r="P32" i="7"/>
  <c r="Q32" i="7"/>
  <c r="H32" i="7"/>
  <c r="I32" i="7"/>
  <c r="T30" i="7"/>
  <c r="U30" i="7"/>
  <c r="R30" i="7"/>
  <c r="S30" i="7"/>
  <c r="P30" i="7"/>
  <c r="Q30" i="7"/>
  <c r="H30" i="7"/>
  <c r="I30" i="7"/>
  <c r="T28" i="7"/>
  <c r="U28" i="7"/>
  <c r="R28" i="7"/>
  <c r="S28" i="7"/>
  <c r="P28" i="7"/>
  <c r="Q28" i="7"/>
  <c r="H28" i="7"/>
  <c r="I28" i="7"/>
  <c r="T27" i="7"/>
  <c r="U27" i="7"/>
  <c r="R27" i="7"/>
  <c r="S27" i="7"/>
  <c r="P27" i="7"/>
  <c r="Q27" i="7"/>
  <c r="H27" i="7"/>
  <c r="I27" i="7"/>
  <c r="S37" i="12"/>
  <c r="T37" i="12"/>
  <c r="O37" i="12"/>
  <c r="P37" i="12"/>
  <c r="K37" i="12"/>
  <c r="L37" i="12"/>
  <c r="G37" i="12"/>
  <c r="H37" i="12"/>
  <c r="S36" i="12"/>
  <c r="T36" i="12"/>
  <c r="O36" i="12"/>
  <c r="P36" i="12"/>
  <c r="K36" i="12"/>
  <c r="L36" i="12"/>
  <c r="G36" i="12"/>
  <c r="H36" i="12"/>
  <c r="S35" i="12"/>
  <c r="T35" i="12"/>
  <c r="O35" i="12"/>
  <c r="P35" i="12"/>
  <c r="K35" i="12"/>
  <c r="L35" i="12"/>
  <c r="G35" i="12"/>
  <c r="H35" i="12"/>
  <c r="S34" i="12"/>
  <c r="T34" i="12"/>
  <c r="O34" i="12"/>
  <c r="P34" i="12"/>
  <c r="K34" i="12"/>
  <c r="L34" i="12"/>
  <c r="G34" i="12"/>
  <c r="H34" i="12"/>
  <c r="S33" i="12"/>
  <c r="T33" i="12"/>
  <c r="O33" i="12"/>
  <c r="P33" i="12"/>
  <c r="K33" i="12"/>
  <c r="L33" i="12"/>
  <c r="G33" i="12"/>
  <c r="H33" i="12"/>
  <c r="S32" i="12"/>
  <c r="T32" i="12"/>
  <c r="O32" i="12"/>
  <c r="P32" i="12"/>
  <c r="K32" i="12"/>
  <c r="L32" i="12"/>
  <c r="G32" i="12"/>
  <c r="H32" i="12"/>
  <c r="S31" i="12"/>
  <c r="T31" i="12"/>
  <c r="O31" i="12"/>
  <c r="P31" i="12"/>
  <c r="K31" i="12"/>
  <c r="L31" i="12"/>
  <c r="G31" i="12"/>
  <c r="H31" i="12"/>
  <c r="S29" i="12"/>
  <c r="T29" i="12"/>
  <c r="O29" i="12"/>
  <c r="P29" i="12"/>
  <c r="K29" i="12"/>
  <c r="L29" i="12"/>
  <c r="G29" i="12"/>
  <c r="H29" i="12"/>
  <c r="S28" i="12"/>
  <c r="T28" i="12"/>
  <c r="O28" i="12"/>
  <c r="P28" i="12"/>
  <c r="K28" i="12"/>
  <c r="L28" i="12"/>
  <c r="G28" i="12"/>
  <c r="H28" i="12"/>
  <c r="S27" i="12"/>
  <c r="T27" i="12"/>
  <c r="O27" i="12"/>
  <c r="P27" i="12"/>
  <c r="K27" i="12"/>
  <c r="L27" i="12"/>
  <c r="G27" i="12"/>
  <c r="H27" i="12"/>
  <c r="S26" i="12"/>
  <c r="T26" i="12"/>
  <c r="O26" i="12"/>
  <c r="P26" i="12"/>
  <c r="K26" i="12"/>
  <c r="L26" i="12"/>
  <c r="G26" i="12"/>
  <c r="H26" i="12"/>
  <c r="S25" i="12"/>
  <c r="T25" i="12"/>
  <c r="O25" i="12"/>
  <c r="K25" i="12"/>
  <c r="L25" i="12"/>
  <c r="G25" i="12"/>
  <c r="H25" i="12"/>
  <c r="T96" i="7"/>
  <c r="U96" i="7"/>
  <c r="R96" i="7"/>
  <c r="S96" i="7"/>
  <c r="P96" i="7"/>
  <c r="Q96" i="7"/>
  <c r="H96" i="7"/>
  <c r="I96" i="7"/>
  <c r="T95" i="7"/>
  <c r="U95" i="7"/>
  <c r="R95" i="7"/>
  <c r="S95" i="7"/>
  <c r="P95" i="7"/>
  <c r="Q95" i="7"/>
  <c r="H95" i="7"/>
  <c r="I95" i="7"/>
  <c r="T94" i="7"/>
  <c r="U94" i="7"/>
  <c r="R94" i="7"/>
  <c r="S94" i="7"/>
  <c r="P94" i="7"/>
  <c r="Q94" i="7"/>
  <c r="H94" i="7"/>
  <c r="I94" i="7"/>
  <c r="T93" i="7"/>
  <c r="U93" i="7"/>
  <c r="R93" i="7"/>
  <c r="S93" i="7"/>
  <c r="P93" i="7"/>
  <c r="Q93" i="7"/>
  <c r="H93" i="7"/>
  <c r="I93" i="7"/>
  <c r="T92" i="7"/>
  <c r="U92" i="7"/>
  <c r="R92" i="7"/>
  <c r="S92" i="7"/>
  <c r="P92" i="7"/>
  <c r="Q92" i="7"/>
  <c r="H92" i="7"/>
  <c r="I92" i="7"/>
  <c r="T91" i="7"/>
  <c r="U91" i="7"/>
  <c r="R91" i="7"/>
  <c r="S91" i="7"/>
  <c r="P91" i="7"/>
  <c r="Q91" i="7"/>
  <c r="H91" i="7"/>
  <c r="I91" i="7"/>
  <c r="T90" i="7"/>
  <c r="U90" i="7"/>
  <c r="R90" i="7"/>
  <c r="S90" i="7"/>
  <c r="P90" i="7"/>
  <c r="Q90" i="7"/>
  <c r="H90" i="7"/>
  <c r="I90" i="7"/>
  <c r="S68" i="12"/>
  <c r="T68" i="12"/>
  <c r="O68" i="12"/>
  <c r="P68" i="12"/>
  <c r="K68" i="12"/>
  <c r="L68" i="12"/>
  <c r="G68" i="12"/>
  <c r="H68" i="12"/>
  <c r="S67" i="12"/>
  <c r="T67" i="12"/>
  <c r="O67" i="12"/>
  <c r="P67" i="12"/>
  <c r="K67" i="12"/>
  <c r="L67" i="12"/>
  <c r="G67" i="12"/>
  <c r="H67" i="12"/>
  <c r="S66" i="12"/>
  <c r="T66" i="12"/>
  <c r="O66" i="12"/>
  <c r="P66" i="12"/>
  <c r="K66" i="12"/>
  <c r="L66" i="12"/>
  <c r="G66" i="12"/>
  <c r="H66" i="12"/>
  <c r="S65" i="12"/>
  <c r="T65" i="12"/>
  <c r="O65" i="12"/>
  <c r="P65" i="12"/>
  <c r="K65" i="12"/>
  <c r="L65" i="12"/>
  <c r="G65" i="12"/>
  <c r="H65" i="12"/>
  <c r="S64" i="12"/>
  <c r="T64" i="12"/>
  <c r="O64" i="12"/>
  <c r="P64" i="12"/>
  <c r="K64" i="12"/>
  <c r="L64" i="12"/>
  <c r="G64" i="12"/>
  <c r="H64" i="12"/>
  <c r="S63" i="12"/>
  <c r="T63" i="12"/>
  <c r="O63" i="12"/>
  <c r="P63" i="12"/>
  <c r="K63" i="12"/>
  <c r="L63" i="12"/>
  <c r="G63" i="12"/>
  <c r="H63" i="12"/>
  <c r="S62" i="12"/>
  <c r="T62" i="12"/>
  <c r="O62" i="12"/>
  <c r="P62" i="12"/>
  <c r="K62" i="12"/>
  <c r="L62" i="12"/>
  <c r="G62" i="12"/>
  <c r="H62" i="12"/>
  <c r="S61" i="12"/>
  <c r="T61" i="12"/>
  <c r="O61" i="12"/>
  <c r="P61" i="12"/>
  <c r="K61" i="12"/>
  <c r="L61" i="12"/>
  <c r="G61" i="12"/>
  <c r="H61" i="12"/>
  <c r="S60" i="12"/>
  <c r="T60" i="12"/>
  <c r="O60" i="12"/>
  <c r="P60" i="12"/>
  <c r="K60" i="12"/>
  <c r="L60" i="12"/>
  <c r="G60" i="12"/>
  <c r="H60" i="12"/>
  <c r="S59" i="12"/>
  <c r="T59" i="12"/>
  <c r="O59" i="12"/>
  <c r="P59" i="12"/>
  <c r="K59" i="12"/>
  <c r="L59" i="12"/>
  <c r="G59" i="12"/>
  <c r="H59" i="12"/>
  <c r="A62" i="2"/>
  <c r="E62" i="2"/>
  <c r="F62" i="2"/>
  <c r="G62" i="2"/>
  <c r="P81" i="2"/>
  <c r="C19" i="1"/>
  <c r="I104" i="12"/>
  <c r="C24" i="1"/>
  <c r="Q104" i="12"/>
  <c r="L103" i="7"/>
  <c r="J103" i="7"/>
  <c r="C25" i="1"/>
  <c r="D52" i="1"/>
  <c r="D51" i="1"/>
  <c r="D50" i="1"/>
  <c r="A3" i="2"/>
  <c r="Q3" i="2"/>
  <c r="J104" i="12"/>
  <c r="D24" i="1"/>
  <c r="R104" i="12"/>
  <c r="O103" i="7"/>
  <c r="M103" i="7"/>
  <c r="D25" i="1"/>
  <c r="H81" i="2"/>
  <c r="E12" i="3"/>
  <c r="F12" i="3"/>
  <c r="H70" i="7"/>
  <c r="I70" i="7"/>
  <c r="P70" i="7"/>
  <c r="Q70" i="7"/>
  <c r="R70" i="7"/>
  <c r="S70" i="7"/>
  <c r="T70" i="7"/>
  <c r="U70" i="7"/>
  <c r="H71" i="7"/>
  <c r="I71" i="7"/>
  <c r="P71" i="7"/>
  <c r="Q71" i="7"/>
  <c r="R71" i="7"/>
  <c r="S71" i="7"/>
  <c r="T71" i="7"/>
  <c r="U71" i="7"/>
  <c r="H72" i="7"/>
  <c r="I72" i="7"/>
  <c r="P72" i="7"/>
  <c r="Q72" i="7"/>
  <c r="R72" i="7"/>
  <c r="S72" i="7"/>
  <c r="T72" i="7"/>
  <c r="U72" i="7"/>
  <c r="H73" i="7"/>
  <c r="I73" i="7"/>
  <c r="P73" i="7"/>
  <c r="Q73" i="7"/>
  <c r="R73" i="7"/>
  <c r="S73" i="7"/>
  <c r="T73" i="7"/>
  <c r="U73" i="7"/>
  <c r="H74" i="7"/>
  <c r="I74" i="7"/>
  <c r="P74" i="7"/>
  <c r="Q74" i="7"/>
  <c r="R74" i="7"/>
  <c r="S74" i="7"/>
  <c r="T74" i="7"/>
  <c r="U74" i="7"/>
  <c r="H75" i="7"/>
  <c r="I75" i="7"/>
  <c r="P75" i="7"/>
  <c r="Q75" i="7"/>
  <c r="R75" i="7"/>
  <c r="S75" i="7"/>
  <c r="T75" i="7"/>
  <c r="U75" i="7"/>
  <c r="H76" i="7"/>
  <c r="I76" i="7"/>
  <c r="P76" i="7"/>
  <c r="Q76" i="7"/>
  <c r="R76" i="7"/>
  <c r="S76" i="7"/>
  <c r="T76" i="7"/>
  <c r="U76" i="7"/>
  <c r="H77" i="7"/>
  <c r="I77" i="7"/>
  <c r="P77" i="7"/>
  <c r="Q77" i="7"/>
  <c r="R77" i="7"/>
  <c r="S77" i="7"/>
  <c r="T77" i="7"/>
  <c r="U77" i="7"/>
  <c r="H78" i="7"/>
  <c r="I78" i="7"/>
  <c r="P78" i="7"/>
  <c r="Q78" i="7"/>
  <c r="R78" i="7"/>
  <c r="S78" i="7"/>
  <c r="T78" i="7"/>
  <c r="U78" i="7"/>
  <c r="H79" i="7"/>
  <c r="I79" i="7"/>
  <c r="P79" i="7"/>
  <c r="Q79" i="7"/>
  <c r="R79" i="7"/>
  <c r="S79" i="7"/>
  <c r="T79" i="7"/>
  <c r="U79" i="7"/>
  <c r="H80" i="7"/>
  <c r="I80" i="7"/>
  <c r="P80" i="7"/>
  <c r="Q80" i="7"/>
  <c r="R80" i="7"/>
  <c r="S80" i="7"/>
  <c r="T80" i="7"/>
  <c r="U80" i="7"/>
  <c r="H81" i="7"/>
  <c r="I81" i="7"/>
  <c r="P81" i="7"/>
  <c r="Q81" i="7"/>
  <c r="R81" i="7"/>
  <c r="S81" i="7"/>
  <c r="T81" i="7"/>
  <c r="U81" i="7"/>
  <c r="R82" i="7"/>
  <c r="S82" i="7"/>
  <c r="T82" i="7"/>
  <c r="U82" i="7"/>
  <c r="O83" i="12"/>
  <c r="P83" i="12"/>
  <c r="S83" i="12"/>
  <c r="T83" i="12"/>
  <c r="O84" i="12"/>
  <c r="P84" i="12"/>
  <c r="S84" i="12"/>
  <c r="T84" i="12"/>
  <c r="O85" i="12"/>
  <c r="P85" i="12"/>
  <c r="S85" i="12"/>
  <c r="T85" i="12"/>
  <c r="O86" i="12"/>
  <c r="P86" i="12"/>
  <c r="S86" i="12"/>
  <c r="T86" i="12"/>
  <c r="O87" i="12"/>
  <c r="P87" i="12"/>
  <c r="S87" i="12"/>
  <c r="T87" i="12"/>
  <c r="O88" i="12"/>
  <c r="P88" i="12"/>
  <c r="S88" i="12"/>
  <c r="T88" i="12"/>
  <c r="O89" i="12"/>
  <c r="P89" i="12"/>
  <c r="S89" i="12"/>
  <c r="T89" i="12"/>
  <c r="O90" i="12"/>
  <c r="P90" i="12"/>
  <c r="S90" i="12"/>
  <c r="T90" i="12"/>
  <c r="O91" i="12"/>
  <c r="P91" i="12"/>
  <c r="S91" i="12"/>
  <c r="T91" i="12"/>
  <c r="O92" i="12"/>
  <c r="P92" i="12"/>
  <c r="S92" i="12"/>
  <c r="T92" i="12"/>
  <c r="K83" i="12"/>
  <c r="L83" i="12"/>
  <c r="K84" i="12"/>
  <c r="L84" i="12"/>
  <c r="K85" i="12"/>
  <c r="L85" i="12"/>
  <c r="K86" i="12"/>
  <c r="L86" i="12"/>
  <c r="K87" i="12"/>
  <c r="L87" i="12"/>
  <c r="K88" i="12"/>
  <c r="L88" i="12"/>
  <c r="K89" i="12"/>
  <c r="L89" i="12"/>
  <c r="K90" i="12"/>
  <c r="L90" i="12"/>
  <c r="K91" i="12"/>
  <c r="L91" i="12"/>
  <c r="K92" i="12"/>
  <c r="L92" i="12"/>
  <c r="G83" i="12"/>
  <c r="H83" i="12"/>
  <c r="G84" i="12"/>
  <c r="H84" i="12"/>
  <c r="G85" i="12"/>
  <c r="H85" i="12"/>
  <c r="G86" i="12"/>
  <c r="H86" i="12"/>
  <c r="G87" i="12"/>
  <c r="H87" i="12"/>
  <c r="G88" i="12"/>
  <c r="H88" i="12"/>
  <c r="G89" i="12"/>
  <c r="H89" i="12"/>
  <c r="G90" i="12"/>
  <c r="H90" i="12"/>
  <c r="G91" i="12"/>
  <c r="H91" i="12"/>
  <c r="G92" i="12"/>
  <c r="H92" i="12"/>
  <c r="F4" i="9"/>
  <c r="G4" i="9"/>
  <c r="S97" i="12"/>
  <c r="T97" i="12"/>
  <c r="O97" i="12"/>
  <c r="P97" i="12"/>
  <c r="K97" i="12"/>
  <c r="L97" i="12"/>
  <c r="G97" i="12"/>
  <c r="H97" i="12"/>
  <c r="T3" i="7"/>
  <c r="T4" i="7"/>
  <c r="T5" i="7"/>
  <c r="T26" i="7"/>
  <c r="U26" i="7"/>
  <c r="T41" i="7"/>
  <c r="T42" i="7"/>
  <c r="T43" i="7"/>
  <c r="T44" i="7"/>
  <c r="U44" i="7"/>
  <c r="T45" i="7"/>
  <c r="T46" i="7"/>
  <c r="T47" i="7"/>
  <c r="T48" i="7"/>
  <c r="U48" i="7"/>
  <c r="T49" i="7"/>
  <c r="T50" i="7"/>
  <c r="T51" i="7"/>
  <c r="T52" i="7"/>
  <c r="U52" i="7"/>
  <c r="T53" i="7"/>
  <c r="U53" i="7"/>
  <c r="T54" i="7"/>
  <c r="U54" i="7"/>
  <c r="T55" i="7"/>
  <c r="U55" i="7"/>
  <c r="T56" i="7"/>
  <c r="U56" i="7"/>
  <c r="T57" i="7"/>
  <c r="U57" i="7"/>
  <c r="T58" i="7"/>
  <c r="U58" i="7"/>
  <c r="T59" i="7"/>
  <c r="U59" i="7"/>
  <c r="T60" i="7"/>
  <c r="U60" i="7"/>
  <c r="T61" i="7"/>
  <c r="U61" i="7"/>
  <c r="T62" i="7"/>
  <c r="U62" i="7"/>
  <c r="T63" i="7"/>
  <c r="U63" i="7"/>
  <c r="T64" i="7"/>
  <c r="U64" i="7"/>
  <c r="T65" i="7"/>
  <c r="U65" i="7"/>
  <c r="T66" i="7"/>
  <c r="U66" i="7"/>
  <c r="T67" i="7"/>
  <c r="T68" i="7"/>
  <c r="U68" i="7"/>
  <c r="T69" i="7"/>
  <c r="U69" i="7"/>
  <c r="T83" i="7"/>
  <c r="T84" i="7"/>
  <c r="T85" i="7"/>
  <c r="T86" i="7"/>
  <c r="T87" i="7"/>
  <c r="T88" i="7"/>
  <c r="T89" i="7"/>
  <c r="T97" i="7"/>
  <c r="T98" i="7"/>
  <c r="T99" i="7"/>
  <c r="T100" i="7"/>
  <c r="T101" i="7"/>
  <c r="T102" i="7"/>
  <c r="R3" i="7"/>
  <c r="R4" i="7"/>
  <c r="S4" i="7"/>
  <c r="R5" i="7"/>
  <c r="R26" i="7"/>
  <c r="S26" i="7"/>
  <c r="R41" i="7"/>
  <c r="R42" i="7"/>
  <c r="S42" i="7"/>
  <c r="R43" i="7"/>
  <c r="R44" i="7"/>
  <c r="S44" i="7"/>
  <c r="R45" i="7"/>
  <c r="R46" i="7"/>
  <c r="R47" i="7"/>
  <c r="R48" i="7"/>
  <c r="S48" i="7"/>
  <c r="R49" i="7"/>
  <c r="R50" i="7"/>
  <c r="S50" i="7"/>
  <c r="R51" i="7"/>
  <c r="R52" i="7"/>
  <c r="S52" i="7"/>
  <c r="R53" i="7"/>
  <c r="R54" i="7"/>
  <c r="S54" i="7"/>
  <c r="R55" i="7"/>
  <c r="S55" i="7"/>
  <c r="R56" i="7"/>
  <c r="S56" i="7"/>
  <c r="R57" i="7"/>
  <c r="S57" i="7"/>
  <c r="R58" i="7"/>
  <c r="S58" i="7"/>
  <c r="R59" i="7"/>
  <c r="S59" i="7"/>
  <c r="R60" i="7"/>
  <c r="S60" i="7"/>
  <c r="R61" i="7"/>
  <c r="S61" i="7"/>
  <c r="R62" i="7"/>
  <c r="S62" i="7"/>
  <c r="R63" i="7"/>
  <c r="S63" i="7"/>
  <c r="R64" i="7"/>
  <c r="S64" i="7"/>
  <c r="R65" i="7"/>
  <c r="S65" i="7"/>
  <c r="R66" i="7"/>
  <c r="S66" i="7"/>
  <c r="R67" i="7"/>
  <c r="S67" i="7"/>
  <c r="R68" i="7"/>
  <c r="S68" i="7"/>
  <c r="R69" i="7"/>
  <c r="S69" i="7"/>
  <c r="R83" i="7"/>
  <c r="S83" i="7"/>
  <c r="R84" i="7"/>
  <c r="S84" i="7"/>
  <c r="R85" i="7"/>
  <c r="R86" i="7"/>
  <c r="R87" i="7"/>
  <c r="R88" i="7"/>
  <c r="S88" i="7"/>
  <c r="R89" i="7"/>
  <c r="R97" i="7"/>
  <c r="R98" i="7"/>
  <c r="S98" i="7"/>
  <c r="R99" i="7"/>
  <c r="S99" i="7"/>
  <c r="R100" i="7"/>
  <c r="R101" i="7"/>
  <c r="R102" i="7"/>
  <c r="S102" i="7"/>
  <c r="P3" i="7"/>
  <c r="P4" i="7"/>
  <c r="P5" i="7"/>
  <c r="Q5" i="7"/>
  <c r="P26" i="7"/>
  <c r="Q26" i="7"/>
  <c r="P41" i="7"/>
  <c r="P42" i="7"/>
  <c r="P43" i="7"/>
  <c r="P44" i="7"/>
  <c r="Q44" i="7"/>
  <c r="P45" i="7"/>
  <c r="P46" i="7"/>
  <c r="P47" i="7"/>
  <c r="Q47" i="7"/>
  <c r="P48" i="7"/>
  <c r="Q48" i="7"/>
  <c r="P49" i="7"/>
  <c r="P50" i="7"/>
  <c r="P51" i="7"/>
  <c r="Q51" i="7"/>
  <c r="P52" i="7"/>
  <c r="Q52" i="7"/>
  <c r="P53" i="7"/>
  <c r="Q53" i="7"/>
  <c r="P54" i="7"/>
  <c r="Q54" i="7"/>
  <c r="P55" i="7"/>
  <c r="Q55" i="7"/>
  <c r="P56" i="7"/>
  <c r="Q56" i="7"/>
  <c r="P57" i="7"/>
  <c r="Q57" i="7"/>
  <c r="P58" i="7"/>
  <c r="Q58" i="7"/>
  <c r="P59" i="7"/>
  <c r="Q59" i="7"/>
  <c r="P60" i="7"/>
  <c r="Q60" i="7"/>
  <c r="P61" i="7"/>
  <c r="Q61" i="7"/>
  <c r="P62" i="7"/>
  <c r="Q62" i="7"/>
  <c r="P63" i="7"/>
  <c r="Q63" i="7"/>
  <c r="P64" i="7"/>
  <c r="Q64" i="7"/>
  <c r="P65" i="7"/>
  <c r="Q65" i="7"/>
  <c r="P66" i="7"/>
  <c r="Q66" i="7"/>
  <c r="P67" i="7"/>
  <c r="Q67" i="7"/>
  <c r="P68" i="7"/>
  <c r="Q68" i="7"/>
  <c r="P69" i="7"/>
  <c r="Q69" i="7"/>
  <c r="P82" i="7"/>
  <c r="Q82" i="7"/>
  <c r="P83" i="7"/>
  <c r="P84" i="7"/>
  <c r="P85" i="7"/>
  <c r="Q85" i="7"/>
  <c r="P86" i="7"/>
  <c r="P87" i="7"/>
  <c r="Q87" i="7"/>
  <c r="P88" i="7"/>
  <c r="Q88" i="7"/>
  <c r="P89" i="7"/>
  <c r="Q89" i="7"/>
  <c r="P97" i="7"/>
  <c r="P98" i="7"/>
  <c r="Q98" i="7"/>
  <c r="P99" i="7"/>
  <c r="P100" i="7"/>
  <c r="P101" i="7"/>
  <c r="P102" i="7"/>
  <c r="F103" i="7"/>
  <c r="G103" i="7"/>
  <c r="U67" i="7"/>
  <c r="S53" i="7"/>
  <c r="H52" i="7"/>
  <c r="I52" i="7"/>
  <c r="H53" i="7"/>
  <c r="I53" i="7"/>
  <c r="H54" i="7"/>
  <c r="I54" i="7"/>
  <c r="H55" i="7"/>
  <c r="I55" i="7"/>
  <c r="H56" i="7"/>
  <c r="I56" i="7"/>
  <c r="H57" i="7"/>
  <c r="I57" i="7"/>
  <c r="H58" i="7"/>
  <c r="I58" i="7"/>
  <c r="H59" i="7"/>
  <c r="I59" i="7"/>
  <c r="H60" i="7"/>
  <c r="I60" i="7"/>
  <c r="H61" i="7"/>
  <c r="I61" i="7"/>
  <c r="H62" i="7"/>
  <c r="I62" i="7"/>
  <c r="H63" i="7"/>
  <c r="I63" i="7"/>
  <c r="H64" i="7"/>
  <c r="I64" i="7"/>
  <c r="H65" i="7"/>
  <c r="I65" i="7"/>
  <c r="H66" i="7"/>
  <c r="I66" i="7"/>
  <c r="H67" i="7"/>
  <c r="I67" i="7"/>
  <c r="H68" i="7"/>
  <c r="I68" i="7"/>
  <c r="H69" i="7"/>
  <c r="I69" i="7"/>
  <c r="H82" i="7"/>
  <c r="I82" i="7"/>
  <c r="H83" i="7"/>
  <c r="I83" i="7"/>
  <c r="H84" i="7"/>
  <c r="I84" i="7"/>
  <c r="H85" i="7"/>
  <c r="I85" i="7"/>
  <c r="H86" i="7"/>
  <c r="I86" i="7"/>
  <c r="H87" i="7"/>
  <c r="I87" i="7"/>
  <c r="H88" i="7"/>
  <c r="I88" i="7"/>
  <c r="H89" i="7"/>
  <c r="I89" i="7"/>
  <c r="H97" i="7"/>
  <c r="I97" i="7"/>
  <c r="H98" i="7"/>
  <c r="I98" i="7"/>
  <c r="H99" i="7"/>
  <c r="I99" i="7"/>
  <c r="H100" i="7"/>
  <c r="I100" i="7"/>
  <c r="H101" i="7"/>
  <c r="I101" i="7"/>
  <c r="H102" i="7"/>
  <c r="I102" i="7"/>
  <c r="H3" i="7"/>
  <c r="I3" i="7"/>
  <c r="H4" i="7"/>
  <c r="I4" i="7"/>
  <c r="H5" i="7"/>
  <c r="I5" i="7"/>
  <c r="H26" i="7"/>
  <c r="I26" i="7"/>
  <c r="H41" i="7"/>
  <c r="I41" i="7"/>
  <c r="H42" i="7"/>
  <c r="I42" i="7"/>
  <c r="H43" i="7"/>
  <c r="I43" i="7"/>
  <c r="H44" i="7"/>
  <c r="I44" i="7"/>
  <c r="H45" i="7"/>
  <c r="I45" i="7"/>
  <c r="H46" i="7"/>
  <c r="I46" i="7"/>
  <c r="H47" i="7"/>
  <c r="I47" i="7"/>
  <c r="H48" i="7"/>
  <c r="I48" i="7"/>
  <c r="H49" i="7"/>
  <c r="I49" i="7"/>
  <c r="H50" i="7"/>
  <c r="I50" i="7"/>
  <c r="H51" i="7"/>
  <c r="I51" i="7"/>
  <c r="H2" i="7"/>
  <c r="I2" i="7"/>
  <c r="S3" i="12"/>
  <c r="T3" i="12"/>
  <c r="S24" i="12"/>
  <c r="T24" i="12"/>
  <c r="S38" i="12"/>
  <c r="T38" i="12"/>
  <c r="S39" i="12"/>
  <c r="T39" i="12"/>
  <c r="S40" i="12"/>
  <c r="T40" i="12"/>
  <c r="S41" i="12"/>
  <c r="T41" i="12"/>
  <c r="S42" i="12"/>
  <c r="T42" i="12"/>
  <c r="S43" i="12"/>
  <c r="T43" i="12"/>
  <c r="S44" i="12"/>
  <c r="T44" i="12"/>
  <c r="S45" i="12"/>
  <c r="T45" i="12"/>
  <c r="S46" i="12"/>
  <c r="T46" i="12"/>
  <c r="S47" i="12"/>
  <c r="T47" i="12"/>
  <c r="S48" i="12"/>
  <c r="T48" i="12"/>
  <c r="S49" i="12"/>
  <c r="T49" i="12"/>
  <c r="S50" i="12"/>
  <c r="T50" i="12"/>
  <c r="S51" i="12"/>
  <c r="T51" i="12"/>
  <c r="S52" i="12"/>
  <c r="T52" i="12"/>
  <c r="S53" i="12"/>
  <c r="T53" i="12"/>
  <c r="S54" i="12"/>
  <c r="T54" i="12"/>
  <c r="S55" i="12"/>
  <c r="T55" i="12"/>
  <c r="S56" i="12"/>
  <c r="T56" i="12"/>
  <c r="S57" i="12"/>
  <c r="T57" i="12"/>
  <c r="S58" i="12"/>
  <c r="T58" i="12"/>
  <c r="S69" i="12"/>
  <c r="T69" i="12"/>
  <c r="S70" i="12"/>
  <c r="T70" i="12"/>
  <c r="S71" i="12"/>
  <c r="T71" i="12"/>
  <c r="S72" i="12"/>
  <c r="T72" i="12"/>
  <c r="S73" i="12"/>
  <c r="T73" i="12"/>
  <c r="S74" i="12"/>
  <c r="T74" i="12"/>
  <c r="S75" i="12"/>
  <c r="T75" i="12"/>
  <c r="S76" i="12"/>
  <c r="T76" i="12"/>
  <c r="S77" i="12"/>
  <c r="T77" i="12"/>
  <c r="S78" i="12"/>
  <c r="T78" i="12"/>
  <c r="S79" i="12"/>
  <c r="T79" i="12"/>
  <c r="S80" i="12"/>
  <c r="T80" i="12"/>
  <c r="S81" i="12"/>
  <c r="T81" i="12"/>
  <c r="S82" i="12"/>
  <c r="T82" i="12"/>
  <c r="S93" i="12"/>
  <c r="T93" i="12"/>
  <c r="S94" i="12"/>
  <c r="T94" i="12"/>
  <c r="S95" i="12"/>
  <c r="T95" i="12"/>
  <c r="S96" i="12"/>
  <c r="T96" i="12"/>
  <c r="S98" i="12"/>
  <c r="T98" i="12"/>
  <c r="S99" i="12"/>
  <c r="T99" i="12"/>
  <c r="S100" i="12"/>
  <c r="T100" i="12"/>
  <c r="O3" i="12"/>
  <c r="P3" i="12"/>
  <c r="O24" i="12"/>
  <c r="P24" i="12"/>
  <c r="O38" i="12"/>
  <c r="P38" i="12"/>
  <c r="O39" i="12"/>
  <c r="P39" i="12"/>
  <c r="O40" i="12"/>
  <c r="P40" i="12"/>
  <c r="O41" i="12"/>
  <c r="P41" i="12"/>
  <c r="O42" i="12"/>
  <c r="P42" i="12"/>
  <c r="O43" i="12"/>
  <c r="P43" i="12"/>
  <c r="O44" i="12"/>
  <c r="P44" i="12"/>
  <c r="O45" i="12"/>
  <c r="P45" i="12"/>
  <c r="O46" i="12"/>
  <c r="P46" i="12"/>
  <c r="O47" i="12"/>
  <c r="P47" i="12"/>
  <c r="O48" i="12"/>
  <c r="P48" i="12"/>
  <c r="O49" i="12"/>
  <c r="P49" i="12"/>
  <c r="O50" i="12"/>
  <c r="P50" i="12"/>
  <c r="O51" i="12"/>
  <c r="P51" i="12"/>
  <c r="O52" i="12"/>
  <c r="P52" i="12"/>
  <c r="O53" i="12"/>
  <c r="P53" i="12"/>
  <c r="O54" i="12"/>
  <c r="P54" i="12"/>
  <c r="O55" i="12"/>
  <c r="P55" i="12"/>
  <c r="O56" i="12"/>
  <c r="P56" i="12"/>
  <c r="O57" i="12"/>
  <c r="P57" i="12"/>
  <c r="O58" i="12"/>
  <c r="P58" i="12"/>
  <c r="O69" i="12"/>
  <c r="P69" i="12"/>
  <c r="O70" i="12"/>
  <c r="P70" i="12"/>
  <c r="O71" i="12"/>
  <c r="P71" i="12"/>
  <c r="O72" i="12"/>
  <c r="P72" i="12"/>
  <c r="O73" i="12"/>
  <c r="P73" i="12"/>
  <c r="O74" i="12"/>
  <c r="P74" i="12"/>
  <c r="O75" i="12"/>
  <c r="P75" i="12"/>
  <c r="O76" i="12"/>
  <c r="P76" i="12"/>
  <c r="O77" i="12"/>
  <c r="P77" i="12"/>
  <c r="O78" i="12"/>
  <c r="P78" i="12"/>
  <c r="O79" i="12"/>
  <c r="P79" i="12"/>
  <c r="O80" i="12"/>
  <c r="P80" i="12"/>
  <c r="O81" i="12"/>
  <c r="P81" i="12"/>
  <c r="O82" i="12"/>
  <c r="P82" i="12"/>
  <c r="O93" i="12"/>
  <c r="P93" i="12"/>
  <c r="O94" i="12"/>
  <c r="P94" i="12"/>
  <c r="O95" i="12"/>
  <c r="P95" i="12"/>
  <c r="O96" i="12"/>
  <c r="P96" i="12"/>
  <c r="O98" i="12"/>
  <c r="P98" i="12"/>
  <c r="O99" i="12"/>
  <c r="P99" i="12"/>
  <c r="O100" i="12"/>
  <c r="P100" i="12"/>
  <c r="K54" i="12"/>
  <c r="L54" i="12"/>
  <c r="K55" i="12"/>
  <c r="L55" i="12"/>
  <c r="K56" i="12"/>
  <c r="L56" i="12"/>
  <c r="K57" i="12"/>
  <c r="L57" i="12"/>
  <c r="K58" i="12"/>
  <c r="L58" i="12"/>
  <c r="K69" i="12"/>
  <c r="L69" i="12"/>
  <c r="K70" i="12"/>
  <c r="L70" i="12"/>
  <c r="K71" i="12"/>
  <c r="L71" i="12"/>
  <c r="K72" i="12"/>
  <c r="L72" i="12"/>
  <c r="K73" i="12"/>
  <c r="L73" i="12"/>
  <c r="K74" i="12"/>
  <c r="L74" i="12"/>
  <c r="K75" i="12"/>
  <c r="L75" i="12"/>
  <c r="K76" i="12"/>
  <c r="L76" i="12"/>
  <c r="K77" i="12"/>
  <c r="L77" i="12"/>
  <c r="K78" i="12"/>
  <c r="L78" i="12"/>
  <c r="K79" i="12"/>
  <c r="L79" i="12"/>
  <c r="K80" i="12"/>
  <c r="L80" i="12"/>
  <c r="K81" i="12"/>
  <c r="L81" i="12"/>
  <c r="K82" i="12"/>
  <c r="L82" i="12"/>
  <c r="K93" i="12"/>
  <c r="L93" i="12"/>
  <c r="K94" i="12"/>
  <c r="L94" i="12"/>
  <c r="K95" i="12"/>
  <c r="L95" i="12"/>
  <c r="K96" i="12"/>
  <c r="L96" i="12"/>
  <c r="K98" i="12"/>
  <c r="L98" i="12"/>
  <c r="K99" i="12"/>
  <c r="L99" i="12"/>
  <c r="K100" i="12"/>
  <c r="L100" i="12"/>
  <c r="G54" i="12"/>
  <c r="H54" i="12"/>
  <c r="G55" i="12"/>
  <c r="H55" i="12"/>
  <c r="G56" i="12"/>
  <c r="H56" i="12"/>
  <c r="G57" i="12"/>
  <c r="H57" i="12"/>
  <c r="G58" i="12"/>
  <c r="H58" i="12"/>
  <c r="G69" i="12"/>
  <c r="H69" i="12"/>
  <c r="G70" i="12"/>
  <c r="H70" i="12"/>
  <c r="G71" i="12"/>
  <c r="H71" i="12"/>
  <c r="G72" i="12"/>
  <c r="H72" i="12"/>
  <c r="G73" i="12"/>
  <c r="H73" i="12"/>
  <c r="G74" i="12"/>
  <c r="H74" i="12"/>
  <c r="G75" i="12"/>
  <c r="H75" i="12"/>
  <c r="G76" i="12"/>
  <c r="H76" i="12"/>
  <c r="G77" i="12"/>
  <c r="H77" i="12"/>
  <c r="G78" i="12"/>
  <c r="H78" i="12"/>
  <c r="G79" i="12"/>
  <c r="H79" i="12"/>
  <c r="G80" i="12"/>
  <c r="H80" i="12"/>
  <c r="G81" i="12"/>
  <c r="H81" i="12"/>
  <c r="G82" i="12"/>
  <c r="H82" i="12"/>
  <c r="G93" i="12"/>
  <c r="H93" i="12"/>
  <c r="G94" i="12"/>
  <c r="H94" i="12"/>
  <c r="G95" i="12"/>
  <c r="H95" i="12"/>
  <c r="G96" i="12"/>
  <c r="H96" i="12"/>
  <c r="G98" i="12"/>
  <c r="H98" i="12"/>
  <c r="G99" i="12"/>
  <c r="H99" i="12"/>
  <c r="G100" i="12"/>
  <c r="H100" i="12"/>
  <c r="A4" i="2"/>
  <c r="M4" i="2"/>
  <c r="A5" i="2"/>
  <c r="I5" i="2"/>
  <c r="J5" i="2"/>
  <c r="K5" i="2"/>
  <c r="A6" i="2"/>
  <c r="A7" i="2"/>
  <c r="E7" i="2"/>
  <c r="F7" i="2"/>
  <c r="G7" i="2"/>
  <c r="A8" i="2"/>
  <c r="A9" i="2"/>
  <c r="E9" i="2"/>
  <c r="F9" i="2"/>
  <c r="G9" i="2"/>
  <c r="A10" i="2"/>
  <c r="A11" i="2"/>
  <c r="E11" i="2"/>
  <c r="F11" i="2"/>
  <c r="G11" i="2"/>
  <c r="A12" i="2"/>
  <c r="Q12" i="2"/>
  <c r="R12" i="2"/>
  <c r="S12" i="2"/>
  <c r="A13" i="2"/>
  <c r="A14" i="2"/>
  <c r="A15" i="2"/>
  <c r="M15" i="2"/>
  <c r="N15" i="2"/>
  <c r="O15" i="2"/>
  <c r="A16" i="2"/>
  <c r="M16" i="2"/>
  <c r="A17" i="2"/>
  <c r="E17" i="2"/>
  <c r="F17" i="2"/>
  <c r="G17" i="2"/>
  <c r="A18" i="2"/>
  <c r="A19" i="2"/>
  <c r="E19" i="2"/>
  <c r="A20" i="2"/>
  <c r="A21" i="2"/>
  <c r="I21" i="2"/>
  <c r="J21" i="2"/>
  <c r="K21" i="2"/>
  <c r="A22" i="2"/>
  <c r="A23" i="2"/>
  <c r="A24" i="2"/>
  <c r="M24" i="2"/>
  <c r="N24" i="2"/>
  <c r="O24" i="2"/>
  <c r="A25" i="2"/>
  <c r="A26" i="2"/>
  <c r="A27" i="2"/>
  <c r="E27" i="2"/>
  <c r="F27" i="2"/>
  <c r="G27" i="2"/>
  <c r="A28" i="2"/>
  <c r="Q28" i="2"/>
  <c r="R28" i="2"/>
  <c r="S28" i="2"/>
  <c r="A29" i="2"/>
  <c r="I29" i="2"/>
  <c r="J29" i="2"/>
  <c r="K29" i="2"/>
  <c r="A30" i="2"/>
  <c r="A31" i="2"/>
  <c r="E31" i="2"/>
  <c r="F31" i="2"/>
  <c r="G31" i="2"/>
  <c r="A32" i="2"/>
  <c r="M32" i="2"/>
  <c r="N32" i="2"/>
  <c r="O32" i="2"/>
  <c r="A33" i="2"/>
  <c r="E33" i="2"/>
  <c r="F33" i="2"/>
  <c r="G33" i="2"/>
  <c r="A34" i="2"/>
  <c r="A35" i="2"/>
  <c r="E35" i="2"/>
  <c r="F35" i="2"/>
  <c r="G35" i="2"/>
  <c r="A36" i="2"/>
  <c r="I36" i="2"/>
  <c r="J36" i="2"/>
  <c r="K36" i="2"/>
  <c r="A37" i="2"/>
  <c r="E37" i="2"/>
  <c r="F37" i="2"/>
  <c r="G37" i="2"/>
  <c r="A38" i="2"/>
  <c r="A39" i="2"/>
  <c r="E39" i="2"/>
  <c r="F39" i="2"/>
  <c r="G39" i="2"/>
  <c r="A40" i="2"/>
  <c r="M40" i="2"/>
  <c r="N40" i="2"/>
  <c r="O40" i="2"/>
  <c r="A41" i="2"/>
  <c r="E41" i="2"/>
  <c r="F41" i="2"/>
  <c r="G41" i="2"/>
  <c r="A42" i="2"/>
  <c r="M42" i="2"/>
  <c r="N42" i="2"/>
  <c r="O42" i="2"/>
  <c r="A43" i="2"/>
  <c r="A44" i="2"/>
  <c r="Q44" i="2"/>
  <c r="R44" i="2"/>
  <c r="S44" i="2"/>
  <c r="A45" i="2"/>
  <c r="A46" i="2"/>
  <c r="A47" i="2"/>
  <c r="E47" i="2"/>
  <c r="F47" i="2"/>
  <c r="G47" i="2"/>
  <c r="A48" i="2"/>
  <c r="M48" i="2"/>
  <c r="N48" i="2"/>
  <c r="O48" i="2"/>
  <c r="A49" i="2"/>
  <c r="E49" i="2"/>
  <c r="F49" i="2"/>
  <c r="G49" i="2"/>
  <c r="A50" i="2"/>
  <c r="A51" i="2"/>
  <c r="E51" i="2"/>
  <c r="F51" i="2"/>
  <c r="G51" i="2"/>
  <c r="A52" i="2"/>
  <c r="I52" i="2"/>
  <c r="J52" i="2"/>
  <c r="K52" i="2"/>
  <c r="A53" i="2"/>
  <c r="A54" i="2"/>
  <c r="A55" i="2"/>
  <c r="E55" i="2"/>
  <c r="F55" i="2"/>
  <c r="G55" i="2"/>
  <c r="A56" i="2"/>
  <c r="M56" i="2"/>
  <c r="N56" i="2"/>
  <c r="A57" i="2"/>
  <c r="E57" i="2"/>
  <c r="F57" i="2"/>
  <c r="G57" i="2"/>
  <c r="A58" i="2"/>
  <c r="Q58" i="2"/>
  <c r="R58" i="2"/>
  <c r="S58" i="2"/>
  <c r="A59" i="2"/>
  <c r="E59" i="2"/>
  <c r="F59" i="2"/>
  <c r="G59" i="2"/>
  <c r="A60" i="2"/>
  <c r="I60" i="2"/>
  <c r="A61" i="2"/>
  <c r="M61" i="2"/>
  <c r="N61" i="2"/>
  <c r="O61" i="2"/>
  <c r="A63" i="2"/>
  <c r="Q63" i="2"/>
  <c r="R63" i="2"/>
  <c r="S63" i="2"/>
  <c r="A64" i="2"/>
  <c r="E64" i="2"/>
  <c r="F64" i="2"/>
  <c r="G64" i="2"/>
  <c r="I9" i="2"/>
  <c r="J9" i="2"/>
  <c r="K9" i="2"/>
  <c r="M3" i="2"/>
  <c r="N3" i="2"/>
  <c r="O3" i="2"/>
  <c r="M63" i="2"/>
  <c r="E56" i="2"/>
  <c r="F56" i="2"/>
  <c r="G56" i="2"/>
  <c r="Q54" i="2"/>
  <c r="R54" i="2"/>
  <c r="S54" i="2"/>
  <c r="M54" i="2"/>
  <c r="N54" i="2"/>
  <c r="O54" i="2"/>
  <c r="E54" i="2"/>
  <c r="Q50" i="2"/>
  <c r="R50" i="2"/>
  <c r="S50" i="2"/>
  <c r="M50" i="2"/>
  <c r="N50" i="2"/>
  <c r="O50" i="2"/>
  <c r="E50" i="2"/>
  <c r="F50" i="2"/>
  <c r="G50" i="2"/>
  <c r="Q42" i="2"/>
  <c r="R42" i="2"/>
  <c r="S42" i="2"/>
  <c r="E40" i="2"/>
  <c r="F40" i="2"/>
  <c r="G40" i="2"/>
  <c r="Q38" i="2"/>
  <c r="R38" i="2"/>
  <c r="S38" i="2"/>
  <c r="M38" i="2"/>
  <c r="N38" i="2"/>
  <c r="O38" i="2"/>
  <c r="E38" i="2"/>
  <c r="F38" i="2"/>
  <c r="G38" i="2"/>
  <c r="E36" i="2"/>
  <c r="F36" i="2"/>
  <c r="G36" i="2"/>
  <c r="Q34" i="2"/>
  <c r="R34" i="2"/>
  <c r="S34" i="2"/>
  <c r="M34" i="2"/>
  <c r="N34" i="2"/>
  <c r="O34" i="2"/>
  <c r="E34" i="2"/>
  <c r="F34" i="2"/>
  <c r="G34" i="2"/>
  <c r="I30" i="2"/>
  <c r="I28" i="2"/>
  <c r="J28" i="2"/>
  <c r="K28" i="2"/>
  <c r="I26" i="2"/>
  <c r="Q26" i="2"/>
  <c r="M26" i="2"/>
  <c r="E26" i="2"/>
  <c r="I24" i="2"/>
  <c r="J24" i="2"/>
  <c r="K24" i="2"/>
  <c r="I22" i="2"/>
  <c r="J22" i="2"/>
  <c r="K22" i="2"/>
  <c r="Q22" i="2"/>
  <c r="M22" i="2"/>
  <c r="N22" i="2"/>
  <c r="O22" i="2"/>
  <c r="E22" i="2"/>
  <c r="Q20" i="2"/>
  <c r="R20" i="2"/>
  <c r="S20" i="2"/>
  <c r="I18" i="2"/>
  <c r="Q18" i="2"/>
  <c r="R18" i="2"/>
  <c r="S18" i="2"/>
  <c r="M18" i="2"/>
  <c r="E18" i="2"/>
  <c r="F18" i="2"/>
  <c r="G18" i="2"/>
  <c r="I16" i="2"/>
  <c r="J16" i="2"/>
  <c r="K16" i="2"/>
  <c r="I14" i="2"/>
  <c r="Q14" i="2"/>
  <c r="R14" i="2"/>
  <c r="S14" i="2"/>
  <c r="M14" i="2"/>
  <c r="N14" i="2"/>
  <c r="O14" i="2"/>
  <c r="E14" i="2"/>
  <c r="I12" i="2"/>
  <c r="E12" i="2"/>
  <c r="Q10" i="2"/>
  <c r="E8" i="2"/>
  <c r="F8" i="2"/>
  <c r="G8" i="2"/>
  <c r="I6" i="2"/>
  <c r="J6" i="2"/>
  <c r="K6" i="2"/>
  <c r="Q6" i="2"/>
  <c r="R6" i="2"/>
  <c r="S6" i="2"/>
  <c r="M6" i="2"/>
  <c r="E6" i="2"/>
  <c r="E4" i="2"/>
  <c r="F4" i="2"/>
  <c r="G4" i="2"/>
  <c r="I63" i="2"/>
  <c r="I58" i="2"/>
  <c r="J58" i="2"/>
  <c r="K58" i="2"/>
  <c r="I54" i="2"/>
  <c r="J54" i="2"/>
  <c r="K54" i="2"/>
  <c r="I50" i="2"/>
  <c r="J50" i="2"/>
  <c r="K50" i="2"/>
  <c r="I42" i="2"/>
  <c r="J42" i="2"/>
  <c r="K42" i="2"/>
  <c r="I38" i="2"/>
  <c r="J38" i="2"/>
  <c r="K38" i="2"/>
  <c r="I34" i="2"/>
  <c r="J34" i="2"/>
  <c r="K34" i="2"/>
  <c r="M20" i="2"/>
  <c r="N20" i="2"/>
  <c r="O20" i="2"/>
  <c r="M12" i="2"/>
  <c r="N12" i="2"/>
  <c r="O12" i="2"/>
  <c r="Q64" i="2"/>
  <c r="M64" i="2"/>
  <c r="N64" i="2"/>
  <c r="O64" i="2"/>
  <c r="Q59" i="2"/>
  <c r="R59" i="2"/>
  <c r="S59" i="2"/>
  <c r="M59" i="2"/>
  <c r="N59" i="2"/>
  <c r="O59" i="2"/>
  <c r="Q55" i="2"/>
  <c r="R55" i="2"/>
  <c r="S55" i="2"/>
  <c r="M55" i="2"/>
  <c r="N55" i="2"/>
  <c r="O55" i="2"/>
  <c r="Q51" i="2"/>
  <c r="R51" i="2"/>
  <c r="S51" i="2"/>
  <c r="M51" i="2"/>
  <c r="N51" i="2"/>
  <c r="O51" i="2"/>
  <c r="Q47" i="2"/>
  <c r="R47" i="2"/>
  <c r="S47" i="2"/>
  <c r="M47" i="2"/>
  <c r="N47" i="2"/>
  <c r="O47" i="2"/>
  <c r="Q39" i="2"/>
  <c r="R39" i="2"/>
  <c r="S39" i="2"/>
  <c r="M39" i="2"/>
  <c r="N39" i="2"/>
  <c r="O39" i="2"/>
  <c r="Q35" i="2"/>
  <c r="R35" i="2"/>
  <c r="S35" i="2"/>
  <c r="Q31" i="2"/>
  <c r="R31" i="2"/>
  <c r="S31" i="2"/>
  <c r="M31" i="2"/>
  <c r="N31" i="2"/>
  <c r="O31" i="2"/>
  <c r="Q27" i="2"/>
  <c r="R27" i="2"/>
  <c r="S27" i="2"/>
  <c r="M27" i="2"/>
  <c r="Q23" i="2"/>
  <c r="Q19" i="2"/>
  <c r="R19" i="2"/>
  <c r="S19" i="2"/>
  <c r="M19" i="2"/>
  <c r="N19" i="2"/>
  <c r="O19" i="2"/>
  <c r="M11" i="2"/>
  <c r="N11" i="2"/>
  <c r="O11" i="2"/>
  <c r="Q9" i="2"/>
  <c r="M7" i="2"/>
  <c r="M5" i="2"/>
  <c r="I64" i="2"/>
  <c r="I59" i="2"/>
  <c r="I57" i="2"/>
  <c r="J57" i="2"/>
  <c r="K57" i="2"/>
  <c r="I55" i="2"/>
  <c r="J55" i="2"/>
  <c r="K55" i="2"/>
  <c r="I51" i="2"/>
  <c r="J51" i="2"/>
  <c r="K51" i="2"/>
  <c r="I47" i="2"/>
  <c r="J47" i="2"/>
  <c r="K47" i="2"/>
  <c r="I41" i="2"/>
  <c r="J41" i="2"/>
  <c r="K41" i="2"/>
  <c r="I39" i="2"/>
  <c r="J39" i="2"/>
  <c r="K39" i="2"/>
  <c r="I35" i="2"/>
  <c r="J35" i="2"/>
  <c r="K35" i="2"/>
  <c r="I33" i="2"/>
  <c r="J33" i="2"/>
  <c r="K33" i="2"/>
  <c r="I31" i="2"/>
  <c r="J31" i="2"/>
  <c r="K31" i="2"/>
  <c r="I27" i="2"/>
  <c r="J27" i="2"/>
  <c r="K27" i="2"/>
  <c r="I23" i="2"/>
  <c r="J23" i="2"/>
  <c r="K23" i="2"/>
  <c r="I19" i="2"/>
  <c r="J19" i="2"/>
  <c r="K19" i="2"/>
  <c r="I11" i="2"/>
  <c r="J11" i="2"/>
  <c r="K11" i="2"/>
  <c r="E35" i="1"/>
  <c r="E28" i="1"/>
  <c r="E57" i="1"/>
  <c r="F57" i="1"/>
  <c r="E34" i="1"/>
  <c r="E33" i="1"/>
  <c r="K53" i="12"/>
  <c r="L53" i="12"/>
  <c r="G53" i="12"/>
  <c r="H53" i="12"/>
  <c r="K51" i="12"/>
  <c r="L51" i="12"/>
  <c r="K47" i="12"/>
  <c r="L47" i="12"/>
  <c r="G51" i="12"/>
  <c r="H51" i="12"/>
  <c r="G47" i="12"/>
  <c r="H47" i="12"/>
  <c r="F24" i="9"/>
  <c r="F25" i="9"/>
  <c r="F26" i="9"/>
  <c r="G26" i="9"/>
  <c r="F27" i="9"/>
  <c r="G27" i="9"/>
  <c r="F28" i="9"/>
  <c r="G28" i="9"/>
  <c r="F5" i="9"/>
  <c r="F19" i="9"/>
  <c r="G19" i="9"/>
  <c r="G5" i="9"/>
  <c r="G2" i="12"/>
  <c r="H2" i="12"/>
  <c r="G3" i="12"/>
  <c r="H3" i="12"/>
  <c r="G24" i="12"/>
  <c r="H24" i="12"/>
  <c r="G38" i="12"/>
  <c r="H38" i="12"/>
  <c r="G39" i="12"/>
  <c r="H39" i="12"/>
  <c r="G40" i="12"/>
  <c r="H40" i="12"/>
  <c r="G41" i="12"/>
  <c r="H41" i="12"/>
  <c r="G42" i="12"/>
  <c r="H42" i="12"/>
  <c r="G43" i="12"/>
  <c r="H43" i="12"/>
  <c r="G44" i="12"/>
  <c r="H44" i="12"/>
  <c r="G45" i="12"/>
  <c r="H45" i="12"/>
  <c r="G46" i="12"/>
  <c r="H46" i="12"/>
  <c r="U42" i="7"/>
  <c r="Q42" i="7"/>
  <c r="K52" i="12"/>
  <c r="L52" i="12"/>
  <c r="K50" i="12"/>
  <c r="L50" i="12"/>
  <c r="K49" i="12"/>
  <c r="L49" i="12"/>
  <c r="K48" i="12"/>
  <c r="L48" i="12"/>
  <c r="K46" i="12"/>
  <c r="L46" i="12"/>
  <c r="K45" i="12"/>
  <c r="L45" i="12"/>
  <c r="K44" i="12"/>
  <c r="L44" i="12"/>
  <c r="K43" i="12"/>
  <c r="L43" i="12"/>
  <c r="K42" i="12"/>
  <c r="L42" i="12"/>
  <c r="K41" i="12"/>
  <c r="L41" i="12"/>
  <c r="K40" i="12"/>
  <c r="L40" i="12"/>
  <c r="K39" i="12"/>
  <c r="L39" i="12"/>
  <c r="K38" i="12"/>
  <c r="L38" i="12"/>
  <c r="K24" i="12"/>
  <c r="L24" i="12"/>
  <c r="G52" i="12"/>
  <c r="H52" i="12"/>
  <c r="G50" i="12"/>
  <c r="H50" i="12"/>
  <c r="G49" i="12"/>
  <c r="H49" i="12"/>
  <c r="G48" i="12"/>
  <c r="H48" i="12"/>
  <c r="F35" i="9"/>
  <c r="G35" i="9"/>
  <c r="F34" i="9"/>
  <c r="G34" i="9"/>
  <c r="F33" i="9"/>
  <c r="G33" i="9"/>
  <c r="F32" i="9"/>
  <c r="G32" i="9"/>
  <c r="F31" i="9"/>
  <c r="G31" i="9"/>
  <c r="F30" i="9"/>
  <c r="G30" i="9"/>
  <c r="F29" i="9"/>
  <c r="G29" i="9"/>
  <c r="G25" i="9"/>
  <c r="G24" i="9"/>
  <c r="F13" i="9"/>
  <c r="G13" i="9"/>
  <c r="F12" i="9"/>
  <c r="G12" i="9"/>
  <c r="F11" i="9"/>
  <c r="G11" i="9"/>
  <c r="F10" i="9"/>
  <c r="G10" i="9"/>
  <c r="F9" i="9"/>
  <c r="G9" i="9"/>
  <c r="F8" i="9"/>
  <c r="G8" i="9"/>
  <c r="F7" i="9"/>
  <c r="G7" i="9"/>
  <c r="F6" i="9"/>
  <c r="G6" i="9"/>
  <c r="O56" i="2"/>
  <c r="K3" i="12"/>
  <c r="L3"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45" i="9"/>
  <c r="O45" i="9"/>
  <c r="O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N19" i="9"/>
  <c r="F45" i="9"/>
  <c r="G45" i="9"/>
  <c r="N63" i="2"/>
  <c r="O63" i="2"/>
  <c r="N27" i="2"/>
  <c r="O27" i="2"/>
  <c r="N26" i="2"/>
  <c r="O26" i="2"/>
  <c r="N18" i="2"/>
  <c r="O18" i="2"/>
  <c r="N16" i="2"/>
  <c r="O16" i="2"/>
  <c r="N7" i="2"/>
  <c r="O7" i="2"/>
  <c r="N6" i="2"/>
  <c r="O6" i="2"/>
  <c r="N5" i="2"/>
  <c r="O5" i="2"/>
  <c r="U102" i="7"/>
  <c r="U101" i="7"/>
  <c r="U100" i="7"/>
  <c r="U99" i="7"/>
  <c r="U98" i="7"/>
  <c r="U97" i="7"/>
  <c r="U89" i="7"/>
  <c r="U88" i="7"/>
  <c r="U87" i="7"/>
  <c r="U86" i="7"/>
  <c r="U85" i="7"/>
  <c r="U84" i="7"/>
  <c r="U83" i="7"/>
  <c r="U51" i="7"/>
  <c r="U50" i="7"/>
  <c r="U49" i="7"/>
  <c r="U47" i="7"/>
  <c r="U46" i="7"/>
  <c r="U45" i="7"/>
  <c r="U43" i="7"/>
  <c r="U41" i="7"/>
  <c r="U5" i="7"/>
  <c r="U4" i="7"/>
  <c r="U3" i="7"/>
  <c r="T2" i="7"/>
  <c r="U2" i="7"/>
  <c r="S101" i="7"/>
  <c r="S100" i="7"/>
  <c r="S97" i="7"/>
  <c r="S89" i="7"/>
  <c r="S87" i="7"/>
  <c r="S86" i="7"/>
  <c r="S85" i="7"/>
  <c r="S51" i="7"/>
  <c r="S49" i="7"/>
  <c r="S47" i="7"/>
  <c r="S46" i="7"/>
  <c r="S45" i="7"/>
  <c r="S43" i="7"/>
  <c r="S41" i="7"/>
  <c r="S5" i="7"/>
  <c r="S3" i="7"/>
  <c r="R2" i="7"/>
  <c r="S2" i="7"/>
  <c r="S2" i="12"/>
  <c r="S104" i="12"/>
  <c r="T104" i="12"/>
  <c r="O2" i="12"/>
  <c r="P2" i="12"/>
  <c r="K2" i="12"/>
  <c r="F2" i="8"/>
  <c r="G2" i="8"/>
  <c r="F54" i="2"/>
  <c r="G54" i="2"/>
  <c r="F26" i="2"/>
  <c r="G26" i="2"/>
  <c r="F22" i="2"/>
  <c r="G22" i="2"/>
  <c r="F19" i="2"/>
  <c r="G19" i="2"/>
  <c r="F14" i="2"/>
  <c r="G14" i="2"/>
  <c r="F12" i="2"/>
  <c r="G12" i="2"/>
  <c r="F6" i="2"/>
  <c r="G6" i="2"/>
  <c r="J64" i="2"/>
  <c r="K64" i="2"/>
  <c r="J63" i="2"/>
  <c r="K63" i="2"/>
  <c r="J60" i="2"/>
  <c r="K60" i="2"/>
  <c r="J59" i="2"/>
  <c r="K59" i="2"/>
  <c r="J30" i="2"/>
  <c r="K30" i="2"/>
  <c r="J26" i="2"/>
  <c r="K26" i="2"/>
  <c r="J18" i="2"/>
  <c r="K18" i="2"/>
  <c r="J14" i="2"/>
  <c r="K14" i="2"/>
  <c r="J12" i="2"/>
  <c r="K12" i="2"/>
  <c r="R64" i="2"/>
  <c r="S64" i="2"/>
  <c r="R26" i="2"/>
  <c r="S26" i="2"/>
  <c r="R23" i="2"/>
  <c r="S23" i="2"/>
  <c r="R22" i="2"/>
  <c r="S22" i="2"/>
  <c r="R10" i="2"/>
  <c r="S10" i="2"/>
  <c r="R9" i="2"/>
  <c r="S9" i="2"/>
  <c r="D81" i="2"/>
  <c r="C17" i="1"/>
  <c r="P2" i="7"/>
  <c r="Q2" i="7"/>
  <c r="Q3" i="7"/>
  <c r="Q4" i="7"/>
  <c r="Q41" i="7"/>
  <c r="Q43" i="7"/>
  <c r="Q45" i="7"/>
  <c r="Q46" i="7"/>
  <c r="Q49" i="7"/>
  <c r="Q50" i="7"/>
  <c r="E5" i="3"/>
  <c r="E6" i="3"/>
  <c r="F6" i="3"/>
  <c r="E7" i="3"/>
  <c r="F7" i="3"/>
  <c r="E8" i="3"/>
  <c r="F8" i="3"/>
  <c r="E9" i="3"/>
  <c r="F9" i="3"/>
  <c r="E10" i="3"/>
  <c r="F10" i="3"/>
  <c r="E11" i="3"/>
  <c r="F11" i="3"/>
  <c r="E13" i="3"/>
  <c r="F13" i="3"/>
  <c r="E14" i="3"/>
  <c r="F14" i="3"/>
  <c r="E15" i="3"/>
  <c r="F15" i="3"/>
  <c r="N103" i="7"/>
  <c r="U103" i="7"/>
  <c r="K103" i="7"/>
  <c r="U104" i="12"/>
  <c r="N104" i="12"/>
  <c r="M104" i="12"/>
  <c r="F104" i="12"/>
  <c r="E104" i="12"/>
  <c r="L81" i="2"/>
  <c r="D19" i="9"/>
  <c r="C31" i="1"/>
  <c r="E31" i="1"/>
  <c r="Q83" i="7"/>
  <c r="Q84" i="7"/>
  <c r="Q86" i="7"/>
  <c r="Q97" i="7"/>
  <c r="Q99" i="7"/>
  <c r="Q100" i="7"/>
  <c r="Q101" i="7"/>
  <c r="Q102" i="7"/>
  <c r="H22" i="11"/>
  <c r="E26" i="11"/>
  <c r="G22" i="11"/>
  <c r="F22" i="11"/>
  <c r="E22" i="11"/>
  <c r="C22" i="11"/>
  <c r="B22" i="11"/>
  <c r="H11" i="11"/>
  <c r="E25" i="11"/>
  <c r="D41" i="1"/>
  <c r="G11" i="11"/>
  <c r="D25" i="11"/>
  <c r="F11" i="11"/>
  <c r="E11" i="11"/>
  <c r="D11" i="11"/>
  <c r="C11" i="11"/>
  <c r="D26" i="1"/>
  <c r="B11" i="11"/>
  <c r="C32" i="1"/>
  <c r="M45" i="9"/>
  <c r="D39" i="1"/>
  <c r="L45" i="9"/>
  <c r="E45" i="9"/>
  <c r="D22" i="1"/>
  <c r="E22" i="1"/>
  <c r="D45" i="9"/>
  <c r="M19" i="9"/>
  <c r="D38" i="1"/>
  <c r="L19" i="9"/>
  <c r="E19" i="9"/>
  <c r="D31" i="1"/>
  <c r="E8" i="8"/>
  <c r="D23" i="1"/>
  <c r="D8" i="8"/>
  <c r="C23" i="1"/>
  <c r="D18" i="3"/>
  <c r="D14" i="1"/>
  <c r="C18" i="3"/>
  <c r="C14" i="1"/>
  <c r="E16" i="3"/>
  <c r="F16" i="3"/>
  <c r="E4" i="3"/>
  <c r="F4" i="3"/>
  <c r="E27" i="1"/>
  <c r="C18" i="1"/>
  <c r="C39" i="1"/>
  <c r="C38" i="1"/>
  <c r="O19" i="9"/>
  <c r="C22" i="1"/>
  <c r="D26" i="11"/>
  <c r="C40" i="1"/>
  <c r="D40" i="1"/>
  <c r="E40" i="1"/>
  <c r="F26" i="11"/>
  <c r="I17" i="2"/>
  <c r="J17" i="2"/>
  <c r="K17" i="2"/>
  <c r="Q5" i="2"/>
  <c r="R5" i="2"/>
  <c r="S5" i="2"/>
  <c r="M41" i="2"/>
  <c r="N41" i="2"/>
  <c r="O41" i="2"/>
  <c r="Q49" i="2"/>
  <c r="R49" i="2"/>
  <c r="S49" i="2"/>
  <c r="E5" i="2"/>
  <c r="F5" i="2"/>
  <c r="G5" i="2"/>
  <c r="E38" i="1"/>
  <c r="K104" i="12"/>
  <c r="L104" i="12"/>
  <c r="I37" i="2"/>
  <c r="J37" i="2"/>
  <c r="K37" i="2"/>
  <c r="I61" i="2"/>
  <c r="J61" i="2"/>
  <c r="K61" i="2"/>
  <c r="M17" i="2"/>
  <c r="N17" i="2"/>
  <c r="O17" i="2"/>
  <c r="M21" i="2"/>
  <c r="N21" i="2"/>
  <c r="O21" i="2"/>
  <c r="M29" i="2"/>
  <c r="N29" i="2"/>
  <c r="O29" i="2"/>
  <c r="M33" i="2"/>
  <c r="N33" i="2"/>
  <c r="O33" i="2"/>
  <c r="Q37" i="2"/>
  <c r="R37" i="2"/>
  <c r="S37" i="2"/>
  <c r="Q41" i="2"/>
  <c r="R41" i="2"/>
  <c r="S41" i="2"/>
  <c r="M57" i="2"/>
  <c r="N57" i="2"/>
  <c r="O57" i="2"/>
  <c r="M36" i="2"/>
  <c r="N36" i="2"/>
  <c r="O36" i="2"/>
  <c r="Q16" i="2"/>
  <c r="R16" i="2"/>
  <c r="S16" i="2"/>
  <c r="Q24" i="2"/>
  <c r="R24" i="2"/>
  <c r="S24" i="2"/>
  <c r="E21" i="2"/>
  <c r="F21" i="2"/>
  <c r="G21" i="2"/>
  <c r="M37" i="2"/>
  <c r="N37" i="2"/>
  <c r="O37" i="2"/>
  <c r="M9" i="2"/>
  <c r="N9" i="2"/>
  <c r="O9" i="2"/>
  <c r="Q17" i="2"/>
  <c r="R17" i="2"/>
  <c r="S17" i="2"/>
  <c r="Q29" i="2"/>
  <c r="R29" i="2"/>
  <c r="S29" i="2"/>
  <c r="Q33" i="2"/>
  <c r="R33" i="2"/>
  <c r="S33" i="2"/>
  <c r="Q57" i="2"/>
  <c r="R57" i="2"/>
  <c r="S57" i="2"/>
  <c r="M60" i="2"/>
  <c r="N60" i="2"/>
  <c r="O60" i="2"/>
  <c r="I3" i="2"/>
  <c r="J3" i="2"/>
  <c r="E16" i="2"/>
  <c r="F16" i="2"/>
  <c r="G16" i="2"/>
  <c r="E24" i="2"/>
  <c r="F24" i="2"/>
  <c r="G24" i="2"/>
  <c r="E32" i="2"/>
  <c r="F32" i="2"/>
  <c r="G32" i="2"/>
  <c r="Q36" i="2"/>
  <c r="R36" i="2"/>
  <c r="S36" i="2"/>
  <c r="E3" i="2"/>
  <c r="F3" i="2"/>
  <c r="G3" i="2"/>
  <c r="E29" i="2"/>
  <c r="F29" i="2"/>
  <c r="G29" i="2"/>
  <c r="D37" i="1"/>
  <c r="E48" i="2"/>
  <c r="F48" i="2"/>
  <c r="G48" i="2"/>
  <c r="H103" i="7"/>
  <c r="I103" i="7"/>
  <c r="D49" i="1"/>
  <c r="L2" i="12"/>
  <c r="F8" i="8"/>
  <c r="G8" i="8"/>
  <c r="E39" i="1"/>
  <c r="Q48" i="2"/>
  <c r="R48" i="2"/>
  <c r="S48" i="2"/>
  <c r="Q56" i="2"/>
  <c r="R56" i="2"/>
  <c r="S56" i="2"/>
  <c r="I48" i="2"/>
  <c r="J48" i="2"/>
  <c r="K48" i="2"/>
  <c r="T2" i="12"/>
  <c r="E24" i="1"/>
  <c r="E18" i="3"/>
  <c r="F18" i="3"/>
  <c r="Q60" i="2"/>
  <c r="R60" i="2"/>
  <c r="S60" i="2"/>
  <c r="E60" i="2"/>
  <c r="F60" i="2"/>
  <c r="G60" i="2"/>
  <c r="I56" i="2"/>
  <c r="J56" i="2"/>
  <c r="K56" i="2"/>
  <c r="E58" i="2"/>
  <c r="F58" i="2"/>
  <c r="G58" i="2"/>
  <c r="E14" i="1"/>
  <c r="E63" i="2"/>
  <c r="F63" i="2"/>
  <c r="G63" i="2"/>
  <c r="N4" i="2"/>
  <c r="R3" i="2"/>
  <c r="I7" i="2"/>
  <c r="J7" i="2"/>
  <c r="K7" i="2"/>
  <c r="Q15" i="2"/>
  <c r="R15" i="2"/>
  <c r="S15" i="2"/>
  <c r="M35" i="2"/>
  <c r="N35" i="2"/>
  <c r="O35" i="2"/>
  <c r="Q61" i="2"/>
  <c r="R61" i="2"/>
  <c r="S61" i="2"/>
  <c r="M52" i="2"/>
  <c r="N52" i="2"/>
  <c r="O52" i="2"/>
  <c r="Q4" i="2"/>
  <c r="R4" i="2"/>
  <c r="S4" i="2"/>
  <c r="E28" i="2"/>
  <c r="F28" i="2"/>
  <c r="G28" i="2"/>
  <c r="Q40" i="2"/>
  <c r="R40" i="2"/>
  <c r="S40" i="2"/>
  <c r="I40" i="2"/>
  <c r="J40" i="2"/>
  <c r="K40" i="2"/>
  <c r="E61" i="2"/>
  <c r="F61" i="2"/>
  <c r="G61" i="2"/>
  <c r="E15" i="2"/>
  <c r="F15" i="2"/>
  <c r="G15" i="2"/>
  <c r="I15" i="2"/>
  <c r="J15" i="2"/>
  <c r="K15" i="2"/>
  <c r="Q7" i="2"/>
  <c r="R7" i="2"/>
  <c r="S7" i="2"/>
  <c r="Q11" i="2"/>
  <c r="R11" i="2"/>
  <c r="S11" i="2"/>
  <c r="Q21" i="2"/>
  <c r="R21" i="2"/>
  <c r="S21" i="2"/>
  <c r="M49" i="2"/>
  <c r="N49" i="2"/>
  <c r="O49" i="2"/>
  <c r="M28" i="2"/>
  <c r="N28" i="2"/>
  <c r="O28" i="2"/>
  <c r="I4" i="2"/>
  <c r="E42" i="2"/>
  <c r="F42" i="2"/>
  <c r="G42" i="2"/>
  <c r="Q52" i="2"/>
  <c r="R52" i="2"/>
  <c r="S52" i="2"/>
  <c r="M58" i="2"/>
  <c r="N58" i="2"/>
  <c r="O58" i="2"/>
  <c r="M62" i="2"/>
  <c r="N62" i="2"/>
  <c r="O62" i="2"/>
  <c r="I49" i="2"/>
  <c r="J49" i="2"/>
  <c r="K49" i="2"/>
  <c r="Q32" i="2"/>
  <c r="R32" i="2"/>
  <c r="S32" i="2"/>
  <c r="E52" i="2"/>
  <c r="F52" i="2"/>
  <c r="G52" i="2"/>
  <c r="I32" i="2"/>
  <c r="J32" i="2"/>
  <c r="K32" i="2"/>
  <c r="Q62" i="2"/>
  <c r="R62" i="2"/>
  <c r="S62" i="2"/>
  <c r="C41" i="1"/>
  <c r="E41" i="1"/>
  <c r="F25" i="11"/>
  <c r="D32" i="1"/>
  <c r="E32" i="1"/>
  <c r="C26" i="1"/>
  <c r="C37" i="1"/>
  <c r="E37" i="1"/>
  <c r="R103" i="7"/>
  <c r="S103" i="7"/>
  <c r="D48" i="1"/>
  <c r="E25" i="1"/>
  <c r="P103" i="7"/>
  <c r="Q103" i="7"/>
  <c r="E23" i="1"/>
  <c r="O104" i="12"/>
  <c r="P104" i="12"/>
  <c r="P25" i="12"/>
  <c r="G104" i="12"/>
  <c r="H104" i="12"/>
  <c r="F5" i="3"/>
  <c r="K3" i="2"/>
  <c r="I44" i="2"/>
  <c r="J44" i="2"/>
  <c r="K44" i="2"/>
  <c r="E44" i="2"/>
  <c r="F44" i="2"/>
  <c r="G44" i="2"/>
  <c r="M44" i="2"/>
  <c r="N44" i="2"/>
  <c r="O44" i="2"/>
  <c r="M8" i="2"/>
  <c r="N8" i="2"/>
  <c r="O8" i="2"/>
  <c r="Q8" i="2"/>
  <c r="R8" i="2"/>
  <c r="S8" i="2"/>
  <c r="I8" i="2"/>
  <c r="J8" i="2"/>
  <c r="K8" i="2"/>
  <c r="E43" i="2"/>
  <c r="F43" i="2"/>
  <c r="G43" i="2"/>
  <c r="I43" i="2"/>
  <c r="J43" i="2"/>
  <c r="K43" i="2"/>
  <c r="M43" i="2"/>
  <c r="N43" i="2"/>
  <c r="O43" i="2"/>
  <c r="E25" i="2"/>
  <c r="F25" i="2"/>
  <c r="G25" i="2"/>
  <c r="Q25" i="2"/>
  <c r="R25" i="2"/>
  <c r="S25" i="2"/>
  <c r="I25" i="2"/>
  <c r="J25" i="2"/>
  <c r="K25" i="2"/>
  <c r="M25" i="2"/>
  <c r="N25" i="2"/>
  <c r="O25" i="2"/>
  <c r="E46" i="2"/>
  <c r="F46" i="2"/>
  <c r="G46" i="2"/>
  <c r="I46" i="2"/>
  <c r="J46" i="2"/>
  <c r="K46" i="2"/>
  <c r="M46" i="2"/>
  <c r="N46" i="2"/>
  <c r="O46" i="2"/>
  <c r="I20" i="2"/>
  <c r="J20" i="2"/>
  <c r="K20" i="2"/>
  <c r="E20" i="2"/>
  <c r="F20" i="2"/>
  <c r="G20" i="2"/>
  <c r="M10" i="2"/>
  <c r="N10" i="2"/>
  <c r="O10" i="2"/>
  <c r="E10" i="2"/>
  <c r="I10" i="2"/>
  <c r="J10" i="2"/>
  <c r="K10" i="2"/>
  <c r="Q43" i="2"/>
  <c r="R43" i="2"/>
  <c r="S43" i="2"/>
  <c r="Q46" i="2"/>
  <c r="R46" i="2"/>
  <c r="S46" i="2"/>
  <c r="E53" i="2"/>
  <c r="F53" i="2"/>
  <c r="G53" i="2"/>
  <c r="I53" i="2"/>
  <c r="J53" i="2"/>
  <c r="K53" i="2"/>
  <c r="Q53" i="2"/>
  <c r="R53" i="2"/>
  <c r="S53" i="2"/>
  <c r="M53" i="2"/>
  <c r="N53" i="2"/>
  <c r="O53" i="2"/>
  <c r="E45" i="2"/>
  <c r="F45" i="2"/>
  <c r="G45" i="2"/>
  <c r="M45" i="2"/>
  <c r="N45" i="2"/>
  <c r="O45" i="2"/>
  <c r="Q45" i="2"/>
  <c r="R45" i="2"/>
  <c r="S45" i="2"/>
  <c r="I45" i="2"/>
  <c r="J45" i="2"/>
  <c r="K45" i="2"/>
  <c r="Q30" i="2"/>
  <c r="R30" i="2"/>
  <c r="S30" i="2"/>
  <c r="M30" i="2"/>
  <c r="N30" i="2"/>
  <c r="O30" i="2"/>
  <c r="E30" i="2"/>
  <c r="F30" i="2"/>
  <c r="G30" i="2"/>
  <c r="E23" i="2"/>
  <c r="F23" i="2"/>
  <c r="G23" i="2"/>
  <c r="M23" i="2"/>
  <c r="N23" i="2"/>
  <c r="O23" i="2"/>
  <c r="I13" i="2"/>
  <c r="J13" i="2"/>
  <c r="K13" i="2"/>
  <c r="E13" i="2"/>
  <c r="F13" i="2"/>
  <c r="G13" i="2"/>
  <c r="Q13" i="2"/>
  <c r="R13" i="2"/>
  <c r="S13" i="2"/>
  <c r="M13" i="2"/>
  <c r="N13" i="2"/>
  <c r="O13" i="2"/>
  <c r="I62" i="2"/>
  <c r="J62" i="2"/>
  <c r="K62" i="2"/>
  <c r="E26" i="1"/>
  <c r="C43" i="1"/>
  <c r="C53" i="1"/>
  <c r="F10" i="2"/>
  <c r="E81" i="2"/>
  <c r="D17" i="1"/>
  <c r="E17" i="1"/>
  <c r="I81" i="2"/>
  <c r="D18" i="1"/>
  <c r="E18" i="1"/>
  <c r="J4" i="2"/>
  <c r="Q81" i="2"/>
  <c r="D19" i="1"/>
  <c r="S3" i="2"/>
  <c r="S81" i="2"/>
  <c r="R81" i="2"/>
  <c r="O4" i="2"/>
  <c r="N81" i="2"/>
  <c r="O81" i="2"/>
  <c r="M81" i="2"/>
  <c r="C59" i="1"/>
  <c r="G10" i="2"/>
  <c r="F81" i="2"/>
  <c r="G81" i="2"/>
  <c r="D43" i="1"/>
  <c r="D53" i="1"/>
  <c r="E19" i="1"/>
  <c r="K4" i="2"/>
  <c r="J81" i="2"/>
  <c r="K81" i="2"/>
  <c r="E53" i="1"/>
  <c r="D59" i="1"/>
  <c r="E43" i="1"/>
  <c r="E44" i="1"/>
  <c r="F43" i="1"/>
  <c r="E54" i="1"/>
  <c r="F53" i="1"/>
</calcChain>
</file>

<file path=xl/sharedStrings.xml><?xml version="1.0" encoding="utf-8"?>
<sst xmlns="http://schemas.openxmlformats.org/spreadsheetml/2006/main" count="1428" uniqueCount="527">
  <si>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</si>
  <si>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</si>
  <si>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</si>
  <si>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</si>
  <si>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</si>
  <si>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</si>
  <si>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</si>
  <si>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</si>
  <si>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</si>
  <si>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</si>
  <si>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</si>
  <si>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</si>
  <si>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</si>
  <si>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</si>
  <si>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</si>
  <si>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</si>
  <si>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</si>
  <si>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</si>
  <si>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</si>
  <si>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</si>
  <si>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</si>
  <si>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</si>
  <si>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</si>
  <si>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</si>
  <si>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</si>
  <si>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</si>
  <si>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</si>
  <si>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</si>
  <si>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</si>
  <si>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</si>
  <si>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</si>
  <si>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</si>
  <si>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</si>
  <si>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</si>
  <si>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</si>
  <si>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</si>
  <si>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</si>
  <si>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</si>
  <si>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</si>
  <si>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</si>
  <si>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</si>
  <si>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</si>
  <si>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</si>
  <si>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</si>
  <si>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</si>
  <si>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</si>
  <si>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</si>
  <si>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</si>
  <si>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</si>
  <si>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</si>
  <si>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</si>
  <si>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</si>
  <si>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</si>
  <si>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</si>
  <si>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</si>
  <si>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</si>
  <si>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</si>
  <si>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</si>
  <si>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</si>
  <si>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</si>
  <si>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</si>
  <si>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</si>
  <si>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</si>
  <si>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</si>
  <si>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</si>
  <si>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</si>
  <si>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</si>
  <si>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</si>
  <si>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</si>
  <si>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</si>
  <si>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</si>
  <si>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</si>
  <si>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</si>
  <si>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</si>
  <si>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</si>
  <si>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</si>
  <si>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</si>
  <si>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</si>
  <si>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</si>
  <si>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</si>
  <si>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</si>
  <si>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</si>
  <si>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</si>
  <si>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</si>
  <si>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</si>
  <si>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</si>
  <si>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</si>
  <si>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</si>
  <si>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</si>
  <si>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</si>
  <si>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</si>
  <si>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</si>
  <si>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</si>
  <si>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</si>
  <si>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</si>
  <si>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</si>
  <si>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</si>
  <si>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</si>
  <si>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</si>
  <si>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</si>
  <si>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</si>
  <si>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</si>
  <si>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</si>
  <si>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</si>
  <si>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</si>
  <si>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</si>
  <si>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</si>
  <si>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</si>
  <si>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</si>
  <si>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</si>
  <si>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</si>
  <si>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</si>
  <si>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</si>
  <si>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</si>
  <si>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</si>
  <si>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</si>
  <si>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</si>
  <si>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</si>
  <si>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</si>
  <si>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</si>
  <si>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</si>
  <si>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</si>
  <si>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</si>
  <si>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</si>
  <si>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</si>
  <si>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</si>
  <si>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</si>
  <si>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</si>
  <si>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</si>
  <si>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</si>
  <si>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</si>
  <si>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</si>
  <si>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</si>
  <si>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</si>
  <si>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</si>
  <si>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</si>
  <si>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</si>
  <si>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</si>
  <si>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</si>
  <si>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</si>
  <si>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</si>
  <si>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</si>
  <si>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</si>
  <si>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</si>
  <si>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</si>
  <si>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</si>
  <si>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</si>
  <si>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</si>
  <si>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</si>
  <si>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</si>
  <si>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</si>
  <si>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</si>
  <si>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</si>
  <si>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</si>
  <si>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</si>
  <si>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</si>
  <si>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</si>
  <si>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</si>
  <si>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</si>
  <si>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</si>
  <si>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</si>
  <si>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</si>
  <si>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</si>
  <si>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</si>
  <si>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</si>
  <si>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</si>
  <si>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</si>
  <si>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</si>
  <si>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</si>
  <si>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</si>
  <si>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</si>
  <si>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</si>
  <si>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</si>
  <si>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</si>
  <si>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</si>
  <si>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</si>
  <si>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</si>
  <si>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</si>
  <si>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</si>
  <si>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</si>
  <si>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</si>
  <si>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</si>
  <si>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</si>
  <si>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</si>
  <si>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</si>
  <si>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</si>
  <si>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</si>
  <si>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</si>
  <si>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</si>
  <si>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</si>
  <si>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</si>
  <si>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</si>
  <si>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</si>
  <si>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</si>
  <si>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</si>
  <si>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</si>
  <si>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</si>
  <si>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</si>
  <si>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</si>
  <si>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</si>
  <si>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</si>
  <si>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</si>
  <si>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</si>
  <si>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</si>
  <si>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</si>
  <si>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</si>
  <si>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</si>
  <si>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</si>
  <si>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</si>
  <si>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</si>
  <si>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</si>
  <si>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</si>
  <si>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</si>
  <si>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</si>
  <si>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</si>
  <si>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</si>
  <si>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</si>
  <si>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</si>
  <si>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</si>
  <si>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</si>
  <si>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</si>
  <si>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</si>
  <si>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</si>
  <si>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</si>
  <si>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</si>
  <si>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</si>
  <si>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</si>
  <si>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</si>
  <si>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</si>
  <si>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</si>
  <si>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</si>
  <si>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</si>
  <si>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</si>
  <si>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</si>
  <si>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</si>
  <si>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</si>
  <si>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</si>
  <si>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</si>
  <si>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</si>
  <si>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</si>
  <si>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</si>
  <si>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</si>
  <si>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</si>
  <si>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</si>
  <si>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</si>
  <si>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</si>
  <si>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</si>
  <si>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</si>
  <si>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</si>
  <si>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</si>
  <si>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</si>
  <si>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</si>
  <si>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</si>
  <si>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</si>
  <si>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</si>
  <si>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</si>
  <si>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</si>
  <si>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</si>
  <si>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</si>
  <si>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</si>
  <si>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</si>
  <si>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</si>
  <si>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</si>
  <si>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</si>
  <si>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</si>
  <si>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</si>
  <si>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</si>
  <si>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</si>
  <si>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</si>
  <si>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</si>
  <si>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</si>
  <si>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</si>
  <si>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</si>
  <si>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</si>
  <si>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</si>
  <si>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NYC0</t>
  </si>
  <si>
    <t>New York City Employees Retirement System</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</si>
  <si>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</si>
  <si>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</si>
  <si>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</si>
  <si>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</si>
  <si>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</si>
  <si>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</si>
  <si>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</si>
  <si>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</si>
  <si>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</si>
  <si>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</si>
  <si>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</si>
  <si>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</si>
  <si>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</si>
  <si>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</si>
  <si>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</si>
  <si>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</si>
  <si>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</si>
  <si>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</si>
  <si>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nyc0</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</si>
  <si>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</si>
  <si>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</si>
  <si>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</si>
  <si>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</si>
  <si>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</si>
  <si>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</si>
  <si>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</si>
  <si>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</si>
  <si>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</si>
  <si>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</si>
  <si>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</si>
  <si>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</si>
  <si>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</si>
  <si>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</si>
  <si>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N07059210</t>
  </si>
  <si>
    <t>B908F01</t>
  </si>
  <si>
    <t>ASML HOLDING NV</t>
  </si>
  <si>
    <t>ASTRAZENECA PLC ADR</t>
  </si>
  <si>
    <t>BAE SYSTEMS PLC</t>
  </si>
  <si>
    <t>gb</t>
  </si>
  <si>
    <t>Baloise-Holding AG</t>
  </si>
  <si>
    <t>ch</t>
  </si>
  <si>
    <t>05965X109</t>
  </si>
  <si>
    <t>Banco Santander-Chile</t>
  </si>
  <si>
    <t>Barrick Gold Corp.</t>
  </si>
  <si>
    <t>B0744B3</t>
  </si>
  <si>
    <t>Bunzl plc</t>
  </si>
  <si>
    <t>Cae Inc.</t>
  </si>
  <si>
    <t>12532H104</t>
  </si>
  <si>
    <t>BJ2L553</t>
  </si>
  <si>
    <t>CGI Inc. Class A</t>
  </si>
  <si>
    <t>B3B1QJ3</t>
  </si>
  <si>
    <t>Commonwealth Bank of Australia</t>
  </si>
  <si>
    <t>BM8H5Y5</t>
  </si>
  <si>
    <t>Dassault Systemes SA</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</si>
  <si>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</si>
  <si>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</si>
  <si>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</si>
  <si>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</si>
  <si>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</si>
  <si>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</si>
  <si>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</si>
  <si>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</si>
  <si>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</si>
  <si>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</si>
  <si>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</si>
  <si>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</si>
  <si>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</si>
  <si>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</si>
  <si>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</si>
  <si>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</si>
  <si>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</si>
  <si>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</si>
  <si>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</si>
  <si>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</si>
  <si>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</si>
  <si>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</si>
  <si>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</si>
  <si>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</si>
  <si>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</si>
  <si>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</si>
  <si>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</si>
  <si>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</si>
  <si>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</si>
  <si>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</si>
  <si>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</si>
  <si>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</si>
  <si>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</si>
  <si>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</si>
  <si>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</si>
  <si>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</si>
  <si>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</si>
  <si>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</si>
  <si>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</si>
  <si>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</si>
  <si>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</si>
  <si>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</si>
  <si>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</si>
  <si>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</si>
  <si>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</si>
  <si>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</si>
  <si>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</si>
  <si>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</si>
  <si>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</si>
  <si>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</si>
  <si>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</si>
  <si>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</si>
  <si>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</si>
  <si>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</si>
  <si>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</si>
  <si>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</si>
  <si>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</si>
  <si>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</si>
  <si>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</si>
  <si>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</si>
  <si>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</si>
  <si>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</si>
  <si>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</si>
  <si>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</si>
  <si>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</si>
  <si>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</si>
  <si>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</si>
  <si>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</si>
  <si>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</si>
  <si>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</si>
  <si>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</si>
  <si>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</si>
  <si>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</si>
  <si>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</si>
  <si>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</si>
  <si>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</si>
  <si>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</si>
  <si>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</si>
  <si>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</si>
  <si>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</si>
  <si>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</si>
  <si>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</si>
  <si>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</si>
  <si>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</si>
  <si>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</si>
  <si>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</si>
  <si>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</si>
  <si>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</si>
  <si>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</si>
  <si>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</si>
  <si>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</si>
  <si>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</si>
  <si>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</si>
  <si>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</si>
  <si>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</si>
  <si>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</si>
  <si>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</si>
  <si>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</si>
  <si>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</si>
  <si>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</si>
  <si>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Swiss Franc</t>
  </si>
  <si>
    <t>European Union Euro</t>
  </si>
  <si>
    <t>UK Pound</t>
  </si>
  <si>
    <t>Japanese Yen</t>
  </si>
  <si>
    <t>001317205</t>
  </si>
  <si>
    <t>046353108</t>
  </si>
  <si>
    <t>0263494</t>
  </si>
  <si>
    <t>CHF</t>
  </si>
  <si>
    <t>SWISS FRANC</t>
  </si>
  <si>
    <t>EUR</t>
  </si>
  <si>
    <t>EURO CURRENCY</t>
  </si>
  <si>
    <t>GBP</t>
  </si>
  <si>
    <t>POUND STERLING</t>
  </si>
  <si>
    <t>JPY</t>
  </si>
  <si>
    <t>JAPANESE YEN</t>
  </si>
  <si>
    <t>AERCAP HOLDINGS NV</t>
  </si>
  <si>
    <t>AIA GROUP LTD SP ADR</t>
  </si>
  <si>
    <t>ALIBABA GROUP HOLDING SP ADR</t>
  </si>
  <si>
    <t>AMERICA MOVIL SAB DE CV</t>
  </si>
  <si>
    <t>ASML HOLDING NV NY REG SHS</t>
  </si>
  <si>
    <t>ASTRAZENECA PLC SPONS ADR</t>
  </si>
  <si>
    <t>026349902</t>
  </si>
  <si>
    <t>BALOISE HOLDING AG   REG</t>
  </si>
  <si>
    <t>BANCO SANTANDER CHILE ADR</t>
  </si>
  <si>
    <t>BANK MANDIRI TBK UNSPON ADR</t>
  </si>
  <si>
    <t>067901108</t>
  </si>
  <si>
    <t>BARRICK GOLD CORP</t>
  </si>
  <si>
    <t>B0744B906</t>
  </si>
  <si>
    <t>BUNZL PLC</t>
  </si>
  <si>
    <t>CAE INC</t>
  </si>
  <si>
    <t>CGI INC</t>
  </si>
  <si>
    <t>COMMONWEALTH BK AUS SP ADR</t>
  </si>
  <si>
    <t>BM8H5Y907</t>
  </si>
  <si>
    <t>DASSAULT SYSTEMES SE</t>
  </si>
  <si>
    <t>EXPERIAN PLC SPONS ADR</t>
  </si>
  <si>
    <t>FERRARI NV</t>
  </si>
  <si>
    <t>GRIFOLS SA ADR</t>
  </si>
  <si>
    <t>HDFC BANK LTD ADR</t>
  </si>
  <si>
    <t>ICICI BANK LTD SPON ADR</t>
  </si>
  <si>
    <t>ICON PLC</t>
  </si>
  <si>
    <t>INFOSYS LTD SP ADR</t>
  </si>
  <si>
    <t>INTERCONTINENTAL HOTELS ADR</t>
  </si>
  <si>
    <t>KB FINANCIAL GROUP INC ADR</t>
  </si>
  <si>
    <t>LOGITECH INTERNATIONAL REG</t>
  </si>
  <si>
    <t>B0SWJX907</t>
  </si>
  <si>
    <t>LONDON STOCK EXCHANGE GROUP</t>
  </si>
  <si>
    <t>LONZA GROUP AG REG</t>
  </si>
  <si>
    <t>LVMH MOET HENNESSY UNSP ADR</t>
  </si>
  <si>
    <t>B28YTC906</t>
  </si>
  <si>
    <t>MAKITA CORP</t>
  </si>
  <si>
    <t>NATIONAL GRID PLC SP ADR</t>
  </si>
  <si>
    <t>NESTLE SA SPONS ADR</t>
  </si>
  <si>
    <t>NIDEC CORP</t>
  </si>
  <si>
    <t>NOKIA CORP SPON ADR</t>
  </si>
  <si>
    <t>NOVARTIS AG SPONSORED ADR</t>
  </si>
  <si>
    <t>NOVO NORDISK A/S SPONS ADR</t>
  </si>
  <si>
    <t>OMRON CORP</t>
  </si>
  <si>
    <t>OPEN TEXT CORP</t>
  </si>
  <si>
    <t>ORIX CORP</t>
  </si>
  <si>
    <t>PDD HOLDINGS INC</t>
  </si>
  <si>
    <t>PEARSON PLC SPONSORED ADR</t>
  </si>
  <si>
    <t>QUIMICA Y MINERA CHIL SP ADR</t>
  </si>
  <si>
    <t>RAKUTEN GROUP INC</t>
  </si>
  <si>
    <t>RELX PLC SPON ADR</t>
  </si>
  <si>
    <t>ROLLS ROYCE HOLDINGS SP ADR</t>
  </si>
  <si>
    <t>SANDOZ GROUP AG ADR</t>
  </si>
  <si>
    <t>SAP SE SPONSORED ADR</t>
  </si>
  <si>
    <t>SHOPIFY INC   CLASS A</t>
  </si>
  <si>
    <t>SK TELECOM CO LTD SPON ADR</t>
  </si>
  <si>
    <t>B1Q3J3907</t>
  </si>
  <si>
    <t>SKF AB B SHARES</t>
  </si>
  <si>
    <t>SMITH + NEPHEW PLC  SPON ADR</t>
  </si>
  <si>
    <t>B1WY23900</t>
  </si>
  <si>
    <t>SMITHS GROUP PLC</t>
  </si>
  <si>
    <t>SOFTBANK GROUP CORP UNSP ADR</t>
  </si>
  <si>
    <t>SONY GROUP CORP   SP ADR</t>
  </si>
  <si>
    <t>STMICROELECTRONICS NV NY SHS</t>
  </si>
  <si>
    <t>B1JB4K905</t>
  </si>
  <si>
    <t>SYMRISE AG</t>
  </si>
  <si>
    <t>TAIWAN SEMICONDUCTOR SP ADR</t>
  </si>
  <si>
    <t>TDK CORP</t>
  </si>
  <si>
    <t>TELEPERFORMANCE</t>
  </si>
  <si>
    <t>TENCENT HOLDINGS LTD UNS ADR</t>
  </si>
  <si>
    <t>UBS GROUP AG REG</t>
  </si>
  <si>
    <t>VEOLIA ENVIRONNEMENT</t>
  </si>
  <si>
    <t>YASKAWA ELECTRIC CORP</t>
  </si>
  <si>
    <t>YUM CHINA HOLDINGS INC</t>
  </si>
  <si>
    <t>USD</t>
  </si>
  <si>
    <t>VESTAS WIND SYSTEMS UNSP ADR</t>
  </si>
  <si>
    <t>B4R2R5908</t>
  </si>
  <si>
    <t>JULIUS BAER GROUP LTD</t>
  </si>
  <si>
    <t>48137C108</t>
  </si>
  <si>
    <t>JULIUS BAER GROUP LTD UN ADR</t>
  </si>
  <si>
    <t>BJ2KSG907</t>
  </si>
  <si>
    <t>AKZO NOBEL N.V.</t>
  </si>
  <si>
    <t>DEUTSCHE BANK AG REGISTERED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</si>
</sst>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0">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21">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316">
    <xf numFmtId="0" fontId="0" fillId="0" borderId="0" xfId="0"/>
    <xf numFmtId="14" fontId="0" fillId="0" borderId="0" xfId="0" applyNumberFormat="1"/>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 fontId="15" fillId="0" borderId="2" xfId="0" applyNumberFormat="1" applyFont="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43" fontId="40" fillId="0" borderId="2" xfId="1" applyFont="1" applyBorder="1"/>
    <xf numFmtId="14" fontId="40" fillId="0" borderId="2" xfId="383"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38" fillId="41" borderId="0" xfId="0" applyFont="1" applyFill="1" applyAlignment="1">
      <alignment vertical="top"/>
    </xf>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0" fontId="2" fillId="0" borderId="0" xfId="419"/>
    <xf numFmtId="14" fontId="79" fillId="0" borderId="0" xfId="0" applyNumberFormat="1" applyFon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165" fontId="32" fillId="0" borderId="0" xfId="5" applyNumberFormat="1" applyFont="1" applyFill="1" applyBorder="1" applyProtection="1"/>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2" fontId="0" fillId="0" borderId="0" xfId="0" applyNumberFormat="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2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3" xfId="89" xr:uid="{00000000-0005-0000-0000-000010000000}"/>
    <cellStyle name="20% - Accent1 4" xfId="91" xr:uid="{00000000-0005-0000-0000-000011000000}"/>
    <cellStyle name="20% - Accent1 5" xfId="104" xr:uid="{00000000-0005-0000-0000-000012000000}"/>
    <cellStyle name="20% - Accent1 6" xfId="130" xr:uid="{00000000-0005-0000-0000-000013000000}"/>
    <cellStyle name="20% - Accent1 7" xfId="173" xr:uid="{00000000-0005-0000-0000-000014000000}"/>
    <cellStyle name="20% - Accent1 8" xfId="176" xr:uid="{00000000-0005-0000-0000-000015000000}"/>
    <cellStyle name="20% - Accent1 9" xfId="175" xr:uid="{00000000-0005-0000-0000-000016000000}"/>
    <cellStyle name="20% - Accent2" xfId="27" builtinId="34" customBuiltin="1"/>
    <cellStyle name="20% - Accent2 10" xfId="209" xr:uid="{00000000-0005-0000-0000-000018000000}"/>
    <cellStyle name="20% - Accent2 11" xfId="230" xr:uid="{00000000-0005-0000-0000-000019000000}"/>
    <cellStyle name="20% - Accent2 12" xfId="207" xr:uid="{00000000-0005-0000-0000-00001A000000}"/>
    <cellStyle name="20% - Accent2 13" xfId="258" xr:uid="{00000000-0005-0000-0000-00001B000000}"/>
    <cellStyle name="20% - Accent2 14" xfId="270" xr:uid="{00000000-0005-0000-0000-00001C000000}"/>
    <cellStyle name="20% - Accent2 15" xfId="280" xr:uid="{00000000-0005-0000-0000-00001D000000}"/>
    <cellStyle name="20% - Accent2 16" xfId="290" xr:uid="{00000000-0005-0000-0000-00001E000000}"/>
    <cellStyle name="20% - Accent2 17" xfId="305" xr:uid="{00000000-0005-0000-0000-00001F000000}"/>
    <cellStyle name="20% - Accent2 18" xfId="341" xr:uid="{00000000-0005-0000-0000-000020000000}"/>
    <cellStyle name="20% - Accent2 19" xfId="350" xr:uid="{00000000-0005-0000-0000-000021000000}"/>
    <cellStyle name="20% - Accent2 2" xfId="73" xr:uid="{00000000-0005-0000-0000-000022000000}"/>
    <cellStyle name="20% - Accent2 20" xfId="367" xr:uid="{00000000-0005-0000-0000-000023000000}"/>
    <cellStyle name="20% - Accent2 21" xfId="378" xr:uid="{00000000-0005-0000-0000-000024000000}"/>
    <cellStyle name="20% - Accent2 22" xfId="361" xr:uid="{00000000-0005-0000-0000-000025000000}"/>
    <cellStyle name="20% - Accent2 23" xfId="401" xr:uid="{00000000-0005-0000-0000-000026000000}"/>
    <cellStyle name="20% - Accent2 3" xfId="92" xr:uid="{00000000-0005-0000-0000-000027000000}"/>
    <cellStyle name="20% - Accent2 4" xfId="101" xr:uid="{00000000-0005-0000-0000-000028000000}"/>
    <cellStyle name="20% - Accent2 5" xfId="113" xr:uid="{00000000-0005-0000-0000-000029000000}"/>
    <cellStyle name="20% - Accent2 6" xfId="132" xr:uid="{00000000-0005-0000-0000-00002A000000}"/>
    <cellStyle name="20% - Accent2 7" xfId="177" xr:uid="{00000000-0005-0000-0000-00002B000000}"/>
    <cellStyle name="20% - Accent2 8" xfId="186" xr:uid="{00000000-0005-0000-0000-00002C000000}"/>
    <cellStyle name="20% - Accent2 9" xfId="203" xr:uid="{00000000-0005-0000-0000-00002D000000}"/>
    <cellStyle name="20% - Accent3" xfId="31" builtinId="38" customBuiltin="1"/>
    <cellStyle name="20% - Accent3 10" xfId="222" xr:uid="{00000000-0005-0000-0000-00002F000000}"/>
    <cellStyle name="20% - Accent3 11" xfId="216" xr:uid="{00000000-0005-0000-0000-000030000000}"/>
    <cellStyle name="20% - Accent3 12" xfId="249" xr:uid="{00000000-0005-0000-0000-000031000000}"/>
    <cellStyle name="20% - Accent3 13" xfId="235" xr:uid="{00000000-0005-0000-0000-000032000000}"/>
    <cellStyle name="20% - Accent3 14" xfId="245" xr:uid="{00000000-0005-0000-0000-000033000000}"/>
    <cellStyle name="20% - Accent3 15" xfId="252" xr:uid="{00000000-0005-0000-0000-000034000000}"/>
    <cellStyle name="20% - Accent3 16" xfId="264" xr:uid="{00000000-0005-0000-0000-000035000000}"/>
    <cellStyle name="20% - Accent3 17" xfId="307" xr:uid="{00000000-0005-0000-0000-000036000000}"/>
    <cellStyle name="20% - Accent3 18" xfId="345" xr:uid="{00000000-0005-0000-0000-000037000000}"/>
    <cellStyle name="20% - Accent3 19" xfId="358" xr:uid="{00000000-0005-0000-0000-000038000000}"/>
    <cellStyle name="20% - Accent3 2" xfId="75" xr:uid="{00000000-0005-0000-0000-000039000000}"/>
    <cellStyle name="20% - Accent3 20" xfId="357" xr:uid="{00000000-0005-0000-0000-00003A000000}"/>
    <cellStyle name="20% - Accent3 21" xfId="344" xr:uid="{00000000-0005-0000-0000-00003B000000}"/>
    <cellStyle name="20% - Accent3 22" xfId="394" xr:uid="{00000000-0005-0000-0000-00003C000000}"/>
    <cellStyle name="20% - Accent3 23" xfId="382" xr:uid="{00000000-0005-0000-0000-00003D000000}"/>
    <cellStyle name="20% - Accent3 3" xfId="95" xr:uid="{00000000-0005-0000-0000-00003E000000}"/>
    <cellStyle name="20% - Accent3 4" xfId="108" xr:uid="{00000000-0005-0000-0000-00003F000000}"/>
    <cellStyle name="20% - Accent3 5" xfId="119" xr:uid="{00000000-0005-0000-0000-000040000000}"/>
    <cellStyle name="20% - Accent3 6" xfId="134" xr:uid="{00000000-0005-0000-0000-000041000000}"/>
    <cellStyle name="20% - Accent3 7" xfId="180" xr:uid="{00000000-0005-0000-0000-000042000000}"/>
    <cellStyle name="20% - Accent3 8" xfId="194" xr:uid="{00000000-0005-0000-0000-000043000000}"/>
    <cellStyle name="20% - Accent3 9" xfId="193" xr:uid="{00000000-0005-0000-0000-000044000000}"/>
    <cellStyle name="20% - Accent4" xfId="35" builtinId="42" customBuiltin="1"/>
    <cellStyle name="20% - Accent4 10" xfId="225" xr:uid="{00000000-0005-0000-0000-000046000000}"/>
    <cellStyle name="20% - Accent4 11" xfId="236" xr:uid="{00000000-0005-0000-0000-000047000000}"/>
    <cellStyle name="20% - Accent4 12" xfId="253" xr:uid="{00000000-0005-0000-0000-000048000000}"/>
    <cellStyle name="20% - Accent4 13" xfId="265" xr:uid="{00000000-0005-0000-0000-000049000000}"/>
    <cellStyle name="20% - Accent4 14" xfId="275" xr:uid="{00000000-0005-0000-0000-00004A000000}"/>
    <cellStyle name="20% - Accent4 15" xfId="285" xr:uid="{00000000-0005-0000-0000-00004B000000}"/>
    <cellStyle name="20% - Accent4 16" xfId="294" xr:uid="{00000000-0005-0000-0000-00004C000000}"/>
    <cellStyle name="20% - Accent4 17" xfId="309" xr:uid="{00000000-0005-0000-0000-00004D000000}"/>
    <cellStyle name="20% - Accent4 18" xfId="348" xr:uid="{00000000-0005-0000-0000-00004E000000}"/>
    <cellStyle name="20% - Accent4 19" xfId="362" xr:uid="{00000000-0005-0000-0000-00004F000000}"/>
    <cellStyle name="20% - Accent4 2" xfId="77" xr:uid="{00000000-0005-0000-0000-000050000000}"/>
    <cellStyle name="20% - Accent4 20" xfId="373" xr:uid="{00000000-0005-0000-0000-000051000000}"/>
    <cellStyle name="20% - Accent4 21" xfId="384" xr:uid="{00000000-0005-0000-0000-000052000000}"/>
    <cellStyle name="20% - Accent4 22" xfId="396" xr:uid="{00000000-0005-0000-0000-000053000000}"/>
    <cellStyle name="20% - Accent4 23" xfId="405" xr:uid="{00000000-0005-0000-0000-000054000000}"/>
    <cellStyle name="20% - Accent4 3" xfId="99" xr:uid="{00000000-0005-0000-0000-000055000000}"/>
    <cellStyle name="20% - Accent4 4" xfId="111" xr:uid="{00000000-0005-0000-0000-000056000000}"/>
    <cellStyle name="20% - Accent4 5" xfId="121" xr:uid="{00000000-0005-0000-0000-000057000000}"/>
    <cellStyle name="20% - Accent4 6" xfId="136" xr:uid="{00000000-0005-0000-0000-000058000000}"/>
    <cellStyle name="20% - Accent4 7" xfId="184" xr:uid="{00000000-0005-0000-0000-000059000000}"/>
    <cellStyle name="20% - Accent4 8" xfId="198" xr:uid="{00000000-0005-0000-0000-00005A000000}"/>
    <cellStyle name="20% - Accent4 9" xfId="210" xr:uid="{00000000-0005-0000-0000-00005B000000}"/>
    <cellStyle name="20% - Accent5" xfId="39" builtinId="46" customBuiltin="1"/>
    <cellStyle name="20% - Accent5 10" xfId="228" xr:uid="{00000000-0005-0000-0000-00005D000000}"/>
    <cellStyle name="20% - Accent5 11" xfId="239" xr:uid="{00000000-0005-0000-0000-00005E000000}"/>
    <cellStyle name="20% - Accent5 12" xfId="256" xr:uid="{00000000-0005-0000-0000-00005F000000}"/>
    <cellStyle name="20% - Accent5 13" xfId="268" xr:uid="{00000000-0005-0000-0000-000060000000}"/>
    <cellStyle name="20% - Accent5 14" xfId="278" xr:uid="{00000000-0005-0000-0000-000061000000}"/>
    <cellStyle name="20% - Accent5 15" xfId="288" xr:uid="{00000000-0005-0000-0000-000062000000}"/>
    <cellStyle name="20% - Accent5 16" xfId="296" xr:uid="{00000000-0005-0000-0000-000063000000}"/>
    <cellStyle name="20% - Accent5 17" xfId="311" xr:uid="{00000000-0005-0000-0000-000064000000}"/>
    <cellStyle name="20% - Accent5 18" xfId="351" xr:uid="{00000000-0005-0000-0000-000065000000}"/>
    <cellStyle name="20% - Accent5 19" xfId="365" xr:uid="{00000000-0005-0000-0000-000066000000}"/>
    <cellStyle name="20% - Accent5 2" xfId="79" xr:uid="{00000000-0005-0000-0000-000067000000}"/>
    <cellStyle name="20% - Accent5 20" xfId="376" xr:uid="{00000000-0005-0000-0000-000068000000}"/>
    <cellStyle name="20% - Accent5 21" xfId="387" xr:uid="{00000000-0005-0000-0000-000069000000}"/>
    <cellStyle name="20% - Accent5 22" xfId="399" xr:uid="{00000000-0005-0000-0000-00006A000000}"/>
    <cellStyle name="20% - Accent5 23" xfId="407" xr:uid="{00000000-0005-0000-0000-00006B000000}"/>
    <cellStyle name="20% - Accent5 3" xfId="102" xr:uid="{00000000-0005-0000-0000-00006C000000}"/>
    <cellStyle name="20% - Accent5 4" xfId="114" xr:uid="{00000000-0005-0000-0000-00006D000000}"/>
    <cellStyle name="20% - Accent5 5" xfId="123" xr:uid="{00000000-0005-0000-0000-00006E000000}"/>
    <cellStyle name="20% - Accent5 6" xfId="138" xr:uid="{00000000-0005-0000-0000-00006F000000}"/>
    <cellStyle name="20% - Accent5 7" xfId="187" xr:uid="{00000000-0005-0000-0000-000070000000}"/>
    <cellStyle name="20% - Accent5 8" xfId="201" xr:uid="{00000000-0005-0000-0000-000071000000}"/>
    <cellStyle name="20% - Accent5 9" xfId="214" xr:uid="{00000000-0005-0000-0000-000072000000}"/>
    <cellStyle name="20% - Accent6" xfId="43" builtinId="50" customBuiltin="1"/>
    <cellStyle name="20% - Accent6 10" xfId="231" xr:uid="{00000000-0005-0000-0000-000074000000}"/>
    <cellStyle name="20% - Accent6 11" xfId="243" xr:uid="{00000000-0005-0000-0000-000075000000}"/>
    <cellStyle name="20% - Accent6 12" xfId="259" xr:uid="{00000000-0005-0000-0000-000076000000}"/>
    <cellStyle name="20% - Accent6 13" xfId="271" xr:uid="{00000000-0005-0000-0000-000077000000}"/>
    <cellStyle name="20% - Accent6 14" xfId="281" xr:uid="{00000000-0005-0000-0000-000078000000}"/>
    <cellStyle name="20% - Accent6 15" xfId="291" xr:uid="{00000000-0005-0000-0000-000079000000}"/>
    <cellStyle name="20% - Accent6 16" xfId="298" xr:uid="{00000000-0005-0000-0000-00007A000000}"/>
    <cellStyle name="20% - Accent6 17" xfId="313" xr:uid="{00000000-0005-0000-0000-00007B000000}"/>
    <cellStyle name="20% - Accent6 18" xfId="355" xr:uid="{00000000-0005-0000-0000-00007C000000}"/>
    <cellStyle name="20% - Accent6 19" xfId="368" xr:uid="{00000000-0005-0000-0000-00007D000000}"/>
    <cellStyle name="20% - Accent6 2" xfId="81" xr:uid="{00000000-0005-0000-0000-00007E000000}"/>
    <cellStyle name="20% - Accent6 20" xfId="379" xr:uid="{00000000-0005-0000-0000-00007F000000}"/>
    <cellStyle name="20% - Accent6 21" xfId="390" xr:uid="{00000000-0005-0000-0000-000080000000}"/>
    <cellStyle name="20% - Accent6 22" xfId="402" xr:uid="{00000000-0005-0000-0000-000081000000}"/>
    <cellStyle name="20% - Accent6 23" xfId="409" xr:uid="{00000000-0005-0000-0000-000082000000}"/>
    <cellStyle name="20% - Accent6 3" xfId="106" xr:uid="{00000000-0005-0000-0000-000083000000}"/>
    <cellStyle name="20% - Accent6 4" xfId="117" xr:uid="{00000000-0005-0000-0000-000084000000}"/>
    <cellStyle name="20% - Accent6 5" xfId="125" xr:uid="{00000000-0005-0000-0000-000085000000}"/>
    <cellStyle name="20% - Accent6 6" xfId="141" xr:uid="{00000000-0005-0000-0000-000086000000}"/>
    <cellStyle name="20% - Accent6 7" xfId="191" xr:uid="{00000000-0005-0000-0000-000087000000}"/>
    <cellStyle name="20% - Accent6 8" xfId="205" xr:uid="{00000000-0005-0000-0000-000088000000}"/>
    <cellStyle name="20% - Accent6 9" xfId="218" xr:uid="{00000000-0005-0000-0000-000089000000}"/>
    <cellStyle name="40% - Accent1" xfId="24" builtinId="31" customBuiltin="1"/>
    <cellStyle name="40% - Accent1 10" xfId="220" xr:uid="{00000000-0005-0000-0000-00008B000000}"/>
    <cellStyle name="40% - Accent1 11" xfId="212" xr:uid="{00000000-0005-0000-0000-00008C000000}"/>
    <cellStyle name="40% - Accent1 12" xfId="238" xr:uid="{00000000-0005-0000-0000-00008D000000}"/>
    <cellStyle name="40% - Accent1 13" xfId="224" xr:uid="{00000000-0005-0000-0000-00008E000000}"/>
    <cellStyle name="40% - Accent1 14" xfId="261" xr:uid="{00000000-0005-0000-0000-00008F000000}"/>
    <cellStyle name="40% - Accent1 15" xfId="273" xr:uid="{00000000-0005-0000-0000-000090000000}"/>
    <cellStyle name="40% - Accent1 16" xfId="283" xr:uid="{00000000-0005-0000-0000-000091000000}"/>
    <cellStyle name="40% - Accent1 17" xfId="304" xr:uid="{00000000-0005-0000-0000-000092000000}"/>
    <cellStyle name="40% - Accent1 18" xfId="338" xr:uid="{00000000-0005-0000-0000-000093000000}"/>
    <cellStyle name="40% - Accent1 19" xfId="336" xr:uid="{00000000-0005-0000-0000-000094000000}"/>
    <cellStyle name="40% - Accent1 2" xfId="72" xr:uid="{00000000-0005-0000-0000-000095000000}"/>
    <cellStyle name="40% - Accent1 20" xfId="353" xr:uid="{00000000-0005-0000-0000-000096000000}"/>
    <cellStyle name="40% - Accent1 21" xfId="370" xr:uid="{00000000-0005-0000-0000-000097000000}"/>
    <cellStyle name="40% - Accent1 22" xfId="386" xr:uid="{00000000-0005-0000-0000-000098000000}"/>
    <cellStyle name="40% - Accent1 23" xfId="372" xr:uid="{00000000-0005-0000-0000-000099000000}"/>
    <cellStyle name="40% - Accent1 3" xfId="90" xr:uid="{00000000-0005-0000-0000-00009A000000}"/>
    <cellStyle name="40% - Accent1 4" xfId="88" xr:uid="{00000000-0005-0000-0000-00009B000000}"/>
    <cellStyle name="40% - Accent1 5" xfId="94" xr:uid="{00000000-0005-0000-0000-00009C000000}"/>
    <cellStyle name="40% - Accent1 6" xfId="131" xr:uid="{00000000-0005-0000-0000-00009D000000}"/>
    <cellStyle name="40% - Accent1 7" xfId="174" xr:uid="{00000000-0005-0000-0000-00009E000000}"/>
    <cellStyle name="40% - Accent1 8" xfId="172" xr:uid="{00000000-0005-0000-0000-00009F000000}"/>
    <cellStyle name="40% - Accent1 9" xfId="189" xr:uid="{00000000-0005-0000-0000-0000A0000000}"/>
    <cellStyle name="40% - Accent2" xfId="28" builtinId="35" customBuiltin="1"/>
    <cellStyle name="40% - Accent2 10" xfId="196" xr:uid="{00000000-0005-0000-0000-0000A2000000}"/>
    <cellStyle name="40% - Accent2 11" xfId="227" xr:uid="{00000000-0005-0000-0000-0000A3000000}"/>
    <cellStyle name="40% - Accent2 12" xfId="246" xr:uid="{00000000-0005-0000-0000-0000A4000000}"/>
    <cellStyle name="40% - Accent2 13" xfId="255" xr:uid="{00000000-0005-0000-0000-0000A5000000}"/>
    <cellStyle name="40% - Accent2 14" xfId="267" xr:uid="{00000000-0005-0000-0000-0000A6000000}"/>
    <cellStyle name="40% - Accent2 15" xfId="277" xr:uid="{00000000-0005-0000-0000-0000A7000000}"/>
    <cellStyle name="40% - Accent2 16" xfId="287" xr:uid="{00000000-0005-0000-0000-0000A8000000}"/>
    <cellStyle name="40% - Accent2 17" xfId="306" xr:uid="{00000000-0005-0000-0000-0000A9000000}"/>
    <cellStyle name="40% - Accent2 18" xfId="342" xr:uid="{00000000-0005-0000-0000-0000AA000000}"/>
    <cellStyle name="40% - Accent2 19" xfId="347" xr:uid="{00000000-0005-0000-0000-0000AB000000}"/>
    <cellStyle name="40% - Accent2 2" xfId="74" xr:uid="{00000000-0005-0000-0000-0000AC000000}"/>
    <cellStyle name="40% - Accent2 20" xfId="364" xr:uid="{00000000-0005-0000-0000-0000AD000000}"/>
    <cellStyle name="40% - Accent2 21" xfId="375" xr:uid="{00000000-0005-0000-0000-0000AE000000}"/>
    <cellStyle name="40% - Accent2 22" xfId="392" xr:uid="{00000000-0005-0000-0000-0000AF000000}"/>
    <cellStyle name="40% - Accent2 23" xfId="398" xr:uid="{00000000-0005-0000-0000-0000B0000000}"/>
    <cellStyle name="40% - Accent2 3" xfId="93" xr:uid="{00000000-0005-0000-0000-0000B1000000}"/>
    <cellStyle name="40% - Accent2 4" xfId="97" xr:uid="{00000000-0005-0000-0000-0000B2000000}"/>
    <cellStyle name="40% - Accent2 5" xfId="110" xr:uid="{00000000-0005-0000-0000-0000B3000000}"/>
    <cellStyle name="40% - Accent2 6" xfId="133" xr:uid="{00000000-0005-0000-0000-0000B4000000}"/>
    <cellStyle name="40% - Accent2 7" xfId="178" xr:uid="{00000000-0005-0000-0000-0000B5000000}"/>
    <cellStyle name="40% - Accent2 8" xfId="182" xr:uid="{00000000-0005-0000-0000-0000B6000000}"/>
    <cellStyle name="40% - Accent2 9" xfId="200" xr:uid="{00000000-0005-0000-0000-0000B7000000}"/>
    <cellStyle name="40% - Accent3" xfId="32" builtinId="39" customBuiltin="1"/>
    <cellStyle name="40% - Accent3 10" xfId="223" xr:uid="{00000000-0005-0000-0000-0000B9000000}"/>
    <cellStyle name="40% - Accent3 11" xfId="234" xr:uid="{00000000-0005-0000-0000-0000BA000000}"/>
    <cellStyle name="40% - Accent3 12" xfId="250" xr:uid="{00000000-0005-0000-0000-0000BB000000}"/>
    <cellStyle name="40% - Accent3 13" xfId="262" xr:uid="{00000000-0005-0000-0000-0000BC000000}"/>
    <cellStyle name="40% - Accent3 14" xfId="274" xr:uid="{00000000-0005-0000-0000-0000BD000000}"/>
    <cellStyle name="40% - Accent3 15" xfId="284" xr:uid="{00000000-0005-0000-0000-0000BE000000}"/>
    <cellStyle name="40% - Accent3 16" xfId="293" xr:uid="{00000000-0005-0000-0000-0000BF000000}"/>
    <cellStyle name="40% - Accent3 17" xfId="308" xr:uid="{00000000-0005-0000-0000-0000C0000000}"/>
    <cellStyle name="40% - Accent3 18" xfId="346" xr:uid="{00000000-0005-0000-0000-0000C1000000}"/>
    <cellStyle name="40% - Accent3 19" xfId="359" xr:uid="{00000000-0005-0000-0000-0000C2000000}"/>
    <cellStyle name="40% - Accent3 2" xfId="76" xr:uid="{00000000-0005-0000-0000-0000C3000000}"/>
    <cellStyle name="40% - Accent3 20" xfId="371" xr:uid="{00000000-0005-0000-0000-0000C4000000}"/>
    <cellStyle name="40% - Accent3 21" xfId="381" xr:uid="{00000000-0005-0000-0000-0000C5000000}"/>
    <cellStyle name="40% - Accent3 22" xfId="395" xr:uid="{00000000-0005-0000-0000-0000C6000000}"/>
    <cellStyle name="40% - Accent3 23" xfId="404" xr:uid="{00000000-0005-0000-0000-0000C7000000}"/>
    <cellStyle name="40% - Accent3 3" xfId="96" xr:uid="{00000000-0005-0000-0000-0000C8000000}"/>
    <cellStyle name="40% - Accent3 4" xfId="109" xr:uid="{00000000-0005-0000-0000-0000C9000000}"/>
    <cellStyle name="40% - Accent3 5" xfId="120" xr:uid="{00000000-0005-0000-0000-0000CA000000}"/>
    <cellStyle name="40% - Accent3 6" xfId="135" xr:uid="{00000000-0005-0000-0000-0000CB000000}"/>
    <cellStyle name="40% - Accent3 7" xfId="181" xr:uid="{00000000-0005-0000-0000-0000CC000000}"/>
    <cellStyle name="40% - Accent3 8" xfId="195" xr:uid="{00000000-0005-0000-0000-0000CD000000}"/>
    <cellStyle name="40% - Accent3 9" xfId="208" xr:uid="{00000000-0005-0000-0000-0000CE000000}"/>
    <cellStyle name="40% - Accent4" xfId="36" builtinId="43" customBuiltin="1"/>
    <cellStyle name="40% - Accent4 10" xfId="226" xr:uid="{00000000-0005-0000-0000-0000D0000000}"/>
    <cellStyle name="40% - Accent4 11" xfId="237" xr:uid="{00000000-0005-0000-0000-0000D1000000}"/>
    <cellStyle name="40% - Accent4 12" xfId="254" xr:uid="{00000000-0005-0000-0000-0000D2000000}"/>
    <cellStyle name="40% - Accent4 13" xfId="266" xr:uid="{00000000-0005-0000-0000-0000D3000000}"/>
    <cellStyle name="40% - Accent4 14" xfId="276" xr:uid="{00000000-0005-0000-0000-0000D4000000}"/>
    <cellStyle name="40% - Accent4 15" xfId="286" xr:uid="{00000000-0005-0000-0000-0000D5000000}"/>
    <cellStyle name="40% - Accent4 16" xfId="295" xr:uid="{00000000-0005-0000-0000-0000D6000000}"/>
    <cellStyle name="40% - Accent4 17" xfId="310" xr:uid="{00000000-0005-0000-0000-0000D7000000}"/>
    <cellStyle name="40% - Accent4 18" xfId="349" xr:uid="{00000000-0005-0000-0000-0000D8000000}"/>
    <cellStyle name="40% - Accent4 19" xfId="363" xr:uid="{00000000-0005-0000-0000-0000D9000000}"/>
    <cellStyle name="40% - Accent4 2" xfId="78" xr:uid="{00000000-0005-0000-0000-0000DA000000}"/>
    <cellStyle name="40% - Accent4 20" xfId="374" xr:uid="{00000000-0005-0000-0000-0000DB000000}"/>
    <cellStyle name="40% - Accent4 21" xfId="385" xr:uid="{00000000-0005-0000-0000-0000DC000000}"/>
    <cellStyle name="40% - Accent4 22" xfId="397" xr:uid="{00000000-0005-0000-0000-0000DD000000}"/>
    <cellStyle name="40% - Accent4 23" xfId="406" xr:uid="{00000000-0005-0000-0000-0000DE000000}"/>
    <cellStyle name="40% - Accent4 3" xfId="100" xr:uid="{00000000-0005-0000-0000-0000DF000000}"/>
    <cellStyle name="40% - Accent4 4" xfId="112" xr:uid="{00000000-0005-0000-0000-0000E0000000}"/>
    <cellStyle name="40% - Accent4 5" xfId="122" xr:uid="{00000000-0005-0000-0000-0000E1000000}"/>
    <cellStyle name="40% - Accent4 6" xfId="137" xr:uid="{00000000-0005-0000-0000-0000E2000000}"/>
    <cellStyle name="40% - Accent4 7" xfId="185" xr:uid="{00000000-0005-0000-0000-0000E3000000}"/>
    <cellStyle name="40% - Accent4 8" xfId="199" xr:uid="{00000000-0005-0000-0000-0000E4000000}"/>
    <cellStyle name="40% - Accent4 9" xfId="211" xr:uid="{00000000-0005-0000-0000-0000E5000000}"/>
    <cellStyle name="40% - Accent5" xfId="40" builtinId="47" customBuiltin="1"/>
    <cellStyle name="40% - Accent5 10" xfId="229" xr:uid="{00000000-0005-0000-0000-0000E7000000}"/>
    <cellStyle name="40% - Accent5 11" xfId="240" xr:uid="{00000000-0005-0000-0000-0000E8000000}"/>
    <cellStyle name="40% - Accent5 12" xfId="257" xr:uid="{00000000-0005-0000-0000-0000E9000000}"/>
    <cellStyle name="40% - Accent5 13" xfId="269" xr:uid="{00000000-0005-0000-0000-0000EA000000}"/>
    <cellStyle name="40% - Accent5 14" xfId="279" xr:uid="{00000000-0005-0000-0000-0000EB000000}"/>
    <cellStyle name="40% - Accent5 15" xfId="289" xr:uid="{00000000-0005-0000-0000-0000EC000000}"/>
    <cellStyle name="40% - Accent5 16" xfId="297" xr:uid="{00000000-0005-0000-0000-0000ED000000}"/>
    <cellStyle name="40% - Accent5 17" xfId="312" xr:uid="{00000000-0005-0000-0000-0000EE000000}"/>
    <cellStyle name="40% - Accent5 18" xfId="352" xr:uid="{00000000-0005-0000-0000-0000EF000000}"/>
    <cellStyle name="40% - Accent5 19" xfId="366" xr:uid="{00000000-0005-0000-0000-0000F0000000}"/>
    <cellStyle name="40% - Accent5 2" xfId="80" xr:uid="{00000000-0005-0000-0000-0000F1000000}"/>
    <cellStyle name="40% - Accent5 20" xfId="377" xr:uid="{00000000-0005-0000-0000-0000F2000000}"/>
    <cellStyle name="40% - Accent5 21" xfId="388" xr:uid="{00000000-0005-0000-0000-0000F3000000}"/>
    <cellStyle name="40% - Accent5 22" xfId="400" xr:uid="{00000000-0005-0000-0000-0000F4000000}"/>
    <cellStyle name="40% - Accent5 23" xfId="408" xr:uid="{00000000-0005-0000-0000-0000F5000000}"/>
    <cellStyle name="40% - Accent5 3" xfId="103" xr:uid="{00000000-0005-0000-0000-0000F6000000}"/>
    <cellStyle name="40% - Accent5 4" xfId="115" xr:uid="{00000000-0005-0000-0000-0000F7000000}"/>
    <cellStyle name="40% - Accent5 5" xfId="124" xr:uid="{00000000-0005-0000-0000-0000F8000000}"/>
    <cellStyle name="40% - Accent5 6" xfId="139" xr:uid="{00000000-0005-0000-0000-0000F9000000}"/>
    <cellStyle name="40% - Accent5 7" xfId="188" xr:uid="{00000000-0005-0000-0000-0000FA000000}"/>
    <cellStyle name="40% - Accent5 8" xfId="202" xr:uid="{00000000-0005-0000-0000-0000FB000000}"/>
    <cellStyle name="40% - Accent5 9" xfId="215" xr:uid="{00000000-0005-0000-0000-0000FC000000}"/>
    <cellStyle name="40% - Accent6" xfId="44" builtinId="51" customBuiltin="1"/>
    <cellStyle name="40% - Accent6 10" xfId="232" xr:uid="{00000000-0005-0000-0000-0000FE000000}"/>
    <cellStyle name="40% - Accent6 11" xfId="244" xr:uid="{00000000-0005-0000-0000-0000FF000000}"/>
    <cellStyle name="40% - Accent6 12" xfId="260" xr:uid="{00000000-0005-0000-0000-000000010000}"/>
    <cellStyle name="40% - Accent6 13" xfId="272" xr:uid="{00000000-0005-0000-0000-000001010000}"/>
    <cellStyle name="40% - Accent6 14" xfId="282" xr:uid="{00000000-0005-0000-0000-000002010000}"/>
    <cellStyle name="40% - Accent6 15" xfId="292" xr:uid="{00000000-0005-0000-0000-000003010000}"/>
    <cellStyle name="40% - Accent6 16" xfId="299" xr:uid="{00000000-0005-0000-0000-000004010000}"/>
    <cellStyle name="40% - Accent6 17" xfId="314" xr:uid="{00000000-0005-0000-0000-000005010000}"/>
    <cellStyle name="40% - Accent6 18" xfId="356" xr:uid="{00000000-0005-0000-0000-000006010000}"/>
    <cellStyle name="40% - Accent6 19" xfId="369" xr:uid="{00000000-0005-0000-0000-000007010000}"/>
    <cellStyle name="40% - Accent6 2" xfId="82" xr:uid="{00000000-0005-0000-0000-000008010000}"/>
    <cellStyle name="40% - Accent6 20" xfId="380" xr:uid="{00000000-0005-0000-0000-000009010000}"/>
    <cellStyle name="40% - Accent6 21" xfId="391" xr:uid="{00000000-0005-0000-0000-00000A010000}"/>
    <cellStyle name="40% - Accent6 22" xfId="403" xr:uid="{00000000-0005-0000-0000-00000B010000}"/>
    <cellStyle name="40% - Accent6 23" xfId="410" xr:uid="{00000000-0005-0000-0000-00000C010000}"/>
    <cellStyle name="40% - Accent6 3" xfId="107" xr:uid="{00000000-0005-0000-0000-00000D010000}"/>
    <cellStyle name="40% - Accent6 4" xfId="118" xr:uid="{00000000-0005-0000-0000-00000E010000}"/>
    <cellStyle name="40% - Accent6 5" xfId="126" xr:uid="{00000000-0005-0000-0000-00000F010000}"/>
    <cellStyle name="40% - Accent6 6" xfId="142" xr:uid="{00000000-0005-0000-0000-000010010000}"/>
    <cellStyle name="40% - Accent6 7" xfId="192" xr:uid="{00000000-0005-0000-0000-000011010000}"/>
    <cellStyle name="40% - Accent6 8" xfId="206" xr:uid="{00000000-0005-0000-0000-000012010000}"/>
    <cellStyle name="40% - Accent6 9" xfId="219" xr:uid="{00000000-0005-0000-0000-000013010000}"/>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24010000}"/>
    <cellStyle name="Comma 11" xfId="86" xr:uid="{00000000-0005-0000-0000-000025010000}"/>
    <cellStyle name="Comma 12" xfId="301" xr:uid="{00000000-0005-0000-0000-000026010000}"/>
    <cellStyle name="Comma 13" xfId="98" xr:uid="{00000000-0005-0000-0000-000027010000}"/>
    <cellStyle name="Comma 16" xfId="150" xr:uid="{00000000-0005-0000-0000-000028010000}"/>
    <cellStyle name="Comma 17" xfId="151" xr:uid="{00000000-0005-0000-0000-000029010000}"/>
    <cellStyle name="Comma 18" xfId="152" xr:uid="{00000000-0005-0000-0000-00002A010000}"/>
    <cellStyle name="Comma 19" xfId="153" xr:uid="{00000000-0005-0000-0000-00002B010000}"/>
    <cellStyle name="Comma 2" xfId="46" xr:uid="{00000000-0005-0000-0000-00002C010000}"/>
    <cellStyle name="Comma 20" xfId="154" xr:uid="{00000000-0005-0000-0000-00002D010000}"/>
    <cellStyle name="Comma 21" xfId="155" xr:uid="{00000000-0005-0000-0000-00002E010000}"/>
    <cellStyle name="Comma 22" xfId="156" xr:uid="{00000000-0005-0000-0000-00002F010000}"/>
    <cellStyle name="Comma 23" xfId="157" xr:uid="{00000000-0005-0000-0000-000030010000}"/>
    <cellStyle name="Comma 24" xfId="158" xr:uid="{00000000-0005-0000-0000-000031010000}"/>
    <cellStyle name="Comma 25" xfId="159" xr:uid="{00000000-0005-0000-0000-000032010000}"/>
    <cellStyle name="Comma 26" xfId="160" xr:uid="{00000000-0005-0000-0000-000033010000}"/>
    <cellStyle name="Comma 27" xfId="161" xr:uid="{00000000-0005-0000-0000-000034010000}"/>
    <cellStyle name="Comma 28" xfId="162" xr:uid="{00000000-0005-0000-0000-000035010000}"/>
    <cellStyle name="Comma 29" xfId="163" xr:uid="{00000000-0005-0000-0000-000036010000}"/>
    <cellStyle name="Comma 3" xfId="69" xr:uid="{00000000-0005-0000-0000-000037010000}"/>
    <cellStyle name="Comma 31" xfId="317" xr:uid="{00000000-0005-0000-0000-000038010000}"/>
    <cellStyle name="Comma 36" xfId="319" xr:uid="{00000000-0005-0000-0000-000039010000}"/>
    <cellStyle name="Comma 37" xfId="320" xr:uid="{00000000-0005-0000-0000-00003A010000}"/>
    <cellStyle name="Comma 39" xfId="322" xr:uid="{00000000-0005-0000-0000-00003B010000}"/>
    <cellStyle name="Comma 4" xfId="55" xr:uid="{00000000-0005-0000-0000-00003C010000}"/>
    <cellStyle name="Comma 41" xfId="324" xr:uid="{00000000-0005-0000-0000-00003D010000}"/>
    <cellStyle name="Comma 42" xfId="325" xr:uid="{00000000-0005-0000-0000-00003E010000}"/>
    <cellStyle name="Comma 5" xfId="54" xr:uid="{00000000-0005-0000-0000-00003F010000}"/>
    <cellStyle name="Comma 6" xfId="49" xr:uid="{00000000-0005-0000-0000-000040010000}"/>
    <cellStyle name="Comma 7" xfId="84" xr:uid="{00000000-0005-0000-0000-000041010000}"/>
    <cellStyle name="Comma 8" xfId="85" xr:uid="{00000000-0005-0000-0000-000042010000}"/>
    <cellStyle name="Comma 9" xfId="51" xr:uid="{00000000-0005-0000-0000-000043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ormal" xfId="0" builtinId="0"/>
    <cellStyle name="Normal 10" xfId="316" xr:uid="{00000000-0005-0000-0000-000050010000}"/>
    <cellStyle name="Normal 11" xfId="411" xr:uid="{00000000-0005-0000-0000-000051010000}"/>
    <cellStyle name="Normal 12" xfId="53" xr:uid="{00000000-0005-0000-0000-000052010000}"/>
    <cellStyle name="Normal 13" xfId="65" xr:uid="{00000000-0005-0000-0000-000053010000}"/>
    <cellStyle name="Normal 14" xfId="412" xr:uid="{00000000-0005-0000-0000-000054010000}"/>
    <cellStyle name="Normal 15" xfId="413" xr:uid="{00000000-0005-0000-0000-000055010000}"/>
    <cellStyle name="Normal 16" xfId="414" xr:uid="{00000000-0005-0000-0000-000056010000}"/>
    <cellStyle name="Normal 17" xfId="318" xr:uid="{00000000-0005-0000-0000-000057010000}"/>
    <cellStyle name="Normal 18" xfId="415" xr:uid="{00000000-0005-0000-0000-000058010000}"/>
    <cellStyle name="Normal 19" xfId="127" xr:uid="{00000000-0005-0000-0000-000059010000}"/>
    <cellStyle name="Normal 2" xfId="4" xr:uid="{00000000-0005-0000-0000-00005A010000}"/>
    <cellStyle name="Normal 20" xfId="128" xr:uid="{00000000-0005-0000-0000-00005B010000}"/>
    <cellStyle name="Normal 21" xfId="140" xr:uid="{00000000-0005-0000-0000-00005C010000}"/>
    <cellStyle name="Normal 22" xfId="143" xr:uid="{00000000-0005-0000-0000-00005D010000}"/>
    <cellStyle name="Normal 23" xfId="144" xr:uid="{00000000-0005-0000-0000-00005E010000}"/>
    <cellStyle name="Normal 24" xfId="416" xr:uid="{00000000-0005-0000-0000-00005F010000}"/>
    <cellStyle name="Normal 25" xfId="145" xr:uid="{00000000-0005-0000-0000-000060010000}"/>
    <cellStyle name="Normal 26" xfId="146" xr:uid="{00000000-0005-0000-0000-000061010000}"/>
    <cellStyle name="Normal 27" xfId="147" xr:uid="{00000000-0005-0000-0000-000062010000}"/>
    <cellStyle name="Normal 28" xfId="148" xr:uid="{00000000-0005-0000-0000-000063010000}"/>
    <cellStyle name="Normal 29" xfId="149" xr:uid="{00000000-0005-0000-0000-000064010000}"/>
    <cellStyle name="Normal 3" xfId="68" xr:uid="{00000000-0005-0000-0000-000065010000}"/>
    <cellStyle name="Normal 30" xfId="417" xr:uid="{00000000-0005-0000-0000-000066010000}"/>
    <cellStyle name="Normal 31" xfId="418" xr:uid="{00000000-0005-0000-0000-000067010000}"/>
    <cellStyle name="Normal 32" xfId="321" xr:uid="{00000000-0005-0000-0000-000068010000}"/>
    <cellStyle name="Normal 33" xfId="419" xr:uid="{00000000-0005-0000-0000-000069010000}"/>
    <cellStyle name="Normal 34" xfId="323" xr:uid="{00000000-0005-0000-0000-00006A010000}"/>
    <cellStyle name="Normal 35" xfId="420" xr:uid="{00000000-0005-0000-0000-00006B010000}"/>
    <cellStyle name="Normal 37" xfId="326" xr:uid="{00000000-0005-0000-0000-00006C010000}"/>
    <cellStyle name="Normal 38" xfId="327" xr:uid="{00000000-0005-0000-0000-00006D010000}"/>
    <cellStyle name="Normal 39" xfId="335" xr:uid="{00000000-0005-0000-0000-00006E010000}"/>
    <cellStyle name="Normal 4" xfId="47" xr:uid="{00000000-0005-0000-0000-00006F010000}"/>
    <cellStyle name="Normal 40" xfId="330" xr:uid="{00000000-0005-0000-0000-000070010000}"/>
    <cellStyle name="Normal 41" xfId="334" xr:uid="{00000000-0005-0000-0000-000071010000}"/>
    <cellStyle name="Normal 42" xfId="328" xr:uid="{00000000-0005-0000-0000-000072010000}"/>
    <cellStyle name="Normal 43" xfId="383" xr:uid="{00000000-0005-0000-0000-000073010000}"/>
    <cellStyle name="Normal 46" xfId="167" xr:uid="{00000000-0005-0000-0000-000074010000}"/>
    <cellStyle name="Normal 47" xfId="183" xr:uid="{00000000-0005-0000-0000-000075010000}"/>
    <cellStyle name="Normal 48" xfId="217" xr:uid="{00000000-0005-0000-0000-000076010000}"/>
    <cellStyle name="Normal 5" xfId="83" xr:uid="{00000000-0005-0000-0000-000077010000}"/>
    <cellStyle name="Normal 51" xfId="170" xr:uid="{00000000-0005-0000-0000-000078010000}"/>
    <cellStyle name="Normal 52" xfId="169" xr:uid="{00000000-0005-0000-0000-000079010000}"/>
    <cellStyle name="Normal 53" xfId="168" xr:uid="{00000000-0005-0000-0000-00007A010000}"/>
    <cellStyle name="Normal 6" xfId="300" xr:uid="{00000000-0005-0000-0000-00007B010000}"/>
    <cellStyle name="Normal 7" xfId="315" xr:uid="{00000000-0005-0000-0000-00007C010000}"/>
    <cellStyle name="Normal 8" xfId="59" xr:uid="{00000000-0005-0000-0000-00007D010000}"/>
    <cellStyle name="Normal 9" xfId="56" xr:uid="{00000000-0005-0000-0000-00007E010000}"/>
    <cellStyle name="Note 10" xfId="63" xr:uid="{00000000-0005-0000-0000-00007F010000}"/>
    <cellStyle name="Note 11" xfId="66" xr:uid="{00000000-0005-0000-0000-000080010000}"/>
    <cellStyle name="Note 12" xfId="67" xr:uid="{00000000-0005-0000-0000-000081010000}"/>
    <cellStyle name="Note 13" xfId="70" xr:uid="{00000000-0005-0000-0000-000082010000}"/>
    <cellStyle name="Note 14" xfId="87" xr:uid="{00000000-0005-0000-0000-000083010000}"/>
    <cellStyle name="Note 15" xfId="105" xr:uid="{00000000-0005-0000-0000-000084010000}"/>
    <cellStyle name="Note 16" xfId="116" xr:uid="{00000000-0005-0000-0000-000085010000}"/>
    <cellStyle name="Note 17" xfId="129" xr:uid="{00000000-0005-0000-0000-000086010000}"/>
    <cellStyle name="Note 18" xfId="171" xr:uid="{00000000-0005-0000-0000-000087010000}"/>
    <cellStyle name="Note 19" xfId="190" xr:uid="{00000000-0005-0000-0000-000088010000}"/>
    <cellStyle name="Note 2" xfId="48" xr:uid="{00000000-0005-0000-0000-000089010000}"/>
    <cellStyle name="Note 20" xfId="165" xr:uid="{00000000-0005-0000-0000-00008A010000}"/>
    <cellStyle name="Note 21" xfId="213" xr:uid="{00000000-0005-0000-0000-00008B010000}"/>
    <cellStyle name="Note 22" xfId="166" xr:uid="{00000000-0005-0000-0000-00008C010000}"/>
    <cellStyle name="Note 23" xfId="179" xr:uid="{00000000-0005-0000-0000-00008D010000}"/>
    <cellStyle name="Note 24" xfId="164" xr:uid="{00000000-0005-0000-0000-00008E010000}"/>
    <cellStyle name="Note 25" xfId="204" xr:uid="{00000000-0005-0000-0000-00008F010000}"/>
    <cellStyle name="Note 26" xfId="242" xr:uid="{00000000-0005-0000-0000-000090010000}"/>
    <cellStyle name="Note 27" xfId="233" xr:uid="{00000000-0005-0000-0000-000091010000}"/>
    <cellStyle name="Note 28" xfId="302" xr:uid="{00000000-0005-0000-0000-000092010000}"/>
    <cellStyle name="Note 29" xfId="333" xr:uid="{00000000-0005-0000-0000-000093010000}"/>
    <cellStyle name="Note 3" xfId="58" xr:uid="{00000000-0005-0000-0000-000094010000}"/>
    <cellStyle name="Note 30" xfId="354" xr:uid="{00000000-0005-0000-0000-000095010000}"/>
    <cellStyle name="Note 31" xfId="329" xr:uid="{00000000-0005-0000-0000-000096010000}"/>
    <cellStyle name="Note 32" xfId="332" xr:uid="{00000000-0005-0000-0000-000097010000}"/>
    <cellStyle name="Note 33" xfId="360" xr:uid="{00000000-0005-0000-0000-000098010000}"/>
    <cellStyle name="Note 34" xfId="331" xr:uid="{00000000-0005-0000-0000-000099010000}"/>
    <cellStyle name="Note 4" xfId="50" xr:uid="{00000000-0005-0000-0000-00009A010000}"/>
    <cellStyle name="Note 5" xfId="52" xr:uid="{00000000-0005-0000-0000-00009B010000}"/>
    <cellStyle name="Note 6" xfId="57" xr:uid="{00000000-0005-0000-0000-00009C010000}"/>
    <cellStyle name="Note 7" xfId="64" xr:uid="{00000000-0005-0000-0000-00009D010000}"/>
    <cellStyle name="Note 8" xfId="60" xr:uid="{00000000-0005-0000-0000-00009E010000}"/>
    <cellStyle name="Note 9" xfId="61" xr:uid="{00000000-0005-0000-0000-00009F010000}"/>
    <cellStyle name="Output" xfId="15" builtinId="21" customBuiltin="1"/>
    <cellStyle name="Percent" xfId="5" builtinId="5"/>
    <cellStyle name="Title" xfId="6" builtinId="15" customBuiltin="1"/>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243</v>
      </c>
    </row>
    <row r="3" spans="1:19">
      <c r="A3" s="10"/>
    </row>
    <row r="4" spans="1:19">
      <c r="B4" s="12" t="s">
        <v>85</v>
      </c>
      <c r="C4" s="13"/>
      <c r="D4" s="13"/>
    </row>
    <row r="5" spans="1:19" ht="12.75" customHeight="1">
      <c r="B5" s="313" t="s">
        <v>202</v>
      </c>
      <c r="C5" s="313"/>
      <c r="D5" s="313"/>
      <c r="E5" s="313"/>
      <c r="F5" s="313"/>
      <c r="G5" s="313"/>
      <c r="H5" s="313"/>
      <c r="I5" s="313"/>
      <c r="J5" s="313"/>
      <c r="K5" s="313"/>
      <c r="L5" s="313"/>
      <c r="M5" s="313"/>
      <c r="N5" s="313"/>
      <c r="O5" s="313"/>
      <c r="P5" s="313"/>
    </row>
    <row r="6" spans="1:19">
      <c r="B6" s="313"/>
      <c r="C6" s="313"/>
      <c r="D6" s="313"/>
      <c r="E6" s="313"/>
      <c r="F6" s="313"/>
      <c r="G6" s="313"/>
      <c r="H6" s="313"/>
      <c r="I6" s="313"/>
      <c r="J6" s="313"/>
      <c r="K6" s="313"/>
      <c r="L6" s="313"/>
      <c r="M6" s="313"/>
      <c r="N6" s="313"/>
      <c r="O6" s="313"/>
      <c r="P6" s="313"/>
    </row>
    <row r="7" spans="1:19">
      <c r="B7" s="313"/>
      <c r="C7" s="313"/>
      <c r="D7" s="313"/>
      <c r="E7" s="313"/>
      <c r="F7" s="313"/>
      <c r="G7" s="313"/>
      <c r="H7" s="313"/>
      <c r="I7" s="313"/>
      <c r="J7" s="313"/>
      <c r="K7" s="313"/>
      <c r="L7" s="313"/>
      <c r="M7" s="313"/>
      <c r="N7" s="313"/>
      <c r="O7" s="313"/>
      <c r="P7" s="313"/>
    </row>
    <row r="8" spans="1:19" ht="12.75" customHeight="1">
      <c r="B8" s="133"/>
      <c r="C8" s="133"/>
      <c r="D8" s="133"/>
      <c r="E8" s="133"/>
      <c r="F8" s="133"/>
      <c r="G8" s="133"/>
      <c r="H8" s="133"/>
      <c r="I8" s="133"/>
      <c r="J8" s="133"/>
      <c r="K8" s="133"/>
      <c r="L8" s="133"/>
      <c r="M8" s="133"/>
      <c r="N8" s="133"/>
      <c r="O8" s="133"/>
      <c r="P8" s="133"/>
    </row>
    <row r="9" spans="1:19" ht="15" customHeight="1">
      <c r="B9" s="314" t="s">
        <v>189</v>
      </c>
      <c r="C9" s="314"/>
      <c r="D9" s="314"/>
      <c r="E9" s="314"/>
      <c r="F9" s="314"/>
      <c r="G9" s="314"/>
      <c r="H9" s="314"/>
      <c r="I9" s="314"/>
      <c r="J9" s="314"/>
      <c r="K9" s="314"/>
      <c r="L9" s="314"/>
      <c r="M9" s="314"/>
      <c r="N9" s="314"/>
      <c r="O9" s="314"/>
      <c r="P9" s="314"/>
      <c r="Q9" s="314"/>
    </row>
    <row r="10" spans="1:19" ht="15" customHeight="1">
      <c r="B10" s="314"/>
      <c r="C10" s="314"/>
      <c r="D10" s="314"/>
      <c r="E10" s="314"/>
      <c r="F10" s="314"/>
      <c r="G10" s="314"/>
      <c r="H10" s="314"/>
      <c r="I10" s="314"/>
      <c r="J10" s="314"/>
      <c r="K10" s="314"/>
      <c r="L10" s="314"/>
      <c r="M10" s="314"/>
      <c r="N10" s="314"/>
      <c r="O10" s="314"/>
      <c r="P10" s="314"/>
      <c r="Q10" s="314"/>
    </row>
    <row r="11" spans="1:19" ht="15" customHeight="1">
      <c r="B11" s="314" t="s">
        <v>244</v>
      </c>
      <c r="C11" s="314"/>
      <c r="D11" s="314"/>
      <c r="E11" s="314"/>
      <c r="F11" s="314"/>
      <c r="G11" s="314"/>
      <c r="H11" s="314"/>
      <c r="I11" s="314"/>
      <c r="J11" s="314"/>
      <c r="K11" s="314"/>
      <c r="L11" s="314"/>
      <c r="M11" s="314"/>
      <c r="N11" s="314"/>
      <c r="O11" s="314"/>
      <c r="P11" s="314"/>
      <c r="Q11" s="314"/>
    </row>
    <row r="12" spans="1:19" ht="26.25" customHeight="1">
      <c r="B12" s="314"/>
      <c r="C12" s="314"/>
      <c r="D12" s="314"/>
      <c r="E12" s="314"/>
      <c r="F12" s="314"/>
      <c r="G12" s="314"/>
      <c r="H12" s="314"/>
      <c r="I12" s="314"/>
      <c r="J12" s="314"/>
      <c r="K12" s="314"/>
      <c r="L12" s="314"/>
      <c r="M12" s="314"/>
      <c r="N12" s="314"/>
      <c r="O12" s="314"/>
      <c r="P12" s="314"/>
      <c r="Q12" s="314"/>
    </row>
    <row r="13" spans="1:19">
      <c r="C13" s="10"/>
    </row>
    <row r="14" spans="1:19">
      <c r="B14" s="312" t="s">
        <v>245</v>
      </c>
      <c r="C14" s="312"/>
      <c r="D14" s="312"/>
      <c r="E14" s="312"/>
      <c r="F14" s="312"/>
      <c r="G14" s="312"/>
      <c r="H14" s="312"/>
      <c r="I14" s="312"/>
      <c r="J14" s="312"/>
      <c r="K14" s="312"/>
      <c r="L14" s="312"/>
      <c r="M14" s="312"/>
      <c r="N14" s="312"/>
      <c r="O14" s="312"/>
      <c r="P14" s="312"/>
      <c r="Q14" s="312"/>
      <c r="R14" s="312"/>
      <c r="S14" s="312"/>
    </row>
    <row r="15" spans="1:19" ht="38.25" customHeight="1">
      <c r="B15" s="312"/>
      <c r="C15" s="312"/>
      <c r="D15" s="312"/>
      <c r="E15" s="312"/>
      <c r="F15" s="312"/>
      <c r="G15" s="312"/>
      <c r="H15" s="312"/>
      <c r="I15" s="312"/>
      <c r="J15" s="312"/>
      <c r="K15" s="312"/>
      <c r="L15" s="312"/>
      <c r="M15" s="312"/>
      <c r="N15" s="312"/>
      <c r="O15" s="312"/>
      <c r="P15" s="312"/>
      <c r="Q15" s="312"/>
      <c r="R15" s="312"/>
      <c r="S15" s="312"/>
    </row>
    <row r="16" spans="1:19">
      <c r="B16" s="11" t="s">
        <v>110</v>
      </c>
      <c r="C16" s="10"/>
    </row>
    <row r="17" spans="2:19">
      <c r="B17" s="11" t="s">
        <v>111</v>
      </c>
      <c r="C17" s="10"/>
    </row>
    <row r="18" spans="2:19" ht="8.25" customHeight="1">
      <c r="C18" s="10"/>
    </row>
    <row r="19" spans="2:19" ht="15" customHeight="1">
      <c r="B19" s="315" t="s">
        <v>246</v>
      </c>
      <c r="C19" s="315"/>
      <c r="D19" s="315"/>
      <c r="E19" s="315"/>
      <c r="F19" s="315"/>
      <c r="G19" s="315"/>
      <c r="H19" s="315"/>
      <c r="I19" s="315"/>
      <c r="J19" s="315"/>
      <c r="K19" s="315"/>
      <c r="L19" s="315"/>
      <c r="M19" s="315"/>
      <c r="N19" s="315"/>
      <c r="O19" s="315"/>
      <c r="P19" s="315"/>
      <c r="Q19" s="315"/>
      <c r="R19" s="315"/>
      <c r="S19" s="315"/>
    </row>
    <row r="20" spans="2:19" ht="37.5" customHeight="1">
      <c r="B20" s="315" t="s">
        <v>187</v>
      </c>
      <c r="C20" s="315"/>
      <c r="D20" s="315"/>
      <c r="E20" s="315"/>
      <c r="F20" s="315"/>
      <c r="G20" s="315"/>
      <c r="H20" s="315"/>
      <c r="I20" s="315"/>
      <c r="J20" s="315"/>
      <c r="K20" s="315"/>
      <c r="L20" s="315"/>
      <c r="M20" s="315"/>
      <c r="N20" s="315"/>
      <c r="O20" s="315"/>
      <c r="P20" s="315"/>
      <c r="Q20" s="315"/>
      <c r="R20" s="315"/>
      <c r="S20" s="315"/>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4" t="s">
        <v>248</v>
      </c>
    </row>
    <row r="76" spans="2:6">
      <c r="B76" s="265" t="s">
        <v>249</v>
      </c>
    </row>
    <row r="77" spans="2:6" ht="15.75">
      <c r="B77" s="266" t="s">
        <v>250</v>
      </c>
    </row>
    <row r="78" spans="2:6">
      <c r="B78" s="11" t="s">
        <v>251</v>
      </c>
    </row>
    <row r="79" spans="2:6">
      <c r="B79" s="11" t="s">
        <v>252</v>
      </c>
    </row>
    <row r="80" spans="2:6">
      <c r="B80" s="11" t="s">
        <v>253</v>
      </c>
    </row>
    <row r="81" spans="2:9">
      <c r="B81" s="267" t="s">
        <v>254</v>
      </c>
      <c r="C81" s="268"/>
      <c r="D81" s="268"/>
      <c r="E81" s="268"/>
      <c r="F81" s="268"/>
      <c r="G81" s="268"/>
      <c r="H81" s="268"/>
      <c r="I81" s="268"/>
    </row>
    <row r="83" spans="2:9" ht="15.75">
      <c r="B83" s="269" t="s">
        <v>255</v>
      </c>
    </row>
    <row r="84" spans="2:9" ht="15.75">
      <c r="B84" s="266" t="s">
        <v>256</v>
      </c>
    </row>
    <row r="85" spans="2:9" ht="15.75">
      <c r="B85" s="266" t="s">
        <v>251</v>
      </c>
    </row>
    <row r="86" spans="2:9">
      <c r="B86" s="11" t="s">
        <v>257</v>
      </c>
    </row>
    <row r="87" spans="2:9">
      <c r="B87" s="11" t="s">
        <v>258</v>
      </c>
    </row>
    <row r="88" spans="2:9">
      <c r="B88" s="270" t="s">
        <v>259</v>
      </c>
      <c r="C88" s="268"/>
      <c r="D88" s="268"/>
      <c r="E88" s="268"/>
      <c r="F88" s="268"/>
      <c r="G88" s="268"/>
      <c r="H88" s="268"/>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election activeCell="A4" sqref="A4"/>
    </sheetView>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131"/>
      <c r="B4" s="131"/>
      <c r="C4" s="131"/>
      <c r="D4" s="131"/>
      <c r="E4" s="131"/>
      <c r="F4" s="131"/>
      <c r="G4" s="131"/>
      <c r="H4" s="131"/>
      <c r="I4" s="98"/>
      <c r="J4" s="132"/>
      <c r="K4" s="132"/>
      <c r="L4" s="98"/>
    </row>
    <row r="5" spans="1:16">
      <c r="A5" s="131"/>
      <c r="B5" s="131"/>
      <c r="C5" s="131"/>
      <c r="D5" s="131"/>
      <c r="E5" s="131"/>
      <c r="F5" s="131"/>
      <c r="G5" s="131"/>
      <c r="H5" s="131"/>
      <c r="I5" s="98"/>
      <c r="J5" s="132"/>
      <c r="K5" s="132"/>
      <c r="L5" s="98"/>
    </row>
    <row r="6" spans="1:16">
      <c r="A6" s="131"/>
      <c r="B6" s="131"/>
      <c r="C6" s="131"/>
      <c r="D6" s="131"/>
      <c r="E6" s="131"/>
      <c r="F6" s="131"/>
      <c r="G6" s="131"/>
      <c r="H6" s="131"/>
      <c r="I6" s="98"/>
      <c r="J6" s="132"/>
      <c r="K6" s="132"/>
      <c r="L6" s="98"/>
    </row>
    <row r="7" spans="1:16">
      <c r="A7" s="131"/>
      <c r="B7" s="131"/>
      <c r="C7" s="131"/>
      <c r="D7" s="131"/>
      <c r="E7" s="131"/>
      <c r="F7" s="131"/>
      <c r="G7" s="131"/>
      <c r="H7" s="131"/>
      <c r="I7" s="98"/>
      <c r="J7" s="132"/>
      <c r="K7" s="132"/>
      <c r="L7" s="98"/>
    </row>
    <row r="8" spans="1:16" s="85" customFormat="1">
      <c r="B8" s="83"/>
      <c r="C8" s="83"/>
      <c r="E8" s="83"/>
      <c r="F8" s="99"/>
      <c r="G8" s="83"/>
      <c r="H8" s="84"/>
      <c r="J8" s="76"/>
      <c r="K8" s="76"/>
      <c r="M8" s="43"/>
      <c r="N8" s="43"/>
      <c r="O8" s="43"/>
      <c r="P8" s="43"/>
    </row>
    <row r="9" spans="1:16">
      <c r="B9" s="71"/>
      <c r="C9" s="71"/>
      <c r="E9" s="71"/>
      <c r="F9" s="71"/>
      <c r="G9" s="71"/>
      <c r="H9" s="71"/>
      <c r="J9" s="72"/>
    </row>
    <row r="10" spans="1:16">
      <c r="B10" s="53"/>
      <c r="C10" s="53"/>
      <c r="D10" s="53"/>
      <c r="E10" s="53"/>
      <c r="F10" s="53"/>
      <c r="G10" s="53"/>
      <c r="H10" s="53"/>
      <c r="I10" s="53"/>
      <c r="J10" s="53"/>
      <c r="K10" s="53"/>
      <c r="L10" s="53"/>
    </row>
    <row r="11" spans="1:16" ht="13.5" thickBot="1">
      <c r="A11" s="4" t="s">
        <v>56</v>
      </c>
      <c r="B11" s="73">
        <f>SUM(B4:B10)</f>
        <v>0</v>
      </c>
      <c r="C11" s="73">
        <f t="shared" ref="C11:H11" si="0">SUM(C4:C10)</f>
        <v>0</v>
      </c>
      <c r="D11" s="73">
        <f t="shared" si="0"/>
        <v>0</v>
      </c>
      <c r="E11" s="73">
        <f>SUM(E4:E10)</f>
        <v>0</v>
      </c>
      <c r="F11" s="73">
        <f t="shared" si="0"/>
        <v>0</v>
      </c>
      <c r="G11" s="73">
        <f t="shared" si="0"/>
        <v>0</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92"/>
      <c r="B15" s="92"/>
      <c r="C15" s="92"/>
      <c r="D15" s="92"/>
      <c r="E15" s="92"/>
      <c r="F15" s="92"/>
      <c r="G15" s="92"/>
      <c r="H15" s="92"/>
      <c r="I15" s="90"/>
      <c r="J15" s="95"/>
      <c r="K15" s="95"/>
      <c r="L15" s="91"/>
      <c r="M15" s="43"/>
      <c r="N15" s="43"/>
      <c r="O15" s="43"/>
      <c r="P15" s="43"/>
    </row>
    <row r="16" spans="1:16" s="85" customFormat="1">
      <c r="A16" s="92"/>
      <c r="B16" s="92"/>
      <c r="C16" s="92"/>
      <c r="D16" s="92"/>
      <c r="E16" s="92"/>
      <c r="F16" s="92"/>
      <c r="G16" s="92"/>
      <c r="H16" s="92"/>
      <c r="I16" s="90"/>
      <c r="J16" s="95"/>
      <c r="K16" s="95"/>
      <c r="L16" s="98"/>
      <c r="M16" s="43"/>
      <c r="N16" s="43"/>
      <c r="O16" s="43"/>
      <c r="P16" s="43"/>
    </row>
    <row r="17" spans="1:16" s="85" customFormat="1">
      <c r="A17" s="92"/>
      <c r="B17" s="92"/>
      <c r="C17" s="92"/>
      <c r="D17" s="92"/>
      <c r="E17" s="92"/>
      <c r="F17" s="92"/>
      <c r="G17" s="92"/>
      <c r="H17" s="92"/>
      <c r="I17" s="90"/>
      <c r="J17" s="95"/>
      <c r="K17" s="95"/>
      <c r="L17" s="98"/>
      <c r="M17" s="43"/>
      <c r="N17" s="43"/>
      <c r="O17" s="43"/>
      <c r="P17" s="43"/>
    </row>
    <row r="18" spans="1:16" s="85" customFormat="1">
      <c r="A18" s="92"/>
      <c r="B18" s="92"/>
      <c r="C18" s="92"/>
      <c r="D18" s="92"/>
      <c r="E18" s="92"/>
      <c r="F18" s="92"/>
      <c r="G18" s="92"/>
      <c r="H18" s="92"/>
      <c r="I18" s="90"/>
      <c r="J18" s="95"/>
      <c r="K18" s="95"/>
      <c r="L18" s="98"/>
      <c r="M18" s="43"/>
      <c r="N18" s="43"/>
      <c r="O18" s="43"/>
      <c r="P18" s="43"/>
    </row>
    <row r="19" spans="1:16">
      <c r="A19" s="92"/>
      <c r="B19" s="92"/>
      <c r="C19" s="92"/>
      <c r="D19" s="92"/>
      <c r="E19" s="92"/>
      <c r="F19" s="92"/>
      <c r="G19" s="92"/>
      <c r="H19" s="92"/>
      <c r="I19" s="94"/>
      <c r="J19" s="95"/>
      <c r="K19" s="95"/>
      <c r="L19" s="97"/>
    </row>
    <row r="20" spans="1:16">
      <c r="A20" s="92"/>
      <c r="B20" s="93"/>
      <c r="C20" s="93"/>
      <c r="D20" s="92"/>
      <c r="E20" s="93"/>
      <c r="F20" s="93"/>
      <c r="G20" s="93"/>
      <c r="H20" s="93"/>
      <c r="I20" s="94"/>
      <c r="J20" s="95"/>
      <c r="K20" s="96"/>
      <c r="L20" s="97"/>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0</v>
      </c>
      <c r="E25" s="81">
        <f>H11</f>
        <v>0</v>
      </c>
      <c r="F25" s="82">
        <f>D25-E25</f>
        <v>0</v>
      </c>
    </row>
    <row r="26" spans="1:16" ht="44.25" customHeight="1" thickBot="1">
      <c r="C26" s="74" t="s">
        <v>180</v>
      </c>
      <c r="D26" s="80">
        <f>G22</f>
        <v>0</v>
      </c>
      <c r="E26" s="81">
        <f>H22</f>
        <v>0</v>
      </c>
      <c r="F26" s="82">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6.5703125" style="276" customWidth="1"/>
    <col min="3" max="3" width="10.5703125" style="276" customWidth="1"/>
    <col min="4" max="4" width="33.85546875" customWidth="1"/>
    <col min="6" max="6" width="15.7109375" style="311" customWidth="1"/>
    <col min="8" max="9" width="15.7109375" style="311" customWidth="1"/>
    <col min="11" max="11" width="15.7109375" style="311" customWidth="1"/>
    <col min="13" max="13" width="11.140625" customWidth="1"/>
  </cols>
  <sheetData>
    <row r="1" spans="1:13">
      <c r="A1" t="s">
        <v>273</v>
      </c>
      <c r="B1" s="276" t="s">
        <v>272</v>
      </c>
      <c r="C1" s="276" t="s">
        <v>271</v>
      </c>
      <c r="D1" t="s">
        <v>270</v>
      </c>
      <c r="E1" t="s">
        <v>269</v>
      </c>
      <c r="F1" s="311" t="s">
        <v>268</v>
      </c>
      <c r="G1" t="s">
        <v>267</v>
      </c>
      <c r="H1" s="311" t="s">
        <v>266</v>
      </c>
      <c r="I1" s="311" t="s">
        <v>265</v>
      </c>
      <c r="J1" t="s">
        <v>264</v>
      </c>
      <c r="K1" s="311" t="s">
        <v>263</v>
      </c>
      <c r="L1" t="s">
        <v>262</v>
      </c>
      <c r="M1" t="s">
        <v>261</v>
      </c>
    </row>
    <row r="2" spans="1:13">
      <c r="A2" t="s">
        <v>295</v>
      </c>
      <c r="B2" s="276">
        <v>4031976</v>
      </c>
      <c r="C2" s="276">
        <v>4031976</v>
      </c>
      <c r="D2" t="s">
        <v>296</v>
      </c>
      <c r="E2">
        <v>1981</v>
      </c>
      <c r="F2" s="311">
        <v>416679.14</v>
      </c>
      <c r="G2">
        <v>238.76</v>
      </c>
      <c r="H2" s="311">
        <v>472990.97</v>
      </c>
      <c r="I2" s="311">
        <v>369368.29</v>
      </c>
      <c r="J2">
        <v>219.4</v>
      </c>
      <c r="K2" s="311">
        <v>434631.4</v>
      </c>
      <c r="L2" t="s">
        <v>297</v>
      </c>
      <c r="M2" s="1">
        <v>45596</v>
      </c>
    </row>
    <row r="3" spans="1:13">
      <c r="A3" t="s">
        <v>295</v>
      </c>
      <c r="B3" s="278" t="s">
        <v>298</v>
      </c>
      <c r="C3" s="276" t="s">
        <v>299</v>
      </c>
      <c r="D3" t="s">
        <v>300</v>
      </c>
      <c r="E3">
        <v>15219</v>
      </c>
      <c r="F3" s="311">
        <v>1042600.18</v>
      </c>
      <c r="G3">
        <v>93.55</v>
      </c>
      <c r="H3" s="311">
        <v>1423737.45</v>
      </c>
      <c r="I3" s="311">
        <v>1042600.18</v>
      </c>
      <c r="J3">
        <v>93.55</v>
      </c>
      <c r="K3" s="311">
        <v>1423737.45</v>
      </c>
      <c r="L3" t="s">
        <v>301</v>
      </c>
      <c r="M3" s="1">
        <v>45596</v>
      </c>
    </row>
    <row r="4" spans="1:13">
      <c r="A4" t="s">
        <v>295</v>
      </c>
      <c r="B4" s="290" t="s">
        <v>435</v>
      </c>
      <c r="C4" s="276" t="s">
        <v>302</v>
      </c>
      <c r="D4" t="s">
        <v>303</v>
      </c>
      <c r="E4">
        <v>31760</v>
      </c>
      <c r="F4" s="311">
        <v>1046653.64</v>
      </c>
      <c r="G4">
        <v>31.73</v>
      </c>
      <c r="H4" s="311">
        <v>1007744.8</v>
      </c>
      <c r="I4" s="311">
        <v>1046653.64</v>
      </c>
      <c r="J4">
        <v>31.73</v>
      </c>
      <c r="K4" s="311">
        <v>1007744.8</v>
      </c>
      <c r="L4" t="s">
        <v>301</v>
      </c>
      <c r="M4" s="1">
        <v>45596</v>
      </c>
    </row>
    <row r="5" spans="1:13">
      <c r="A5" t="s">
        <v>295</v>
      </c>
      <c r="B5" s="276" t="s">
        <v>304</v>
      </c>
      <c r="C5" s="276" t="s">
        <v>305</v>
      </c>
      <c r="D5" t="s">
        <v>306</v>
      </c>
      <c r="E5">
        <v>7620</v>
      </c>
      <c r="F5" s="311">
        <v>887770.71</v>
      </c>
      <c r="G5">
        <v>97.98</v>
      </c>
      <c r="H5" s="311">
        <v>746607.6</v>
      </c>
      <c r="I5" s="311">
        <v>887770.71</v>
      </c>
      <c r="J5">
        <v>97.98</v>
      </c>
      <c r="K5" s="311">
        <v>746607.6</v>
      </c>
      <c r="L5" t="s">
        <v>301</v>
      </c>
      <c r="M5" s="1">
        <v>45596</v>
      </c>
    </row>
    <row r="6" spans="1:13">
      <c r="A6" t="s">
        <v>295</v>
      </c>
      <c r="B6" s="276" t="s">
        <v>307</v>
      </c>
      <c r="C6" s="276" t="s">
        <v>308</v>
      </c>
      <c r="D6" t="s">
        <v>309</v>
      </c>
      <c r="E6">
        <v>53119</v>
      </c>
      <c r="F6" s="311">
        <v>935370.23999999999</v>
      </c>
      <c r="G6">
        <v>15.74</v>
      </c>
      <c r="H6" s="311">
        <v>836093.06</v>
      </c>
      <c r="I6" s="311">
        <v>935370.23999999999</v>
      </c>
      <c r="J6">
        <v>15.74</v>
      </c>
      <c r="K6" s="311">
        <v>836093.06</v>
      </c>
      <c r="L6" t="s">
        <v>301</v>
      </c>
      <c r="M6" s="1">
        <v>45596</v>
      </c>
    </row>
    <row r="7" spans="1:13">
      <c r="A7" t="s">
        <v>295</v>
      </c>
      <c r="B7" s="276" t="s">
        <v>310</v>
      </c>
      <c r="C7" s="276" t="s">
        <v>311</v>
      </c>
      <c r="D7" t="s">
        <v>312</v>
      </c>
      <c r="E7">
        <v>2600</v>
      </c>
      <c r="F7" s="311">
        <v>1135621.04</v>
      </c>
      <c r="G7">
        <v>672.55</v>
      </c>
      <c r="H7" s="311">
        <v>1748630</v>
      </c>
      <c r="I7" s="311">
        <v>1135621.04</v>
      </c>
      <c r="J7">
        <v>672.55</v>
      </c>
      <c r="K7" s="311">
        <v>1748630</v>
      </c>
      <c r="L7" t="s">
        <v>301</v>
      </c>
      <c r="M7" s="1">
        <v>45596</v>
      </c>
    </row>
    <row r="8" spans="1:13">
      <c r="A8" t="s">
        <v>295</v>
      </c>
      <c r="B8" s="290" t="s">
        <v>436</v>
      </c>
      <c r="C8" s="276">
        <v>2989044</v>
      </c>
      <c r="D8" t="s">
        <v>313</v>
      </c>
      <c r="E8">
        <v>11100</v>
      </c>
      <c r="F8" s="311">
        <v>794160.57</v>
      </c>
      <c r="G8">
        <v>71.150000000000006</v>
      </c>
      <c r="H8" s="311">
        <v>789765</v>
      </c>
      <c r="I8" s="311">
        <v>794160.57</v>
      </c>
      <c r="J8">
        <v>71.150000000000006</v>
      </c>
      <c r="K8" s="311">
        <v>789765</v>
      </c>
      <c r="L8" t="s">
        <v>301</v>
      </c>
      <c r="M8" s="1">
        <v>45596</v>
      </c>
    </row>
    <row r="9" spans="1:13">
      <c r="A9" t="s">
        <v>295</v>
      </c>
      <c r="B9" s="290" t="s">
        <v>437</v>
      </c>
      <c r="C9" s="290" t="s">
        <v>437</v>
      </c>
      <c r="D9" t="s">
        <v>314</v>
      </c>
      <c r="E9">
        <v>70458</v>
      </c>
      <c r="F9" s="311">
        <v>581757.52</v>
      </c>
      <c r="G9">
        <v>16.12</v>
      </c>
      <c r="H9" s="311">
        <v>1135979.6200000001</v>
      </c>
      <c r="I9" s="311">
        <v>444715.42</v>
      </c>
      <c r="J9">
        <v>12.5</v>
      </c>
      <c r="K9" s="311">
        <v>880725</v>
      </c>
      <c r="L9" t="s">
        <v>315</v>
      </c>
      <c r="M9" s="1">
        <v>45596</v>
      </c>
    </row>
    <row r="10" spans="1:13">
      <c r="A10" t="s">
        <v>295</v>
      </c>
      <c r="B10" s="276">
        <v>7124594</v>
      </c>
      <c r="C10" s="276">
        <v>7124594</v>
      </c>
      <c r="D10" t="s">
        <v>316</v>
      </c>
      <c r="E10">
        <v>2772</v>
      </c>
      <c r="F10" s="311">
        <v>415902.18</v>
      </c>
      <c r="G10">
        <v>192.1</v>
      </c>
      <c r="H10" s="311">
        <v>532509.03</v>
      </c>
      <c r="I10" s="311">
        <v>414592.09</v>
      </c>
      <c r="J10">
        <v>165.9</v>
      </c>
      <c r="K10" s="311">
        <v>459874.8</v>
      </c>
      <c r="L10" t="s">
        <v>317</v>
      </c>
      <c r="M10" s="1">
        <v>45596</v>
      </c>
    </row>
    <row r="11" spans="1:13">
      <c r="A11" t="s">
        <v>295</v>
      </c>
      <c r="B11" s="278" t="s">
        <v>318</v>
      </c>
      <c r="C11" s="276">
        <v>2136646</v>
      </c>
      <c r="D11" t="s">
        <v>319</v>
      </c>
      <c r="E11">
        <v>19714</v>
      </c>
      <c r="F11" s="311">
        <v>431984.15</v>
      </c>
      <c r="G11">
        <v>19.54</v>
      </c>
      <c r="H11" s="311">
        <v>385211.56</v>
      </c>
      <c r="I11" s="311">
        <v>431984.15</v>
      </c>
      <c r="J11">
        <v>19.54</v>
      </c>
      <c r="K11" s="311">
        <v>385211.56</v>
      </c>
      <c r="L11" t="s">
        <v>301</v>
      </c>
      <c r="M11" s="1">
        <v>45596</v>
      </c>
    </row>
    <row r="12" spans="1:13">
      <c r="A12" t="s">
        <v>295</v>
      </c>
      <c r="B12" s="276">
        <v>67901108</v>
      </c>
      <c r="C12" s="276">
        <v>2024677</v>
      </c>
      <c r="D12" t="s">
        <v>320</v>
      </c>
      <c r="E12">
        <v>11886</v>
      </c>
      <c r="F12" s="311">
        <v>137974.39000000001</v>
      </c>
      <c r="G12">
        <v>19.32</v>
      </c>
      <c r="H12" s="311">
        <v>229637.52</v>
      </c>
      <c r="I12" s="311">
        <v>137974.39000000001</v>
      </c>
      <c r="J12">
        <v>19.32</v>
      </c>
      <c r="K12" s="311">
        <v>229637.52</v>
      </c>
      <c r="L12" t="s">
        <v>301</v>
      </c>
      <c r="M12" s="1">
        <v>45596</v>
      </c>
    </row>
    <row r="13" spans="1:13">
      <c r="A13" t="s">
        <v>295</v>
      </c>
      <c r="B13" s="276" t="s">
        <v>321</v>
      </c>
      <c r="C13" s="276" t="s">
        <v>321</v>
      </c>
      <c r="D13" t="s">
        <v>322</v>
      </c>
      <c r="E13">
        <v>19607</v>
      </c>
      <c r="F13" s="311">
        <v>594524.68000000005</v>
      </c>
      <c r="G13">
        <v>44.01</v>
      </c>
      <c r="H13" s="311">
        <v>862879.97</v>
      </c>
      <c r="I13" s="311">
        <v>452313.79</v>
      </c>
      <c r="J13">
        <v>34.119999999999997</v>
      </c>
      <c r="K13" s="311">
        <v>668990.84</v>
      </c>
      <c r="L13" t="s">
        <v>315</v>
      </c>
      <c r="M13" s="1">
        <v>45596</v>
      </c>
    </row>
    <row r="14" spans="1:13">
      <c r="A14" t="s">
        <v>295</v>
      </c>
      <c r="B14" s="276">
        <v>124765108</v>
      </c>
      <c r="C14" s="276">
        <v>2125097</v>
      </c>
      <c r="D14" t="s">
        <v>323</v>
      </c>
      <c r="E14">
        <v>44808</v>
      </c>
      <c r="F14" s="311">
        <v>849561.53</v>
      </c>
      <c r="G14">
        <v>17.600000000000001</v>
      </c>
      <c r="H14" s="311">
        <v>788620.80000000005</v>
      </c>
      <c r="I14" s="311">
        <v>849561.53</v>
      </c>
      <c r="J14">
        <v>17.600000000000001</v>
      </c>
      <c r="K14" s="311">
        <v>788620.80000000005</v>
      </c>
      <c r="L14" t="s">
        <v>301</v>
      </c>
      <c r="M14" s="1">
        <v>45596</v>
      </c>
    </row>
    <row r="15" spans="1:13">
      <c r="A15" t="s">
        <v>295</v>
      </c>
      <c r="B15" s="276" t="s">
        <v>324</v>
      </c>
      <c r="C15" s="276" t="s">
        <v>325</v>
      </c>
      <c r="D15" t="s">
        <v>326</v>
      </c>
      <c r="E15">
        <v>10429</v>
      </c>
      <c r="F15" s="311">
        <v>774751.98</v>
      </c>
      <c r="G15">
        <v>110.71</v>
      </c>
      <c r="H15" s="311">
        <v>1154594.5900000001</v>
      </c>
      <c r="I15" s="311">
        <v>774751.98</v>
      </c>
      <c r="J15">
        <v>110.71</v>
      </c>
      <c r="K15" s="311">
        <v>1154594.5900000001</v>
      </c>
      <c r="L15" t="s">
        <v>301</v>
      </c>
      <c r="M15" s="1">
        <v>45596</v>
      </c>
    </row>
    <row r="16" spans="1:13">
      <c r="A16" t="s">
        <v>295</v>
      </c>
      <c r="B16" s="276">
        <v>202712600</v>
      </c>
      <c r="C16" s="276" t="s">
        <v>327</v>
      </c>
      <c r="D16" t="s">
        <v>328</v>
      </c>
      <c r="E16">
        <v>13400</v>
      </c>
      <c r="F16" s="311">
        <v>978949.05</v>
      </c>
      <c r="G16">
        <v>93.56</v>
      </c>
      <c r="H16" s="311">
        <v>1253704</v>
      </c>
      <c r="I16" s="311">
        <v>978949.05</v>
      </c>
      <c r="J16">
        <v>93.56</v>
      </c>
      <c r="K16" s="311">
        <v>1253704</v>
      </c>
      <c r="L16" t="s">
        <v>301</v>
      </c>
      <c r="M16" s="1">
        <v>45596</v>
      </c>
    </row>
    <row r="17" spans="1:13">
      <c r="A17" t="s">
        <v>295</v>
      </c>
      <c r="B17" s="276" t="s">
        <v>329</v>
      </c>
      <c r="C17" s="276" t="s">
        <v>329</v>
      </c>
      <c r="D17" t="s">
        <v>330</v>
      </c>
      <c r="E17">
        <v>22675</v>
      </c>
      <c r="F17" s="311">
        <v>514856.53</v>
      </c>
      <c r="G17">
        <v>34.24</v>
      </c>
      <c r="H17" s="311">
        <v>776314.62</v>
      </c>
      <c r="I17" s="311">
        <v>448624.58</v>
      </c>
      <c r="J17">
        <v>31.46</v>
      </c>
      <c r="K17" s="311">
        <v>713355.5</v>
      </c>
      <c r="L17" t="s">
        <v>297</v>
      </c>
      <c r="M17" s="1">
        <v>45596</v>
      </c>
    </row>
    <row r="18" spans="1:13">
      <c r="A18" t="s">
        <v>295</v>
      </c>
      <c r="B18" s="276" t="s">
        <v>331</v>
      </c>
      <c r="C18" s="276" t="s">
        <v>332</v>
      </c>
      <c r="D18" t="s">
        <v>333</v>
      </c>
      <c r="E18">
        <v>6600</v>
      </c>
      <c r="F18" s="311">
        <v>267297.05</v>
      </c>
      <c r="G18">
        <v>48.82</v>
      </c>
      <c r="H18" s="311">
        <v>322212</v>
      </c>
      <c r="I18" s="311">
        <v>267297.05</v>
      </c>
      <c r="J18">
        <v>48.82</v>
      </c>
      <c r="K18" s="311">
        <v>322212</v>
      </c>
      <c r="L18" t="s">
        <v>301</v>
      </c>
      <c r="M18" s="1">
        <v>45596</v>
      </c>
    </row>
    <row r="19" spans="1:13">
      <c r="A19" t="s">
        <v>295</v>
      </c>
      <c r="B19" s="276" t="s">
        <v>334</v>
      </c>
      <c r="C19" s="276" t="s">
        <v>335</v>
      </c>
      <c r="D19" t="s">
        <v>336</v>
      </c>
      <c r="E19">
        <v>4443</v>
      </c>
      <c r="F19" s="311">
        <v>748847.77</v>
      </c>
      <c r="G19">
        <v>475.88</v>
      </c>
      <c r="H19" s="311">
        <v>2114334.84</v>
      </c>
      <c r="I19" s="311">
        <v>748847.77</v>
      </c>
      <c r="J19">
        <v>475.88</v>
      </c>
      <c r="K19" s="311">
        <v>2114334.84</v>
      </c>
      <c r="L19" t="s">
        <v>301</v>
      </c>
      <c r="M19" s="1">
        <v>45596</v>
      </c>
    </row>
    <row r="20" spans="1:13">
      <c r="A20" t="s">
        <v>295</v>
      </c>
      <c r="B20" s="276">
        <v>398438408</v>
      </c>
      <c r="C20" s="276" t="s">
        <v>337</v>
      </c>
      <c r="D20" t="s">
        <v>338</v>
      </c>
      <c r="E20">
        <v>25596</v>
      </c>
      <c r="F20" s="311">
        <v>516790.81</v>
      </c>
      <c r="G20">
        <v>8.69</v>
      </c>
      <c r="H20" s="311">
        <v>222429.24</v>
      </c>
      <c r="I20" s="311">
        <v>516790.81</v>
      </c>
      <c r="J20">
        <v>8.69</v>
      </c>
      <c r="K20" s="311">
        <v>222429.24</v>
      </c>
      <c r="L20" t="s">
        <v>301</v>
      </c>
      <c r="M20" s="1">
        <v>45596</v>
      </c>
    </row>
    <row r="21" spans="1:13">
      <c r="A21" t="s">
        <v>295</v>
      </c>
      <c r="B21" s="276" t="s">
        <v>339</v>
      </c>
      <c r="C21" s="276">
        <v>2781648</v>
      </c>
      <c r="D21" t="s">
        <v>340</v>
      </c>
      <c r="E21">
        <v>15753</v>
      </c>
      <c r="F21" s="311">
        <v>1006750.09</v>
      </c>
      <c r="G21">
        <v>63.03</v>
      </c>
      <c r="H21" s="311">
        <v>992911.59</v>
      </c>
      <c r="I21" s="311">
        <v>1006750.09</v>
      </c>
      <c r="J21">
        <v>63.03</v>
      </c>
      <c r="K21" s="311">
        <v>992911.59</v>
      </c>
      <c r="L21" t="s">
        <v>301</v>
      </c>
      <c r="M21" s="1">
        <v>45596</v>
      </c>
    </row>
    <row r="22" spans="1:13">
      <c r="A22" t="s">
        <v>295</v>
      </c>
      <c r="B22" s="276" t="s">
        <v>341</v>
      </c>
      <c r="C22" s="276">
        <v>2569286</v>
      </c>
      <c r="D22" t="s">
        <v>342</v>
      </c>
      <c r="E22">
        <v>51355</v>
      </c>
      <c r="F22" s="311">
        <v>801916.54</v>
      </c>
      <c r="G22">
        <v>30.41</v>
      </c>
      <c r="H22" s="311">
        <v>1561705.55</v>
      </c>
      <c r="I22" s="311">
        <v>801916.54</v>
      </c>
      <c r="J22">
        <v>30.41</v>
      </c>
      <c r="K22" s="311">
        <v>1561705.55</v>
      </c>
      <c r="L22" t="s">
        <v>301</v>
      </c>
      <c r="M22" s="1">
        <v>45596</v>
      </c>
    </row>
    <row r="23" spans="1:13">
      <c r="A23" t="s">
        <v>295</v>
      </c>
      <c r="B23" s="276" t="s">
        <v>343</v>
      </c>
      <c r="C23" s="276" t="s">
        <v>344</v>
      </c>
      <c r="D23" t="s">
        <v>345</v>
      </c>
      <c r="E23">
        <v>2861</v>
      </c>
      <c r="F23" s="311">
        <v>593172.93999999994</v>
      </c>
      <c r="G23">
        <v>222.11</v>
      </c>
      <c r="H23" s="311">
        <v>635456.71</v>
      </c>
      <c r="I23" s="311">
        <v>593172.93999999994</v>
      </c>
      <c r="J23">
        <v>222.11</v>
      </c>
      <c r="K23" s="311">
        <v>635456.71</v>
      </c>
      <c r="L23" t="s">
        <v>301</v>
      </c>
      <c r="M23" s="1">
        <v>45596</v>
      </c>
    </row>
    <row r="24" spans="1:13">
      <c r="A24" t="s">
        <v>295</v>
      </c>
      <c r="B24" s="276">
        <v>5889505</v>
      </c>
      <c r="C24" s="276">
        <v>5889505</v>
      </c>
      <c r="D24" t="s">
        <v>346</v>
      </c>
      <c r="E24">
        <v>17046</v>
      </c>
      <c r="F24" s="311">
        <v>503071.6</v>
      </c>
      <c r="G24">
        <v>31.59</v>
      </c>
      <c r="H24" s="311">
        <v>538426.54</v>
      </c>
      <c r="I24" s="311">
        <v>442369.52</v>
      </c>
      <c r="J24">
        <v>29.02</v>
      </c>
      <c r="K24" s="311">
        <v>494760.15</v>
      </c>
      <c r="L24" t="s">
        <v>297</v>
      </c>
      <c r="M24" s="1">
        <v>45596</v>
      </c>
    </row>
    <row r="25" spans="1:13">
      <c r="A25" t="s">
        <v>295</v>
      </c>
      <c r="B25" s="276">
        <v>456788108</v>
      </c>
      <c r="C25" s="276">
        <v>2398822</v>
      </c>
      <c r="D25" t="s">
        <v>347</v>
      </c>
      <c r="E25">
        <v>27400</v>
      </c>
      <c r="F25" s="311">
        <v>543999.73</v>
      </c>
      <c r="G25">
        <v>20.91</v>
      </c>
      <c r="H25" s="311">
        <v>572934</v>
      </c>
      <c r="I25" s="311">
        <v>543999.73</v>
      </c>
      <c r="J25">
        <v>20.91</v>
      </c>
      <c r="K25" s="311">
        <v>572934</v>
      </c>
      <c r="L25" t="s">
        <v>301</v>
      </c>
      <c r="M25" s="1">
        <v>45596</v>
      </c>
    </row>
    <row r="26" spans="1:13">
      <c r="A26" t="s">
        <v>295</v>
      </c>
      <c r="B26" s="276" t="s">
        <v>348</v>
      </c>
      <c r="C26" s="276" t="s">
        <v>349</v>
      </c>
      <c r="D26" t="s">
        <v>350</v>
      </c>
      <c r="E26">
        <v>18745</v>
      </c>
      <c r="F26" s="311">
        <v>1357076.41</v>
      </c>
      <c r="G26">
        <v>111.45</v>
      </c>
      <c r="H26" s="311">
        <v>2089130.25</v>
      </c>
      <c r="I26" s="311">
        <v>1357076.41</v>
      </c>
      <c r="J26">
        <v>111.45</v>
      </c>
      <c r="K26" s="311">
        <v>2089130.25</v>
      </c>
      <c r="L26" t="s">
        <v>301</v>
      </c>
      <c r="M26" s="1">
        <v>45596</v>
      </c>
    </row>
    <row r="27" spans="1:13">
      <c r="A27" t="s">
        <v>295</v>
      </c>
      <c r="B27" s="276" t="s">
        <v>351</v>
      </c>
      <c r="C27" s="276" t="s">
        <v>352</v>
      </c>
      <c r="D27" t="s">
        <v>353</v>
      </c>
      <c r="E27">
        <v>23748</v>
      </c>
      <c r="F27" s="311">
        <v>994940.21</v>
      </c>
      <c r="G27">
        <v>65.239999999999995</v>
      </c>
      <c r="H27" s="311">
        <v>1549319.52</v>
      </c>
      <c r="I27" s="311">
        <v>994940.21</v>
      </c>
      <c r="J27">
        <v>65.239999999999995</v>
      </c>
      <c r="K27" s="311">
        <v>1549319.52</v>
      </c>
      <c r="L27" t="s">
        <v>301</v>
      </c>
      <c r="M27" s="1">
        <v>45596</v>
      </c>
    </row>
    <row r="28" spans="1:13">
      <c r="A28" t="s">
        <v>295</v>
      </c>
      <c r="B28" s="276">
        <v>6499260</v>
      </c>
      <c r="C28" s="276">
        <v>6499260</v>
      </c>
      <c r="D28" t="s">
        <v>354</v>
      </c>
      <c r="E28">
        <v>19728</v>
      </c>
      <c r="F28" s="311">
        <v>275349.78999999998</v>
      </c>
      <c r="G28">
        <v>10.35</v>
      </c>
      <c r="H28" s="311">
        <v>204118.56</v>
      </c>
      <c r="I28" s="311">
        <v>30271858</v>
      </c>
      <c r="J28">
        <v>1573</v>
      </c>
      <c r="K28" s="311">
        <v>31032144</v>
      </c>
      <c r="L28" t="s">
        <v>355</v>
      </c>
      <c r="M28" s="1">
        <v>45596</v>
      </c>
    </row>
    <row r="29" spans="1:13">
      <c r="A29" t="s">
        <v>295</v>
      </c>
      <c r="B29" s="276" t="s">
        <v>356</v>
      </c>
      <c r="C29" s="276" t="s">
        <v>357</v>
      </c>
      <c r="D29" t="s">
        <v>358</v>
      </c>
      <c r="E29">
        <v>6851</v>
      </c>
      <c r="F29" s="311">
        <v>615105.93000000005</v>
      </c>
      <c r="G29">
        <v>81.7</v>
      </c>
      <c r="H29" s="311">
        <v>559726.69999999995</v>
      </c>
      <c r="I29" s="311">
        <v>615105.93000000005</v>
      </c>
      <c r="J29">
        <v>81.7</v>
      </c>
      <c r="K29" s="311">
        <v>559726.69999999995</v>
      </c>
      <c r="L29" t="s">
        <v>301</v>
      </c>
      <c r="M29" s="1">
        <v>45596</v>
      </c>
    </row>
    <row r="30" spans="1:13">
      <c r="A30" t="s">
        <v>295</v>
      </c>
      <c r="B30" s="276" t="s">
        <v>359</v>
      </c>
      <c r="C30" s="276" t="s">
        <v>359</v>
      </c>
      <c r="D30" t="s">
        <v>360</v>
      </c>
      <c r="E30">
        <v>7058</v>
      </c>
      <c r="F30" s="311">
        <v>416616.22</v>
      </c>
      <c r="G30">
        <v>135.62</v>
      </c>
      <c r="H30" s="311">
        <v>957240.68</v>
      </c>
      <c r="I30" s="311">
        <v>313301.18</v>
      </c>
      <c r="J30">
        <v>105.15</v>
      </c>
      <c r="K30" s="311">
        <v>742148.7</v>
      </c>
      <c r="L30" t="s">
        <v>315</v>
      </c>
      <c r="M30" s="1">
        <v>45596</v>
      </c>
    </row>
    <row r="31" spans="1:13">
      <c r="A31" t="s">
        <v>295</v>
      </c>
      <c r="B31" s="276">
        <v>7333378</v>
      </c>
      <c r="C31" s="276">
        <v>7333378</v>
      </c>
      <c r="D31" t="s">
        <v>361</v>
      </c>
      <c r="E31">
        <v>1305</v>
      </c>
      <c r="F31" s="311">
        <v>253421.67</v>
      </c>
      <c r="G31">
        <v>616.72</v>
      </c>
      <c r="H31" s="311">
        <v>804820.52</v>
      </c>
      <c r="I31" s="311">
        <v>246818.21</v>
      </c>
      <c r="J31">
        <v>532.6</v>
      </c>
      <c r="K31" s="311">
        <v>695043</v>
      </c>
      <c r="L31" t="s">
        <v>317</v>
      </c>
      <c r="M31" s="1">
        <v>45596</v>
      </c>
    </row>
    <row r="32" spans="1:13">
      <c r="A32" t="s">
        <v>295</v>
      </c>
      <c r="B32" s="276">
        <v>502441306</v>
      </c>
      <c r="C32" s="276">
        <v>2165747</v>
      </c>
      <c r="D32" t="s">
        <v>362</v>
      </c>
      <c r="E32">
        <v>4850</v>
      </c>
      <c r="F32" s="311">
        <v>727340.47</v>
      </c>
      <c r="G32">
        <v>132.59</v>
      </c>
      <c r="H32" s="311">
        <v>643061.5</v>
      </c>
      <c r="I32" s="311">
        <v>727340.47</v>
      </c>
      <c r="J32">
        <v>132.59</v>
      </c>
      <c r="K32" s="311">
        <v>643061.5</v>
      </c>
      <c r="L32" t="s">
        <v>301</v>
      </c>
      <c r="M32" s="1">
        <v>45596</v>
      </c>
    </row>
    <row r="33" spans="1:13">
      <c r="A33" t="s">
        <v>295</v>
      </c>
      <c r="B33" s="276" t="s">
        <v>363</v>
      </c>
      <c r="C33" s="276" t="s">
        <v>363</v>
      </c>
      <c r="D33" t="s">
        <v>364</v>
      </c>
      <c r="E33">
        <v>59</v>
      </c>
      <c r="F33" s="311">
        <v>6294.37</v>
      </c>
      <c r="G33">
        <v>152.36000000000001</v>
      </c>
      <c r="H33" s="311">
        <v>8989.2000000000007</v>
      </c>
      <c r="I33" s="311">
        <v>9859.65</v>
      </c>
      <c r="J33">
        <v>231.51</v>
      </c>
      <c r="K33" s="311">
        <v>13659.09</v>
      </c>
      <c r="L33" t="s">
        <v>365</v>
      </c>
      <c r="M33" s="1">
        <v>45596</v>
      </c>
    </row>
    <row r="34" spans="1:13">
      <c r="A34" t="s">
        <v>295</v>
      </c>
      <c r="B34" s="276">
        <v>6555805</v>
      </c>
      <c r="C34" s="276">
        <v>6555805</v>
      </c>
      <c r="D34" t="s">
        <v>366</v>
      </c>
      <c r="E34">
        <v>12293</v>
      </c>
      <c r="F34" s="311">
        <v>438504.51</v>
      </c>
      <c r="G34">
        <v>33.24</v>
      </c>
      <c r="H34" s="311">
        <v>408580.73</v>
      </c>
      <c r="I34" s="311">
        <v>50705576</v>
      </c>
      <c r="J34">
        <v>5053</v>
      </c>
      <c r="K34" s="311">
        <v>62116529</v>
      </c>
      <c r="L34" t="s">
        <v>355</v>
      </c>
      <c r="M34" s="1">
        <v>45596</v>
      </c>
    </row>
    <row r="35" spans="1:13">
      <c r="A35" t="s">
        <v>295</v>
      </c>
      <c r="B35" s="276">
        <v>4741844</v>
      </c>
      <c r="C35" s="276">
        <v>4741844</v>
      </c>
      <c r="D35" t="s">
        <v>367</v>
      </c>
      <c r="E35">
        <v>4336</v>
      </c>
      <c r="F35" s="311">
        <v>464034.76</v>
      </c>
      <c r="G35">
        <v>165.42</v>
      </c>
      <c r="H35" s="311">
        <v>717240.18</v>
      </c>
      <c r="I35" s="311">
        <v>415658.51</v>
      </c>
      <c r="J35">
        <v>152</v>
      </c>
      <c r="K35" s="311">
        <v>659072</v>
      </c>
      <c r="L35" t="s">
        <v>297</v>
      </c>
      <c r="M35" s="1">
        <v>45596</v>
      </c>
    </row>
    <row r="36" spans="1:13">
      <c r="A36" t="s">
        <v>295</v>
      </c>
      <c r="B36" s="276">
        <v>636274409</v>
      </c>
      <c r="C36" s="276" t="s">
        <v>368</v>
      </c>
      <c r="D36" t="s">
        <v>369</v>
      </c>
      <c r="E36">
        <v>9007</v>
      </c>
      <c r="F36" s="311">
        <v>605725.5</v>
      </c>
      <c r="G36">
        <v>63.59</v>
      </c>
      <c r="H36" s="311">
        <v>572755.13</v>
      </c>
      <c r="I36" s="311">
        <v>605725.5</v>
      </c>
      <c r="J36">
        <v>63.59</v>
      </c>
      <c r="K36" s="311">
        <v>572755.13</v>
      </c>
      <c r="L36" t="s">
        <v>301</v>
      </c>
      <c r="M36" s="1">
        <v>45596</v>
      </c>
    </row>
    <row r="37" spans="1:13">
      <c r="A37" t="s">
        <v>295</v>
      </c>
      <c r="B37" s="276">
        <v>641069406</v>
      </c>
      <c r="C37" s="276" t="s">
        <v>370</v>
      </c>
      <c r="D37" t="s">
        <v>371</v>
      </c>
      <c r="E37">
        <v>6200</v>
      </c>
      <c r="F37" s="311">
        <v>718898.96</v>
      </c>
      <c r="G37">
        <v>94.52</v>
      </c>
      <c r="H37" s="311">
        <v>586024</v>
      </c>
      <c r="I37" s="311">
        <v>718898.96</v>
      </c>
      <c r="J37">
        <v>94.52</v>
      </c>
      <c r="K37" s="311">
        <v>586024</v>
      </c>
      <c r="L37" t="s">
        <v>301</v>
      </c>
      <c r="M37" s="1">
        <v>45596</v>
      </c>
    </row>
    <row r="38" spans="1:13">
      <c r="A38" t="s">
        <v>295</v>
      </c>
      <c r="B38" s="276">
        <v>6640682</v>
      </c>
      <c r="C38" s="276">
        <v>6640682</v>
      </c>
      <c r="D38" t="s">
        <v>372</v>
      </c>
      <c r="E38">
        <v>8556</v>
      </c>
      <c r="F38" s="311">
        <v>298244.25</v>
      </c>
      <c r="G38">
        <v>20.23</v>
      </c>
      <c r="H38" s="311">
        <v>173112.25</v>
      </c>
      <c r="I38" s="311">
        <v>32629079</v>
      </c>
      <c r="J38">
        <v>3076</v>
      </c>
      <c r="K38" s="311">
        <v>26318256</v>
      </c>
      <c r="L38" t="s">
        <v>355</v>
      </c>
      <c r="M38" s="1">
        <v>45596</v>
      </c>
    </row>
    <row r="39" spans="1:13">
      <c r="A39" t="s">
        <v>295</v>
      </c>
      <c r="B39" s="276">
        <v>654902204</v>
      </c>
      <c r="C39" s="276">
        <v>2640891</v>
      </c>
      <c r="D39" t="s">
        <v>373</v>
      </c>
      <c r="E39">
        <v>210515</v>
      </c>
      <c r="F39" s="311">
        <v>909612.44</v>
      </c>
      <c r="G39">
        <v>4.71</v>
      </c>
      <c r="H39" s="311">
        <v>991525.65</v>
      </c>
      <c r="I39" s="311">
        <v>909612.44</v>
      </c>
      <c r="J39">
        <v>4.71</v>
      </c>
      <c r="K39" s="311">
        <v>991525.65</v>
      </c>
      <c r="L39" t="s">
        <v>301</v>
      </c>
      <c r="M39" s="1">
        <v>45596</v>
      </c>
    </row>
    <row r="40" spans="1:13">
      <c r="A40" t="s">
        <v>295</v>
      </c>
      <c r="B40" s="276" t="s">
        <v>374</v>
      </c>
      <c r="C40" s="276">
        <v>2620105</v>
      </c>
      <c r="D40" t="s">
        <v>375</v>
      </c>
      <c r="E40">
        <v>6600</v>
      </c>
      <c r="F40" s="311">
        <v>696408.53</v>
      </c>
      <c r="G40">
        <v>108.4</v>
      </c>
      <c r="H40" s="311">
        <v>715440</v>
      </c>
      <c r="I40" s="311">
        <v>696408.53</v>
      </c>
      <c r="J40">
        <v>108.4</v>
      </c>
      <c r="K40" s="311">
        <v>715440</v>
      </c>
      <c r="L40" t="s">
        <v>301</v>
      </c>
      <c r="M40" s="1">
        <v>45596</v>
      </c>
    </row>
    <row r="41" spans="1:13">
      <c r="A41" t="s">
        <v>295</v>
      </c>
      <c r="B41" s="276">
        <v>670100205</v>
      </c>
      <c r="C41" s="276">
        <v>2651202</v>
      </c>
      <c r="D41" t="s">
        <v>376</v>
      </c>
      <c r="E41">
        <v>6000</v>
      </c>
      <c r="F41" s="311">
        <v>591195.17000000004</v>
      </c>
      <c r="G41">
        <v>111.95</v>
      </c>
      <c r="H41" s="311">
        <v>671700</v>
      </c>
      <c r="I41" s="311">
        <v>591195.17000000004</v>
      </c>
      <c r="J41">
        <v>111.95</v>
      </c>
      <c r="K41" s="311">
        <v>671700</v>
      </c>
      <c r="L41" t="s">
        <v>301</v>
      </c>
      <c r="M41" s="1">
        <v>45596</v>
      </c>
    </row>
    <row r="42" spans="1:13">
      <c r="A42" t="s">
        <v>295</v>
      </c>
      <c r="B42" s="276">
        <v>6659428</v>
      </c>
      <c r="C42" s="276">
        <v>6659428</v>
      </c>
      <c r="D42" t="s">
        <v>377</v>
      </c>
      <c r="E42">
        <v>4222</v>
      </c>
      <c r="F42" s="311">
        <v>217239.91</v>
      </c>
      <c r="G42">
        <v>40.119999999999997</v>
      </c>
      <c r="H42" s="311">
        <v>169402.09</v>
      </c>
      <c r="I42" s="311">
        <v>24196181.57</v>
      </c>
      <c r="J42">
        <v>6100</v>
      </c>
      <c r="K42" s="311">
        <v>25754200</v>
      </c>
      <c r="L42" t="s">
        <v>355</v>
      </c>
      <c r="M42" s="1">
        <v>45596</v>
      </c>
    </row>
    <row r="43" spans="1:13">
      <c r="A43" t="s">
        <v>295</v>
      </c>
      <c r="B43" s="276">
        <v>683715106</v>
      </c>
      <c r="C43" s="276">
        <v>2655657</v>
      </c>
      <c r="D43" t="s">
        <v>378</v>
      </c>
      <c r="E43">
        <v>20045</v>
      </c>
      <c r="F43" s="311">
        <v>749012.15</v>
      </c>
      <c r="G43">
        <v>30</v>
      </c>
      <c r="H43" s="311">
        <v>601350</v>
      </c>
      <c r="I43" s="311">
        <v>749012.15</v>
      </c>
      <c r="J43">
        <v>30</v>
      </c>
      <c r="K43" s="311">
        <v>601350</v>
      </c>
      <c r="L43" t="s">
        <v>301</v>
      </c>
      <c r="M43" s="1">
        <v>45596</v>
      </c>
    </row>
    <row r="44" spans="1:13">
      <c r="A44" t="s">
        <v>295</v>
      </c>
      <c r="B44" s="276">
        <v>6661144</v>
      </c>
      <c r="C44" s="276">
        <v>6661144</v>
      </c>
      <c r="D44" t="s">
        <v>379</v>
      </c>
      <c r="E44">
        <v>19388</v>
      </c>
      <c r="F44" s="311">
        <v>313342.39</v>
      </c>
      <c r="G44">
        <v>21.51</v>
      </c>
      <c r="H44" s="311">
        <v>417014.8</v>
      </c>
      <c r="I44" s="311">
        <v>34443471</v>
      </c>
      <c r="J44">
        <v>3270</v>
      </c>
      <c r="K44" s="311">
        <v>63398760</v>
      </c>
      <c r="L44" t="s">
        <v>355</v>
      </c>
      <c r="M44" s="1">
        <v>45596</v>
      </c>
    </row>
    <row r="45" spans="1:13">
      <c r="A45" t="s">
        <v>295</v>
      </c>
      <c r="B45" s="276">
        <v>722304102</v>
      </c>
      <c r="C45" s="276" t="s">
        <v>380</v>
      </c>
      <c r="D45" t="s">
        <v>381</v>
      </c>
      <c r="E45">
        <v>4400</v>
      </c>
      <c r="F45" s="311">
        <v>618343.56000000006</v>
      </c>
      <c r="G45">
        <v>120.59</v>
      </c>
      <c r="H45" s="311">
        <v>530596</v>
      </c>
      <c r="I45" s="311">
        <v>618343.56000000006</v>
      </c>
      <c r="J45">
        <v>120.59</v>
      </c>
      <c r="K45" s="311">
        <v>530596</v>
      </c>
      <c r="L45" t="s">
        <v>301</v>
      </c>
      <c r="M45" s="1">
        <v>45596</v>
      </c>
    </row>
    <row r="46" spans="1:13">
      <c r="A46" t="s">
        <v>295</v>
      </c>
      <c r="B46" s="276">
        <v>705015105</v>
      </c>
      <c r="C46" s="276">
        <v>2704485</v>
      </c>
      <c r="D46" t="s">
        <v>382</v>
      </c>
      <c r="E46">
        <v>53059</v>
      </c>
      <c r="F46" s="311">
        <v>630145.05000000005</v>
      </c>
      <c r="G46">
        <v>14.6</v>
      </c>
      <c r="H46" s="311">
        <v>774661.4</v>
      </c>
      <c r="I46" s="311">
        <v>630145.05000000005</v>
      </c>
      <c r="J46">
        <v>14.6</v>
      </c>
      <c r="K46" s="311">
        <v>774661.4</v>
      </c>
      <c r="L46" t="s">
        <v>301</v>
      </c>
      <c r="M46" s="1">
        <v>45596</v>
      </c>
    </row>
    <row r="47" spans="1:13">
      <c r="A47" t="s">
        <v>295</v>
      </c>
      <c r="B47" s="276" t="s">
        <v>383</v>
      </c>
      <c r="C47" s="276" t="s">
        <v>384</v>
      </c>
      <c r="D47" t="s">
        <v>385</v>
      </c>
      <c r="E47">
        <v>49807</v>
      </c>
      <c r="F47" s="311">
        <v>677005.91</v>
      </c>
      <c r="G47">
        <v>17.05</v>
      </c>
      <c r="H47" s="311">
        <v>849169.5</v>
      </c>
      <c r="I47" s="311">
        <v>677005.91</v>
      </c>
      <c r="J47">
        <v>17.05</v>
      </c>
      <c r="K47" s="311">
        <v>849169.5</v>
      </c>
      <c r="L47" t="s">
        <v>301</v>
      </c>
      <c r="M47" s="1">
        <v>45596</v>
      </c>
    </row>
    <row r="48" spans="1:13">
      <c r="A48" t="s">
        <v>295</v>
      </c>
      <c r="B48" s="276">
        <v>6229597</v>
      </c>
      <c r="C48" s="276">
        <v>6229597</v>
      </c>
      <c r="D48" t="s">
        <v>386</v>
      </c>
      <c r="E48">
        <v>27352</v>
      </c>
      <c r="F48" s="311">
        <v>229351.23</v>
      </c>
      <c r="G48">
        <v>6.07</v>
      </c>
      <c r="H48" s="311">
        <v>166004.67000000001</v>
      </c>
      <c r="I48" s="311">
        <v>25545139.920000002</v>
      </c>
      <c r="J48">
        <v>922.7</v>
      </c>
      <c r="K48" s="311">
        <v>25237690.399999999</v>
      </c>
      <c r="L48" t="s">
        <v>355</v>
      </c>
      <c r="M48" s="1">
        <v>45596</v>
      </c>
    </row>
    <row r="49" spans="1:13">
      <c r="A49" t="s">
        <v>295</v>
      </c>
      <c r="B49" s="276">
        <v>759530108</v>
      </c>
      <c r="C49" s="276" t="s">
        <v>387</v>
      </c>
      <c r="D49" t="s">
        <v>388</v>
      </c>
      <c r="E49">
        <v>26887</v>
      </c>
      <c r="F49" s="311">
        <v>755687.89</v>
      </c>
      <c r="G49">
        <v>46.22</v>
      </c>
      <c r="H49" s="311">
        <v>1242717.1399999999</v>
      </c>
      <c r="I49" s="311">
        <v>755687.89</v>
      </c>
      <c r="J49">
        <v>46.22</v>
      </c>
      <c r="K49" s="311">
        <v>1242717.1399999999</v>
      </c>
      <c r="L49" t="s">
        <v>301</v>
      </c>
      <c r="M49" s="1">
        <v>45596</v>
      </c>
    </row>
    <row r="50" spans="1:13">
      <c r="A50" t="s">
        <v>295</v>
      </c>
      <c r="B50" s="276">
        <v>775781206</v>
      </c>
      <c r="C50" s="276">
        <v>2739001</v>
      </c>
      <c r="D50" t="s">
        <v>389</v>
      </c>
      <c r="E50">
        <v>156500</v>
      </c>
      <c r="F50" s="311">
        <v>616783.19999999995</v>
      </c>
      <c r="G50">
        <v>7.07</v>
      </c>
      <c r="H50" s="311">
        <v>1106455</v>
      </c>
      <c r="I50" s="311">
        <v>616783.19999999995</v>
      </c>
      <c r="J50">
        <v>7.07</v>
      </c>
      <c r="K50" s="311">
        <v>1106455</v>
      </c>
      <c r="L50" t="s">
        <v>301</v>
      </c>
      <c r="M50" s="1">
        <v>45596</v>
      </c>
    </row>
    <row r="51" spans="1:13">
      <c r="A51" t="s">
        <v>295</v>
      </c>
      <c r="B51" s="276">
        <v>799926100</v>
      </c>
      <c r="C51" s="276" t="s">
        <v>390</v>
      </c>
      <c r="D51" t="s">
        <v>391</v>
      </c>
      <c r="E51">
        <v>15640</v>
      </c>
      <c r="F51" s="311">
        <v>522602.41</v>
      </c>
      <c r="G51">
        <v>45.61</v>
      </c>
      <c r="H51" s="311">
        <v>713340.4</v>
      </c>
      <c r="I51" s="311">
        <v>522602.41</v>
      </c>
      <c r="J51">
        <v>45.61</v>
      </c>
      <c r="K51" s="311">
        <v>713340.4</v>
      </c>
      <c r="L51" t="s">
        <v>301</v>
      </c>
      <c r="M51" s="1">
        <v>45596</v>
      </c>
    </row>
    <row r="52" spans="1:13">
      <c r="A52" t="s">
        <v>295</v>
      </c>
      <c r="B52" s="276">
        <v>803054204</v>
      </c>
      <c r="C52" s="276">
        <v>2775135</v>
      </c>
      <c r="D52" t="s">
        <v>392</v>
      </c>
      <c r="E52">
        <v>7400</v>
      </c>
      <c r="F52" s="311">
        <v>1039839.67</v>
      </c>
      <c r="G52">
        <v>233.64</v>
      </c>
      <c r="H52" s="311">
        <v>1728936</v>
      </c>
      <c r="I52" s="311">
        <v>1039839.67</v>
      </c>
      <c r="J52">
        <v>233.64</v>
      </c>
      <c r="K52" s="311">
        <v>1728936</v>
      </c>
      <c r="L52" t="s">
        <v>301</v>
      </c>
      <c r="M52" s="1">
        <v>45596</v>
      </c>
    </row>
    <row r="53" spans="1:13">
      <c r="A53" t="s">
        <v>295</v>
      </c>
      <c r="B53" s="276" t="s">
        <v>393</v>
      </c>
      <c r="C53" s="276" t="s">
        <v>394</v>
      </c>
      <c r="D53" t="s">
        <v>395</v>
      </c>
      <c r="E53">
        <v>24730</v>
      </c>
      <c r="F53" s="311">
        <v>1265515.1100000001</v>
      </c>
      <c r="G53">
        <v>78.209999999999994</v>
      </c>
      <c r="H53" s="311">
        <v>1934133.3</v>
      </c>
      <c r="I53" s="311">
        <v>1265515.1100000001</v>
      </c>
      <c r="J53">
        <v>78.209999999999994</v>
      </c>
      <c r="K53" s="311">
        <v>1934133.3</v>
      </c>
      <c r="L53" t="s">
        <v>301</v>
      </c>
      <c r="M53" s="1">
        <v>45596</v>
      </c>
    </row>
    <row r="54" spans="1:13">
      <c r="A54" t="s">
        <v>295</v>
      </c>
      <c r="B54" s="276" t="s">
        <v>396</v>
      </c>
      <c r="C54" s="276" t="s">
        <v>397</v>
      </c>
      <c r="D54" t="s">
        <v>398</v>
      </c>
      <c r="E54">
        <v>21268</v>
      </c>
      <c r="F54" s="311">
        <v>577923.18999999994</v>
      </c>
      <c r="G54">
        <v>22.76</v>
      </c>
      <c r="H54" s="311">
        <v>484059.68</v>
      </c>
      <c r="I54" s="311">
        <v>577923.18999999994</v>
      </c>
      <c r="J54">
        <v>22.76</v>
      </c>
      <c r="K54" s="311">
        <v>484059.68</v>
      </c>
      <c r="L54" t="s">
        <v>301</v>
      </c>
      <c r="M54" s="1">
        <v>45596</v>
      </c>
    </row>
    <row r="55" spans="1:13">
      <c r="A55" t="s">
        <v>295</v>
      </c>
      <c r="B55" s="276" t="s">
        <v>399</v>
      </c>
      <c r="C55" s="276" t="s">
        <v>399</v>
      </c>
      <c r="D55" t="s">
        <v>400</v>
      </c>
      <c r="E55">
        <v>15759</v>
      </c>
      <c r="F55" s="311">
        <v>312462.38</v>
      </c>
      <c r="G55">
        <v>18.920000000000002</v>
      </c>
      <c r="H55" s="311">
        <v>298192.09000000003</v>
      </c>
      <c r="I55" s="311">
        <v>2749844.3</v>
      </c>
      <c r="J55">
        <v>201.3</v>
      </c>
      <c r="K55" s="311">
        <v>3172286.7</v>
      </c>
      <c r="L55" t="s">
        <v>401</v>
      </c>
      <c r="M55" s="1">
        <v>45596</v>
      </c>
    </row>
    <row r="56" spans="1:13">
      <c r="A56" t="s">
        <v>295</v>
      </c>
      <c r="B56" s="276" t="s">
        <v>402</v>
      </c>
      <c r="C56" s="276">
        <v>2615565</v>
      </c>
      <c r="D56" t="s">
        <v>403</v>
      </c>
      <c r="E56">
        <v>31637</v>
      </c>
      <c r="F56" s="311">
        <v>976204.35</v>
      </c>
      <c r="G56">
        <v>25.09</v>
      </c>
      <c r="H56" s="311">
        <v>793772.33</v>
      </c>
      <c r="I56" s="311">
        <v>976204.35</v>
      </c>
      <c r="J56">
        <v>25.09</v>
      </c>
      <c r="K56" s="311">
        <v>793772.33</v>
      </c>
      <c r="L56" t="s">
        <v>301</v>
      </c>
      <c r="M56" s="1">
        <v>45596</v>
      </c>
    </row>
    <row r="57" spans="1:13">
      <c r="A57" t="s">
        <v>295</v>
      </c>
      <c r="B57" s="276" t="s">
        <v>404</v>
      </c>
      <c r="C57" s="276" t="s">
        <v>404</v>
      </c>
      <c r="D57" t="s">
        <v>405</v>
      </c>
      <c r="E57">
        <v>26181</v>
      </c>
      <c r="F57" s="311">
        <v>532531.81000000006</v>
      </c>
      <c r="G57">
        <v>19.72</v>
      </c>
      <c r="H57" s="311">
        <v>516325.93</v>
      </c>
      <c r="I57" s="311">
        <v>406274.34</v>
      </c>
      <c r="J57">
        <v>15.29</v>
      </c>
      <c r="K57" s="311">
        <v>400307.49</v>
      </c>
      <c r="L57" t="s">
        <v>315</v>
      </c>
      <c r="M57" s="1">
        <v>45596</v>
      </c>
    </row>
    <row r="58" spans="1:13">
      <c r="A58" t="s">
        <v>295</v>
      </c>
      <c r="B58" s="276">
        <v>833635105</v>
      </c>
      <c r="C58" s="276">
        <v>2771122</v>
      </c>
      <c r="D58" t="s">
        <v>406</v>
      </c>
      <c r="E58">
        <v>6500</v>
      </c>
      <c r="F58" s="311">
        <v>439008.35</v>
      </c>
      <c r="G58">
        <v>38.39</v>
      </c>
      <c r="H58" s="311">
        <v>249535</v>
      </c>
      <c r="I58" s="311">
        <v>439008.35</v>
      </c>
      <c r="J58">
        <v>38.39</v>
      </c>
      <c r="K58" s="311">
        <v>249535</v>
      </c>
      <c r="L58" t="s">
        <v>301</v>
      </c>
      <c r="M58" s="1">
        <v>45596</v>
      </c>
    </row>
    <row r="59" spans="1:13">
      <c r="A59" t="s">
        <v>295</v>
      </c>
      <c r="B59" s="276" t="s">
        <v>407</v>
      </c>
      <c r="C59" s="276" t="s">
        <v>408</v>
      </c>
      <c r="D59" t="s">
        <v>409</v>
      </c>
      <c r="E59">
        <v>8100</v>
      </c>
      <c r="F59" s="311">
        <v>300131.20000000001</v>
      </c>
      <c r="G59">
        <v>29.87</v>
      </c>
      <c r="H59" s="311">
        <v>241947</v>
      </c>
      <c r="I59" s="311">
        <v>300131.20000000001</v>
      </c>
      <c r="J59">
        <v>29.87</v>
      </c>
      <c r="K59" s="311">
        <v>241947</v>
      </c>
      <c r="L59" t="s">
        <v>301</v>
      </c>
      <c r="M59" s="1">
        <v>45596</v>
      </c>
    </row>
    <row r="60" spans="1:13">
      <c r="A60" t="s">
        <v>295</v>
      </c>
      <c r="B60" s="276">
        <v>835699307</v>
      </c>
      <c r="C60" s="276">
        <v>2821481</v>
      </c>
      <c r="D60" t="s">
        <v>410</v>
      </c>
      <c r="E60">
        <v>61985</v>
      </c>
      <c r="F60" s="311">
        <v>958799.24</v>
      </c>
      <c r="G60">
        <v>17.600000000000001</v>
      </c>
      <c r="H60" s="311">
        <v>1090936</v>
      </c>
      <c r="I60" s="311">
        <v>958799.24</v>
      </c>
      <c r="J60">
        <v>17.600000000000001</v>
      </c>
      <c r="K60" s="311">
        <v>1090936</v>
      </c>
      <c r="L60" t="s">
        <v>301</v>
      </c>
      <c r="M60" s="1">
        <v>45596</v>
      </c>
    </row>
    <row r="61" spans="1:13">
      <c r="A61" t="s">
        <v>295</v>
      </c>
      <c r="B61" s="276">
        <v>861012102</v>
      </c>
      <c r="C61" s="276">
        <v>2430025</v>
      </c>
      <c r="D61" t="s">
        <v>411</v>
      </c>
      <c r="E61">
        <v>27900</v>
      </c>
      <c r="F61" s="311">
        <v>1237002.99</v>
      </c>
      <c r="G61">
        <v>27.14</v>
      </c>
      <c r="H61" s="311">
        <v>757206</v>
      </c>
      <c r="I61" s="311">
        <v>1237002.99</v>
      </c>
      <c r="J61">
        <v>27.14</v>
      </c>
      <c r="K61" s="311">
        <v>757206</v>
      </c>
      <c r="L61" t="s">
        <v>301</v>
      </c>
      <c r="M61" s="1">
        <v>45596</v>
      </c>
    </row>
    <row r="62" spans="1:13">
      <c r="A62" t="s">
        <v>295</v>
      </c>
      <c r="B62" s="276">
        <v>6356406</v>
      </c>
      <c r="C62" s="276">
        <v>6356406</v>
      </c>
      <c r="D62" t="s">
        <v>412</v>
      </c>
      <c r="E62">
        <v>12500</v>
      </c>
      <c r="F62" s="311">
        <v>206274.35</v>
      </c>
      <c r="G62">
        <v>18.3</v>
      </c>
      <c r="H62" s="311">
        <v>228696.64</v>
      </c>
      <c r="I62" s="311">
        <v>26278321</v>
      </c>
      <c r="J62">
        <v>2781.5</v>
      </c>
      <c r="K62" s="311">
        <v>34768750</v>
      </c>
      <c r="L62" t="s">
        <v>355</v>
      </c>
      <c r="M62" s="1">
        <v>45596</v>
      </c>
    </row>
    <row r="63" spans="1:13">
      <c r="A63" t="s">
        <v>295</v>
      </c>
      <c r="B63" s="276" t="s">
        <v>413</v>
      </c>
      <c r="C63" s="276" t="s">
        <v>413</v>
      </c>
      <c r="D63" t="s">
        <v>414</v>
      </c>
      <c r="E63">
        <v>7487</v>
      </c>
      <c r="F63" s="311">
        <v>611038.05000000005</v>
      </c>
      <c r="G63">
        <v>120.36</v>
      </c>
      <c r="H63" s="311">
        <v>901145.06</v>
      </c>
      <c r="I63" s="311">
        <v>540509.28</v>
      </c>
      <c r="J63">
        <v>110.6</v>
      </c>
      <c r="K63" s="311">
        <v>828062.2</v>
      </c>
      <c r="L63" t="s">
        <v>297</v>
      </c>
      <c r="M63" s="1">
        <v>45596</v>
      </c>
    </row>
    <row r="64" spans="1:13">
      <c r="A64" t="s">
        <v>295</v>
      </c>
      <c r="B64" s="276">
        <v>874039100</v>
      </c>
      <c r="C64" s="276">
        <v>2113382</v>
      </c>
      <c r="D64" t="s">
        <v>415</v>
      </c>
      <c r="E64">
        <v>19679</v>
      </c>
      <c r="F64" s="311">
        <v>2103263.58</v>
      </c>
      <c r="G64">
        <v>190.54</v>
      </c>
      <c r="H64" s="311">
        <v>3749636.66</v>
      </c>
      <c r="I64" s="311">
        <v>2103263.58</v>
      </c>
      <c r="J64">
        <v>190.54</v>
      </c>
      <c r="K64" s="311">
        <v>3749636.66</v>
      </c>
      <c r="L64" t="s">
        <v>301</v>
      </c>
      <c r="M64" s="1">
        <v>45596</v>
      </c>
    </row>
    <row r="65" spans="1:13">
      <c r="A65" t="s">
        <v>295</v>
      </c>
      <c r="B65" s="276">
        <v>6869302</v>
      </c>
      <c r="C65" s="276">
        <v>6869302</v>
      </c>
      <c r="D65" t="s">
        <v>416</v>
      </c>
      <c r="E65">
        <v>32920</v>
      </c>
      <c r="F65" s="311">
        <v>209611.01</v>
      </c>
      <c r="G65">
        <v>12.12</v>
      </c>
      <c r="H65" s="311">
        <v>398967.97</v>
      </c>
      <c r="I65" s="311">
        <v>23287522.920000002</v>
      </c>
      <c r="J65">
        <v>1842.5</v>
      </c>
      <c r="K65" s="311">
        <v>60655100</v>
      </c>
      <c r="L65" t="s">
        <v>355</v>
      </c>
      <c r="M65" s="1">
        <v>45596</v>
      </c>
    </row>
    <row r="66" spans="1:13">
      <c r="A66" t="s">
        <v>295</v>
      </c>
      <c r="B66" s="276">
        <v>5999330</v>
      </c>
      <c r="C66" s="276">
        <v>5999330</v>
      </c>
      <c r="D66" t="s">
        <v>417</v>
      </c>
      <c r="E66">
        <v>2593</v>
      </c>
      <c r="F66" s="311">
        <v>462751.8</v>
      </c>
      <c r="G66">
        <v>105.45</v>
      </c>
      <c r="H66" s="311">
        <v>273437.48</v>
      </c>
      <c r="I66" s="311">
        <v>404365.06</v>
      </c>
      <c r="J66">
        <v>96.9</v>
      </c>
      <c r="K66" s="311">
        <v>251261.7</v>
      </c>
      <c r="L66" t="s">
        <v>297</v>
      </c>
      <c r="M66" s="1">
        <v>45596</v>
      </c>
    </row>
    <row r="67" spans="1:13">
      <c r="A67" t="s">
        <v>295</v>
      </c>
      <c r="B67" s="276" t="s">
        <v>418</v>
      </c>
      <c r="C67" s="276" t="s">
        <v>419</v>
      </c>
      <c r="D67" t="s">
        <v>420</v>
      </c>
      <c r="E67">
        <v>26700</v>
      </c>
      <c r="F67" s="311">
        <v>1149845.1399999999</v>
      </c>
      <c r="G67">
        <v>52.21</v>
      </c>
      <c r="H67" s="311">
        <v>1394007</v>
      </c>
      <c r="I67" s="311">
        <v>1149845.1399999999</v>
      </c>
      <c r="J67">
        <v>52.21</v>
      </c>
      <c r="K67" s="311">
        <v>1394007</v>
      </c>
      <c r="L67" t="s">
        <v>301</v>
      </c>
      <c r="M67" s="1">
        <v>45596</v>
      </c>
    </row>
    <row r="68" spans="1:13">
      <c r="A68" t="s">
        <v>295</v>
      </c>
      <c r="B68" s="276" t="s">
        <v>421</v>
      </c>
      <c r="C68" s="276" t="s">
        <v>422</v>
      </c>
      <c r="D68" t="s">
        <v>423</v>
      </c>
      <c r="E68">
        <v>64107</v>
      </c>
      <c r="F68" s="311">
        <v>1362113.88</v>
      </c>
      <c r="G68">
        <v>30.68</v>
      </c>
      <c r="H68" s="311">
        <v>1966802.76</v>
      </c>
      <c r="I68" s="311">
        <v>1362113.88</v>
      </c>
      <c r="J68">
        <v>30.68</v>
      </c>
      <c r="K68" s="311">
        <v>1966802.76</v>
      </c>
      <c r="L68" t="s">
        <v>301</v>
      </c>
      <c r="M68" s="1">
        <v>45596</v>
      </c>
    </row>
    <row r="69" spans="1:13">
      <c r="A69" t="s">
        <v>295</v>
      </c>
      <c r="B69" s="276">
        <v>4031879</v>
      </c>
      <c r="C69" s="276">
        <v>4031879</v>
      </c>
      <c r="D69" t="s">
        <v>424</v>
      </c>
      <c r="E69">
        <v>24390</v>
      </c>
      <c r="F69" s="311">
        <v>516604.71</v>
      </c>
      <c r="G69">
        <v>31.74</v>
      </c>
      <c r="H69" s="311">
        <v>774247.8</v>
      </c>
      <c r="I69" s="311">
        <v>454323.62</v>
      </c>
      <c r="J69">
        <v>29.17</v>
      </c>
      <c r="K69" s="311">
        <v>711456.3</v>
      </c>
      <c r="L69" t="s">
        <v>297</v>
      </c>
      <c r="M69" s="1">
        <v>45596</v>
      </c>
    </row>
    <row r="70" spans="1:13">
      <c r="A70" t="s">
        <v>295</v>
      </c>
      <c r="B70" s="276">
        <v>6986041</v>
      </c>
      <c r="C70" s="276">
        <v>6986041</v>
      </c>
      <c r="D70" t="s">
        <v>425</v>
      </c>
      <c r="E70">
        <v>6803</v>
      </c>
      <c r="F70" s="311">
        <v>179376.93</v>
      </c>
      <c r="G70">
        <v>29.3</v>
      </c>
      <c r="H70" s="311">
        <v>199351.21</v>
      </c>
      <c r="I70" s="311">
        <v>20344034.75</v>
      </c>
      <c r="J70">
        <v>4455</v>
      </c>
      <c r="K70" s="311">
        <v>30307365</v>
      </c>
      <c r="L70" t="s">
        <v>355</v>
      </c>
      <c r="M70" s="1">
        <v>45596</v>
      </c>
    </row>
    <row r="71" spans="1:13">
      <c r="A71" t="s">
        <v>295</v>
      </c>
      <c r="B71" s="278" t="s">
        <v>426</v>
      </c>
      <c r="C71" s="278" t="s">
        <v>427</v>
      </c>
      <c r="D71" t="s">
        <v>428</v>
      </c>
      <c r="E71">
        <v>12500</v>
      </c>
      <c r="F71" s="311">
        <v>539637.1</v>
      </c>
      <c r="G71">
        <v>44.11</v>
      </c>
      <c r="H71" s="311">
        <v>551375</v>
      </c>
      <c r="I71" s="311">
        <v>539637.1</v>
      </c>
      <c r="J71">
        <v>44.11</v>
      </c>
      <c r="K71" s="311">
        <v>551375</v>
      </c>
      <c r="L71" t="s">
        <v>301</v>
      </c>
      <c r="M71" s="1">
        <v>45596</v>
      </c>
    </row>
    <row r="72" spans="1:13">
      <c r="A72" t="s">
        <v>295</v>
      </c>
      <c r="B72" s="276" t="s">
        <v>429</v>
      </c>
      <c r="C72" s="276" t="s">
        <v>429</v>
      </c>
      <c r="D72" t="s">
        <v>430</v>
      </c>
      <c r="F72" s="311">
        <v>685220.16</v>
      </c>
      <c r="H72" s="311">
        <v>685220.16</v>
      </c>
      <c r="I72" s="311">
        <v>685220.16</v>
      </c>
      <c r="K72" s="311">
        <v>685220.16</v>
      </c>
      <c r="L72" t="s">
        <v>301</v>
      </c>
      <c r="M72" s="1">
        <v>45596</v>
      </c>
    </row>
    <row r="73" spans="1:13">
      <c r="A73" t="s">
        <v>295</v>
      </c>
      <c r="B73" s="276" t="s">
        <v>429</v>
      </c>
      <c r="C73" s="276" t="s">
        <v>429</v>
      </c>
      <c r="D73" t="s">
        <v>431</v>
      </c>
      <c r="E73">
        <v>49.59</v>
      </c>
      <c r="F73" s="311">
        <v>54.82</v>
      </c>
      <c r="G73">
        <v>1.1599999999999999</v>
      </c>
      <c r="H73" s="311">
        <v>57.42</v>
      </c>
      <c r="I73" s="311">
        <v>49.59</v>
      </c>
      <c r="J73">
        <v>1</v>
      </c>
      <c r="K73" s="311">
        <v>49.59</v>
      </c>
      <c r="L73" t="s">
        <v>317</v>
      </c>
      <c r="M73" s="1">
        <v>45596</v>
      </c>
    </row>
    <row r="74" spans="1:13">
      <c r="A74" t="s">
        <v>295</v>
      </c>
      <c r="B74" s="276" t="s">
        <v>429</v>
      </c>
      <c r="C74" s="276" t="s">
        <v>429</v>
      </c>
      <c r="D74" t="s">
        <v>432</v>
      </c>
      <c r="E74">
        <v>69.989999999999995</v>
      </c>
      <c r="F74" s="311">
        <v>75.59</v>
      </c>
      <c r="G74">
        <v>1.0900000000000001</v>
      </c>
      <c r="H74" s="311">
        <v>76.17</v>
      </c>
      <c r="I74" s="311">
        <v>69.989999999999995</v>
      </c>
      <c r="J74">
        <v>1</v>
      </c>
      <c r="K74" s="311">
        <v>69.989999999999995</v>
      </c>
      <c r="L74" t="s">
        <v>297</v>
      </c>
      <c r="M74" s="1">
        <v>45596</v>
      </c>
    </row>
    <row r="75" spans="1:13">
      <c r="A75" t="s">
        <v>295</v>
      </c>
      <c r="B75" s="276" t="s">
        <v>429</v>
      </c>
      <c r="C75" s="276" t="s">
        <v>429</v>
      </c>
      <c r="D75" t="s">
        <v>433</v>
      </c>
      <c r="E75">
        <v>-8.74</v>
      </c>
      <c r="F75" s="311">
        <v>-11.7</v>
      </c>
      <c r="G75">
        <v>1.29</v>
      </c>
      <c r="H75" s="311">
        <v>-11.27</v>
      </c>
      <c r="I75" s="311">
        <v>-8.74</v>
      </c>
      <c r="J75">
        <v>1</v>
      </c>
      <c r="K75" s="311">
        <v>-8.74</v>
      </c>
      <c r="L75" t="s">
        <v>315</v>
      </c>
      <c r="M75" s="1">
        <v>45596</v>
      </c>
    </row>
    <row r="76" spans="1:13">
      <c r="A76" t="s">
        <v>295</v>
      </c>
      <c r="B76" s="276" t="s">
        <v>429</v>
      </c>
      <c r="C76" s="276" t="s">
        <v>429</v>
      </c>
      <c r="D76" t="s">
        <v>434</v>
      </c>
      <c r="E76">
        <v>3536</v>
      </c>
      <c r="F76" s="311">
        <v>22.35</v>
      </c>
      <c r="G76">
        <v>0.01</v>
      </c>
      <c r="H76" s="311">
        <v>23.26</v>
      </c>
      <c r="I76" s="311">
        <v>3536</v>
      </c>
      <c r="J76">
        <v>1</v>
      </c>
      <c r="K76" s="311">
        <v>3536</v>
      </c>
      <c r="L76" t="s">
        <v>355</v>
      </c>
      <c r="M76" s="1">
        <v>45596</v>
      </c>
    </row>
    <row r="77" spans="1:13">
      <c r="M77" s="1"/>
    </row>
    <row r="78" spans="1:13">
      <c r="M78" s="1"/>
    </row>
    <row r="79" spans="1:13">
      <c r="M79" s="1"/>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7"/>
    <col min="3" max="3" width="30.7109375" style="147" customWidth="1"/>
    <col min="4" max="13" width="9.140625" style="147"/>
    <col min="14" max="14" width="38.28515625" style="147" customWidth="1"/>
    <col min="15" max="16384" width="9.140625" style="147"/>
  </cols>
  <sheetData>
    <row r="2" spans="1:3">
      <c r="B2" s="148" t="s">
        <v>183</v>
      </c>
    </row>
    <row r="4" spans="1:3">
      <c r="C4" s="156" t="s">
        <v>182</v>
      </c>
    </row>
    <row r="5" spans="1:3">
      <c r="C5" s="155" t="s">
        <v>161</v>
      </c>
    </row>
    <row r="6" spans="1:3">
      <c r="C6" s="155" t="s">
        <v>160</v>
      </c>
    </row>
    <row r="7" spans="1:3">
      <c r="C7" s="155" t="s">
        <v>162</v>
      </c>
    </row>
    <row r="8" spans="1:3">
      <c r="C8" s="155" t="s">
        <v>163</v>
      </c>
    </row>
    <row r="9" spans="1:3">
      <c r="C9" s="155" t="s">
        <v>43</v>
      </c>
    </row>
    <row r="10" spans="1:3">
      <c r="C10" s="155" t="s">
        <v>45</v>
      </c>
    </row>
    <row r="14" spans="1:3">
      <c r="A14" s="177" t="s">
        <v>147</v>
      </c>
      <c r="B14" s="176"/>
      <c r="C14" s="176"/>
    </row>
    <row r="16" spans="1:3">
      <c r="A16" s="147" t="s">
        <v>126</v>
      </c>
    </row>
    <row r="18" spans="2:2">
      <c r="B18" s="85" t="s">
        <v>240</v>
      </c>
    </row>
    <row r="22" spans="2:2">
      <c r="B22" s="147" t="s">
        <v>128</v>
      </c>
    </row>
    <row r="30" spans="2:2">
      <c r="B30" s="147"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5"/>
    </row>
    <row r="169" spans="2:2">
      <c r="B169" s="155"/>
    </row>
    <row r="179" spans="1:3" s="175" customFormat="1"/>
    <row r="181" spans="1:3">
      <c r="A181" s="177" t="s">
        <v>146</v>
      </c>
      <c r="B181" s="176"/>
      <c r="C181" s="176"/>
    </row>
    <row r="183" spans="1:3">
      <c r="B183" s="147" t="s">
        <v>127</v>
      </c>
    </row>
    <row r="187" spans="1:3">
      <c r="B187" s="147" t="s">
        <v>128</v>
      </c>
    </row>
    <row r="195" spans="2:3">
      <c r="B195" s="147"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6" t="s">
        <v>150</v>
      </c>
    </row>
    <row r="301" spans="2:2">
      <c r="B301" s="85" t="s">
        <v>137</v>
      </c>
    </row>
    <row r="303" spans="2:2">
      <c r="B303" s="85" t="s">
        <v>157</v>
      </c>
    </row>
    <row r="305" spans="2:2">
      <c r="B305" s="85" t="s">
        <v>141</v>
      </c>
    </row>
    <row r="307" spans="2:2">
      <c r="B307" s="85" t="s">
        <v>151</v>
      </c>
    </row>
    <row r="328" spans="1:3" s="175" customFormat="1"/>
    <row r="330" spans="1:3">
      <c r="A330" s="177" t="s">
        <v>154</v>
      </c>
      <c r="B330" s="176"/>
      <c r="C330" s="176"/>
    </row>
    <row r="332" spans="1:3">
      <c r="B332" s="147"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6" t="s">
        <v>217</v>
      </c>
      <c r="C448" s="176"/>
      <c r="D448" s="176"/>
      <c r="E448" s="176"/>
      <c r="F448" s="176"/>
      <c r="G448" s="176"/>
      <c r="H448" s="176"/>
      <c r="I448" s="176"/>
      <c r="J448" s="176"/>
      <c r="K448" s="176"/>
    </row>
    <row r="449" spans="1:3" customFormat="1"/>
    <row r="450" spans="1:3" s="175" customFormat="1"/>
    <row r="451" spans="1:3" customFormat="1"/>
    <row r="452" spans="1:3">
      <c r="A452" s="177" t="s">
        <v>216</v>
      </c>
      <c r="B452" s="176"/>
      <c r="C452" s="176"/>
    </row>
    <row r="454" spans="1:3">
      <c r="B454" s="147"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6" t="s">
        <v>218</v>
      </c>
      <c r="C570" s="176"/>
      <c r="D570" s="176"/>
      <c r="E570" s="176"/>
      <c r="F570" s="176"/>
      <c r="G570" s="177"/>
      <c r="H570" s="177"/>
      <c r="I570" s="177"/>
      <c r="J570" s="177"/>
      <c r="K570" s="177"/>
      <c r="L570" s="148"/>
      <c r="M570" s="148"/>
      <c r="N570" s="148"/>
      <c r="O570" s="148"/>
    </row>
    <row r="571" spans="1:15">
      <c r="B571" s="177"/>
      <c r="C571" s="176"/>
      <c r="D571" s="176"/>
      <c r="E571" s="176"/>
      <c r="F571" s="176"/>
      <c r="G571" s="176"/>
      <c r="H571" s="176"/>
      <c r="I571" s="176"/>
      <c r="J571" s="176"/>
      <c r="K571" s="176"/>
    </row>
    <row r="573" spans="1:15" s="175" customFormat="1"/>
    <row r="576" spans="1:15">
      <c r="A576" s="177" t="s">
        <v>158</v>
      </c>
      <c r="B576" s="176"/>
      <c r="C576" s="176"/>
    </row>
    <row r="578" spans="2:2">
      <c r="B578" s="147"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5" customFormat="1"/>
    <row r="698" spans="1:3">
      <c r="A698" s="177" t="s">
        <v>165</v>
      </c>
      <c r="B698" s="176"/>
      <c r="C698" s="176"/>
    </row>
    <row r="700" spans="1:3">
      <c r="B700" s="147" t="s">
        <v>127</v>
      </c>
    </row>
    <row r="704" spans="1:3">
      <c r="B704" s="85" t="s">
        <v>166</v>
      </c>
    </row>
    <row r="710" spans="2:3">
      <c r="B710" s="147"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7" t="s">
        <v>169</v>
      </c>
    </row>
    <row r="791" spans="1:3">
      <c r="B791" s="85" t="s">
        <v>170</v>
      </c>
    </row>
    <row r="793" spans="1:3" s="175" customFormat="1"/>
    <row r="796" spans="1:3">
      <c r="A796" s="177" t="s">
        <v>171</v>
      </c>
      <c r="B796" s="176"/>
      <c r="C796" s="176"/>
    </row>
    <row r="798" spans="1:3">
      <c r="B798" s="147" t="s">
        <v>127</v>
      </c>
    </row>
    <row r="802" spans="2:3">
      <c r="B802" s="85" t="s">
        <v>172</v>
      </c>
    </row>
    <row r="808" spans="2:3">
      <c r="B808" s="147"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8" customFormat="1" ht="15.75">
      <c r="A916" s="258" t="s">
        <v>234</v>
      </c>
      <c r="B916" s="177"/>
      <c r="C916" s="177"/>
      <c r="D916" s="177"/>
      <c r="E916" s="177"/>
      <c r="F916" s="177"/>
    </row>
    <row r="917" spans="1:6" s="148" customFormat="1" ht="15.75">
      <c r="A917" s="35"/>
      <c r="B917" s="43" t="s">
        <v>235</v>
      </c>
      <c r="C917" s="2"/>
      <c r="D917" s="2"/>
      <c r="E917" s="2"/>
      <c r="F917" s="2"/>
    </row>
    <row r="918" spans="1:6">
      <c r="B918" s="147" t="s">
        <v>224</v>
      </c>
    </row>
    <row r="919" spans="1:6">
      <c r="B919" s="85" t="s">
        <v>225</v>
      </c>
    </row>
    <row r="920" spans="1:6">
      <c r="B920" s="85" t="s">
        <v>178</v>
      </c>
      <c r="C920" s="148"/>
      <c r="D920" s="257"/>
    </row>
    <row r="921" spans="1:6">
      <c r="B921" s="85" t="s">
        <v>239</v>
      </c>
    </row>
    <row r="924" spans="1:6">
      <c r="B924" s="148" t="s">
        <v>126</v>
      </c>
      <c r="C924" s="148"/>
    </row>
    <row r="926" spans="1:6">
      <c r="C926" s="147" t="s">
        <v>127</v>
      </c>
    </row>
    <row r="928" spans="1:6">
      <c r="D928" s="257"/>
    </row>
    <row r="930" spans="3:5">
      <c r="C930" s="85" t="s">
        <v>237</v>
      </c>
    </row>
    <row r="931" spans="3:5">
      <c r="C931" s="85" t="s">
        <v>231</v>
      </c>
      <c r="E931" s="257"/>
    </row>
    <row r="947" spans="3:3">
      <c r="C947" s="85" t="s">
        <v>232</v>
      </c>
    </row>
    <row r="963" spans="1:7">
      <c r="C963" s="85" t="s">
        <v>233</v>
      </c>
    </row>
    <row r="965" spans="1:7">
      <c r="C965" s="147" t="s">
        <v>229</v>
      </c>
    </row>
    <row r="967" spans="1:7">
      <c r="C967" s="85" t="s">
        <v>230</v>
      </c>
    </row>
    <row r="969" spans="1:7">
      <c r="C969" s="85"/>
    </row>
    <row r="971" spans="1:7">
      <c r="A971" s="300" t="s">
        <v>289</v>
      </c>
      <c r="B971" s="300"/>
      <c r="C971" s="300"/>
      <c r="D971" s="300"/>
      <c r="E971" s="300"/>
      <c r="F971" s="300"/>
      <c r="G971" s="300"/>
    </row>
    <row r="973" spans="1:7">
      <c r="A973" s="85"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92" t="s">
        <v>198</v>
      </c>
      <c r="B1" s="39"/>
      <c r="C1" s="39" t="s">
        <v>276</v>
      </c>
      <c r="D1" s="39"/>
      <c r="E1" s="39"/>
      <c r="F1" s="39"/>
      <c r="G1" s="39"/>
      <c r="H1" s="39"/>
    </row>
    <row r="2" spans="1:8" ht="19.5" customHeight="1">
      <c r="A2" s="192" t="s">
        <v>199</v>
      </c>
      <c r="B2" s="39"/>
      <c r="C2" s="39" t="s">
        <v>275</v>
      </c>
      <c r="D2" s="39"/>
      <c r="E2" s="39"/>
      <c r="F2" s="39"/>
      <c r="G2" s="193" t="s">
        <v>26</v>
      </c>
      <c r="H2" s="194" t="s">
        <v>278</v>
      </c>
    </row>
    <row r="3" spans="1:8" ht="19.5" customHeight="1">
      <c r="A3" s="195" t="s">
        <v>107</v>
      </c>
      <c r="B3" s="196"/>
      <c r="C3" s="197">
        <v>45596</v>
      </c>
      <c r="D3" s="39"/>
      <c r="E3" s="39"/>
      <c r="F3" s="39"/>
      <c r="G3" s="193" t="s">
        <v>27</v>
      </c>
      <c r="H3" s="194" t="s">
        <v>277</v>
      </c>
    </row>
    <row r="4" spans="1:8" ht="19.5" customHeight="1">
      <c r="A4" s="201" t="s">
        <v>200</v>
      </c>
      <c r="B4" s="198"/>
      <c r="C4" s="198" t="s">
        <v>260</v>
      </c>
      <c r="D4" s="198"/>
      <c r="E4" s="39"/>
      <c r="F4" s="39"/>
      <c r="G4" s="193" t="s">
        <v>28</v>
      </c>
      <c r="H4" s="194" t="s">
        <v>279</v>
      </c>
    </row>
    <row r="5" spans="1:8" ht="19.5" customHeight="1">
      <c r="A5" s="39" t="s">
        <v>29</v>
      </c>
      <c r="B5" s="39"/>
      <c r="C5" s="202"/>
      <c r="D5" s="39"/>
      <c r="E5" s="39"/>
      <c r="F5" s="39"/>
      <c r="G5" s="193"/>
      <c r="H5" s="192"/>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5">
        <f>Cash!C18</f>
        <v>685365.46</v>
      </c>
      <c r="D14" s="185">
        <f>Cash!D18</f>
        <v>685365.74000000011</v>
      </c>
      <c r="E14" s="186">
        <f>C14-D14</f>
        <v>-0.280000000144355</v>
      </c>
      <c r="F14" s="29"/>
      <c r="G14" s="30" t="s">
        <v>52</v>
      </c>
      <c r="H14" s="31"/>
    </row>
    <row r="15" spans="1:8" ht="19.5" customHeight="1">
      <c r="C15" s="187"/>
      <c r="D15" s="188"/>
      <c r="E15" s="187"/>
      <c r="F15" s="32"/>
      <c r="H15" s="34"/>
    </row>
    <row r="16" spans="1:8" ht="19.5" customHeight="1">
      <c r="A16" s="35" t="s">
        <v>37</v>
      </c>
      <c r="C16" s="187"/>
      <c r="D16" s="188"/>
      <c r="E16" s="187"/>
      <c r="F16" s="32"/>
      <c r="H16" s="34"/>
    </row>
    <row r="17" spans="1:8" ht="15.75">
      <c r="A17" s="37"/>
      <c r="B17" s="28" t="s">
        <v>38</v>
      </c>
      <c r="C17" s="186">
        <f>Share_Cost_Mkt!D81</f>
        <v>1654492</v>
      </c>
      <c r="D17" s="189">
        <f>Share_Cost_Mkt!E81</f>
        <v>1654492</v>
      </c>
      <c r="E17" s="186">
        <f>C17-D17</f>
        <v>0</v>
      </c>
      <c r="F17" s="29"/>
      <c r="G17" s="30" t="s">
        <v>51</v>
      </c>
      <c r="H17" s="31"/>
    </row>
    <row r="18" spans="1:8" ht="15.75">
      <c r="A18" s="37"/>
      <c r="B18" s="28" t="s">
        <v>39</v>
      </c>
      <c r="C18" s="186">
        <f>Share_Cost_Mkt!H81</f>
        <v>45437903.820000008</v>
      </c>
      <c r="D18" s="186">
        <f>Share_Cost_Mkt!I81</f>
        <v>46199181.790000021</v>
      </c>
      <c r="E18" s="186">
        <f>C18-D18</f>
        <v>-761277.97000001371</v>
      </c>
      <c r="F18" s="29"/>
      <c r="G18" s="30" t="s">
        <v>51</v>
      </c>
      <c r="H18" s="31"/>
    </row>
    <row r="19" spans="1:8" ht="79.900000000000006" customHeight="1">
      <c r="A19" s="37"/>
      <c r="B19" s="28" t="s">
        <v>40</v>
      </c>
      <c r="C19" s="186">
        <f>Share_Cost_Mkt!P81</f>
        <v>57831687.239999987</v>
      </c>
      <c r="D19" s="186">
        <f>Share_Cost_Mkt!Q81</f>
        <v>57861637.839999981</v>
      </c>
      <c r="E19" s="186">
        <f>C19-D19</f>
        <v>-29950.59999999404</v>
      </c>
      <c r="F19" s="29"/>
      <c r="G19" s="30" t="s">
        <v>51</v>
      </c>
      <c r="H19" s="31"/>
    </row>
    <row r="20" spans="1:8" ht="19.5" customHeight="1">
      <c r="C20" s="187"/>
      <c r="D20" s="187"/>
      <c r="E20" s="187"/>
      <c r="F20" s="32"/>
      <c r="G20" s="39"/>
      <c r="H20" s="199"/>
    </row>
    <row r="21" spans="1:8" ht="18.95" customHeight="1">
      <c r="A21" s="35" t="s">
        <v>41</v>
      </c>
      <c r="B21" s="40"/>
      <c r="C21" s="187"/>
      <c r="D21" s="187"/>
      <c r="E21" s="187"/>
      <c r="F21" s="36"/>
      <c r="G21" s="39"/>
      <c r="H21" s="199"/>
    </row>
    <row r="22" spans="1:8" ht="15.75">
      <c r="A22" s="37"/>
      <c r="B22" s="37" t="s">
        <v>42</v>
      </c>
      <c r="C22" s="186">
        <f>SUM(Open_Trades!D45)</f>
        <v>0</v>
      </c>
      <c r="D22" s="186">
        <f>SUM(Open_Trades!E45)</f>
        <v>0</v>
      </c>
      <c r="E22" s="186">
        <f t="shared" ref="E22:E28" si="0">C22-D22</f>
        <v>0</v>
      </c>
      <c r="F22" s="29"/>
      <c r="G22" s="30" t="s">
        <v>43</v>
      </c>
      <c r="H22" s="31"/>
    </row>
    <row r="23" spans="1:8" ht="15.75">
      <c r="A23" s="37"/>
      <c r="B23" s="37" t="s">
        <v>228</v>
      </c>
      <c r="C23" s="186">
        <f>SUM(INT_BNI_SSC)</f>
        <v>3543.71</v>
      </c>
      <c r="D23" s="186">
        <f>SUM(INT_BNI_IM)</f>
        <v>0</v>
      </c>
      <c r="E23" s="186">
        <f t="shared" si="0"/>
        <v>3543.71</v>
      </c>
      <c r="F23" s="29"/>
      <c r="G23" s="30" t="s">
        <v>3</v>
      </c>
      <c r="H23" s="31"/>
    </row>
    <row r="24" spans="1:8" ht="27.75" customHeight="1">
      <c r="A24" s="37"/>
      <c r="B24" s="37" t="s">
        <v>227</v>
      </c>
      <c r="C24" s="186">
        <f>SUM(Dividends!I104)</f>
        <v>70890.14</v>
      </c>
      <c r="D24" s="186">
        <f>SUM(Dividends!J104)</f>
        <v>0</v>
      </c>
      <c r="E24" s="186">
        <f t="shared" si="0"/>
        <v>70890.14</v>
      </c>
      <c r="F24" s="29"/>
      <c r="G24" s="30" t="s">
        <v>1</v>
      </c>
      <c r="H24" s="31"/>
    </row>
    <row r="25" spans="1:8" ht="15.75">
      <c r="A25" s="37"/>
      <c r="B25" s="37" t="s">
        <v>242</v>
      </c>
      <c r="C25" s="186">
        <f>Tax_Reclaims!J103</f>
        <v>154154.00999999998</v>
      </c>
      <c r="D25" s="186">
        <f>SUM(Tax_Reclaims!M103)</f>
        <v>0</v>
      </c>
      <c r="E25" s="186">
        <f t="shared" si="0"/>
        <v>154154.00999999998</v>
      </c>
      <c r="F25" s="29"/>
      <c r="G25" s="30" t="s">
        <v>2</v>
      </c>
      <c r="H25" s="31"/>
    </row>
    <row r="26" spans="1:8" ht="23.25" customHeight="1">
      <c r="A26" s="37"/>
      <c r="B26" s="28" t="s">
        <v>49</v>
      </c>
      <c r="C26" s="186">
        <f>SUM('Pending_FX '!B11,'Pending_FX '!B22)</f>
        <v>0</v>
      </c>
      <c r="D26" s="186">
        <f>SUM('Pending_FX '!C11,'Pending_FX '!C22)</f>
        <v>0</v>
      </c>
      <c r="E26" s="186">
        <f t="shared" si="0"/>
        <v>0</v>
      </c>
      <c r="F26" s="29"/>
      <c r="G26" s="30" t="s">
        <v>45</v>
      </c>
      <c r="H26" s="31"/>
    </row>
    <row r="27" spans="1:8" ht="15.75">
      <c r="A27" s="37"/>
      <c r="B27" s="37" t="s">
        <v>177</v>
      </c>
      <c r="C27" s="190"/>
      <c r="D27" s="190"/>
      <c r="E27" s="186">
        <f t="shared" si="0"/>
        <v>0</v>
      </c>
      <c r="F27" s="29"/>
      <c r="G27" s="30" t="s">
        <v>236</v>
      </c>
      <c r="H27" s="31"/>
    </row>
    <row r="28" spans="1:8" ht="15.75">
      <c r="A28" s="37"/>
      <c r="B28" s="37" t="s">
        <v>223</v>
      </c>
      <c r="C28" s="190"/>
      <c r="D28" s="190"/>
      <c r="E28" s="186">
        <f t="shared" si="0"/>
        <v>0</v>
      </c>
      <c r="F28" s="29"/>
      <c r="G28" s="30" t="s">
        <v>236</v>
      </c>
      <c r="H28" s="31"/>
    </row>
    <row r="29" spans="1:8" ht="19.5" customHeight="1">
      <c r="B29" s="6" t="s">
        <v>46</v>
      </c>
      <c r="C29" s="187"/>
      <c r="D29" s="187"/>
      <c r="E29" s="187"/>
      <c r="F29" s="32"/>
      <c r="G29" s="39"/>
      <c r="H29" s="200"/>
    </row>
    <row r="30" spans="1:8" ht="18.95" customHeight="1">
      <c r="A30" s="35" t="s">
        <v>47</v>
      </c>
      <c r="C30" s="187"/>
      <c r="D30" s="187"/>
      <c r="E30" s="187"/>
      <c r="F30" s="32"/>
      <c r="G30" s="41"/>
      <c r="H30" s="200"/>
    </row>
    <row r="31" spans="1:8" ht="15.75">
      <c r="A31" s="37"/>
      <c r="B31" s="191" t="s">
        <v>48</v>
      </c>
      <c r="C31" s="186">
        <f>SUM(Open_Trades!D19)</f>
        <v>0</v>
      </c>
      <c r="D31" s="186">
        <f>SUM(Open_Trades!E19)</f>
        <v>0</v>
      </c>
      <c r="E31" s="186">
        <f>C31-D31</f>
        <v>0</v>
      </c>
      <c r="F31" s="29"/>
      <c r="G31" s="30" t="s">
        <v>43</v>
      </c>
      <c r="H31" s="31"/>
    </row>
    <row r="32" spans="1:8" ht="18.95" customHeight="1">
      <c r="A32" s="37"/>
      <c r="B32" s="28" t="s">
        <v>44</v>
      </c>
      <c r="C32" s="186">
        <f>SUM('Pending_FX '!B11,'Pending_FX '!B22)</f>
        <v>0</v>
      </c>
      <c r="D32" s="186">
        <f>SUM('Pending_FX '!C11,'Pending_FX '!C22)</f>
        <v>0</v>
      </c>
      <c r="E32" s="186">
        <f t="shared" ref="E32:E41" si="1">C32-D32</f>
        <v>0</v>
      </c>
      <c r="F32" s="29"/>
      <c r="G32" s="30" t="s">
        <v>45</v>
      </c>
      <c r="H32" s="31"/>
    </row>
    <row r="33" spans="1:8" ht="15.75">
      <c r="A33" s="256"/>
      <c r="B33" s="37" t="s">
        <v>224</v>
      </c>
      <c r="C33" s="190">
        <v>111170.63</v>
      </c>
      <c r="D33" s="190"/>
      <c r="E33" s="186">
        <f>C33-D33</f>
        <v>111170.63</v>
      </c>
      <c r="F33" s="29"/>
      <c r="G33" s="30" t="s">
        <v>236</v>
      </c>
      <c r="H33" s="31"/>
    </row>
    <row r="34" spans="1:8" ht="15.75">
      <c r="A34" s="37"/>
      <c r="B34" s="37" t="s">
        <v>225</v>
      </c>
      <c r="C34" s="190"/>
      <c r="D34" s="190"/>
      <c r="E34" s="186">
        <f>C34-D34</f>
        <v>0</v>
      </c>
      <c r="F34" s="29"/>
      <c r="G34" s="30" t="s">
        <v>236</v>
      </c>
      <c r="H34" s="31"/>
    </row>
    <row r="35" spans="1:8" ht="15.75">
      <c r="A35" s="256"/>
      <c r="B35" s="37" t="s">
        <v>178</v>
      </c>
      <c r="C35" s="190"/>
      <c r="D35" s="190"/>
      <c r="E35" s="186">
        <f>C35-D35</f>
        <v>0</v>
      </c>
      <c r="F35" s="29"/>
      <c r="G35" s="30" t="s">
        <v>236</v>
      </c>
      <c r="H35" s="31"/>
    </row>
    <row r="36" spans="1:8" ht="19.5" customHeight="1">
      <c r="A36" s="35" t="s">
        <v>119</v>
      </c>
      <c r="B36" s="37"/>
      <c r="C36" s="190"/>
      <c r="D36" s="190"/>
      <c r="E36" s="186"/>
      <c r="F36" s="29"/>
      <c r="G36" s="30"/>
      <c r="H36" s="38"/>
    </row>
    <row r="37" spans="1:8" ht="19.5" customHeight="1">
      <c r="A37" s="37"/>
      <c r="B37" s="37" t="s">
        <v>176</v>
      </c>
      <c r="C37" s="190">
        <f>SUM(Dividends!Q104,Tax_Reclaims!L103)</f>
        <v>-1156.23</v>
      </c>
      <c r="D37" s="190">
        <f>SUM(Dividends!R104,Tax_Reclaims!O103)</f>
        <v>0</v>
      </c>
      <c r="E37" s="186">
        <f t="shared" si="1"/>
        <v>-1156.23</v>
      </c>
      <c r="F37" s="29"/>
      <c r="G37" s="30" t="s">
        <v>181</v>
      </c>
      <c r="H37" s="31"/>
    </row>
    <row r="38" spans="1:8" ht="19.5" customHeight="1">
      <c r="A38" s="37"/>
      <c r="B38" s="37" t="s">
        <v>120</v>
      </c>
      <c r="C38" s="190">
        <f>SUM(Open_Trades!L19)</f>
        <v>0</v>
      </c>
      <c r="D38" s="190">
        <f>SUM(Open_Trades!M19)</f>
        <v>0</v>
      </c>
      <c r="E38" s="186">
        <f t="shared" si="1"/>
        <v>0</v>
      </c>
      <c r="F38" s="29"/>
      <c r="G38" s="30" t="s">
        <v>43</v>
      </c>
      <c r="H38" s="38"/>
    </row>
    <row r="39" spans="1:8" ht="19.5" customHeight="1">
      <c r="A39" s="37"/>
      <c r="B39" s="37" t="s">
        <v>121</v>
      </c>
      <c r="C39" s="190">
        <f>SUM(Open_Trades!L45)</f>
        <v>0</v>
      </c>
      <c r="D39" s="190">
        <f>SUM(Open_Trades!M45)</f>
        <v>0</v>
      </c>
      <c r="E39" s="186">
        <f t="shared" si="1"/>
        <v>0</v>
      </c>
      <c r="F39" s="29"/>
      <c r="G39" s="30" t="s">
        <v>43</v>
      </c>
      <c r="H39" s="38"/>
    </row>
    <row r="40" spans="1:8" ht="19.5" customHeight="1">
      <c r="A40" s="37"/>
      <c r="B40" s="37" t="s">
        <v>220</v>
      </c>
      <c r="C40" s="186">
        <f>'Pending_FX '!D26</f>
        <v>0</v>
      </c>
      <c r="D40" s="186">
        <f>'Pending_FX '!E26</f>
        <v>0</v>
      </c>
      <c r="E40" s="186">
        <f t="shared" si="1"/>
        <v>0</v>
      </c>
      <c r="F40" s="29"/>
      <c r="G40" s="30" t="s">
        <v>45</v>
      </c>
      <c r="H40" s="38"/>
    </row>
    <row r="41" spans="1:8" ht="19.5" customHeight="1">
      <c r="A41" s="37"/>
      <c r="B41" s="37" t="s">
        <v>219</v>
      </c>
      <c r="C41" s="186">
        <f>'Pending_FX '!D25</f>
        <v>0</v>
      </c>
      <c r="D41" s="186">
        <f>'Pending_FX '!E25</f>
        <v>0</v>
      </c>
      <c r="E41" s="186">
        <f t="shared" si="1"/>
        <v>0</v>
      </c>
      <c r="F41" s="29"/>
      <c r="G41" s="30" t="s">
        <v>45</v>
      </c>
      <c r="H41" s="38"/>
    </row>
    <row r="42" spans="1:8" ht="19.5" customHeight="1">
      <c r="C42" s="187"/>
      <c r="D42" s="187"/>
      <c r="E42" s="188"/>
      <c r="F42" s="33"/>
      <c r="G42" s="39"/>
      <c r="H42" s="200"/>
    </row>
    <row r="43" spans="1:8" ht="19.5" customHeight="1">
      <c r="A43" s="37"/>
      <c r="B43" s="262" t="s">
        <v>226</v>
      </c>
      <c r="C43" s="186">
        <f>SUM(C14+C19+C22+C23+C24+C25+C26+C27+C28)-SUM(C31:C35)+SUM(C37:C41)</f>
        <v>58633313.699999988</v>
      </c>
      <c r="D43" s="186">
        <f>SUM(D14+D19+D22+D23+D24+D25+D26+D27+D28)-SUM(D31:D35)+SUM(D37:D41)</f>
        <v>58547003.579999983</v>
      </c>
      <c r="E43" s="189">
        <f>C43-D43</f>
        <v>86310.120000004768</v>
      </c>
      <c r="F43" s="261">
        <f>(E43/$D43)*10000</f>
        <v>14.74202174703418</v>
      </c>
      <c r="G43" s="30" t="s">
        <v>247</v>
      </c>
      <c r="H43" s="38"/>
    </row>
    <row r="44" spans="1:8" ht="20.25" customHeight="1">
      <c r="A44" s="37"/>
      <c r="B44" s="262" t="s">
        <v>50</v>
      </c>
      <c r="C44" s="37"/>
      <c r="D44" s="37"/>
      <c r="E44" s="260">
        <f>IF(ISERROR(E43/C43),0,E43/C43)</f>
        <v>1.4720321017777439E-3</v>
      </c>
      <c r="F44" s="29"/>
      <c r="G44" s="30"/>
      <c r="H44" s="38"/>
    </row>
    <row r="45" spans="1:8" ht="20.25" customHeight="1">
      <c r="A45" s="42"/>
    </row>
    <row r="46" spans="1:8" ht="20.25" customHeight="1">
      <c r="B46" s="27"/>
      <c r="E46" s="299"/>
      <c r="F46" s="32"/>
      <c r="G46" s="291"/>
      <c r="H46" s="292"/>
    </row>
    <row r="47" spans="1:8" ht="20.25" customHeight="1">
      <c r="B47" s="305" t="s">
        <v>280</v>
      </c>
      <c r="C47" s="37"/>
      <c r="D47" s="306"/>
      <c r="E47" s="186"/>
      <c r="F47" s="307"/>
      <c r="G47" s="30"/>
      <c r="H47" s="38"/>
    </row>
    <row r="48" spans="1:8" ht="20.25" customHeight="1">
      <c r="B48" s="308" t="s">
        <v>281</v>
      </c>
      <c r="C48" s="37"/>
      <c r="D48" s="189">
        <f>C25</f>
        <v>154154.00999999998</v>
      </c>
      <c r="E48" s="186"/>
      <c r="F48" s="307"/>
      <c r="G48" s="30"/>
      <c r="H48" s="38"/>
    </row>
    <row r="49" spans="1:8" ht="20.25" customHeight="1">
      <c r="B49" s="308" t="s">
        <v>292</v>
      </c>
      <c r="C49" s="37"/>
      <c r="D49" s="189">
        <f>C23+C24+C27+C28</f>
        <v>74433.850000000006</v>
      </c>
      <c r="E49" s="186"/>
      <c r="F49" s="307"/>
      <c r="G49" s="30"/>
      <c r="H49" s="38"/>
    </row>
    <row r="50" spans="1:8" ht="20.25" customHeight="1">
      <c r="B50" s="308" t="s">
        <v>282</v>
      </c>
      <c r="C50" s="37"/>
      <c r="D50" s="189">
        <f>C33</f>
        <v>111170.63</v>
      </c>
      <c r="E50" s="186"/>
      <c r="F50" s="307"/>
      <c r="G50" s="30"/>
      <c r="H50" s="38"/>
    </row>
    <row r="51" spans="1:8" ht="20.25" customHeight="1">
      <c r="B51" s="308" t="s">
        <v>283</v>
      </c>
      <c r="C51" s="37"/>
      <c r="D51" s="189">
        <f>C34</f>
        <v>0</v>
      </c>
      <c r="E51" s="186"/>
      <c r="F51" s="307"/>
      <c r="G51" s="30"/>
      <c r="H51" s="38"/>
    </row>
    <row r="52" spans="1:8" ht="20.25" customHeight="1">
      <c r="B52" s="308" t="s">
        <v>284</v>
      </c>
      <c r="C52" s="37"/>
      <c r="D52" s="189">
        <f>C35</f>
        <v>0</v>
      </c>
      <c r="E52" s="186"/>
      <c r="F52" s="307"/>
      <c r="G52" s="30"/>
      <c r="H52" s="38"/>
    </row>
    <row r="53" spans="1:8" ht="20.25" customHeight="1">
      <c r="B53" s="309" t="s">
        <v>285</v>
      </c>
      <c r="C53" s="306">
        <f>C43</f>
        <v>58633313.699999988</v>
      </c>
      <c r="D53" s="189">
        <f>D43+D48+D49-D50-D51-D52</f>
        <v>58664420.80999998</v>
      </c>
      <c r="E53" s="186">
        <f>C53-D53</f>
        <v>-31107.109999991953</v>
      </c>
      <c r="F53" s="310">
        <f>(E53/$D53)*10000</f>
        <v>-5.3025512858535571</v>
      </c>
      <c r="G53" s="30" t="s">
        <v>286</v>
      </c>
      <c r="H53" s="38"/>
    </row>
    <row r="54" spans="1:8">
      <c r="A54" s="42"/>
      <c r="B54" s="305" t="s">
        <v>287</v>
      </c>
      <c r="C54" s="37"/>
      <c r="D54" s="37"/>
      <c r="E54" s="260">
        <f>IF(ISERROR(E53/C53),0,E53/C53)</f>
        <v>-5.3053644825794592E-4</v>
      </c>
      <c r="F54" s="307"/>
      <c r="G54" s="30"/>
      <c r="H54" s="38"/>
    </row>
    <row r="55" spans="1:8" ht="16.5" thickBot="1">
      <c r="B55" s="293"/>
      <c r="C55" s="294"/>
      <c r="D55" s="294"/>
      <c r="E55" s="295"/>
      <c r="F55" s="296"/>
      <c r="G55" s="297"/>
      <c r="H55" s="298"/>
    </row>
    <row r="56" spans="1:8" ht="15.75">
      <c r="B56" s="35" t="s">
        <v>288</v>
      </c>
    </row>
    <row r="57" spans="1:8" ht="15.75">
      <c r="A57" s="37"/>
      <c r="B57" s="256" t="s">
        <v>238</v>
      </c>
      <c r="C57" s="273">
        <v>58633313.700000003</v>
      </c>
      <c r="D57" s="273">
        <v>58633313.700000003</v>
      </c>
      <c r="E57" s="186">
        <f t="shared" ref="E57" si="2">C57-D57</f>
        <v>0</v>
      </c>
      <c r="F57" s="261">
        <f>(E57/$D57)*10000</f>
        <v>0</v>
      </c>
      <c r="G57" s="30" t="s">
        <v>236</v>
      </c>
      <c r="H57" s="38"/>
    </row>
    <row r="58" spans="1:8">
      <c r="A58" s="42"/>
      <c r="C58" s="259"/>
    </row>
    <row r="59" spans="1:8" ht="16.5" thickBot="1">
      <c r="B59" s="35" t="s">
        <v>241</v>
      </c>
      <c r="C59" s="263">
        <f>C57-C43</f>
        <v>0</v>
      </c>
      <c r="D59" s="263">
        <f>D57-D43</f>
        <v>86310.12000001967</v>
      </c>
    </row>
    <row r="60" spans="1:8">
      <c r="C60" s="36"/>
      <c r="D60" s="184"/>
    </row>
    <row r="62" spans="1:8">
      <c r="C62" s="184"/>
    </row>
    <row r="63" spans="1:8">
      <c r="C63" s="184"/>
    </row>
    <row r="64" spans="1:8">
      <c r="C64" s="184"/>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5" zoomScaleNormal="85"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3" bestFit="1" customWidth="1"/>
    <col min="5" max="5" width="21.28515625" style="203" bestFit="1" customWidth="1"/>
    <col min="6" max="7" width="20.28515625" style="203" customWidth="1"/>
    <col min="8" max="8" width="17.5703125" style="204" bestFit="1" customWidth="1"/>
    <col min="9" max="9" width="16.140625" style="204" bestFit="1" customWidth="1"/>
    <col min="10" max="11" width="19.85546875" style="204" customWidth="1"/>
    <col min="12" max="12" width="18.7109375" style="204" customWidth="1"/>
    <col min="13" max="14" width="13.5703125" style="204" customWidth="1"/>
    <col min="15" max="15" width="15.7109375" style="204" customWidth="1"/>
    <col min="16" max="16" width="15.42578125" style="204" bestFit="1" customWidth="1"/>
    <col min="17" max="17" width="15.28515625" style="204" bestFit="1" customWidth="1"/>
    <col min="18" max="18" width="16.28515625" style="204" customWidth="1"/>
    <col min="19" max="19" width="21.28515625" style="128" customWidth="1"/>
    <col min="20" max="20" width="62.5703125" style="43" bestFit="1" customWidth="1"/>
    <col min="21" max="21" width="12.7109375" style="45" customWidth="1"/>
    <col min="22" max="16384" width="8.85546875" style="43"/>
  </cols>
  <sheetData>
    <row r="1" spans="1:21">
      <c r="A1" s="127" t="s">
        <v>116</v>
      </c>
      <c r="B1" s="127"/>
    </row>
    <row r="2" spans="1:21" ht="25.5">
      <c r="A2" s="127" t="s">
        <v>70</v>
      </c>
      <c r="B2" s="127" t="s">
        <v>204</v>
      </c>
      <c r="C2" s="127" t="s">
        <v>5</v>
      </c>
      <c r="D2" s="205" t="s">
        <v>6</v>
      </c>
      <c r="E2" s="206" t="s">
        <v>67</v>
      </c>
      <c r="F2" s="207" t="s">
        <v>7</v>
      </c>
      <c r="G2" s="207" t="s">
        <v>191</v>
      </c>
      <c r="H2" s="208" t="s">
        <v>8</v>
      </c>
      <c r="I2" s="209" t="s">
        <v>68</v>
      </c>
      <c r="J2" s="207" t="s">
        <v>7</v>
      </c>
      <c r="K2" s="207" t="s">
        <v>191</v>
      </c>
      <c r="L2" s="205" t="s">
        <v>9</v>
      </c>
      <c r="M2" s="206" t="s">
        <v>71</v>
      </c>
      <c r="N2" s="207" t="s">
        <v>7</v>
      </c>
      <c r="O2" s="207" t="s">
        <v>191</v>
      </c>
      <c r="P2" s="205" t="s">
        <v>10</v>
      </c>
      <c r="Q2" s="206" t="s">
        <v>69</v>
      </c>
      <c r="R2" s="207" t="s">
        <v>7</v>
      </c>
      <c r="S2" s="207" t="s">
        <v>191</v>
      </c>
      <c r="T2" s="2" t="s">
        <v>209</v>
      </c>
      <c r="U2" s="289" t="s">
        <v>274</v>
      </c>
    </row>
    <row r="3" spans="1:21">
      <c r="A3" s="253">
        <f>VLOOKUP(U3,Sheet1!$C$2:$C$84,1,FALSE)</f>
        <v>4031976</v>
      </c>
      <c r="B3" s="276">
        <v>403197908</v>
      </c>
      <c r="C3" s="276" t="s">
        <v>296</v>
      </c>
      <c r="D3">
        <v>1981</v>
      </c>
      <c r="E3" s="206">
        <f>VLOOKUP(A3,Sheet1!$C$2:$E$84,3,FALSE)</f>
        <v>1981</v>
      </c>
      <c r="F3" s="207">
        <f t="shared" ref="F3:F64" si="0">D3-E3</f>
        <v>0</v>
      </c>
      <c r="G3" s="221">
        <f>ROUND(F3/D3,10)</f>
        <v>0</v>
      </c>
      <c r="H3">
        <v>410634.93</v>
      </c>
      <c r="I3" s="209">
        <f>VLOOKUP(A3,Sheet1!$C$2:$F$84,4,FALSE)</f>
        <v>416679.14</v>
      </c>
      <c r="J3" s="207">
        <f t="shared" ref="J3:J64" si="1">H3-I3</f>
        <v>-6044.210000000021</v>
      </c>
      <c r="K3" s="221">
        <f>ROUND(J3/H3,10)</f>
        <v>-1.47191813E-2</v>
      </c>
      <c r="L3" s="285">
        <v>238.191654</v>
      </c>
      <c r="M3" s="206">
        <f>VLOOKUP(A3,Sheet1!$C$2:$G$84,5,FALSE)</f>
        <v>238.76</v>
      </c>
      <c r="N3" s="207">
        <f t="shared" ref="N3:N34" si="2">L3-M3</f>
        <v>-0.56834599999999114</v>
      </c>
      <c r="O3" s="221">
        <f t="shared" ref="O3:O34" si="3">ROUND(N3/L3,10)</f>
        <v>-2.3860869999999998E-3</v>
      </c>
      <c r="P3">
        <v>471857.67</v>
      </c>
      <c r="Q3" s="206">
        <f>VLOOKUP(A3,Sheet1!$C$2:$H$84,6,FALSE)</f>
        <v>472990.97</v>
      </c>
      <c r="R3" s="207">
        <f>P3-Q3</f>
        <v>-1133.2999999999884</v>
      </c>
      <c r="S3" s="221">
        <f>ROUND(R3/P3,10)</f>
        <v>-2.4017836E-3</v>
      </c>
      <c r="T3" s="2"/>
      <c r="U3" s="276">
        <v>4031976</v>
      </c>
    </row>
    <row r="4" spans="1:21">
      <c r="A4" s="253" t="str">
        <f>VLOOKUP(U4,Sheet1!$C$2:$C$84,1,FALSE)</f>
        <v>B1HHKD3</v>
      </c>
      <c r="B4" s="276" t="s">
        <v>298</v>
      </c>
      <c r="C4" s="276" t="s">
        <v>446</v>
      </c>
      <c r="D4">
        <v>15219</v>
      </c>
      <c r="E4" s="206">
        <f>VLOOKUP(A4,Sheet1!$C$2:$E$84,3,FALSE)</f>
        <v>15219</v>
      </c>
      <c r="F4" s="207">
        <f t="shared" si="0"/>
        <v>0</v>
      </c>
      <c r="G4" s="221">
        <f t="shared" ref="G4:G81" si="4">ROUND(F4/D4,10)</f>
        <v>0</v>
      </c>
      <c r="H4">
        <v>1009516.55</v>
      </c>
      <c r="I4" s="209">
        <f>VLOOKUP(A4,Sheet1!$C$2:$F$84,4,FALSE)</f>
        <v>1042600.18</v>
      </c>
      <c r="J4" s="207">
        <f t="shared" si="1"/>
        <v>-33083.630000000005</v>
      </c>
      <c r="K4" s="221">
        <f t="shared" ref="K4:K64" si="5">ROUND(J4/H4,10)</f>
        <v>-3.2771755899999998E-2</v>
      </c>
      <c r="L4" s="285">
        <v>93.55</v>
      </c>
      <c r="M4" s="206">
        <f>VLOOKUP(A4,Sheet1!$C$2:$G$84,5,FALSE)</f>
        <v>93.55</v>
      </c>
      <c r="N4" s="207">
        <f t="shared" si="2"/>
        <v>0</v>
      </c>
      <c r="O4" s="221">
        <f t="shared" si="3"/>
        <v>0</v>
      </c>
      <c r="P4">
        <v>1423737.45</v>
      </c>
      <c r="Q4" s="206">
        <f>VLOOKUP(A4,Sheet1!$C$2:$H$84,6,FALSE)</f>
        <v>1423737.45</v>
      </c>
      <c r="R4" s="207">
        <f t="shared" ref="R4:R55" si="6">P4-Q4</f>
        <v>0</v>
      </c>
      <c r="S4" s="221">
        <f t="shared" ref="S4:S64" si="7">ROUND(R4/P4,10)</f>
        <v>0</v>
      </c>
      <c r="T4" s="2"/>
      <c r="U4" s="276" t="s">
        <v>299</v>
      </c>
    </row>
    <row r="5" spans="1:21">
      <c r="A5" s="253" t="str">
        <f>VLOOKUP(U5,Sheet1!$C$2:$C$84,1,FALSE)</f>
        <v>B6331J3</v>
      </c>
      <c r="B5" s="276" t="s">
        <v>435</v>
      </c>
      <c r="C5" s="276" t="s">
        <v>447</v>
      </c>
      <c r="D5">
        <v>31760</v>
      </c>
      <c r="E5" s="206">
        <f>VLOOKUP(A5,Sheet1!$C$2:$E$84,3,FALSE)</f>
        <v>31760</v>
      </c>
      <c r="F5" s="207">
        <f t="shared" si="0"/>
        <v>0</v>
      </c>
      <c r="G5" s="221">
        <f t="shared" si="4"/>
        <v>0</v>
      </c>
      <c r="H5">
        <v>1028657.38</v>
      </c>
      <c r="I5" s="209">
        <f>VLOOKUP(A5,Sheet1!$C$2:$F$84,4,FALSE)</f>
        <v>1046653.64</v>
      </c>
      <c r="J5" s="207">
        <f t="shared" si="1"/>
        <v>-17996.260000000009</v>
      </c>
      <c r="K5" s="221">
        <f t="shared" si="5"/>
        <v>-1.7494901899999998E-2</v>
      </c>
      <c r="L5" s="285">
        <v>31.73</v>
      </c>
      <c r="M5" s="206">
        <f>VLOOKUP(A5,Sheet1!$C$2:$G$84,5,FALSE)</f>
        <v>31.73</v>
      </c>
      <c r="N5" s="207">
        <f t="shared" si="2"/>
        <v>0</v>
      </c>
      <c r="O5" s="221">
        <f t="shared" si="3"/>
        <v>0</v>
      </c>
      <c r="P5">
        <v>1007744.8</v>
      </c>
      <c r="Q5" s="206">
        <f>VLOOKUP(A5,Sheet1!$C$2:$H$84,6,FALSE)</f>
        <v>1007744.8</v>
      </c>
      <c r="R5" s="207">
        <f t="shared" si="6"/>
        <v>0</v>
      </c>
      <c r="S5" s="221">
        <f t="shared" si="7"/>
        <v>0</v>
      </c>
      <c r="T5" s="2"/>
      <c r="U5" s="276" t="s">
        <v>302</v>
      </c>
    </row>
    <row r="6" spans="1:21">
      <c r="A6" s="253" t="str">
        <f>VLOOKUP(U6,Sheet1!$C$2:$C$84,1,FALSE)</f>
        <v>BP41ZD1</v>
      </c>
      <c r="B6" s="276" t="s">
        <v>304</v>
      </c>
      <c r="C6" s="276" t="s">
        <v>448</v>
      </c>
      <c r="D6">
        <v>7620</v>
      </c>
      <c r="E6" s="206">
        <f>VLOOKUP(A6,Sheet1!$C$2:$E$84,3,FALSE)</f>
        <v>7620</v>
      </c>
      <c r="F6" s="207">
        <f t="shared" si="0"/>
        <v>0</v>
      </c>
      <c r="G6" s="221">
        <f t="shared" si="4"/>
        <v>0</v>
      </c>
      <c r="H6">
        <v>887770.71</v>
      </c>
      <c r="I6" s="209">
        <f>VLOOKUP(A6,Sheet1!$C$2:$F$84,4,FALSE)</f>
        <v>887770.71</v>
      </c>
      <c r="J6" s="207">
        <f t="shared" si="1"/>
        <v>0</v>
      </c>
      <c r="K6" s="221">
        <f t="shared" si="5"/>
        <v>0</v>
      </c>
      <c r="L6" s="285">
        <v>97.98</v>
      </c>
      <c r="M6" s="206">
        <f>VLOOKUP(A6,Sheet1!$C$2:$G$84,5,FALSE)</f>
        <v>97.98</v>
      </c>
      <c r="N6" s="207">
        <f t="shared" si="2"/>
        <v>0</v>
      </c>
      <c r="O6" s="221">
        <f t="shared" si="3"/>
        <v>0</v>
      </c>
      <c r="P6">
        <v>746607.6</v>
      </c>
      <c r="Q6" s="206">
        <f>VLOOKUP(A6,Sheet1!$C$2:$H$84,6,FALSE)</f>
        <v>746607.6</v>
      </c>
      <c r="R6" s="207">
        <f t="shared" si="6"/>
        <v>0</v>
      </c>
      <c r="S6" s="221">
        <f t="shared" si="7"/>
        <v>0</v>
      </c>
      <c r="T6" s="2"/>
      <c r="U6" s="276" t="s">
        <v>305</v>
      </c>
    </row>
    <row r="7" spans="1:21">
      <c r="A7" s="253" t="str">
        <f>VLOOKUP(U7,Sheet1!$C$2:$C$84,1,FALSE)</f>
        <v>BNHN4P5</v>
      </c>
      <c r="B7" s="276" t="s">
        <v>307</v>
      </c>
      <c r="C7" s="276" t="s">
        <v>449</v>
      </c>
      <c r="D7">
        <v>53119</v>
      </c>
      <c r="E7" s="206">
        <f>VLOOKUP(A7,Sheet1!$C$2:$E$84,3,FALSE)</f>
        <v>53119</v>
      </c>
      <c r="F7" s="207">
        <f t="shared" si="0"/>
        <v>0</v>
      </c>
      <c r="G7" s="221">
        <f t="shared" si="4"/>
        <v>0</v>
      </c>
      <c r="H7">
        <v>878973.29</v>
      </c>
      <c r="I7" s="209">
        <f>VLOOKUP(A7,Sheet1!$C$2:$F$84,4,FALSE)</f>
        <v>935370.23999999999</v>
      </c>
      <c r="J7" s="207">
        <f t="shared" si="1"/>
        <v>-56396.949999999953</v>
      </c>
      <c r="K7" s="221">
        <f t="shared" si="5"/>
        <v>-6.4162302399999996E-2</v>
      </c>
      <c r="L7" s="285">
        <v>15.74</v>
      </c>
      <c r="M7" s="206">
        <f>VLOOKUP(A7,Sheet1!$C$2:$G$84,5,FALSE)</f>
        <v>15.74</v>
      </c>
      <c r="N7" s="207">
        <f t="shared" si="2"/>
        <v>0</v>
      </c>
      <c r="O7" s="221">
        <f t="shared" si="3"/>
        <v>0</v>
      </c>
      <c r="P7">
        <v>836093.06</v>
      </c>
      <c r="Q7" s="206">
        <f>VLOOKUP(A7,Sheet1!$C$2:$H$84,6,FALSE)</f>
        <v>836093.06</v>
      </c>
      <c r="R7" s="207">
        <f t="shared" si="6"/>
        <v>0</v>
      </c>
      <c r="S7" s="221">
        <f t="shared" si="7"/>
        <v>0</v>
      </c>
      <c r="T7" s="2"/>
      <c r="U7" s="276" t="s">
        <v>308</v>
      </c>
    </row>
    <row r="8" spans="1:21">
      <c r="A8" s="253" t="str">
        <f>VLOOKUP(U8,Sheet1!$C$2:$C$84,1,FALSE)</f>
        <v>B908F01</v>
      </c>
      <c r="B8" s="276" t="s">
        <v>310</v>
      </c>
      <c r="C8" s="276" t="s">
        <v>450</v>
      </c>
      <c r="D8">
        <v>2600</v>
      </c>
      <c r="E8" s="206">
        <f>VLOOKUP(A8,Sheet1!$C$2:$E$84,3,FALSE)</f>
        <v>2600</v>
      </c>
      <c r="F8" s="207">
        <f t="shared" si="0"/>
        <v>0</v>
      </c>
      <c r="G8" s="221">
        <f t="shared" si="4"/>
        <v>0</v>
      </c>
      <c r="H8">
        <v>1077161.17</v>
      </c>
      <c r="I8" s="209">
        <f>VLOOKUP(A8,Sheet1!$C$2:$F$84,4,FALSE)</f>
        <v>1135621.04</v>
      </c>
      <c r="J8" s="207">
        <f t="shared" si="1"/>
        <v>-58459.870000000112</v>
      </c>
      <c r="K8" s="221">
        <f t="shared" si="5"/>
        <v>-5.4272166199999999E-2</v>
      </c>
      <c r="L8" s="285">
        <v>672.55</v>
      </c>
      <c r="M8" s="206">
        <f>VLOOKUP(A8,Sheet1!$C$2:$G$84,5,FALSE)</f>
        <v>672.55</v>
      </c>
      <c r="N8" s="207">
        <f t="shared" si="2"/>
        <v>0</v>
      </c>
      <c r="O8" s="221">
        <f t="shared" si="3"/>
        <v>0</v>
      </c>
      <c r="P8">
        <v>1748630</v>
      </c>
      <c r="Q8" s="206">
        <f>VLOOKUP(A8,Sheet1!$C$2:$H$84,6,FALSE)</f>
        <v>1748630</v>
      </c>
      <c r="R8" s="207">
        <f t="shared" si="6"/>
        <v>0</v>
      </c>
      <c r="S8" s="221">
        <f t="shared" si="7"/>
        <v>0</v>
      </c>
      <c r="T8" s="2"/>
      <c r="U8" s="276" t="s">
        <v>311</v>
      </c>
    </row>
    <row r="9" spans="1:21">
      <c r="A9" s="253">
        <f>VLOOKUP(U9,Sheet1!$C$2:$C$84,1,FALSE)</f>
        <v>2989044</v>
      </c>
      <c r="B9" s="276" t="s">
        <v>436</v>
      </c>
      <c r="C9" s="276" t="s">
        <v>451</v>
      </c>
      <c r="D9">
        <v>11100</v>
      </c>
      <c r="E9" s="206">
        <f>VLOOKUP(A9,Sheet1!$C$2:$E$84,3,FALSE)</f>
        <v>11100</v>
      </c>
      <c r="F9" s="207">
        <f t="shared" si="0"/>
        <v>0</v>
      </c>
      <c r="G9" s="221">
        <f t="shared" si="4"/>
        <v>0</v>
      </c>
      <c r="H9">
        <v>794160.57</v>
      </c>
      <c r="I9" s="209">
        <f>VLOOKUP(A9,Sheet1!$C$2:$F$84,4,FALSE)</f>
        <v>794160.57</v>
      </c>
      <c r="J9" s="207">
        <f t="shared" si="1"/>
        <v>0</v>
      </c>
      <c r="K9" s="221">
        <f t="shared" si="5"/>
        <v>0</v>
      </c>
      <c r="L9" s="285">
        <v>71.150000000000006</v>
      </c>
      <c r="M9" s="206">
        <f>VLOOKUP(A9,Sheet1!$C$2:$G$84,5,FALSE)</f>
        <v>71.150000000000006</v>
      </c>
      <c r="N9" s="207">
        <f t="shared" si="2"/>
        <v>0</v>
      </c>
      <c r="O9" s="221">
        <f t="shared" si="3"/>
        <v>0</v>
      </c>
      <c r="P9">
        <v>789765</v>
      </c>
      <c r="Q9" s="206">
        <f>VLOOKUP(A9,Sheet1!$C$2:$H$84,6,FALSE)</f>
        <v>789765</v>
      </c>
      <c r="R9" s="207">
        <f t="shared" si="6"/>
        <v>0</v>
      </c>
      <c r="S9" s="221">
        <f t="shared" si="7"/>
        <v>0</v>
      </c>
      <c r="T9" s="2"/>
      <c r="U9" s="276">
        <v>2989044</v>
      </c>
    </row>
    <row r="10" spans="1:21">
      <c r="A10" s="253" t="str">
        <f>VLOOKUP(U10,Sheet1!$C$2:$C$84,1,FALSE)</f>
        <v>0263494</v>
      </c>
      <c r="B10" s="276" t="s">
        <v>452</v>
      </c>
      <c r="C10" s="276" t="s">
        <v>314</v>
      </c>
      <c r="D10">
        <v>70458</v>
      </c>
      <c r="E10" s="206">
        <f>VLOOKUP(A10,Sheet1!$C$2:$E$84,3,FALSE)</f>
        <v>70458</v>
      </c>
      <c r="F10" s="207">
        <f t="shared" si="0"/>
        <v>0</v>
      </c>
      <c r="G10" s="221">
        <f t="shared" si="4"/>
        <v>0</v>
      </c>
      <c r="H10">
        <v>582815.06999999995</v>
      </c>
      <c r="I10" s="209">
        <f>VLOOKUP(A10,Sheet1!$C$2:$F$84,4,FALSE)</f>
        <v>581757.52</v>
      </c>
      <c r="J10" s="207">
        <f t="shared" si="1"/>
        <v>1057.5499999999302</v>
      </c>
      <c r="K10" s="221">
        <f t="shared" si="5"/>
        <v>1.814555E-3</v>
      </c>
      <c r="L10" s="285">
        <v>16.070618</v>
      </c>
      <c r="M10" s="206">
        <f>VLOOKUP(A10,Sheet1!$C$2:$G$84,5,FALSE)</f>
        <v>16.12</v>
      </c>
      <c r="N10" s="207">
        <f t="shared" si="2"/>
        <v>-4.9382000000001369E-2</v>
      </c>
      <c r="O10" s="221">
        <f t="shared" si="3"/>
        <v>-3.0728128000000001E-3</v>
      </c>
      <c r="P10">
        <v>1132303.6100000001</v>
      </c>
      <c r="Q10" s="206">
        <f>VLOOKUP(A10,Sheet1!$C$2:$H$84,6,FALSE)</f>
        <v>1135979.6200000001</v>
      </c>
      <c r="R10" s="207">
        <f t="shared" si="6"/>
        <v>-3676.0100000000093</v>
      </c>
      <c r="S10" s="221">
        <f t="shared" si="7"/>
        <v>-3.2464879E-3</v>
      </c>
      <c r="T10" s="2"/>
      <c r="U10" s="276" t="s">
        <v>437</v>
      </c>
    </row>
    <row r="11" spans="1:21">
      <c r="A11" s="253">
        <f>VLOOKUP(U11,Sheet1!$C$2:$C$84,1,FALSE)</f>
        <v>7124594</v>
      </c>
      <c r="B11" s="276">
        <v>712459908</v>
      </c>
      <c r="C11" s="276" t="s">
        <v>453</v>
      </c>
      <c r="D11">
        <v>2772</v>
      </c>
      <c r="E11" s="206">
        <f>VLOOKUP(A11,Sheet1!$C$2:$E$84,3,FALSE)</f>
        <v>2772</v>
      </c>
      <c r="F11" s="207">
        <f t="shared" si="0"/>
        <v>0</v>
      </c>
      <c r="G11" s="221">
        <f t="shared" si="4"/>
        <v>0</v>
      </c>
      <c r="H11">
        <v>411144.1</v>
      </c>
      <c r="I11" s="209">
        <f>VLOOKUP(A11,Sheet1!$C$2:$F$84,4,FALSE)</f>
        <v>415902.18</v>
      </c>
      <c r="J11" s="207">
        <f t="shared" si="1"/>
        <v>-4758.0800000000163</v>
      </c>
      <c r="K11" s="221">
        <f t="shared" si="5"/>
        <v>-1.15727795E-2</v>
      </c>
      <c r="L11" s="285">
        <v>191.85844800000001</v>
      </c>
      <c r="M11" s="206">
        <f>VLOOKUP(A11,Sheet1!$C$2:$G$84,5,FALSE)</f>
        <v>192.1</v>
      </c>
      <c r="N11" s="207">
        <f t="shared" si="2"/>
        <v>-0.24155199999998445</v>
      </c>
      <c r="O11" s="221">
        <f t="shared" si="3"/>
        <v>-1.2590114999999999E-3</v>
      </c>
      <c r="P11">
        <v>531831.62</v>
      </c>
      <c r="Q11" s="206">
        <f>VLOOKUP(A11,Sheet1!$C$2:$H$84,6,FALSE)</f>
        <v>532509.03</v>
      </c>
      <c r="R11" s="207">
        <f t="shared" si="6"/>
        <v>-677.4100000000326</v>
      </c>
      <c r="S11" s="221">
        <f t="shared" si="7"/>
        <v>-1.2737301999999999E-3</v>
      </c>
      <c r="T11" s="2"/>
      <c r="U11" s="276">
        <v>7124594</v>
      </c>
    </row>
    <row r="12" spans="1:21">
      <c r="A12" s="253">
        <f>VLOOKUP(U12,Sheet1!$C$2:$C$84,1,FALSE)</f>
        <v>2136646</v>
      </c>
      <c r="B12" s="276" t="s">
        <v>318</v>
      </c>
      <c r="C12" s="276" t="s">
        <v>454</v>
      </c>
      <c r="D12">
        <v>19714</v>
      </c>
      <c r="E12" s="206">
        <f>VLOOKUP(A12,Sheet1!$C$2:$E$84,3,FALSE)</f>
        <v>19714</v>
      </c>
      <c r="F12" s="207">
        <f t="shared" si="0"/>
        <v>0</v>
      </c>
      <c r="G12" s="221">
        <f t="shared" si="4"/>
        <v>0</v>
      </c>
      <c r="H12">
        <v>428565.12</v>
      </c>
      <c r="I12" s="209">
        <f>VLOOKUP(A12,Sheet1!$C$2:$F$84,4,FALSE)</f>
        <v>431984.15</v>
      </c>
      <c r="J12" s="207">
        <f t="shared" si="1"/>
        <v>-3419.0300000000279</v>
      </c>
      <c r="K12" s="221">
        <f t="shared" si="5"/>
        <v>-7.9778541000000008E-3</v>
      </c>
      <c r="L12" s="285">
        <v>19.54</v>
      </c>
      <c r="M12" s="206">
        <f>VLOOKUP(A12,Sheet1!$C$2:$G$84,5,FALSE)</f>
        <v>19.54</v>
      </c>
      <c r="N12" s="207">
        <f t="shared" si="2"/>
        <v>0</v>
      </c>
      <c r="O12" s="221">
        <f t="shared" si="3"/>
        <v>0</v>
      </c>
      <c r="P12">
        <v>385211.56</v>
      </c>
      <c r="Q12" s="206">
        <f>VLOOKUP(A12,Sheet1!$C$2:$H$84,6,FALSE)</f>
        <v>385211.56</v>
      </c>
      <c r="R12" s="207">
        <f t="shared" si="6"/>
        <v>0</v>
      </c>
      <c r="S12" s="221">
        <f t="shared" si="7"/>
        <v>0</v>
      </c>
      <c r="T12" s="2"/>
      <c r="U12" s="276">
        <v>2136646</v>
      </c>
    </row>
    <row r="13" spans="1:21">
      <c r="A13" s="253" t="str">
        <f>VLOOKUP(U13,Sheet1!$C$2:$C$84,1,FALSE)</f>
        <v>B3VCFN3</v>
      </c>
      <c r="B13" s="276" t="s">
        <v>383</v>
      </c>
      <c r="C13" s="276" t="s">
        <v>455</v>
      </c>
      <c r="D13">
        <v>49807</v>
      </c>
      <c r="E13" s="206">
        <f>VLOOKUP(A13,Sheet1!$C$2:$E$84,3,FALSE)</f>
        <v>49807</v>
      </c>
      <c r="F13" s="207">
        <f t="shared" si="0"/>
        <v>0</v>
      </c>
      <c r="G13" s="221">
        <f t="shared" si="4"/>
        <v>0</v>
      </c>
      <c r="H13">
        <v>649177.30000000005</v>
      </c>
      <c r="I13" s="209">
        <f>VLOOKUP(A13,Sheet1!$C$2:$F$84,4,FALSE)</f>
        <v>677005.91</v>
      </c>
      <c r="J13" s="207">
        <f t="shared" si="1"/>
        <v>-27828.609999999986</v>
      </c>
      <c r="K13" s="221">
        <f t="shared" si="5"/>
        <v>-4.2867503199999997E-2</v>
      </c>
      <c r="L13" s="285">
        <v>17.049199999999999</v>
      </c>
      <c r="M13" s="206">
        <f>VLOOKUP(A13,Sheet1!$C$2:$G$84,5,FALSE)</f>
        <v>17.05</v>
      </c>
      <c r="N13" s="207">
        <f t="shared" si="2"/>
        <v>-8.0000000000168825E-4</v>
      </c>
      <c r="O13" s="221">
        <f t="shared" si="3"/>
        <v>-4.6922999999999998E-5</v>
      </c>
      <c r="P13">
        <v>849169.5</v>
      </c>
      <c r="Q13" s="206">
        <f>VLOOKUP(A13,Sheet1!$C$2:$H$84,6,FALSE)</f>
        <v>849169.5</v>
      </c>
      <c r="R13" s="207">
        <f t="shared" si="6"/>
        <v>0</v>
      </c>
      <c r="S13" s="221">
        <f t="shared" si="7"/>
        <v>0</v>
      </c>
      <c r="T13" s="2"/>
      <c r="U13" s="276" t="s">
        <v>384</v>
      </c>
    </row>
    <row r="14" spans="1:21">
      <c r="A14" s="253">
        <f>VLOOKUP(U14,Sheet1!$C$2:$C$84,1,FALSE)</f>
        <v>2024677</v>
      </c>
      <c r="B14" s="276" t="s">
        <v>456</v>
      </c>
      <c r="C14" s="276" t="s">
        <v>457</v>
      </c>
      <c r="D14">
        <v>11886</v>
      </c>
      <c r="E14" s="206">
        <f>VLOOKUP(A14,Sheet1!$C$2:$E$84,3,FALSE)</f>
        <v>11886</v>
      </c>
      <c r="F14" s="207">
        <f t="shared" si="0"/>
        <v>0</v>
      </c>
      <c r="G14" s="221">
        <f t="shared" si="4"/>
        <v>0</v>
      </c>
      <c r="H14">
        <v>137977.60000000001</v>
      </c>
      <c r="I14" s="209">
        <f>VLOOKUP(A14,Sheet1!$C$2:$F$84,4,FALSE)</f>
        <v>137974.39000000001</v>
      </c>
      <c r="J14" s="207">
        <f t="shared" si="1"/>
        <v>3.2099999999918509</v>
      </c>
      <c r="K14" s="221">
        <f t="shared" si="5"/>
        <v>2.3264600000000001E-5</v>
      </c>
      <c r="L14" s="285">
        <v>19.32</v>
      </c>
      <c r="M14" s="206">
        <f>VLOOKUP(A14,Sheet1!$C$2:$G$84,5,FALSE)</f>
        <v>19.32</v>
      </c>
      <c r="N14" s="207">
        <f t="shared" si="2"/>
        <v>0</v>
      </c>
      <c r="O14" s="221">
        <f t="shared" si="3"/>
        <v>0</v>
      </c>
      <c r="P14">
        <v>229637.52</v>
      </c>
      <c r="Q14" s="206">
        <f>VLOOKUP(A14,Sheet1!$C$2:$H$84,6,FALSE)</f>
        <v>229637.52</v>
      </c>
      <c r="R14" s="207">
        <f t="shared" si="6"/>
        <v>0</v>
      </c>
      <c r="S14" s="221">
        <f t="shared" si="7"/>
        <v>0</v>
      </c>
      <c r="T14" s="2"/>
      <c r="U14" s="276">
        <v>2024677</v>
      </c>
    </row>
    <row r="15" spans="1:21">
      <c r="A15" s="253" t="str">
        <f>VLOOKUP(U15,Sheet1!$C$2:$C$84,1,FALSE)</f>
        <v>B0744B3</v>
      </c>
      <c r="B15" s="276" t="s">
        <v>458</v>
      </c>
      <c r="C15" s="276" t="s">
        <v>459</v>
      </c>
      <c r="D15">
        <v>19607</v>
      </c>
      <c r="E15" s="206">
        <f>VLOOKUP(A15,Sheet1!$C$2:$E$84,3,FALSE)</f>
        <v>19607</v>
      </c>
      <c r="F15" s="207">
        <f t="shared" si="0"/>
        <v>0</v>
      </c>
      <c r="G15" s="221">
        <f t="shared" si="4"/>
        <v>0</v>
      </c>
      <c r="H15">
        <v>593482.02</v>
      </c>
      <c r="I15" s="209">
        <f>VLOOKUP(A15,Sheet1!$C$2:$F$84,4,FALSE)</f>
        <v>594524.68000000005</v>
      </c>
      <c r="J15" s="207">
        <f t="shared" si="1"/>
        <v>-1042.6600000000326</v>
      </c>
      <c r="K15" s="221">
        <f t="shared" si="5"/>
        <v>-1.7568518999999999E-3</v>
      </c>
      <c r="L15" s="285">
        <v>43.866359000000003</v>
      </c>
      <c r="M15" s="206">
        <f>VLOOKUP(A15,Sheet1!$C$2:$G$84,5,FALSE)</f>
        <v>44.01</v>
      </c>
      <c r="N15" s="207">
        <f t="shared" si="2"/>
        <v>-0.14364099999999524</v>
      </c>
      <c r="O15" s="221">
        <f t="shared" si="3"/>
        <v>-3.2745138E-3</v>
      </c>
      <c r="P15">
        <v>860087.71</v>
      </c>
      <c r="Q15" s="206">
        <f>VLOOKUP(A15,Sheet1!$C$2:$H$84,6,FALSE)</f>
        <v>862879.97</v>
      </c>
      <c r="R15" s="207">
        <f t="shared" si="6"/>
        <v>-2792.2600000000093</v>
      </c>
      <c r="S15" s="221">
        <f t="shared" si="7"/>
        <v>-3.2464828E-3</v>
      </c>
      <c r="T15" s="2"/>
      <c r="U15" s="276" t="s">
        <v>321</v>
      </c>
    </row>
    <row r="16" spans="1:21">
      <c r="A16" s="253">
        <f>VLOOKUP(U16,Sheet1!$C$2:$C$84,1,FALSE)</f>
        <v>2125097</v>
      </c>
      <c r="B16" s="276">
        <v>124765108</v>
      </c>
      <c r="C16" s="276" t="s">
        <v>460</v>
      </c>
      <c r="D16">
        <v>44808</v>
      </c>
      <c r="E16" s="206">
        <f>VLOOKUP(A16,Sheet1!$C$2:$E$84,3,FALSE)</f>
        <v>44808</v>
      </c>
      <c r="F16" s="207">
        <f t="shared" si="0"/>
        <v>0</v>
      </c>
      <c r="G16" s="221">
        <f t="shared" si="4"/>
        <v>0</v>
      </c>
      <c r="H16">
        <v>839073.84</v>
      </c>
      <c r="I16" s="209">
        <f>VLOOKUP(A16,Sheet1!$C$2:$F$84,4,FALSE)</f>
        <v>849561.53</v>
      </c>
      <c r="J16" s="207">
        <f t="shared" si="1"/>
        <v>-10487.690000000061</v>
      </c>
      <c r="K16" s="221">
        <f t="shared" si="5"/>
        <v>-1.2499126399999999E-2</v>
      </c>
      <c r="L16" s="285">
        <v>17.600000000000001</v>
      </c>
      <c r="M16" s="206">
        <f>VLOOKUP(A16,Sheet1!$C$2:$G$84,5,FALSE)</f>
        <v>17.600000000000001</v>
      </c>
      <c r="N16" s="207">
        <f t="shared" si="2"/>
        <v>0</v>
      </c>
      <c r="O16" s="221">
        <f t="shared" si="3"/>
        <v>0</v>
      </c>
      <c r="P16">
        <v>788620.80000000005</v>
      </c>
      <c r="Q16" s="206">
        <f>VLOOKUP(A16,Sheet1!$C$2:$H$84,6,FALSE)</f>
        <v>788620.80000000005</v>
      </c>
      <c r="R16" s="207">
        <f t="shared" si="6"/>
        <v>0</v>
      </c>
      <c r="S16" s="221">
        <f t="shared" si="7"/>
        <v>0</v>
      </c>
      <c r="T16" s="2"/>
      <c r="U16" s="276">
        <v>2125097</v>
      </c>
    </row>
    <row r="17" spans="1:21">
      <c r="A17" s="253" t="str">
        <f>VLOOKUP(U17,Sheet1!$C$2:$C$84,1,FALSE)</f>
        <v>BJ2L553</v>
      </c>
      <c r="B17" s="276" t="s">
        <v>324</v>
      </c>
      <c r="C17" s="276" t="s">
        <v>461</v>
      </c>
      <c r="D17">
        <v>10429</v>
      </c>
      <c r="E17" s="206">
        <f>VLOOKUP(A17,Sheet1!$C$2:$E$84,3,FALSE)</f>
        <v>10429</v>
      </c>
      <c r="F17" s="207">
        <f t="shared" si="0"/>
        <v>0</v>
      </c>
      <c r="G17" s="221">
        <f t="shared" si="4"/>
        <v>0</v>
      </c>
      <c r="H17">
        <v>747491</v>
      </c>
      <c r="I17" s="209">
        <f>VLOOKUP(A17,Sheet1!$C$2:$F$84,4,FALSE)</f>
        <v>774751.98</v>
      </c>
      <c r="J17" s="207">
        <f t="shared" si="1"/>
        <v>-27260.979999999981</v>
      </c>
      <c r="K17" s="221">
        <f t="shared" si="5"/>
        <v>-3.6469977600000002E-2</v>
      </c>
      <c r="L17" s="285">
        <v>110.71</v>
      </c>
      <c r="M17" s="206">
        <f>VLOOKUP(A17,Sheet1!$C$2:$G$84,5,FALSE)</f>
        <v>110.71</v>
      </c>
      <c r="N17" s="207">
        <f t="shared" si="2"/>
        <v>0</v>
      </c>
      <c r="O17" s="221">
        <f t="shared" si="3"/>
        <v>0</v>
      </c>
      <c r="P17">
        <v>1154594.5900000001</v>
      </c>
      <c r="Q17" s="206">
        <f>VLOOKUP(A17,Sheet1!$C$2:$H$84,6,FALSE)</f>
        <v>1154594.5900000001</v>
      </c>
      <c r="R17" s="207">
        <f t="shared" si="6"/>
        <v>0</v>
      </c>
      <c r="S17" s="221">
        <f t="shared" si="7"/>
        <v>0</v>
      </c>
      <c r="T17" s="2"/>
      <c r="U17" s="276" t="s">
        <v>325</v>
      </c>
    </row>
    <row r="18" spans="1:21">
      <c r="A18" s="253" t="str">
        <f>VLOOKUP(U18,Sheet1!$C$2:$C$84,1,FALSE)</f>
        <v>B3B1QJ3</v>
      </c>
      <c r="B18" s="276">
        <v>202712600</v>
      </c>
      <c r="C18" s="276" t="s">
        <v>462</v>
      </c>
      <c r="D18">
        <v>13400</v>
      </c>
      <c r="E18" s="206">
        <f>VLOOKUP(A18,Sheet1!$C$2:$E$84,3,FALSE)</f>
        <v>13400</v>
      </c>
      <c r="F18" s="207">
        <f t="shared" si="0"/>
        <v>0</v>
      </c>
      <c r="G18" s="221">
        <f t="shared" si="4"/>
        <v>0</v>
      </c>
      <c r="H18">
        <v>978949.05</v>
      </c>
      <c r="I18" s="209">
        <f>VLOOKUP(A18,Sheet1!$C$2:$F$84,4,FALSE)</f>
        <v>978949.05</v>
      </c>
      <c r="J18" s="207">
        <f t="shared" si="1"/>
        <v>0</v>
      </c>
      <c r="K18" s="221">
        <f t="shared" si="5"/>
        <v>0</v>
      </c>
      <c r="L18" s="285">
        <v>93.56</v>
      </c>
      <c r="M18" s="206">
        <f>VLOOKUP(A18,Sheet1!$C$2:$G$84,5,FALSE)</f>
        <v>93.56</v>
      </c>
      <c r="N18" s="207">
        <f t="shared" si="2"/>
        <v>0</v>
      </c>
      <c r="O18" s="221">
        <f t="shared" si="3"/>
        <v>0</v>
      </c>
      <c r="P18">
        <v>1253704</v>
      </c>
      <c r="Q18" s="206">
        <f>VLOOKUP(A18,Sheet1!$C$2:$H$84,6,FALSE)</f>
        <v>1253704</v>
      </c>
      <c r="R18" s="207">
        <f t="shared" si="6"/>
        <v>0</v>
      </c>
      <c r="S18" s="221">
        <f t="shared" si="7"/>
        <v>0</v>
      </c>
      <c r="T18" s="2"/>
      <c r="U18" s="276" t="s">
        <v>327</v>
      </c>
    </row>
    <row r="19" spans="1:21">
      <c r="A19" s="253" t="str">
        <f>VLOOKUP(U19,Sheet1!$C$2:$C$84,1,FALSE)</f>
        <v>BM8H5Y5</v>
      </c>
      <c r="B19" s="276" t="s">
        <v>463</v>
      </c>
      <c r="C19" s="276" t="s">
        <v>464</v>
      </c>
      <c r="D19">
        <v>22675</v>
      </c>
      <c r="E19" s="206">
        <f>VLOOKUP(A19,Sheet1!$C$2:$E$84,3,FALSE)</f>
        <v>22675</v>
      </c>
      <c r="F19" s="207">
        <f t="shared" si="0"/>
        <v>0</v>
      </c>
      <c r="G19" s="221">
        <f t="shared" si="4"/>
        <v>0</v>
      </c>
      <c r="H19">
        <v>474540.09</v>
      </c>
      <c r="I19" s="209">
        <f>VLOOKUP(A19,Sheet1!$C$2:$F$84,4,FALSE)</f>
        <v>514856.53</v>
      </c>
      <c r="J19" s="207">
        <f t="shared" si="1"/>
        <v>-40316.44</v>
      </c>
      <c r="K19" s="221">
        <f t="shared" si="5"/>
        <v>-8.4958975800000003E-2</v>
      </c>
      <c r="L19" s="285">
        <v>34.154555000000002</v>
      </c>
      <c r="M19" s="206">
        <f>VLOOKUP(A19,Sheet1!$C$2:$G$84,5,FALSE)</f>
        <v>34.24</v>
      </c>
      <c r="N19" s="207">
        <f t="shared" si="2"/>
        <v>-8.5444999999999993E-2</v>
      </c>
      <c r="O19" s="221">
        <f t="shared" si="3"/>
        <v>-2.5017161000000002E-3</v>
      </c>
      <c r="P19">
        <v>774454.54</v>
      </c>
      <c r="Q19" s="206">
        <f>VLOOKUP(A19,Sheet1!$C$2:$H$84,6,FALSE)</f>
        <v>776314.62</v>
      </c>
      <c r="R19" s="207">
        <f t="shared" si="6"/>
        <v>-1860.0799999999581</v>
      </c>
      <c r="S19" s="221">
        <f t="shared" si="7"/>
        <v>-2.4017937E-3</v>
      </c>
      <c r="T19" s="2"/>
      <c r="U19" s="276" t="s">
        <v>329</v>
      </c>
    </row>
    <row r="20" spans="1:21">
      <c r="A20" s="253" t="str">
        <f>VLOOKUP(U20,Sheet1!$C$2:$C$84,1,FALSE)</f>
        <v>B1FWBH1</v>
      </c>
      <c r="B20" s="276" t="s">
        <v>331</v>
      </c>
      <c r="C20" s="276" t="s">
        <v>465</v>
      </c>
      <c r="D20">
        <v>6600</v>
      </c>
      <c r="E20" s="206">
        <f>VLOOKUP(A20,Sheet1!$C$2:$E$84,3,FALSE)</f>
        <v>6600</v>
      </c>
      <c r="F20" s="207">
        <f t="shared" si="0"/>
        <v>0</v>
      </c>
      <c r="G20" s="221">
        <f t="shared" si="4"/>
        <v>0</v>
      </c>
      <c r="H20">
        <v>267297.05</v>
      </c>
      <c r="I20" s="209">
        <f>VLOOKUP(A20,Sheet1!$C$2:$F$84,4,FALSE)</f>
        <v>267297.05</v>
      </c>
      <c r="J20" s="207">
        <f t="shared" si="1"/>
        <v>0</v>
      </c>
      <c r="K20" s="221">
        <f t="shared" si="5"/>
        <v>0</v>
      </c>
      <c r="L20" s="285">
        <v>48.82</v>
      </c>
      <c r="M20" s="206">
        <f>VLOOKUP(A20,Sheet1!$C$2:$G$84,5,FALSE)</f>
        <v>48.82</v>
      </c>
      <c r="N20" s="207">
        <f t="shared" si="2"/>
        <v>0</v>
      </c>
      <c r="O20" s="221">
        <f t="shared" si="3"/>
        <v>0</v>
      </c>
      <c r="P20">
        <v>322212</v>
      </c>
      <c r="Q20" s="206">
        <f>VLOOKUP(A20,Sheet1!$C$2:$H$84,6,FALSE)</f>
        <v>322212</v>
      </c>
      <c r="R20" s="207">
        <f t="shared" si="6"/>
        <v>0</v>
      </c>
      <c r="S20" s="221">
        <f t="shared" si="7"/>
        <v>0</v>
      </c>
      <c r="T20" s="2"/>
      <c r="U20" s="276" t="s">
        <v>332</v>
      </c>
    </row>
    <row r="21" spans="1:21">
      <c r="A21" s="253" t="str">
        <f>VLOOKUP(U21,Sheet1!$C$2:$C$84,1,FALSE)</f>
        <v>BZ1GMK5</v>
      </c>
      <c r="B21" s="276" t="s">
        <v>334</v>
      </c>
      <c r="C21" s="276" t="s">
        <v>466</v>
      </c>
      <c r="D21">
        <v>4443</v>
      </c>
      <c r="E21" s="206">
        <f>VLOOKUP(A21,Sheet1!$C$2:$E$84,3,FALSE)</f>
        <v>4443</v>
      </c>
      <c r="F21" s="207">
        <f t="shared" si="0"/>
        <v>0</v>
      </c>
      <c r="G21" s="221">
        <f t="shared" si="4"/>
        <v>0</v>
      </c>
      <c r="H21">
        <v>686720.4</v>
      </c>
      <c r="I21" s="209">
        <f>VLOOKUP(A21,Sheet1!$C$2:$F$84,4,FALSE)</f>
        <v>748847.77</v>
      </c>
      <c r="J21" s="207">
        <f t="shared" si="1"/>
        <v>-62127.369999999995</v>
      </c>
      <c r="K21" s="221">
        <f t="shared" si="5"/>
        <v>-9.0469673E-2</v>
      </c>
      <c r="L21" s="285">
        <v>475.88</v>
      </c>
      <c r="M21" s="206">
        <f>VLOOKUP(A21,Sheet1!$C$2:$G$84,5,FALSE)</f>
        <v>475.88</v>
      </c>
      <c r="N21" s="207">
        <f t="shared" si="2"/>
        <v>0</v>
      </c>
      <c r="O21" s="221">
        <f t="shared" si="3"/>
        <v>0</v>
      </c>
      <c r="P21">
        <v>2114334.84</v>
      </c>
      <c r="Q21" s="206">
        <f>VLOOKUP(A21,Sheet1!$C$2:$H$84,6,FALSE)</f>
        <v>2114334.84</v>
      </c>
      <c r="R21" s="207">
        <f t="shared" si="6"/>
        <v>0</v>
      </c>
      <c r="S21" s="221">
        <f t="shared" si="7"/>
        <v>0</v>
      </c>
      <c r="T21" s="2"/>
      <c r="U21" s="276" t="s">
        <v>335</v>
      </c>
    </row>
    <row r="22" spans="1:21">
      <c r="A22" s="253" t="str">
        <f>VLOOKUP(U22,Sheet1!$C$2:$C$84,1,FALSE)</f>
        <v>B8K7T65</v>
      </c>
      <c r="B22" s="276">
        <v>398438408</v>
      </c>
      <c r="C22" s="276" t="s">
        <v>467</v>
      </c>
      <c r="D22">
        <v>25596</v>
      </c>
      <c r="E22" s="206">
        <f>VLOOKUP(A22,Sheet1!$C$2:$E$84,3,FALSE)</f>
        <v>25596</v>
      </c>
      <c r="F22" s="207">
        <f t="shared" si="0"/>
        <v>0</v>
      </c>
      <c r="G22" s="221">
        <f t="shared" si="4"/>
        <v>0</v>
      </c>
      <c r="H22">
        <v>515372.56</v>
      </c>
      <c r="I22" s="209">
        <f>VLOOKUP(A22,Sheet1!$C$2:$F$84,4,FALSE)</f>
        <v>516790.81</v>
      </c>
      <c r="J22" s="207">
        <f t="shared" si="1"/>
        <v>-1418.25</v>
      </c>
      <c r="K22" s="221">
        <f t="shared" si="5"/>
        <v>-2.7518926999999999E-3</v>
      </c>
      <c r="L22" s="285">
        <v>8.69</v>
      </c>
      <c r="M22" s="206">
        <f>VLOOKUP(A22,Sheet1!$C$2:$G$84,5,FALSE)</f>
        <v>8.69</v>
      </c>
      <c r="N22" s="207">
        <f t="shared" si="2"/>
        <v>0</v>
      </c>
      <c r="O22" s="221">
        <f t="shared" si="3"/>
        <v>0</v>
      </c>
      <c r="P22">
        <v>222429.24</v>
      </c>
      <c r="Q22" s="206">
        <f>VLOOKUP(A22,Sheet1!$C$2:$H$84,6,FALSE)</f>
        <v>222429.24</v>
      </c>
      <c r="R22" s="207">
        <f t="shared" si="6"/>
        <v>0</v>
      </c>
      <c r="S22" s="221">
        <f t="shared" si="7"/>
        <v>0</v>
      </c>
      <c r="T22" s="2"/>
      <c r="U22" s="276" t="s">
        <v>337</v>
      </c>
    </row>
    <row r="23" spans="1:21">
      <c r="A23" s="253">
        <f>VLOOKUP(U23,Sheet1!$C$2:$C$84,1,FALSE)</f>
        <v>2781648</v>
      </c>
      <c r="B23" s="276" t="s">
        <v>339</v>
      </c>
      <c r="C23" s="276" t="s">
        <v>468</v>
      </c>
      <c r="D23">
        <v>15753</v>
      </c>
      <c r="E23" s="206">
        <f>VLOOKUP(A23,Sheet1!$C$2:$E$84,3,FALSE)</f>
        <v>15753</v>
      </c>
      <c r="F23" s="207">
        <f t="shared" si="0"/>
        <v>0</v>
      </c>
      <c r="G23" s="221">
        <f t="shared" si="4"/>
        <v>0</v>
      </c>
      <c r="H23">
        <v>1006750.09</v>
      </c>
      <c r="I23" s="209">
        <f>VLOOKUP(A23,Sheet1!$C$2:$F$84,4,FALSE)</f>
        <v>1006750.09</v>
      </c>
      <c r="J23" s="207">
        <f t="shared" si="1"/>
        <v>0</v>
      </c>
      <c r="K23" s="221">
        <f t="shared" si="5"/>
        <v>0</v>
      </c>
      <c r="L23" s="285">
        <v>63.03</v>
      </c>
      <c r="M23" s="206">
        <f>VLOOKUP(A23,Sheet1!$C$2:$G$84,5,FALSE)</f>
        <v>63.03</v>
      </c>
      <c r="N23" s="207">
        <f t="shared" si="2"/>
        <v>0</v>
      </c>
      <c r="O23" s="221">
        <f t="shared" si="3"/>
        <v>0</v>
      </c>
      <c r="P23">
        <v>992911.59</v>
      </c>
      <c r="Q23" s="206">
        <f>VLOOKUP(A23,Sheet1!$C$2:$H$84,6,FALSE)</f>
        <v>992911.59</v>
      </c>
      <c r="R23" s="207">
        <f t="shared" si="6"/>
        <v>0</v>
      </c>
      <c r="S23" s="221">
        <f t="shared" si="7"/>
        <v>0</v>
      </c>
      <c r="T23" s="2"/>
      <c r="U23" s="276">
        <v>2781648</v>
      </c>
    </row>
    <row r="24" spans="1:21">
      <c r="A24" s="253">
        <f>VLOOKUP(U24,Sheet1!$C$2:$C$84,1,FALSE)</f>
        <v>2569286</v>
      </c>
      <c r="B24" s="276" t="s">
        <v>341</v>
      </c>
      <c r="C24" s="276" t="s">
        <v>469</v>
      </c>
      <c r="D24">
        <v>51355</v>
      </c>
      <c r="E24" s="206">
        <f>VLOOKUP(A24,Sheet1!$C$2:$E$84,3,FALSE)</f>
        <v>51355</v>
      </c>
      <c r="F24" s="207">
        <f t="shared" si="0"/>
        <v>0</v>
      </c>
      <c r="G24" s="221">
        <f t="shared" si="4"/>
        <v>0</v>
      </c>
      <c r="H24">
        <v>795600.2</v>
      </c>
      <c r="I24" s="209">
        <f>VLOOKUP(A24,Sheet1!$C$2:$F$84,4,FALSE)</f>
        <v>801916.54</v>
      </c>
      <c r="J24" s="207">
        <f t="shared" si="1"/>
        <v>-6316.3400000000838</v>
      </c>
      <c r="K24" s="221">
        <f t="shared" si="5"/>
        <v>-7.9390880000000004E-3</v>
      </c>
      <c r="L24" s="285">
        <v>30.41</v>
      </c>
      <c r="M24" s="206">
        <f>VLOOKUP(A24,Sheet1!$C$2:$G$84,5,FALSE)</f>
        <v>30.41</v>
      </c>
      <c r="N24" s="207">
        <f t="shared" si="2"/>
        <v>0</v>
      </c>
      <c r="O24" s="221">
        <f t="shared" si="3"/>
        <v>0</v>
      </c>
      <c r="P24">
        <v>1561705.55</v>
      </c>
      <c r="Q24" s="206">
        <f>VLOOKUP(A24,Sheet1!$C$2:$H$84,6,FALSE)</f>
        <v>1561705.55</v>
      </c>
      <c r="R24" s="207">
        <f t="shared" si="6"/>
        <v>0</v>
      </c>
      <c r="S24" s="221">
        <f t="shared" si="7"/>
        <v>0</v>
      </c>
      <c r="T24" s="2"/>
      <c r="U24" s="290">
        <v>2569286</v>
      </c>
    </row>
    <row r="25" spans="1:21">
      <c r="A25" s="253" t="str">
        <f>VLOOKUP(U25,Sheet1!$C$2:$C$84,1,FALSE)</f>
        <v>B94G471</v>
      </c>
      <c r="B25" s="276" t="s">
        <v>343</v>
      </c>
      <c r="C25" s="276" t="s">
        <v>470</v>
      </c>
      <c r="D25">
        <v>2861</v>
      </c>
      <c r="E25" s="206">
        <f>VLOOKUP(A25,Sheet1!$C$2:$E$84,3,FALSE)</f>
        <v>2861</v>
      </c>
      <c r="F25" s="207">
        <f t="shared" si="0"/>
        <v>0</v>
      </c>
      <c r="G25" s="221">
        <f t="shared" si="4"/>
        <v>0</v>
      </c>
      <c r="H25">
        <v>593172.93999999994</v>
      </c>
      <c r="I25" s="209">
        <f>VLOOKUP(A25,Sheet1!$C$2:$F$84,4,FALSE)</f>
        <v>593172.93999999994</v>
      </c>
      <c r="J25" s="207">
        <f t="shared" si="1"/>
        <v>0</v>
      </c>
      <c r="K25" s="221">
        <f t="shared" si="5"/>
        <v>0</v>
      </c>
      <c r="L25" s="285">
        <v>222.11</v>
      </c>
      <c r="M25" s="206">
        <f>VLOOKUP(A25,Sheet1!$C$2:$G$84,5,FALSE)</f>
        <v>222.11</v>
      </c>
      <c r="N25" s="207">
        <f t="shared" si="2"/>
        <v>0</v>
      </c>
      <c r="O25" s="221">
        <f t="shared" si="3"/>
        <v>0</v>
      </c>
      <c r="P25">
        <v>635456.71</v>
      </c>
      <c r="Q25" s="206">
        <f>VLOOKUP(A25,Sheet1!$C$2:$H$84,6,FALSE)</f>
        <v>635456.71</v>
      </c>
      <c r="R25" s="207">
        <f t="shared" si="6"/>
        <v>0</v>
      </c>
      <c r="S25" s="221">
        <f t="shared" si="7"/>
        <v>0</v>
      </c>
      <c r="T25" s="2"/>
      <c r="U25" s="276" t="s">
        <v>344</v>
      </c>
    </row>
    <row r="26" spans="1:21">
      <c r="A26" s="253">
        <f>VLOOKUP(U26,Sheet1!$C$2:$C$84,1,FALSE)</f>
        <v>5889505</v>
      </c>
      <c r="B26" s="276">
        <v>588950907</v>
      </c>
      <c r="C26" s="276" t="s">
        <v>346</v>
      </c>
      <c r="D26">
        <v>17046</v>
      </c>
      <c r="E26" s="206">
        <f>VLOOKUP(A26,Sheet1!$C$2:$E$84,3,FALSE)</f>
        <v>17046</v>
      </c>
      <c r="F26" s="207">
        <f t="shared" si="0"/>
        <v>0</v>
      </c>
      <c r="G26" s="221">
        <f t="shared" si="4"/>
        <v>0</v>
      </c>
      <c r="H26">
        <v>479975.65</v>
      </c>
      <c r="I26" s="209">
        <f>VLOOKUP(A26,Sheet1!$C$2:$F$84,4,FALSE)</f>
        <v>503071.6</v>
      </c>
      <c r="J26" s="207">
        <f t="shared" si="1"/>
        <v>-23095.949999999953</v>
      </c>
      <c r="K26" s="221">
        <f t="shared" si="5"/>
        <v>-4.81190035E-2</v>
      </c>
      <c r="L26" s="285">
        <v>31.510997</v>
      </c>
      <c r="M26" s="206">
        <f>VLOOKUP(A26,Sheet1!$C$2:$G$84,5,FALSE)</f>
        <v>31.59</v>
      </c>
      <c r="N26" s="207">
        <f t="shared" si="2"/>
        <v>-7.9003000000000156E-2</v>
      </c>
      <c r="O26" s="221">
        <f t="shared" si="3"/>
        <v>-2.5071565000000001E-3</v>
      </c>
      <c r="P26">
        <v>537136.46</v>
      </c>
      <c r="Q26" s="206">
        <f>VLOOKUP(A26,Sheet1!$C$2:$H$84,6,FALSE)</f>
        <v>538426.54</v>
      </c>
      <c r="R26" s="207">
        <f t="shared" si="6"/>
        <v>-1290.0800000000745</v>
      </c>
      <c r="S26" s="221">
        <f t="shared" si="7"/>
        <v>-2.4017732999999999E-3</v>
      </c>
      <c r="T26" s="2"/>
      <c r="U26" s="276">
        <v>5889505</v>
      </c>
    </row>
    <row r="27" spans="1:21">
      <c r="A27" s="253">
        <f>VLOOKUP(U27,Sheet1!$C$2:$C$84,1,FALSE)</f>
        <v>2398822</v>
      </c>
      <c r="B27" s="276">
        <v>456788108</v>
      </c>
      <c r="C27" s="276" t="s">
        <v>471</v>
      </c>
      <c r="D27">
        <v>27400</v>
      </c>
      <c r="E27" s="206">
        <f>VLOOKUP(A27,Sheet1!$C$2:$E$84,3,FALSE)</f>
        <v>27400</v>
      </c>
      <c r="F27" s="207">
        <f t="shared" si="0"/>
        <v>0</v>
      </c>
      <c r="G27" s="221">
        <f t="shared" si="4"/>
        <v>0</v>
      </c>
      <c r="H27">
        <v>543999.73</v>
      </c>
      <c r="I27" s="209">
        <f>VLOOKUP(A27,Sheet1!$C$2:$F$84,4,FALSE)</f>
        <v>543999.73</v>
      </c>
      <c r="J27" s="207">
        <f t="shared" si="1"/>
        <v>0</v>
      </c>
      <c r="K27" s="221">
        <f t="shared" si="5"/>
        <v>0</v>
      </c>
      <c r="L27" s="285">
        <v>20.91</v>
      </c>
      <c r="M27" s="206">
        <f>VLOOKUP(A27,Sheet1!$C$2:$G$84,5,FALSE)</f>
        <v>20.91</v>
      </c>
      <c r="N27" s="207">
        <f t="shared" si="2"/>
        <v>0</v>
      </c>
      <c r="O27" s="221">
        <f t="shared" si="3"/>
        <v>0</v>
      </c>
      <c r="P27">
        <v>572934</v>
      </c>
      <c r="Q27" s="206">
        <f>VLOOKUP(A27,Sheet1!$C$2:$H$84,6,FALSE)</f>
        <v>572934</v>
      </c>
      <c r="R27" s="207">
        <f t="shared" si="6"/>
        <v>0</v>
      </c>
      <c r="S27" s="221">
        <f t="shared" si="7"/>
        <v>0</v>
      </c>
      <c r="T27" s="2"/>
      <c r="U27" s="276">
        <v>2398822</v>
      </c>
    </row>
    <row r="28" spans="1:21">
      <c r="A28" s="253" t="str">
        <f>VLOOKUP(U28,Sheet1!$C$2:$C$84,1,FALSE)</f>
        <v>BF7NT10</v>
      </c>
      <c r="B28" s="276" t="s">
        <v>348</v>
      </c>
      <c r="C28" s="276" t="s">
        <v>472</v>
      </c>
      <c r="D28">
        <v>18745</v>
      </c>
      <c r="E28" s="206">
        <f>VLOOKUP(A28,Sheet1!$C$2:$E$84,3,FALSE)</f>
        <v>18745</v>
      </c>
      <c r="F28" s="207">
        <f t="shared" si="0"/>
        <v>0</v>
      </c>
      <c r="G28" s="221">
        <f t="shared" si="4"/>
        <v>0</v>
      </c>
      <c r="H28">
        <v>1347916.24</v>
      </c>
      <c r="I28" s="209">
        <f>VLOOKUP(A28,Sheet1!$C$2:$F$84,4,FALSE)</f>
        <v>1357076.41</v>
      </c>
      <c r="J28" s="207">
        <f t="shared" si="1"/>
        <v>-9160.1699999999255</v>
      </c>
      <c r="K28" s="221">
        <f t="shared" si="5"/>
        <v>-6.7958005999999996E-3</v>
      </c>
      <c r="L28" s="285">
        <v>111.45</v>
      </c>
      <c r="M28" s="206">
        <f>VLOOKUP(A28,Sheet1!$C$2:$G$84,5,FALSE)</f>
        <v>111.45</v>
      </c>
      <c r="N28" s="207">
        <f t="shared" si="2"/>
        <v>0</v>
      </c>
      <c r="O28" s="221">
        <f t="shared" si="3"/>
        <v>0</v>
      </c>
      <c r="P28">
        <v>2089130.25</v>
      </c>
      <c r="Q28" s="206">
        <f>VLOOKUP(A28,Sheet1!$C$2:$H$84,6,FALSE)</f>
        <v>2089130.25</v>
      </c>
      <c r="R28" s="207">
        <f t="shared" si="6"/>
        <v>0</v>
      </c>
      <c r="S28" s="221">
        <f t="shared" si="7"/>
        <v>0</v>
      </c>
      <c r="T28" s="2"/>
      <c r="U28" s="276" t="s">
        <v>349</v>
      </c>
    </row>
    <row r="29" spans="1:21">
      <c r="A29" s="253" t="str">
        <f>VLOOKUP(U29,Sheet1!$C$2:$C$84,1,FALSE)</f>
        <v>B3DG2Y3</v>
      </c>
      <c r="B29" s="276" t="s">
        <v>351</v>
      </c>
      <c r="C29" s="276" t="s">
        <v>473</v>
      </c>
      <c r="D29">
        <v>23748</v>
      </c>
      <c r="E29" s="206">
        <f>VLOOKUP(A29,Sheet1!$C$2:$E$84,3,FALSE)</f>
        <v>23748</v>
      </c>
      <c r="F29" s="207">
        <f t="shared" si="0"/>
        <v>0</v>
      </c>
      <c r="G29" s="221">
        <f t="shared" si="4"/>
        <v>0</v>
      </c>
      <c r="H29">
        <v>989537.83</v>
      </c>
      <c r="I29" s="209">
        <f>VLOOKUP(A29,Sheet1!$C$2:$F$84,4,FALSE)</f>
        <v>994940.21</v>
      </c>
      <c r="J29" s="207">
        <f t="shared" si="1"/>
        <v>-5402.3800000000047</v>
      </c>
      <c r="K29" s="221">
        <f t="shared" si="5"/>
        <v>-5.4594982000000002E-3</v>
      </c>
      <c r="L29" s="285">
        <v>65.239999999999995</v>
      </c>
      <c r="M29" s="206">
        <f>VLOOKUP(A29,Sheet1!$C$2:$G$84,5,FALSE)</f>
        <v>65.239999999999995</v>
      </c>
      <c r="N29" s="207">
        <f t="shared" si="2"/>
        <v>0</v>
      </c>
      <c r="O29" s="221">
        <f t="shared" si="3"/>
        <v>0</v>
      </c>
      <c r="P29">
        <v>1549319.52</v>
      </c>
      <c r="Q29" s="206">
        <f>VLOOKUP(A29,Sheet1!$C$2:$H$84,6,FALSE)</f>
        <v>1549319.52</v>
      </c>
      <c r="R29" s="207">
        <f t="shared" si="6"/>
        <v>0</v>
      </c>
      <c r="S29" s="221">
        <f t="shared" si="7"/>
        <v>0</v>
      </c>
      <c r="T29" s="2"/>
      <c r="U29" s="276" t="s">
        <v>352</v>
      </c>
    </row>
    <row r="30" spans="1:21">
      <c r="A30" s="253">
        <f>VLOOKUP(U30,Sheet1!$C$2:$C$84,1,FALSE)</f>
        <v>6499260</v>
      </c>
      <c r="B30" s="276">
        <v>649926003</v>
      </c>
      <c r="C30" s="276" t="s">
        <v>354</v>
      </c>
      <c r="D30">
        <v>19728</v>
      </c>
      <c r="E30" s="206">
        <f>VLOOKUP(A30,Sheet1!$C$2:$E$84,3,FALSE)</f>
        <v>19728</v>
      </c>
      <c r="F30" s="207">
        <f t="shared" si="0"/>
        <v>0</v>
      </c>
      <c r="G30" s="221">
        <f t="shared" si="4"/>
        <v>0</v>
      </c>
      <c r="H30">
        <v>274248.93</v>
      </c>
      <c r="I30" s="209">
        <f>VLOOKUP(A30,Sheet1!$C$2:$F$84,4,FALSE)</f>
        <v>275349.78999999998</v>
      </c>
      <c r="J30" s="207">
        <f t="shared" si="1"/>
        <v>-1100.859999999986</v>
      </c>
      <c r="K30" s="221">
        <f t="shared" si="5"/>
        <v>-4.0140903999999998E-3</v>
      </c>
      <c r="L30" s="285">
        <v>10.326604</v>
      </c>
      <c r="M30" s="206">
        <f>VLOOKUP(A30,Sheet1!$C$2:$G$84,5,FALSE)</f>
        <v>10.35</v>
      </c>
      <c r="N30" s="207">
        <f t="shared" si="2"/>
        <v>-2.3395999999999972E-2</v>
      </c>
      <c r="O30" s="221">
        <f t="shared" si="3"/>
        <v>-2.2656044999999998E-3</v>
      </c>
      <c r="P30">
        <v>203723.25</v>
      </c>
      <c r="Q30" s="206">
        <f>VLOOKUP(A30,Sheet1!$C$2:$H$84,6,FALSE)</f>
        <v>204118.56</v>
      </c>
      <c r="R30" s="207">
        <f t="shared" si="6"/>
        <v>-395.30999999999767</v>
      </c>
      <c r="S30" s="221">
        <f t="shared" si="7"/>
        <v>-1.9404265E-3</v>
      </c>
      <c r="T30" s="2"/>
      <c r="U30" s="276">
        <v>6499260</v>
      </c>
    </row>
    <row r="31" spans="1:21">
      <c r="A31" s="253" t="str">
        <f>VLOOKUP(U31,Sheet1!$C$2:$C$84,1,FALSE)</f>
        <v>B1921K0</v>
      </c>
      <c r="B31" s="276" t="s">
        <v>356</v>
      </c>
      <c r="C31" s="276" t="s">
        <v>474</v>
      </c>
      <c r="D31">
        <v>6851</v>
      </c>
      <c r="E31" s="206">
        <f>VLOOKUP(A31,Sheet1!$C$2:$E$84,3,FALSE)</f>
        <v>6851</v>
      </c>
      <c r="F31" s="207">
        <f t="shared" si="0"/>
        <v>0</v>
      </c>
      <c r="G31" s="221">
        <f t="shared" si="4"/>
        <v>0</v>
      </c>
      <c r="H31">
        <v>615105.93000000005</v>
      </c>
      <c r="I31" s="209">
        <f>VLOOKUP(A31,Sheet1!$C$2:$F$84,4,FALSE)</f>
        <v>615105.93000000005</v>
      </c>
      <c r="J31" s="207">
        <f t="shared" si="1"/>
        <v>0</v>
      </c>
      <c r="K31" s="221">
        <f t="shared" si="5"/>
        <v>0</v>
      </c>
      <c r="L31" s="285">
        <v>81.7</v>
      </c>
      <c r="M31" s="206">
        <f>VLOOKUP(A31,Sheet1!$C$2:$G$84,5,FALSE)</f>
        <v>81.7</v>
      </c>
      <c r="N31" s="207">
        <f t="shared" si="2"/>
        <v>0</v>
      </c>
      <c r="O31" s="221">
        <f t="shared" si="3"/>
        <v>0</v>
      </c>
      <c r="P31">
        <v>559726.69999999995</v>
      </c>
      <c r="Q31" s="206">
        <f>VLOOKUP(A31,Sheet1!$C$2:$H$84,6,FALSE)</f>
        <v>559726.69999999995</v>
      </c>
      <c r="R31" s="207">
        <f t="shared" ref="R31:R51" si="8">P31-Q31</f>
        <v>0</v>
      </c>
      <c r="S31" s="221">
        <f t="shared" ref="S31:S51" si="9">ROUND(R31/P31,10)</f>
        <v>0</v>
      </c>
      <c r="T31" s="2"/>
      <c r="U31" s="276" t="s">
        <v>357</v>
      </c>
    </row>
    <row r="32" spans="1:21">
      <c r="A32" s="253" t="str">
        <f>VLOOKUP(U32,Sheet1!$C$2:$C$84,1,FALSE)</f>
        <v>B0SWJX3</v>
      </c>
      <c r="B32" s="276" t="s">
        <v>475</v>
      </c>
      <c r="C32" s="276" t="s">
        <v>476</v>
      </c>
      <c r="D32">
        <v>7058</v>
      </c>
      <c r="E32" s="206">
        <f>VLOOKUP(A32,Sheet1!$C$2:$E$84,3,FALSE)</f>
        <v>7058</v>
      </c>
      <c r="F32" s="207">
        <f t="shared" si="0"/>
        <v>0</v>
      </c>
      <c r="G32" s="221">
        <f t="shared" si="4"/>
        <v>0</v>
      </c>
      <c r="H32">
        <v>416739.93</v>
      </c>
      <c r="I32" s="209">
        <f>VLOOKUP(A32,Sheet1!$C$2:$F$84,4,FALSE)</f>
        <v>416616.22</v>
      </c>
      <c r="J32" s="207">
        <f t="shared" si="1"/>
        <v>123.71000000002095</v>
      </c>
      <c r="K32" s="221">
        <f t="shared" si="5"/>
        <v>2.968518E-4</v>
      </c>
      <c r="L32" s="285">
        <v>135.18603999999999</v>
      </c>
      <c r="M32" s="206">
        <f>VLOOKUP(A32,Sheet1!$C$2:$G$84,5,FALSE)</f>
        <v>135.62</v>
      </c>
      <c r="N32" s="207">
        <f t="shared" si="2"/>
        <v>-0.43396000000001322</v>
      </c>
      <c r="O32" s="221">
        <f t="shared" si="3"/>
        <v>-3.2100948E-3</v>
      </c>
      <c r="P32">
        <v>954143.07</v>
      </c>
      <c r="Q32" s="206">
        <f>VLOOKUP(A32,Sheet1!$C$2:$H$84,6,FALSE)</f>
        <v>957240.68</v>
      </c>
      <c r="R32" s="207">
        <f t="shared" si="8"/>
        <v>-3097.6100000001024</v>
      </c>
      <c r="S32" s="221">
        <f t="shared" si="9"/>
        <v>-3.2464837999999999E-3</v>
      </c>
      <c r="T32" s="2"/>
      <c r="U32" s="276" t="s">
        <v>359</v>
      </c>
    </row>
    <row r="33" spans="1:21">
      <c r="A33" s="253">
        <f>VLOOKUP(U33,Sheet1!$C$2:$C$84,1,FALSE)</f>
        <v>7333378</v>
      </c>
      <c r="B33" s="276">
        <v>733337901</v>
      </c>
      <c r="C33" s="276" t="s">
        <v>477</v>
      </c>
      <c r="D33">
        <v>1305</v>
      </c>
      <c r="E33" s="206">
        <f>VLOOKUP(A33,Sheet1!$C$2:$E$84,3,FALSE)</f>
        <v>1305</v>
      </c>
      <c r="F33" s="207">
        <f t="shared" si="0"/>
        <v>0</v>
      </c>
      <c r="G33" s="221">
        <f t="shared" si="4"/>
        <v>0</v>
      </c>
      <c r="H33">
        <v>251328.34</v>
      </c>
      <c r="I33" s="209">
        <f>VLOOKUP(A33,Sheet1!$C$2:$F$84,4,FALSE)</f>
        <v>253421.67</v>
      </c>
      <c r="J33" s="207">
        <f t="shared" si="1"/>
        <v>-2093.3300000000163</v>
      </c>
      <c r="K33" s="221">
        <f t="shared" si="5"/>
        <v>-8.3290646999999995E-3</v>
      </c>
      <c r="L33" s="285">
        <v>615.93616299999996</v>
      </c>
      <c r="M33" s="206">
        <f>VLOOKUP(A33,Sheet1!$C$2:$G$84,5,FALSE)</f>
        <v>616.72</v>
      </c>
      <c r="N33" s="207">
        <f t="shared" si="2"/>
        <v>-0.78383700000006229</v>
      </c>
      <c r="O33" s="221">
        <f t="shared" si="3"/>
        <v>-1.2725944999999999E-3</v>
      </c>
      <c r="P33">
        <v>803796.69</v>
      </c>
      <c r="Q33" s="206">
        <f>VLOOKUP(A33,Sheet1!$C$2:$H$84,6,FALSE)</f>
        <v>804820.52</v>
      </c>
      <c r="R33" s="207">
        <f t="shared" si="8"/>
        <v>-1023.8300000000745</v>
      </c>
      <c r="S33" s="221">
        <f t="shared" si="9"/>
        <v>-1.2737425E-3</v>
      </c>
      <c r="T33" s="2"/>
      <c r="U33" s="276">
        <v>7333378</v>
      </c>
    </row>
    <row r="34" spans="1:21">
      <c r="A34" s="253">
        <f>VLOOKUP(U34,Sheet1!$C$2:$C$84,1,FALSE)</f>
        <v>2165747</v>
      </c>
      <c r="B34" s="276">
        <v>502441306</v>
      </c>
      <c r="C34" s="276" t="s">
        <v>478</v>
      </c>
      <c r="D34">
        <v>4850</v>
      </c>
      <c r="E34" s="206">
        <f>VLOOKUP(A34,Sheet1!$C$2:$E$84,3,FALSE)</f>
        <v>4850</v>
      </c>
      <c r="F34" s="207">
        <f t="shared" si="0"/>
        <v>0</v>
      </c>
      <c r="G34" s="221">
        <f t="shared" si="4"/>
        <v>0</v>
      </c>
      <c r="H34">
        <v>727340.47</v>
      </c>
      <c r="I34" s="209">
        <f>VLOOKUP(A34,Sheet1!$C$2:$F$84,4,FALSE)</f>
        <v>727340.47</v>
      </c>
      <c r="J34" s="207">
        <f t="shared" si="1"/>
        <v>0</v>
      </c>
      <c r="K34" s="221">
        <f t="shared" si="5"/>
        <v>0</v>
      </c>
      <c r="L34" s="285">
        <v>132.59</v>
      </c>
      <c r="M34" s="206">
        <f>VLOOKUP(A34,Sheet1!$C$2:$G$84,5,FALSE)</f>
        <v>132.59</v>
      </c>
      <c r="N34" s="207">
        <f t="shared" si="2"/>
        <v>0</v>
      </c>
      <c r="O34" s="221">
        <f t="shared" si="3"/>
        <v>0</v>
      </c>
      <c r="P34">
        <v>643061.5</v>
      </c>
      <c r="Q34" s="206">
        <f>VLOOKUP(A34,Sheet1!$C$2:$H$84,6,FALSE)</f>
        <v>643061.5</v>
      </c>
      <c r="R34" s="207">
        <f t="shared" si="8"/>
        <v>0</v>
      </c>
      <c r="S34" s="221">
        <f t="shared" si="9"/>
        <v>0</v>
      </c>
      <c r="T34" s="2"/>
      <c r="U34" s="276">
        <v>2165747</v>
      </c>
    </row>
    <row r="35" spans="1:21">
      <c r="A35" s="253" t="str">
        <f>VLOOKUP(U35,Sheet1!$C$2:$C$84,1,FALSE)</f>
        <v>B28YTC2</v>
      </c>
      <c r="B35" s="276" t="s">
        <v>479</v>
      </c>
      <c r="C35" s="276" t="s">
        <v>364</v>
      </c>
      <c r="D35">
        <v>59</v>
      </c>
      <c r="E35" s="206">
        <f>VLOOKUP(A35,Sheet1!$C$2:$E$84,3,FALSE)</f>
        <v>59</v>
      </c>
      <c r="F35" s="207">
        <f t="shared" si="0"/>
        <v>0</v>
      </c>
      <c r="G35" s="221">
        <f t="shared" si="4"/>
        <v>0</v>
      </c>
      <c r="H35">
        <v>6294.99</v>
      </c>
      <c r="I35" s="209">
        <f>VLOOKUP(A35,Sheet1!$C$2:$F$84,4,FALSE)</f>
        <v>6294.37</v>
      </c>
      <c r="J35" s="207">
        <f t="shared" si="1"/>
        <v>0.61999999999989086</v>
      </c>
      <c r="K35" s="221">
        <f t="shared" si="5"/>
        <v>9.8491000000000003E-5</v>
      </c>
      <c r="L35" s="285">
        <v>151.63900599999999</v>
      </c>
      <c r="M35" s="206">
        <f>VLOOKUP(A35,Sheet1!$C$2:$G$84,5,FALSE)</f>
        <v>152.36000000000001</v>
      </c>
      <c r="N35" s="207">
        <f t="shared" ref="N35:N64" si="10">L35-M35</f>
        <v>-0.72099400000001879</v>
      </c>
      <c r="O35" s="221">
        <f t="shared" ref="O35:O64" si="11">ROUND(N35/L35,10)</f>
        <v>-4.7546736999999999E-3</v>
      </c>
      <c r="P35">
        <v>8946.7000000000007</v>
      </c>
      <c r="Q35" s="206">
        <f>VLOOKUP(A35,Sheet1!$C$2:$H$84,6,FALSE)</f>
        <v>8989.2000000000007</v>
      </c>
      <c r="R35" s="207">
        <f t="shared" si="8"/>
        <v>-42.5</v>
      </c>
      <c r="S35" s="221">
        <f t="shared" si="9"/>
        <v>-4.7503548999999999E-3</v>
      </c>
      <c r="T35" s="2"/>
      <c r="U35" s="276" t="s">
        <v>363</v>
      </c>
    </row>
    <row r="36" spans="1:21">
      <c r="A36" s="253">
        <f>VLOOKUP(U36,Sheet1!$C$2:$C$84,1,FALSE)</f>
        <v>6555805</v>
      </c>
      <c r="B36" s="276">
        <v>655580009</v>
      </c>
      <c r="C36" s="276" t="s">
        <v>480</v>
      </c>
      <c r="D36">
        <v>12293</v>
      </c>
      <c r="E36" s="206">
        <f>VLOOKUP(A36,Sheet1!$C$2:$E$84,3,FALSE)</f>
        <v>12293</v>
      </c>
      <c r="F36" s="207">
        <f t="shared" si="0"/>
        <v>0</v>
      </c>
      <c r="G36" s="221">
        <f t="shared" si="4"/>
        <v>0</v>
      </c>
      <c r="H36">
        <v>433160.17</v>
      </c>
      <c r="I36" s="209">
        <f>VLOOKUP(A36,Sheet1!$C$2:$F$84,4,FALSE)</f>
        <v>438504.51</v>
      </c>
      <c r="J36" s="207">
        <f t="shared" si="1"/>
        <v>-5344.3400000000256</v>
      </c>
      <c r="K36" s="221">
        <f t="shared" si="5"/>
        <v>-1.23380227E-2</v>
      </c>
      <c r="L36" s="285">
        <v>33.172493000000003</v>
      </c>
      <c r="M36" s="206">
        <f>VLOOKUP(A36,Sheet1!$C$2:$G$84,5,FALSE)</f>
        <v>33.24</v>
      </c>
      <c r="N36" s="207">
        <f t="shared" si="10"/>
        <v>-6.7506999999999096E-2</v>
      </c>
      <c r="O36" s="221">
        <f t="shared" si="11"/>
        <v>-2.0350294E-3</v>
      </c>
      <c r="P36">
        <v>407789.46</v>
      </c>
      <c r="Q36" s="206">
        <f>VLOOKUP(A36,Sheet1!$C$2:$H$84,6,FALSE)</f>
        <v>408580.73</v>
      </c>
      <c r="R36" s="207">
        <f t="shared" si="8"/>
        <v>-791.26999999996042</v>
      </c>
      <c r="S36" s="221">
        <f t="shared" si="9"/>
        <v>-1.9403885999999999E-3</v>
      </c>
      <c r="T36" s="2"/>
      <c r="U36" s="276">
        <v>6555805</v>
      </c>
    </row>
    <row r="37" spans="1:21">
      <c r="A37" s="253">
        <f>VLOOKUP(U37,Sheet1!$C$2:$C$84,1,FALSE)</f>
        <v>4741844</v>
      </c>
      <c r="B37" s="276">
        <v>474184900</v>
      </c>
      <c r="C37" s="276" t="s">
        <v>367</v>
      </c>
      <c r="D37">
        <v>4336</v>
      </c>
      <c r="E37" s="206">
        <f>VLOOKUP(A37,Sheet1!$C$2:$E$84,3,FALSE)</f>
        <v>4336</v>
      </c>
      <c r="F37" s="207">
        <f t="shared" si="0"/>
        <v>0</v>
      </c>
      <c r="G37" s="221">
        <f t="shared" si="4"/>
        <v>0</v>
      </c>
      <c r="H37">
        <v>466862.42</v>
      </c>
      <c r="I37" s="209">
        <f>VLOOKUP(A37,Sheet1!$C$2:$F$84,4,FALSE)</f>
        <v>464034.76</v>
      </c>
      <c r="J37" s="207">
        <f t="shared" si="1"/>
        <v>2827.6599999999744</v>
      </c>
      <c r="K37" s="221">
        <f t="shared" si="5"/>
        <v>6.0567308E-3</v>
      </c>
      <c r="L37" s="285">
        <v>165.01883100000001</v>
      </c>
      <c r="M37" s="206">
        <f>VLOOKUP(A37,Sheet1!$C$2:$G$84,5,FALSE)</f>
        <v>165.42</v>
      </c>
      <c r="N37" s="207">
        <f t="shared" si="10"/>
        <v>-0.40116899999998168</v>
      </c>
      <c r="O37" s="221">
        <f t="shared" si="11"/>
        <v>-2.4310498000000001E-3</v>
      </c>
      <c r="P37">
        <v>715521.65</v>
      </c>
      <c r="Q37" s="206">
        <f>VLOOKUP(A37,Sheet1!$C$2:$H$84,6,FALSE)</f>
        <v>717240.18</v>
      </c>
      <c r="R37" s="207">
        <f t="shared" si="8"/>
        <v>-1718.5300000000279</v>
      </c>
      <c r="S37" s="221">
        <f t="shared" si="9"/>
        <v>-2.4017862E-3</v>
      </c>
      <c r="T37" s="2"/>
      <c r="U37" s="276">
        <v>4741844</v>
      </c>
    </row>
    <row r="38" spans="1:21">
      <c r="A38" s="253" t="str">
        <f>VLOOKUP(U38,Sheet1!$C$2:$C$84,1,FALSE)</f>
        <v>BZ8FYV0</v>
      </c>
      <c r="B38" s="276">
        <v>636274409</v>
      </c>
      <c r="C38" s="276" t="s">
        <v>481</v>
      </c>
      <c r="D38">
        <v>9007</v>
      </c>
      <c r="E38" s="206">
        <f>VLOOKUP(A38,Sheet1!$C$2:$E$84,3,FALSE)</f>
        <v>9007</v>
      </c>
      <c r="F38" s="207">
        <f t="shared" si="0"/>
        <v>0</v>
      </c>
      <c r="G38" s="221">
        <f t="shared" si="4"/>
        <v>0</v>
      </c>
      <c r="H38">
        <v>605726.71</v>
      </c>
      <c r="I38" s="209">
        <f>VLOOKUP(A38,Sheet1!$C$2:$F$84,4,FALSE)</f>
        <v>605725.5</v>
      </c>
      <c r="J38" s="207">
        <f t="shared" si="1"/>
        <v>1.2099999999627471</v>
      </c>
      <c r="K38" s="221">
        <f t="shared" si="5"/>
        <v>1.9976000000000002E-6</v>
      </c>
      <c r="L38" s="285">
        <v>63.59</v>
      </c>
      <c r="M38" s="206">
        <f>VLOOKUP(A38,Sheet1!$C$2:$G$84,5,FALSE)</f>
        <v>63.59</v>
      </c>
      <c r="N38" s="207">
        <f t="shared" si="10"/>
        <v>0</v>
      </c>
      <c r="O38" s="221">
        <f t="shared" si="11"/>
        <v>0</v>
      </c>
      <c r="P38">
        <v>572755.13</v>
      </c>
      <c r="Q38" s="206">
        <f>VLOOKUP(A38,Sheet1!$C$2:$H$84,6,FALSE)</f>
        <v>572755.13</v>
      </c>
      <c r="R38" s="207">
        <f t="shared" si="8"/>
        <v>0</v>
      </c>
      <c r="S38" s="221">
        <f t="shared" si="9"/>
        <v>0</v>
      </c>
      <c r="T38" s="2"/>
      <c r="U38" s="276" t="s">
        <v>368</v>
      </c>
    </row>
    <row r="39" spans="1:21">
      <c r="A39" s="253" t="str">
        <f>VLOOKUP(U39,Sheet1!$C$2:$C$84,1,FALSE)</f>
        <v>B014JG9</v>
      </c>
      <c r="B39" s="276">
        <v>641069406</v>
      </c>
      <c r="C39" s="276" t="s">
        <v>482</v>
      </c>
      <c r="D39">
        <v>6200</v>
      </c>
      <c r="E39" s="206">
        <f>VLOOKUP(A39,Sheet1!$C$2:$E$84,3,FALSE)</f>
        <v>6200</v>
      </c>
      <c r="F39" s="207">
        <f t="shared" si="0"/>
        <v>0</v>
      </c>
      <c r="G39" s="221">
        <f t="shared" si="4"/>
        <v>0</v>
      </c>
      <c r="H39">
        <v>718898.96</v>
      </c>
      <c r="I39" s="209">
        <f>VLOOKUP(A39,Sheet1!$C$2:$F$84,4,FALSE)</f>
        <v>718898.96</v>
      </c>
      <c r="J39" s="207">
        <f t="shared" si="1"/>
        <v>0</v>
      </c>
      <c r="K39" s="221">
        <f t="shared" si="5"/>
        <v>0</v>
      </c>
      <c r="L39" s="285">
        <v>94.52</v>
      </c>
      <c r="M39" s="206">
        <f>VLOOKUP(A39,Sheet1!$C$2:$G$84,5,FALSE)</f>
        <v>94.52</v>
      </c>
      <c r="N39" s="207">
        <f t="shared" si="10"/>
        <v>0</v>
      </c>
      <c r="O39" s="221">
        <f t="shared" si="11"/>
        <v>0</v>
      </c>
      <c r="P39">
        <v>586024</v>
      </c>
      <c r="Q39" s="206">
        <f>VLOOKUP(A39,Sheet1!$C$2:$H$84,6,FALSE)</f>
        <v>586024</v>
      </c>
      <c r="R39" s="207">
        <f t="shared" si="8"/>
        <v>0</v>
      </c>
      <c r="S39" s="221">
        <f t="shared" si="9"/>
        <v>0</v>
      </c>
      <c r="T39" s="2"/>
      <c r="U39" s="276" t="s">
        <v>370</v>
      </c>
    </row>
    <row r="40" spans="1:21">
      <c r="A40" s="253">
        <f>VLOOKUP(U40,Sheet1!$C$2:$C$84,1,FALSE)</f>
        <v>6640682</v>
      </c>
      <c r="B40" s="276">
        <v>664068004</v>
      </c>
      <c r="C40" s="276" t="s">
        <v>483</v>
      </c>
      <c r="D40">
        <v>8556</v>
      </c>
      <c r="E40" s="206">
        <f>VLOOKUP(A40,Sheet1!$C$2:$E$84,3,FALSE)</f>
        <v>8556</v>
      </c>
      <c r="F40" s="207">
        <f t="shared" si="0"/>
        <v>0</v>
      </c>
      <c r="G40" s="221">
        <f t="shared" si="4"/>
        <v>0</v>
      </c>
      <c r="H40">
        <v>233487.37</v>
      </c>
      <c r="I40" s="209">
        <f>VLOOKUP(A40,Sheet1!$C$2:$F$84,4,FALSE)</f>
        <v>298244.25</v>
      </c>
      <c r="J40" s="207">
        <f t="shared" si="1"/>
        <v>-64756.880000000005</v>
      </c>
      <c r="K40" s="221">
        <f t="shared" si="5"/>
        <v>-0.27734639350000001</v>
      </c>
      <c r="L40" s="285">
        <v>20.193664999999999</v>
      </c>
      <c r="M40" s="206">
        <f>VLOOKUP(A40,Sheet1!$C$2:$G$84,5,FALSE)</f>
        <v>20.23</v>
      </c>
      <c r="N40" s="207">
        <f t="shared" si="10"/>
        <v>-3.6335000000001116E-2</v>
      </c>
      <c r="O40" s="221">
        <f t="shared" si="11"/>
        <v>-1.7993267E-3</v>
      </c>
      <c r="P40">
        <v>172777</v>
      </c>
      <c r="Q40" s="206">
        <f>VLOOKUP(A40,Sheet1!$C$2:$H$84,6,FALSE)</f>
        <v>173112.25</v>
      </c>
      <c r="R40" s="207">
        <f t="shared" si="8"/>
        <v>-335.25</v>
      </c>
      <c r="S40" s="221">
        <f t="shared" si="9"/>
        <v>-1.9403624000000001E-3</v>
      </c>
      <c r="T40" s="2"/>
      <c r="U40" s="276">
        <v>6640682</v>
      </c>
    </row>
    <row r="41" spans="1:21">
      <c r="A41" s="253">
        <f>VLOOKUP(U41,Sheet1!$C$2:$C$84,1,FALSE)</f>
        <v>2640891</v>
      </c>
      <c r="B41" s="276">
        <v>654902204</v>
      </c>
      <c r="C41" s="276" t="s">
        <v>484</v>
      </c>
      <c r="D41">
        <v>210515</v>
      </c>
      <c r="E41" s="206">
        <f>VLOOKUP(A41,Sheet1!$C$2:$E$84,3,FALSE)</f>
        <v>210515</v>
      </c>
      <c r="F41" s="207">
        <f t="shared" si="0"/>
        <v>0</v>
      </c>
      <c r="G41" s="221">
        <f t="shared" si="4"/>
        <v>0</v>
      </c>
      <c r="H41">
        <v>909612.44</v>
      </c>
      <c r="I41" s="209">
        <f>VLOOKUP(A41,Sheet1!$C$2:$F$84,4,FALSE)</f>
        <v>909612.44</v>
      </c>
      <c r="J41" s="207">
        <f t="shared" si="1"/>
        <v>0</v>
      </c>
      <c r="K41" s="221">
        <f t="shared" si="5"/>
        <v>0</v>
      </c>
      <c r="L41" s="285">
        <v>4.71</v>
      </c>
      <c r="M41" s="206">
        <f>VLOOKUP(A41,Sheet1!$C$2:$G$84,5,FALSE)</f>
        <v>4.71</v>
      </c>
      <c r="N41" s="207">
        <f t="shared" si="10"/>
        <v>0</v>
      </c>
      <c r="O41" s="221">
        <f t="shared" si="11"/>
        <v>0</v>
      </c>
      <c r="P41">
        <v>991525.65</v>
      </c>
      <c r="Q41" s="206">
        <f>VLOOKUP(A41,Sheet1!$C$2:$H$84,6,FALSE)</f>
        <v>991525.65</v>
      </c>
      <c r="R41" s="207">
        <f t="shared" si="8"/>
        <v>0</v>
      </c>
      <c r="S41" s="221">
        <f t="shared" si="9"/>
        <v>0</v>
      </c>
      <c r="T41" s="2"/>
      <c r="U41" s="276">
        <v>2640891</v>
      </c>
    </row>
    <row r="42" spans="1:21">
      <c r="A42" s="253">
        <f>VLOOKUP(U42,Sheet1!$C$2:$C$84,1,FALSE)</f>
        <v>2620105</v>
      </c>
      <c r="B42" s="276" t="s">
        <v>374</v>
      </c>
      <c r="C42" s="276" t="s">
        <v>485</v>
      </c>
      <c r="D42">
        <v>6600</v>
      </c>
      <c r="E42" s="206">
        <f>VLOOKUP(A42,Sheet1!$C$2:$E$84,3,FALSE)</f>
        <v>6600</v>
      </c>
      <c r="F42" s="207">
        <f t="shared" si="0"/>
        <v>0</v>
      </c>
      <c r="G42" s="221">
        <f t="shared" si="4"/>
        <v>0</v>
      </c>
      <c r="H42">
        <v>696762.86</v>
      </c>
      <c r="I42" s="209">
        <f>VLOOKUP(A42,Sheet1!$C$2:$F$84,4,FALSE)</f>
        <v>696408.53</v>
      </c>
      <c r="J42" s="207">
        <f t="shared" si="1"/>
        <v>354.32999999995809</v>
      </c>
      <c r="K42" s="221">
        <f t="shared" si="5"/>
        <v>5.0853740000000001E-4</v>
      </c>
      <c r="L42" s="285">
        <v>108.4</v>
      </c>
      <c r="M42" s="206">
        <f>VLOOKUP(A42,Sheet1!$C$2:$G$84,5,FALSE)</f>
        <v>108.4</v>
      </c>
      <c r="N42" s="207">
        <f t="shared" si="10"/>
        <v>0</v>
      </c>
      <c r="O42" s="221">
        <f t="shared" si="11"/>
        <v>0</v>
      </c>
      <c r="P42">
        <v>715440</v>
      </c>
      <c r="Q42" s="206">
        <f>VLOOKUP(A42,Sheet1!$C$2:$H$84,6,FALSE)</f>
        <v>715440</v>
      </c>
      <c r="R42" s="207">
        <f t="shared" si="8"/>
        <v>0</v>
      </c>
      <c r="S42" s="221">
        <f t="shared" si="9"/>
        <v>0</v>
      </c>
      <c r="T42" s="2"/>
      <c r="U42" s="276">
        <v>2620105</v>
      </c>
    </row>
    <row r="43" spans="1:21">
      <c r="A43" s="253">
        <f>VLOOKUP(U43,Sheet1!$C$2:$C$84,1,FALSE)</f>
        <v>2651202</v>
      </c>
      <c r="B43" s="276">
        <v>670100205</v>
      </c>
      <c r="C43" s="276" t="s">
        <v>486</v>
      </c>
      <c r="D43">
        <v>6000</v>
      </c>
      <c r="E43" s="206">
        <f>VLOOKUP(A43,Sheet1!$C$2:$E$84,3,FALSE)</f>
        <v>6000</v>
      </c>
      <c r="F43" s="207">
        <f t="shared" si="0"/>
        <v>0</v>
      </c>
      <c r="G43" s="221">
        <f t="shared" si="4"/>
        <v>0</v>
      </c>
      <c r="H43">
        <v>591195.17000000004</v>
      </c>
      <c r="I43" s="209">
        <f>VLOOKUP(A43,Sheet1!$C$2:$F$84,4,FALSE)</f>
        <v>591195.17000000004</v>
      </c>
      <c r="J43" s="207">
        <f t="shared" si="1"/>
        <v>0</v>
      </c>
      <c r="K43" s="221">
        <f t="shared" si="5"/>
        <v>0</v>
      </c>
      <c r="L43" s="285">
        <v>111.95</v>
      </c>
      <c r="M43" s="206">
        <f>VLOOKUP(A43,Sheet1!$C$2:$G$84,5,FALSE)</f>
        <v>111.95</v>
      </c>
      <c r="N43" s="207">
        <f t="shared" si="10"/>
        <v>0</v>
      </c>
      <c r="O43" s="221">
        <f t="shared" si="11"/>
        <v>0</v>
      </c>
      <c r="P43">
        <v>671700</v>
      </c>
      <c r="Q43" s="206">
        <f>VLOOKUP(A43,Sheet1!$C$2:$H$84,6,FALSE)</f>
        <v>671700</v>
      </c>
      <c r="R43" s="207">
        <f t="shared" si="8"/>
        <v>0</v>
      </c>
      <c r="S43" s="221">
        <f t="shared" si="9"/>
        <v>0</v>
      </c>
      <c r="T43" s="2"/>
      <c r="U43" s="276">
        <v>2651202</v>
      </c>
    </row>
    <row r="44" spans="1:21">
      <c r="A44" s="253">
        <f>VLOOKUP(U44,Sheet1!$C$2:$C$84,1,FALSE)</f>
        <v>6659428</v>
      </c>
      <c r="B44" s="276">
        <v>665942009</v>
      </c>
      <c r="C44" s="276" t="s">
        <v>487</v>
      </c>
      <c r="D44">
        <v>4222</v>
      </c>
      <c r="E44" s="206">
        <f>VLOOKUP(A44,Sheet1!$C$2:$E$84,3,FALSE)</f>
        <v>4222</v>
      </c>
      <c r="F44" s="207">
        <f t="shared" si="0"/>
        <v>0</v>
      </c>
      <c r="G44" s="221">
        <f t="shared" si="4"/>
        <v>0</v>
      </c>
      <c r="H44">
        <v>188310.39</v>
      </c>
      <c r="I44" s="209">
        <f>VLOOKUP(A44,Sheet1!$C$2:$F$84,4,FALSE)</f>
        <v>217239.91</v>
      </c>
      <c r="J44" s="207">
        <f t="shared" si="1"/>
        <v>-28929.51999999999</v>
      </c>
      <c r="K44" s="221">
        <f t="shared" si="5"/>
        <v>-0.1536267861</v>
      </c>
      <c r="L44" s="285">
        <v>40.045954000000002</v>
      </c>
      <c r="M44" s="206">
        <f>VLOOKUP(A44,Sheet1!$C$2:$G$84,5,FALSE)</f>
        <v>40.119999999999997</v>
      </c>
      <c r="N44" s="207">
        <f t="shared" si="10"/>
        <v>-7.4045999999995615E-2</v>
      </c>
      <c r="O44" s="221">
        <f t="shared" si="11"/>
        <v>-1.8490257E-3</v>
      </c>
      <c r="P44">
        <v>169074.02</v>
      </c>
      <c r="Q44" s="206">
        <f>VLOOKUP(A44,Sheet1!$C$2:$H$84,6,FALSE)</f>
        <v>169402.09</v>
      </c>
      <c r="R44" s="207">
        <f t="shared" si="8"/>
        <v>-328.07000000000698</v>
      </c>
      <c r="S44" s="221">
        <f t="shared" si="9"/>
        <v>-1.9403927E-3</v>
      </c>
      <c r="T44" s="2"/>
      <c r="U44" s="276">
        <v>6659428</v>
      </c>
    </row>
    <row r="45" spans="1:21">
      <c r="A45" s="253">
        <f>VLOOKUP(U45,Sheet1!$C$2:$C$84,1,FALSE)</f>
        <v>2655657</v>
      </c>
      <c r="B45" s="276">
        <v>683715106</v>
      </c>
      <c r="C45" s="276" t="s">
        <v>488</v>
      </c>
      <c r="D45">
        <v>20045</v>
      </c>
      <c r="E45" s="206">
        <f>VLOOKUP(A45,Sheet1!$C$2:$E$84,3,FALSE)</f>
        <v>20045</v>
      </c>
      <c r="F45" s="207">
        <f t="shared" si="0"/>
        <v>0</v>
      </c>
      <c r="G45" s="221">
        <f t="shared" si="4"/>
        <v>0</v>
      </c>
      <c r="H45">
        <v>746849.01</v>
      </c>
      <c r="I45" s="209">
        <f>VLOOKUP(A45,Sheet1!$C$2:$F$84,4,FALSE)</f>
        <v>749012.15</v>
      </c>
      <c r="J45" s="207">
        <f t="shared" si="1"/>
        <v>-2163.140000000014</v>
      </c>
      <c r="K45" s="221">
        <f t="shared" si="5"/>
        <v>-2.8963551999999998E-3</v>
      </c>
      <c r="L45" s="285">
        <v>30</v>
      </c>
      <c r="M45" s="206">
        <f>VLOOKUP(A45,Sheet1!$C$2:$G$84,5,FALSE)</f>
        <v>30</v>
      </c>
      <c r="N45" s="207">
        <f t="shared" si="10"/>
        <v>0</v>
      </c>
      <c r="O45" s="221">
        <f t="shared" si="11"/>
        <v>0</v>
      </c>
      <c r="P45">
        <v>601350</v>
      </c>
      <c r="Q45" s="206">
        <f>VLOOKUP(A45,Sheet1!$C$2:$H$84,6,FALSE)</f>
        <v>601350</v>
      </c>
      <c r="R45" s="207">
        <f t="shared" si="8"/>
        <v>0</v>
      </c>
      <c r="S45" s="221">
        <f t="shared" si="9"/>
        <v>0</v>
      </c>
      <c r="T45" s="2"/>
      <c r="U45" s="276">
        <v>2655657</v>
      </c>
    </row>
    <row r="46" spans="1:21">
      <c r="A46" s="253">
        <f>VLOOKUP(U46,Sheet1!$C$2:$C$84,1,FALSE)</f>
        <v>6661144</v>
      </c>
      <c r="B46" s="276">
        <v>666114004</v>
      </c>
      <c r="C46" s="276" t="s">
        <v>489</v>
      </c>
      <c r="D46">
        <v>19388</v>
      </c>
      <c r="E46" s="206">
        <f>VLOOKUP(A46,Sheet1!$C$2:$E$84,3,FALSE)</f>
        <v>19388</v>
      </c>
      <c r="F46" s="207">
        <f t="shared" si="0"/>
        <v>0</v>
      </c>
      <c r="G46" s="221">
        <f t="shared" si="4"/>
        <v>0</v>
      </c>
      <c r="H46">
        <v>311588.55</v>
      </c>
      <c r="I46" s="209">
        <f>VLOOKUP(A46,Sheet1!$C$2:$F$84,4,FALSE)</f>
        <v>313342.39</v>
      </c>
      <c r="J46" s="207">
        <f t="shared" si="1"/>
        <v>-1753.8400000000256</v>
      </c>
      <c r="K46" s="221">
        <f t="shared" si="5"/>
        <v>-5.6287048999999999E-3</v>
      </c>
      <c r="L46" s="285">
        <v>21.467258000000001</v>
      </c>
      <c r="M46" s="206">
        <f>VLOOKUP(A46,Sheet1!$C$2:$G$84,5,FALSE)</f>
        <v>21.51</v>
      </c>
      <c r="N46" s="207">
        <f t="shared" si="10"/>
        <v>-4.2742000000000502E-2</v>
      </c>
      <c r="O46" s="221">
        <f t="shared" si="11"/>
        <v>-1.9910320999999998E-3</v>
      </c>
      <c r="P46">
        <v>416207.19</v>
      </c>
      <c r="Q46" s="206">
        <f>VLOOKUP(A46,Sheet1!$C$2:$H$84,6,FALSE)</f>
        <v>417014.8</v>
      </c>
      <c r="R46" s="207">
        <f t="shared" si="8"/>
        <v>-807.60999999998603</v>
      </c>
      <c r="S46" s="221">
        <f t="shared" si="9"/>
        <v>-1.9404038000000001E-3</v>
      </c>
      <c r="T46" s="2"/>
      <c r="U46" s="276">
        <v>6661144</v>
      </c>
    </row>
    <row r="47" spans="1:21">
      <c r="A47" s="253" t="str">
        <f>VLOOKUP(U47,Sheet1!$C$2:$C$84,1,FALSE)</f>
        <v>BYVW0F7</v>
      </c>
      <c r="B47" s="276">
        <v>722304102</v>
      </c>
      <c r="C47" s="276" t="s">
        <v>490</v>
      </c>
      <c r="D47">
        <v>4400</v>
      </c>
      <c r="E47" s="206">
        <f>VLOOKUP(A47,Sheet1!$C$2:$E$84,3,FALSE)</f>
        <v>4400</v>
      </c>
      <c r="F47" s="207">
        <f t="shared" si="0"/>
        <v>0</v>
      </c>
      <c r="G47" s="221">
        <f t="shared" si="4"/>
        <v>0</v>
      </c>
      <c r="H47">
        <v>618343.56000000006</v>
      </c>
      <c r="I47" s="209">
        <f>VLOOKUP(A47,Sheet1!$C$2:$F$84,4,FALSE)</f>
        <v>618343.56000000006</v>
      </c>
      <c r="J47" s="207">
        <f t="shared" si="1"/>
        <v>0</v>
      </c>
      <c r="K47" s="221">
        <f t="shared" si="5"/>
        <v>0</v>
      </c>
      <c r="L47" s="285">
        <v>120.59</v>
      </c>
      <c r="M47" s="206">
        <f>VLOOKUP(A47,Sheet1!$C$2:$G$84,5,FALSE)</f>
        <v>120.59</v>
      </c>
      <c r="N47" s="207">
        <f t="shared" si="10"/>
        <v>0</v>
      </c>
      <c r="O47" s="221">
        <f t="shared" si="11"/>
        <v>0</v>
      </c>
      <c r="P47">
        <v>530596</v>
      </c>
      <c r="Q47" s="206">
        <f>VLOOKUP(A47,Sheet1!$C$2:$H$84,6,FALSE)</f>
        <v>530596</v>
      </c>
      <c r="R47" s="207">
        <f t="shared" si="8"/>
        <v>0</v>
      </c>
      <c r="S47" s="221">
        <f t="shared" si="9"/>
        <v>0</v>
      </c>
      <c r="T47" s="2"/>
      <c r="U47" s="276" t="s">
        <v>380</v>
      </c>
    </row>
    <row r="48" spans="1:21">
      <c r="A48" s="253">
        <f>VLOOKUP(U48,Sheet1!$C$2:$C$84,1,FALSE)</f>
        <v>2704485</v>
      </c>
      <c r="B48" s="276">
        <v>705015105</v>
      </c>
      <c r="C48" s="276" t="s">
        <v>491</v>
      </c>
      <c r="D48">
        <v>53059</v>
      </c>
      <c r="E48" s="206">
        <f>VLOOKUP(A48,Sheet1!$C$2:$E$84,3,FALSE)</f>
        <v>53059</v>
      </c>
      <c r="F48" s="207">
        <f t="shared" si="0"/>
        <v>0</v>
      </c>
      <c r="G48" s="221">
        <f t="shared" si="4"/>
        <v>0</v>
      </c>
      <c r="H48">
        <v>632161.24</v>
      </c>
      <c r="I48" s="209">
        <f>VLOOKUP(A48,Sheet1!$C$2:$F$84,4,FALSE)</f>
        <v>630145.05000000005</v>
      </c>
      <c r="J48" s="207">
        <f t="shared" si="1"/>
        <v>2016.1899999999441</v>
      </c>
      <c r="K48" s="221">
        <f t="shared" si="5"/>
        <v>3.1893604000000002E-3</v>
      </c>
      <c r="L48" s="285">
        <v>14.6</v>
      </c>
      <c r="M48" s="206">
        <f>VLOOKUP(A48,Sheet1!$C$2:$G$84,5,FALSE)</f>
        <v>14.6</v>
      </c>
      <c r="N48" s="207">
        <f t="shared" si="10"/>
        <v>0</v>
      </c>
      <c r="O48" s="221">
        <f t="shared" si="11"/>
        <v>0</v>
      </c>
      <c r="P48">
        <v>774661.4</v>
      </c>
      <c r="Q48" s="206">
        <f>VLOOKUP(A48,Sheet1!$C$2:$H$84,6,FALSE)</f>
        <v>774661.4</v>
      </c>
      <c r="R48" s="207">
        <f t="shared" si="8"/>
        <v>0</v>
      </c>
      <c r="S48" s="221">
        <f t="shared" si="9"/>
        <v>0</v>
      </c>
      <c r="T48" s="2"/>
      <c r="U48" s="276">
        <v>2704485</v>
      </c>
    </row>
    <row r="49" spans="1:37">
      <c r="A49" s="253">
        <f>VLOOKUP(U49,Sheet1!$C$2:$C$84,1,FALSE)</f>
        <v>2771122</v>
      </c>
      <c r="B49" s="276">
        <v>833635105</v>
      </c>
      <c r="C49" s="276" t="s">
        <v>492</v>
      </c>
      <c r="D49">
        <v>6500</v>
      </c>
      <c r="E49" s="206">
        <f>VLOOKUP(A49,Sheet1!$C$2:$E$84,3,FALSE)</f>
        <v>6500</v>
      </c>
      <c r="F49" s="207">
        <f t="shared" si="0"/>
        <v>0</v>
      </c>
      <c r="G49" s="221">
        <f t="shared" si="4"/>
        <v>0</v>
      </c>
      <c r="H49">
        <v>439008.35</v>
      </c>
      <c r="I49" s="209">
        <f>VLOOKUP(A49,Sheet1!$C$2:$F$84,4,FALSE)</f>
        <v>439008.35</v>
      </c>
      <c r="J49" s="207">
        <f t="shared" si="1"/>
        <v>0</v>
      </c>
      <c r="K49" s="221">
        <f t="shared" si="5"/>
        <v>0</v>
      </c>
      <c r="L49" s="285">
        <v>38.39</v>
      </c>
      <c r="M49" s="206">
        <f>VLOOKUP(A49,Sheet1!$C$2:$G$84,5,FALSE)</f>
        <v>38.39</v>
      </c>
      <c r="N49" s="207">
        <f t="shared" si="10"/>
        <v>0</v>
      </c>
      <c r="O49" s="221">
        <f t="shared" si="11"/>
        <v>0</v>
      </c>
      <c r="P49">
        <v>249535</v>
      </c>
      <c r="Q49" s="206">
        <f>VLOOKUP(A49,Sheet1!$C$2:$H$84,6,FALSE)</f>
        <v>249535</v>
      </c>
      <c r="R49" s="207">
        <f t="shared" si="8"/>
        <v>0</v>
      </c>
      <c r="S49" s="221">
        <f t="shared" si="9"/>
        <v>0</v>
      </c>
      <c r="T49" s="2"/>
      <c r="U49" s="276">
        <v>2771122</v>
      </c>
    </row>
    <row r="50" spans="1:37">
      <c r="A50" s="253">
        <f>VLOOKUP(U50,Sheet1!$C$2:$C$84,1,FALSE)</f>
        <v>6229597</v>
      </c>
      <c r="B50" s="276">
        <v>622959906</v>
      </c>
      <c r="C50" s="276" t="s">
        <v>493</v>
      </c>
      <c r="D50">
        <v>27352</v>
      </c>
      <c r="E50" s="206">
        <f>VLOOKUP(A50,Sheet1!$C$2:$E$84,3,FALSE)</f>
        <v>27352</v>
      </c>
      <c r="F50" s="207">
        <f t="shared" si="0"/>
        <v>0</v>
      </c>
      <c r="G50" s="221">
        <f t="shared" si="4"/>
        <v>0</v>
      </c>
      <c r="H50">
        <v>218325.81</v>
      </c>
      <c r="I50" s="209">
        <f>VLOOKUP(A50,Sheet1!$C$2:$F$84,4,FALSE)</f>
        <v>229351.23</v>
      </c>
      <c r="J50" s="207">
        <f t="shared" si="1"/>
        <v>-11025.420000000013</v>
      </c>
      <c r="K50" s="221">
        <f t="shared" si="5"/>
        <v>-5.0499847E-2</v>
      </c>
      <c r="L50" s="285">
        <v>6.0574430000000001</v>
      </c>
      <c r="M50" s="206">
        <f>VLOOKUP(A50,Sheet1!$C$2:$G$84,5,FALSE)</f>
        <v>6.07</v>
      </c>
      <c r="N50" s="207">
        <f t="shared" si="10"/>
        <v>-1.2557000000000151E-2</v>
      </c>
      <c r="O50" s="221">
        <f t="shared" si="11"/>
        <v>-2.0729869000000001E-3</v>
      </c>
      <c r="P50">
        <v>165683.18</v>
      </c>
      <c r="Q50" s="206">
        <f>VLOOKUP(A50,Sheet1!$C$2:$H$84,6,FALSE)</f>
        <v>166004.67000000001</v>
      </c>
      <c r="R50" s="207">
        <f t="shared" si="8"/>
        <v>-321.49000000001979</v>
      </c>
      <c r="S50" s="221">
        <f t="shared" si="9"/>
        <v>-1.9403901E-3</v>
      </c>
      <c r="T50" s="2"/>
      <c r="U50" s="276">
        <v>6229597</v>
      </c>
    </row>
    <row r="51" spans="1:37">
      <c r="A51" s="253" t="str">
        <f>VLOOKUP(U51,Sheet1!$C$2:$C$84,1,FALSE)</f>
        <v>BYRY2M8</v>
      </c>
      <c r="B51" s="276">
        <v>759530108</v>
      </c>
      <c r="C51" s="276" t="s">
        <v>494</v>
      </c>
      <c r="D51">
        <v>26887</v>
      </c>
      <c r="E51" s="206">
        <f>VLOOKUP(A51,Sheet1!$C$2:$E$84,3,FALSE)</f>
        <v>26887</v>
      </c>
      <c r="F51" s="207">
        <f t="shared" si="0"/>
        <v>0</v>
      </c>
      <c r="G51" s="221">
        <f t="shared" si="4"/>
        <v>0</v>
      </c>
      <c r="H51">
        <v>750395.42</v>
      </c>
      <c r="I51" s="209">
        <f>VLOOKUP(A51,Sheet1!$C$2:$F$84,4,FALSE)</f>
        <v>755687.89</v>
      </c>
      <c r="J51" s="207">
        <f t="shared" si="1"/>
        <v>-5292.4699999999721</v>
      </c>
      <c r="K51" s="221">
        <f t="shared" si="5"/>
        <v>-7.0529082000000002E-3</v>
      </c>
      <c r="L51" s="285">
        <v>46.22</v>
      </c>
      <c r="M51" s="206">
        <f>VLOOKUP(A51,Sheet1!$C$2:$G$84,5,FALSE)</f>
        <v>46.22</v>
      </c>
      <c r="N51" s="207">
        <f t="shared" si="10"/>
        <v>0</v>
      </c>
      <c r="O51" s="221">
        <f t="shared" si="11"/>
        <v>0</v>
      </c>
      <c r="P51">
        <v>1242717.1399999999</v>
      </c>
      <c r="Q51" s="206">
        <f>VLOOKUP(A51,Sheet1!$C$2:$H$84,6,FALSE)</f>
        <v>1242717.1399999999</v>
      </c>
      <c r="R51" s="207">
        <f t="shared" si="8"/>
        <v>0</v>
      </c>
      <c r="S51" s="221">
        <f t="shared" si="9"/>
        <v>0</v>
      </c>
      <c r="T51" s="2"/>
      <c r="U51" s="276" t="s">
        <v>387</v>
      </c>
    </row>
    <row r="52" spans="1:37">
      <c r="A52" s="253">
        <f>VLOOKUP(U52,Sheet1!$C$2:$C$84,1,FALSE)</f>
        <v>2739001</v>
      </c>
      <c r="B52" s="276">
        <v>775781206</v>
      </c>
      <c r="C52" s="276" t="s">
        <v>495</v>
      </c>
      <c r="D52">
        <v>156500</v>
      </c>
      <c r="E52" s="206">
        <f>VLOOKUP(A52,Sheet1!$C$2:$E$84,3,FALSE)</f>
        <v>156500</v>
      </c>
      <c r="F52" s="207">
        <f t="shared" si="0"/>
        <v>0</v>
      </c>
      <c r="G52" s="221">
        <f t="shared" si="4"/>
        <v>0</v>
      </c>
      <c r="H52">
        <v>616783.19999999995</v>
      </c>
      <c r="I52" s="209">
        <f>VLOOKUP(A52,Sheet1!$C$2:$F$84,4,FALSE)</f>
        <v>616783.19999999995</v>
      </c>
      <c r="J52" s="207">
        <f t="shared" si="1"/>
        <v>0</v>
      </c>
      <c r="K52" s="221">
        <f t="shared" si="5"/>
        <v>0</v>
      </c>
      <c r="L52" s="285">
        <v>7.07</v>
      </c>
      <c r="M52" s="206">
        <f>VLOOKUP(A52,Sheet1!$C$2:$G$84,5,FALSE)</f>
        <v>7.07</v>
      </c>
      <c r="N52" s="207">
        <f t="shared" si="10"/>
        <v>0</v>
      </c>
      <c r="O52" s="221">
        <f t="shared" si="11"/>
        <v>0</v>
      </c>
      <c r="P52">
        <v>1106455</v>
      </c>
      <c r="Q52" s="206">
        <f>VLOOKUP(A52,Sheet1!$C$2:$H$84,6,FALSE)</f>
        <v>1106455</v>
      </c>
      <c r="R52" s="207">
        <f t="shared" si="6"/>
        <v>0</v>
      </c>
      <c r="S52" s="221">
        <f t="shared" si="7"/>
        <v>0</v>
      </c>
      <c r="T52" s="2"/>
      <c r="U52" s="276">
        <v>2739001</v>
      </c>
    </row>
    <row r="53" spans="1:37">
      <c r="A53" s="253" t="str">
        <f>VLOOKUP(U53,Sheet1!$C$2:$C$84,1,FALSE)</f>
        <v>BS1L687</v>
      </c>
      <c r="B53" s="276">
        <v>799926100</v>
      </c>
      <c r="C53" s="276" t="s">
        <v>496</v>
      </c>
      <c r="D53">
        <v>15640</v>
      </c>
      <c r="E53" s="206">
        <f>VLOOKUP(A53,Sheet1!$C$2:$E$84,3,FALSE)</f>
        <v>15640</v>
      </c>
      <c r="F53" s="207">
        <f t="shared" si="0"/>
        <v>0</v>
      </c>
      <c r="G53" s="221">
        <f t="shared" si="4"/>
        <v>0</v>
      </c>
      <c r="H53">
        <v>522248.08</v>
      </c>
      <c r="I53" s="209">
        <f>VLOOKUP(A53,Sheet1!$C$2:$F$84,4,FALSE)</f>
        <v>522602.41</v>
      </c>
      <c r="J53" s="207">
        <f t="shared" si="1"/>
        <v>-354.32999999995809</v>
      </c>
      <c r="K53" s="221">
        <f t="shared" si="5"/>
        <v>-6.7847070000000005E-4</v>
      </c>
      <c r="L53" s="285">
        <v>45.61</v>
      </c>
      <c r="M53" s="206">
        <f>VLOOKUP(A53,Sheet1!$C$2:$G$84,5,FALSE)</f>
        <v>45.61</v>
      </c>
      <c r="N53" s="207">
        <f t="shared" si="10"/>
        <v>0</v>
      </c>
      <c r="O53" s="221">
        <f t="shared" si="11"/>
        <v>0</v>
      </c>
      <c r="P53">
        <v>713340.4</v>
      </c>
      <c r="Q53" s="206">
        <f>VLOOKUP(A53,Sheet1!$C$2:$H$84,6,FALSE)</f>
        <v>713340.4</v>
      </c>
      <c r="R53" s="207">
        <f t="shared" si="6"/>
        <v>0</v>
      </c>
      <c r="S53" s="221">
        <f t="shared" si="7"/>
        <v>0</v>
      </c>
      <c r="T53" s="2"/>
      <c r="U53" s="276" t="s">
        <v>390</v>
      </c>
    </row>
    <row r="54" spans="1:37">
      <c r="A54" s="253">
        <f>VLOOKUP(U54,Sheet1!$C$2:$C$84,1,FALSE)</f>
        <v>2775135</v>
      </c>
      <c r="B54" s="276">
        <v>803054204</v>
      </c>
      <c r="C54" s="276" t="s">
        <v>497</v>
      </c>
      <c r="D54">
        <v>7400</v>
      </c>
      <c r="E54" s="206">
        <f>VLOOKUP(A54,Sheet1!$C$2:$E$84,3,FALSE)</f>
        <v>7400</v>
      </c>
      <c r="F54" s="207">
        <f t="shared" si="0"/>
        <v>0</v>
      </c>
      <c r="G54" s="221">
        <f t="shared" si="4"/>
        <v>0</v>
      </c>
      <c r="H54">
        <v>1010258.34</v>
      </c>
      <c r="I54" s="209">
        <f>VLOOKUP(A54,Sheet1!$C$2:$F$84,4,FALSE)</f>
        <v>1039839.67</v>
      </c>
      <c r="J54" s="207">
        <f t="shared" si="1"/>
        <v>-29581.330000000075</v>
      </c>
      <c r="K54" s="221">
        <f t="shared" si="5"/>
        <v>-2.9280956E-2</v>
      </c>
      <c r="L54" s="285">
        <v>233.64</v>
      </c>
      <c r="M54" s="206">
        <f>VLOOKUP(A54,Sheet1!$C$2:$G$84,5,FALSE)</f>
        <v>233.64</v>
      </c>
      <c r="N54" s="207">
        <f t="shared" si="10"/>
        <v>0</v>
      </c>
      <c r="O54" s="221">
        <f t="shared" si="11"/>
        <v>0</v>
      </c>
      <c r="P54">
        <v>1728936</v>
      </c>
      <c r="Q54" s="206">
        <f>VLOOKUP(A54,Sheet1!$C$2:$H$84,6,FALSE)</f>
        <v>1728936</v>
      </c>
      <c r="R54" s="207">
        <f t="shared" si="6"/>
        <v>0</v>
      </c>
      <c r="S54" s="221">
        <f t="shared" si="7"/>
        <v>0</v>
      </c>
      <c r="T54" s="2"/>
      <c r="U54" s="276">
        <v>2775135</v>
      </c>
    </row>
    <row r="55" spans="1:37">
      <c r="A55" s="253" t="str">
        <f>VLOOKUP(U55,Sheet1!$C$2:$C$84,1,FALSE)</f>
        <v>BXDZ9Z0</v>
      </c>
      <c r="B55" s="276" t="s">
        <v>393</v>
      </c>
      <c r="C55" s="276" t="s">
        <v>498</v>
      </c>
      <c r="D55">
        <v>24730</v>
      </c>
      <c r="E55" s="206">
        <f>VLOOKUP(A55,Sheet1!$C$2:$E$84,3,FALSE)</f>
        <v>24730</v>
      </c>
      <c r="F55" s="207">
        <f t="shared" si="0"/>
        <v>0</v>
      </c>
      <c r="G55" s="221">
        <f t="shared" si="4"/>
        <v>0</v>
      </c>
      <c r="H55">
        <v>1201618.45</v>
      </c>
      <c r="I55" s="209">
        <f>VLOOKUP(A55,Sheet1!$C$2:$F$84,4,FALSE)</f>
        <v>1265515.1100000001</v>
      </c>
      <c r="J55" s="207">
        <f t="shared" si="1"/>
        <v>-63896.660000000149</v>
      </c>
      <c r="K55" s="221">
        <f t="shared" si="5"/>
        <v>-5.31754984E-2</v>
      </c>
      <c r="L55" s="285">
        <v>78.209999999999994</v>
      </c>
      <c r="M55" s="206">
        <f>VLOOKUP(A55,Sheet1!$C$2:$G$84,5,FALSE)</f>
        <v>78.209999999999994</v>
      </c>
      <c r="N55" s="207">
        <f t="shared" si="10"/>
        <v>0</v>
      </c>
      <c r="O55" s="221">
        <f t="shared" si="11"/>
        <v>0</v>
      </c>
      <c r="P55">
        <v>1934133.3</v>
      </c>
      <c r="Q55" s="206">
        <f>VLOOKUP(A55,Sheet1!$C$2:$H$84,6,FALSE)</f>
        <v>1934133.3</v>
      </c>
      <c r="R55" s="207">
        <f t="shared" si="6"/>
        <v>0</v>
      </c>
      <c r="S55" s="221">
        <f t="shared" si="7"/>
        <v>0</v>
      </c>
      <c r="T55" s="2"/>
      <c r="U55" s="276" t="s">
        <v>394</v>
      </c>
    </row>
    <row r="56" spans="1:37">
      <c r="A56" s="253" t="str">
        <f>VLOOKUP(U56,Sheet1!$C$2:$C$84,1,FALSE)</f>
        <v>BMCNGB3</v>
      </c>
      <c r="B56" s="276" t="s">
        <v>396</v>
      </c>
      <c r="C56" s="276" t="s">
        <v>499</v>
      </c>
      <c r="D56">
        <v>21268</v>
      </c>
      <c r="E56" s="206">
        <f>VLOOKUP(A56,Sheet1!$C$2:$E$84,3,FALSE)</f>
        <v>21268</v>
      </c>
      <c r="F56" s="207">
        <f t="shared" ref="F56:F59" si="12">D56-E56</f>
        <v>0</v>
      </c>
      <c r="G56" s="221">
        <f t="shared" ref="G56:G59" si="13">ROUND(F56/D56,10)</f>
        <v>0</v>
      </c>
      <c r="H56">
        <v>591695.30000000005</v>
      </c>
      <c r="I56" s="209">
        <f>VLOOKUP(A56,Sheet1!$C$2:$F$84,4,FALSE)</f>
        <v>577923.18999999994</v>
      </c>
      <c r="J56" s="207">
        <f t="shared" ref="J56:J58" si="14">H56-I56</f>
        <v>13772.110000000102</v>
      </c>
      <c r="K56" s="221">
        <f t="shared" ref="K56:K58" si="15">ROUND(J56/H56,10)</f>
        <v>2.32756792E-2</v>
      </c>
      <c r="L56" s="285">
        <v>22.76</v>
      </c>
      <c r="M56" s="206">
        <f>VLOOKUP(A56,Sheet1!$C$2:$G$84,5,FALSE)</f>
        <v>22.76</v>
      </c>
      <c r="N56" s="207">
        <f t="shared" si="10"/>
        <v>0</v>
      </c>
      <c r="O56" s="221">
        <f t="shared" si="11"/>
        <v>0</v>
      </c>
      <c r="P56">
        <v>484059.68</v>
      </c>
      <c r="Q56" s="206">
        <f>VLOOKUP(A56,Sheet1!$C$2:$H$84,6,FALSE)</f>
        <v>484059.68</v>
      </c>
      <c r="R56" s="207">
        <f t="shared" ref="R56" si="16">P56-Q56</f>
        <v>0</v>
      </c>
      <c r="S56" s="221">
        <f t="shared" ref="S56" si="17">ROUND(R56/P56,10)</f>
        <v>0</v>
      </c>
      <c r="T56" s="127"/>
      <c r="U56" s="276" t="s">
        <v>397</v>
      </c>
      <c r="V56" s="277"/>
      <c r="W56" s="277"/>
      <c r="X56" s="207"/>
      <c r="Y56" s="221"/>
      <c r="Z56" s="207"/>
      <c r="AA56" s="207"/>
      <c r="AB56" s="207"/>
      <c r="AC56" s="221"/>
      <c r="AD56" s="277"/>
      <c r="AE56" s="277"/>
      <c r="AF56" s="207"/>
      <c r="AG56" s="221"/>
      <c r="AH56" s="277"/>
      <c r="AI56" s="277"/>
      <c r="AJ56" s="207"/>
      <c r="AK56" s="221"/>
    </row>
    <row r="57" spans="1:37">
      <c r="A57" s="253" t="str">
        <f>VLOOKUP(U57,Sheet1!$C$2:$C$84,1,FALSE)</f>
        <v>B1Q3J35</v>
      </c>
      <c r="B57" s="276" t="s">
        <v>500</v>
      </c>
      <c r="C57" s="276" t="s">
        <v>501</v>
      </c>
      <c r="D57">
        <v>15759</v>
      </c>
      <c r="E57" s="206">
        <f>VLOOKUP(A57,Sheet1!$C$2:$E$84,3,FALSE)</f>
        <v>15759</v>
      </c>
      <c r="F57" s="207">
        <f t="shared" si="12"/>
        <v>0</v>
      </c>
      <c r="G57" s="221">
        <f t="shared" si="13"/>
        <v>0</v>
      </c>
      <c r="H57">
        <v>311567.31</v>
      </c>
      <c r="I57" s="209">
        <f>VLOOKUP(A57,Sheet1!$C$2:$F$84,4,FALSE)</f>
        <v>312462.38</v>
      </c>
      <c r="J57" s="207">
        <f t="shared" si="14"/>
        <v>-895.07000000000698</v>
      </c>
      <c r="K57" s="221">
        <f t="shared" si="15"/>
        <v>-2.8727981999999998E-3</v>
      </c>
      <c r="L57" s="285">
        <v>18.812995999999998</v>
      </c>
      <c r="M57" s="206">
        <f>VLOOKUP(A57,Sheet1!$C$2:$G$84,5,FALSE)</f>
        <v>18.920000000000002</v>
      </c>
      <c r="N57" s="207">
        <f t="shared" si="10"/>
        <v>-0.10700400000000343</v>
      </c>
      <c r="O57" s="221">
        <f t="shared" si="11"/>
        <v>-5.6877702999999996E-3</v>
      </c>
      <c r="P57">
        <v>296474.01</v>
      </c>
      <c r="Q57" s="206">
        <f>VLOOKUP(A57,Sheet1!$C$2:$H$84,6,FALSE)</f>
        <v>298192.09000000003</v>
      </c>
      <c r="R57" s="207">
        <f t="shared" ref="R57:R64" si="18">P57-Q57</f>
        <v>-1718.0800000000163</v>
      </c>
      <c r="S57" s="221">
        <f t="shared" si="7"/>
        <v>-5.7950442000000001E-3</v>
      </c>
      <c r="T57" s="2"/>
      <c r="U57" s="276" t="s">
        <v>399</v>
      </c>
    </row>
    <row r="58" spans="1:37">
      <c r="A58" s="253">
        <f>VLOOKUP(U58,Sheet1!$C$2:$C$84,1,FALSE)</f>
        <v>2615565</v>
      </c>
      <c r="B58" s="276" t="s">
        <v>402</v>
      </c>
      <c r="C58" s="276" t="s">
        <v>502</v>
      </c>
      <c r="D58">
        <v>31637</v>
      </c>
      <c r="E58" s="206">
        <f>VLOOKUP(A58,Sheet1!$C$2:$E$84,3,FALSE)</f>
        <v>31637</v>
      </c>
      <c r="F58" s="207">
        <f t="shared" si="12"/>
        <v>0</v>
      </c>
      <c r="G58" s="221">
        <f t="shared" si="13"/>
        <v>0</v>
      </c>
      <c r="H58">
        <v>970711.65</v>
      </c>
      <c r="I58" s="209">
        <f>VLOOKUP(A58,Sheet1!$C$2:$F$84,4,FALSE)</f>
        <v>976204.35</v>
      </c>
      <c r="J58" s="207">
        <f t="shared" si="14"/>
        <v>-5492.6999999999534</v>
      </c>
      <c r="K58" s="221">
        <f t="shared" si="15"/>
        <v>-5.6584260000000003E-3</v>
      </c>
      <c r="L58" s="285">
        <v>25.09</v>
      </c>
      <c r="M58" s="206">
        <f>VLOOKUP(A58,Sheet1!$C$2:$G$84,5,FALSE)</f>
        <v>25.09</v>
      </c>
      <c r="N58" s="207">
        <f t="shared" si="10"/>
        <v>0</v>
      </c>
      <c r="O58" s="221">
        <f t="shared" si="11"/>
        <v>0</v>
      </c>
      <c r="P58">
        <v>793772.33</v>
      </c>
      <c r="Q58" s="206">
        <f>VLOOKUP(A58,Sheet1!$C$2:$H$84,6,FALSE)</f>
        <v>793772.33</v>
      </c>
      <c r="R58" s="207">
        <f t="shared" si="18"/>
        <v>0</v>
      </c>
      <c r="S58" s="221">
        <f t="shared" si="7"/>
        <v>0</v>
      </c>
      <c r="T58" s="2"/>
      <c r="U58" s="276">
        <v>2615565</v>
      </c>
    </row>
    <row r="59" spans="1:37">
      <c r="A59" s="253" t="str">
        <f>VLOOKUP(U59,Sheet1!$C$2:$C$84,1,FALSE)</f>
        <v>B1WY233</v>
      </c>
      <c r="B59" s="276" t="s">
        <v>503</v>
      </c>
      <c r="C59" s="276" t="s">
        <v>504</v>
      </c>
      <c r="D59">
        <v>26181</v>
      </c>
      <c r="E59" s="206">
        <f>VLOOKUP(A59,Sheet1!$C$2:$E$84,3,FALSE)</f>
        <v>26181</v>
      </c>
      <c r="F59" s="207">
        <f t="shared" si="12"/>
        <v>0</v>
      </c>
      <c r="G59" s="221">
        <f t="shared" si="13"/>
        <v>0</v>
      </c>
      <c r="H59">
        <v>532023.22</v>
      </c>
      <c r="I59" s="209">
        <f>VLOOKUP(A59,Sheet1!$C$2:$F$84,4,FALSE)</f>
        <v>532531.81000000006</v>
      </c>
      <c r="J59" s="207">
        <f t="shared" si="1"/>
        <v>-508.59000000008382</v>
      </c>
      <c r="K59" s="221">
        <f t="shared" si="5"/>
        <v>-9.5595450000000002E-4</v>
      </c>
      <c r="L59" s="285">
        <v>19.657579999999999</v>
      </c>
      <c r="M59" s="206">
        <f>VLOOKUP(A59,Sheet1!$C$2:$G$84,5,FALSE)</f>
        <v>19.72</v>
      </c>
      <c r="N59" s="207">
        <f t="shared" si="10"/>
        <v>-6.2419999999999476E-2</v>
      </c>
      <c r="O59" s="221">
        <f t="shared" si="11"/>
        <v>-3.1753654E-3</v>
      </c>
      <c r="P59">
        <v>514655.11</v>
      </c>
      <c r="Q59" s="206">
        <f>VLOOKUP(A59,Sheet1!$C$2:$H$84,6,FALSE)</f>
        <v>516325.93</v>
      </c>
      <c r="R59" s="207">
        <f t="shared" si="18"/>
        <v>-1670.820000000007</v>
      </c>
      <c r="S59" s="221">
        <f t="shared" si="7"/>
        <v>-3.2464847999999998E-3</v>
      </c>
      <c r="T59" s="2"/>
      <c r="U59" s="276" t="s">
        <v>404</v>
      </c>
    </row>
    <row r="60" spans="1:37">
      <c r="A60" s="253" t="str">
        <f>VLOOKUP(U60,Sheet1!$C$2:$C$84,1,FALSE)</f>
        <v>B3DTRW5</v>
      </c>
      <c r="B60" s="276" t="s">
        <v>407</v>
      </c>
      <c r="C60" s="276" t="s">
        <v>505</v>
      </c>
      <c r="D60">
        <v>8100</v>
      </c>
      <c r="E60" s="206">
        <f>VLOOKUP(A60,Sheet1!$C$2:$E$84,3,FALSE)</f>
        <v>8100</v>
      </c>
      <c r="F60" s="207">
        <f t="shared" si="0"/>
        <v>0</v>
      </c>
      <c r="G60" s="221">
        <f t="shared" si="4"/>
        <v>0</v>
      </c>
      <c r="H60">
        <v>300131.20000000001</v>
      </c>
      <c r="I60" s="209">
        <f>VLOOKUP(A60,Sheet1!$C$2:$F$84,4,FALSE)</f>
        <v>300131.20000000001</v>
      </c>
      <c r="J60" s="207">
        <f t="shared" si="1"/>
        <v>0</v>
      </c>
      <c r="K60" s="221">
        <f t="shared" si="5"/>
        <v>0</v>
      </c>
      <c r="L60" s="285">
        <v>29.87</v>
      </c>
      <c r="M60" s="206">
        <f>VLOOKUP(A60,Sheet1!$C$2:$G$84,5,FALSE)</f>
        <v>29.87</v>
      </c>
      <c r="N60" s="207">
        <f t="shared" si="10"/>
        <v>0</v>
      </c>
      <c r="O60" s="221">
        <f t="shared" si="11"/>
        <v>0</v>
      </c>
      <c r="P60">
        <v>241947</v>
      </c>
      <c r="Q60" s="206">
        <f>VLOOKUP(A60,Sheet1!$C$2:$H$84,6,FALSE)</f>
        <v>241947</v>
      </c>
      <c r="R60" s="207">
        <f t="shared" si="18"/>
        <v>0</v>
      </c>
      <c r="S60" s="221">
        <f t="shared" si="7"/>
        <v>0</v>
      </c>
      <c r="T60" s="2"/>
      <c r="U60" s="276" t="s">
        <v>408</v>
      </c>
    </row>
    <row r="61" spans="1:37">
      <c r="A61" s="253">
        <f>VLOOKUP(U61,Sheet1!$C$2:$C$84,1,FALSE)</f>
        <v>2821481</v>
      </c>
      <c r="B61" s="276">
        <v>835699307</v>
      </c>
      <c r="C61" s="276" t="s">
        <v>506</v>
      </c>
      <c r="D61">
        <v>61985</v>
      </c>
      <c r="E61" s="206">
        <f>VLOOKUP(A61,Sheet1!$C$2:$E$84,3,FALSE)</f>
        <v>61985</v>
      </c>
      <c r="F61" s="207">
        <f t="shared" si="0"/>
        <v>0</v>
      </c>
      <c r="G61" s="221">
        <f t="shared" si="4"/>
        <v>0</v>
      </c>
      <c r="H61">
        <v>890748.44</v>
      </c>
      <c r="I61" s="209">
        <f>VLOOKUP(A61,Sheet1!$C$2:$F$84,4,FALSE)</f>
        <v>958799.24</v>
      </c>
      <c r="J61" s="207">
        <f t="shared" si="1"/>
        <v>-68050.800000000047</v>
      </c>
      <c r="K61" s="221">
        <f t="shared" si="5"/>
        <v>-7.6397327200000004E-2</v>
      </c>
      <c r="L61" s="285">
        <v>17.600000000000001</v>
      </c>
      <c r="M61" s="206">
        <f>VLOOKUP(A61,Sheet1!$C$2:$G$84,5,FALSE)</f>
        <v>17.600000000000001</v>
      </c>
      <c r="N61" s="207">
        <f t="shared" si="10"/>
        <v>0</v>
      </c>
      <c r="O61" s="221">
        <f t="shared" si="11"/>
        <v>0</v>
      </c>
      <c r="P61">
        <v>1090936</v>
      </c>
      <c r="Q61" s="206">
        <f>VLOOKUP(A61,Sheet1!$C$2:$H$84,6,FALSE)</f>
        <v>1090936</v>
      </c>
      <c r="R61" s="207">
        <f t="shared" si="18"/>
        <v>0</v>
      </c>
      <c r="S61" s="221">
        <f t="shared" si="7"/>
        <v>0</v>
      </c>
      <c r="T61" s="2"/>
      <c r="U61" s="276">
        <v>2821481</v>
      </c>
    </row>
    <row r="62" spans="1:37">
      <c r="A62" s="253">
        <f>VLOOKUP(U62,Sheet1!$C$2:$C$84,1,FALSE)</f>
        <v>2430025</v>
      </c>
      <c r="B62" s="276">
        <v>861012102</v>
      </c>
      <c r="C62" s="276" t="s">
        <v>507</v>
      </c>
      <c r="D62">
        <v>27900</v>
      </c>
      <c r="E62" s="206">
        <f>VLOOKUP(A62,Sheet1!$C$2:$E$84,3,FALSE)</f>
        <v>27900</v>
      </c>
      <c r="F62" s="207">
        <f t="shared" ref="F62" si="19">D62-E62</f>
        <v>0</v>
      </c>
      <c r="G62" s="221">
        <f t="shared" ref="G62" si="20">ROUND(F62/D62,10)</f>
        <v>0</v>
      </c>
      <c r="H62">
        <v>1237002.99</v>
      </c>
      <c r="I62" s="209">
        <f>VLOOKUP(A62,Sheet1!$C$2:$F$84,4,FALSE)</f>
        <v>1237002.99</v>
      </c>
      <c r="J62" s="207">
        <f t="shared" ref="J62" si="21">H62-I62</f>
        <v>0</v>
      </c>
      <c r="K62" s="221">
        <f t="shared" ref="K62" si="22">ROUND(J62/H62,10)</f>
        <v>0</v>
      </c>
      <c r="L62" s="285">
        <v>27.14</v>
      </c>
      <c r="M62" s="206">
        <f>VLOOKUP(A62,Sheet1!$C$2:$G$84,5,FALSE)</f>
        <v>27.14</v>
      </c>
      <c r="N62" s="207">
        <f t="shared" si="10"/>
        <v>0</v>
      </c>
      <c r="O62" s="221">
        <f t="shared" si="11"/>
        <v>0</v>
      </c>
      <c r="P62">
        <v>757206</v>
      </c>
      <c r="Q62" s="206">
        <f>VLOOKUP(A62,Sheet1!$C$2:$H$84,6,FALSE)</f>
        <v>757206</v>
      </c>
      <c r="R62" s="207">
        <f t="shared" ref="R62" si="23">P62-Q62</f>
        <v>0</v>
      </c>
      <c r="S62" s="221">
        <f t="shared" ref="S62" si="24">ROUND(R62/P62,10)</f>
        <v>0</v>
      </c>
      <c r="T62" s="2"/>
      <c r="U62" s="276">
        <v>2430025</v>
      </c>
    </row>
    <row r="63" spans="1:37">
      <c r="A63" s="253">
        <f>VLOOKUP(U63,Sheet1!$C$2:$C$84,1,FALSE)</f>
        <v>6356406</v>
      </c>
      <c r="B63" s="276">
        <v>635640006</v>
      </c>
      <c r="C63" s="276" t="s">
        <v>412</v>
      </c>
      <c r="D63">
        <v>12500</v>
      </c>
      <c r="E63" s="206">
        <f>VLOOKUP(A63,Sheet1!$C$2:$E$84,3,FALSE)</f>
        <v>12500</v>
      </c>
      <c r="F63" s="207">
        <f t="shared" si="0"/>
        <v>0</v>
      </c>
      <c r="G63" s="221">
        <f t="shared" si="4"/>
        <v>0</v>
      </c>
      <c r="H63">
        <v>206274.35</v>
      </c>
      <c r="I63" s="209">
        <f>VLOOKUP(A63,Sheet1!$C$2:$F$84,4,FALSE)</f>
        <v>206274.35</v>
      </c>
      <c r="J63" s="207">
        <f t="shared" si="1"/>
        <v>0</v>
      </c>
      <c r="K63" s="221">
        <f t="shared" si="5"/>
        <v>0</v>
      </c>
      <c r="L63" s="285">
        <v>18.260299</v>
      </c>
      <c r="M63" s="206">
        <f>VLOOKUP(A63,Sheet1!$C$2:$G$84,5,FALSE)</f>
        <v>18.3</v>
      </c>
      <c r="N63" s="207">
        <f t="shared" si="10"/>
        <v>-3.9701000000000874E-2</v>
      </c>
      <c r="O63" s="221">
        <f t="shared" si="11"/>
        <v>-2.1741703000000001E-3</v>
      </c>
      <c r="P63">
        <v>228253.73</v>
      </c>
      <c r="Q63" s="206">
        <f>VLOOKUP(A63,Sheet1!$C$2:$H$84,6,FALSE)</f>
        <v>228696.64</v>
      </c>
      <c r="R63" s="207">
        <f t="shared" si="18"/>
        <v>-442.91000000000349</v>
      </c>
      <c r="S63" s="221">
        <f t="shared" si="7"/>
        <v>-1.9404283E-3</v>
      </c>
      <c r="T63" s="2"/>
      <c r="U63" s="276">
        <v>6356406</v>
      </c>
    </row>
    <row r="64" spans="1:37">
      <c r="A64" s="253" t="str">
        <f>VLOOKUP(U64,Sheet1!$C$2:$C$84,1,FALSE)</f>
        <v>B1JB4K8</v>
      </c>
      <c r="B64" s="276" t="s">
        <v>508</v>
      </c>
      <c r="C64" s="276" t="s">
        <v>509</v>
      </c>
      <c r="D64">
        <v>7487</v>
      </c>
      <c r="E64" s="206">
        <f>VLOOKUP(A64,Sheet1!$C$2:$E$84,3,FALSE)</f>
        <v>7487</v>
      </c>
      <c r="F64" s="207">
        <f t="shared" si="0"/>
        <v>0</v>
      </c>
      <c r="G64" s="221">
        <f t="shared" si="4"/>
        <v>0</v>
      </c>
      <c r="H64">
        <v>594598.30000000005</v>
      </c>
      <c r="I64" s="209">
        <f>VLOOKUP(A64,Sheet1!$C$2:$F$84,4,FALSE)</f>
        <v>611038.05000000005</v>
      </c>
      <c r="J64" s="207">
        <f t="shared" si="1"/>
        <v>-16439.75</v>
      </c>
      <c r="K64" s="221">
        <f t="shared" si="5"/>
        <v>-2.76484982E-2</v>
      </c>
      <c r="L64" s="285">
        <v>120.072912</v>
      </c>
      <c r="M64" s="206">
        <f>VLOOKUP(A64,Sheet1!$C$2:$G$84,5,FALSE)</f>
        <v>120.36</v>
      </c>
      <c r="N64" s="207">
        <f t="shared" si="10"/>
        <v>-0.28708799999999712</v>
      </c>
      <c r="O64" s="221">
        <f t="shared" si="11"/>
        <v>-2.3909473000000001E-3</v>
      </c>
      <c r="P64">
        <v>898985.89</v>
      </c>
      <c r="Q64" s="206">
        <f>VLOOKUP(A64,Sheet1!$C$2:$H$84,6,FALSE)</f>
        <v>901145.06</v>
      </c>
      <c r="R64" s="207">
        <f t="shared" si="18"/>
        <v>-2159.1700000000419</v>
      </c>
      <c r="S64" s="221">
        <f t="shared" si="7"/>
        <v>-2.4017841000000002E-3</v>
      </c>
      <c r="T64" s="2"/>
      <c r="U64" s="276" t="s">
        <v>413</v>
      </c>
    </row>
    <row r="65" spans="1:21">
      <c r="A65" s="253">
        <f>VLOOKUP(U65,Sheet1!$C$2:$C$84,1,FALSE)</f>
        <v>2113382</v>
      </c>
      <c r="B65" s="276">
        <v>874039100</v>
      </c>
      <c r="C65" s="276" t="s">
        <v>510</v>
      </c>
      <c r="D65">
        <v>19679</v>
      </c>
      <c r="E65" s="206">
        <f>VLOOKUP(A65,Sheet1!$C$2:$E$84,3,FALSE)</f>
        <v>19679</v>
      </c>
      <c r="F65" s="207">
        <f t="shared" ref="F65:F77" si="25">D65-E65</f>
        <v>0</v>
      </c>
      <c r="G65" s="221">
        <f t="shared" ref="G65:G77" si="26">ROUND(F65/D65,10)</f>
        <v>0</v>
      </c>
      <c r="H65">
        <v>2078950.42</v>
      </c>
      <c r="I65" s="209">
        <f>VLOOKUP(A65,Sheet1!$C$2:$F$84,4,FALSE)</f>
        <v>2103263.58</v>
      </c>
      <c r="J65" s="207">
        <f t="shared" ref="J65:J77" si="27">H65-I65</f>
        <v>-24313.160000000149</v>
      </c>
      <c r="K65" s="221">
        <f t="shared" ref="K65:K77" si="28">ROUND(J65/H65,10)</f>
        <v>-1.16949206E-2</v>
      </c>
      <c r="L65" s="285">
        <v>190.54</v>
      </c>
      <c r="M65" s="206">
        <f>VLOOKUP(A65,Sheet1!$C$2:$G$84,5,FALSE)</f>
        <v>190.54</v>
      </c>
      <c r="N65" s="207">
        <f t="shared" ref="N65:N77" si="29">L65-M65</f>
        <v>0</v>
      </c>
      <c r="O65" s="221">
        <f t="shared" ref="O65:O77" si="30">ROUND(N65/L65,10)</f>
        <v>0</v>
      </c>
      <c r="P65">
        <v>3749636.66</v>
      </c>
      <c r="Q65" s="206">
        <f>VLOOKUP(A65,Sheet1!$C$2:$H$84,6,FALSE)</f>
        <v>3749636.66</v>
      </c>
      <c r="R65" s="207">
        <f t="shared" ref="R65:R77" si="31">P65-Q65</f>
        <v>0</v>
      </c>
      <c r="S65" s="221">
        <f t="shared" ref="S65:S77" si="32">ROUND(R65/P65,10)</f>
        <v>0</v>
      </c>
      <c r="T65" s="2"/>
      <c r="U65" s="276">
        <v>2113382</v>
      </c>
    </row>
    <row r="66" spans="1:21">
      <c r="A66" s="253">
        <f>VLOOKUP(U66,Sheet1!$C$2:$C$84,1,FALSE)</f>
        <v>6869302</v>
      </c>
      <c r="B66" s="276">
        <v>686930009</v>
      </c>
      <c r="C66" s="276" t="s">
        <v>511</v>
      </c>
      <c r="D66">
        <v>32920</v>
      </c>
      <c r="E66" s="206">
        <f>VLOOKUP(A66,Sheet1!$C$2:$E$84,3,FALSE)</f>
        <v>32920</v>
      </c>
      <c r="F66" s="207">
        <f t="shared" si="25"/>
        <v>0</v>
      </c>
      <c r="G66" s="221">
        <f t="shared" si="26"/>
        <v>0</v>
      </c>
      <c r="H66">
        <v>163716.68</v>
      </c>
      <c r="I66" s="209">
        <f>VLOOKUP(A66,Sheet1!$C$2:$F$84,4,FALSE)</f>
        <v>209611.01</v>
      </c>
      <c r="J66" s="207">
        <f t="shared" si="27"/>
        <v>-45894.330000000016</v>
      </c>
      <c r="K66" s="221">
        <f t="shared" si="28"/>
        <v>-0.2803277589</v>
      </c>
      <c r="L66" s="285">
        <v>12.095848</v>
      </c>
      <c r="M66" s="206">
        <f>VLOOKUP(A66,Sheet1!$C$2:$G$84,5,FALSE)</f>
        <v>12.12</v>
      </c>
      <c r="N66" s="207">
        <f t="shared" si="29"/>
        <v>-2.4151999999999063E-2</v>
      </c>
      <c r="O66" s="221">
        <f t="shared" si="30"/>
        <v>-1.9967181999999998E-3</v>
      </c>
      <c r="P66">
        <v>398195.31</v>
      </c>
      <c r="Q66" s="206">
        <f>VLOOKUP(A66,Sheet1!$C$2:$H$84,6,FALSE)</f>
        <v>398967.97</v>
      </c>
      <c r="R66" s="207">
        <f t="shared" si="31"/>
        <v>-772.65999999997439</v>
      </c>
      <c r="S66" s="221">
        <f t="shared" si="32"/>
        <v>-1.9404045999999999E-3</v>
      </c>
      <c r="T66" s="2"/>
      <c r="U66" s="276">
        <v>6869302</v>
      </c>
    </row>
    <row r="67" spans="1:21">
      <c r="A67" s="253">
        <f>VLOOKUP(U67,Sheet1!$C$2:$C$84,1,FALSE)</f>
        <v>5999330</v>
      </c>
      <c r="B67" s="276">
        <v>599933900</v>
      </c>
      <c r="C67" s="276" t="s">
        <v>512</v>
      </c>
      <c r="D67">
        <v>2593</v>
      </c>
      <c r="E67" s="206">
        <f>VLOOKUP(A67,Sheet1!$C$2:$E$84,3,FALSE)</f>
        <v>2593</v>
      </c>
      <c r="F67" s="207">
        <f t="shared" si="25"/>
        <v>0</v>
      </c>
      <c r="G67" s="221">
        <f t="shared" si="26"/>
        <v>0</v>
      </c>
      <c r="H67">
        <v>464430.02</v>
      </c>
      <c r="I67" s="209">
        <f>VLOOKUP(A67,Sheet1!$C$2:$F$84,4,FALSE)</f>
        <v>462751.8</v>
      </c>
      <c r="J67" s="207">
        <f t="shared" si="27"/>
        <v>1678.2200000000303</v>
      </c>
      <c r="K67" s="221">
        <f t="shared" si="28"/>
        <v>3.6135045999999998E-3</v>
      </c>
      <c r="L67" s="285">
        <v>105.199505</v>
      </c>
      <c r="M67" s="206">
        <f>VLOOKUP(A67,Sheet1!$C$2:$G$84,5,FALSE)</f>
        <v>105.45</v>
      </c>
      <c r="N67" s="207">
        <f t="shared" si="29"/>
        <v>-0.2504950000000008</v>
      </c>
      <c r="O67" s="221">
        <f t="shared" si="30"/>
        <v>-2.3811423999999999E-3</v>
      </c>
      <c r="P67">
        <v>272782.32</v>
      </c>
      <c r="Q67" s="206">
        <f>VLOOKUP(A67,Sheet1!$C$2:$H$84,6,FALSE)</f>
        <v>273437.48</v>
      </c>
      <c r="R67" s="207">
        <f t="shared" si="31"/>
        <v>-655.15999999997439</v>
      </c>
      <c r="S67" s="221">
        <f t="shared" si="32"/>
        <v>-2.4017686000000001E-3</v>
      </c>
      <c r="T67" s="2"/>
      <c r="U67" s="276">
        <v>5999330</v>
      </c>
    </row>
    <row r="68" spans="1:21">
      <c r="A68" s="253" t="str">
        <f>VLOOKUP(U68,Sheet1!$C$2:$C$84,1,FALSE)</f>
        <v>B3F2DZ7</v>
      </c>
      <c r="B68" s="276" t="s">
        <v>418</v>
      </c>
      <c r="C68" s="276" t="s">
        <v>513</v>
      </c>
      <c r="D68">
        <v>26700</v>
      </c>
      <c r="E68" s="206">
        <f>VLOOKUP(A68,Sheet1!$C$2:$E$84,3,FALSE)</f>
        <v>26700</v>
      </c>
      <c r="F68" s="207">
        <f t="shared" si="25"/>
        <v>0</v>
      </c>
      <c r="G68" s="221">
        <f t="shared" si="26"/>
        <v>0</v>
      </c>
      <c r="H68">
        <v>1149845.1399999999</v>
      </c>
      <c r="I68" s="209">
        <f>VLOOKUP(A68,Sheet1!$C$2:$F$84,4,FALSE)</f>
        <v>1149845.1399999999</v>
      </c>
      <c r="J68" s="207">
        <f t="shared" si="27"/>
        <v>0</v>
      </c>
      <c r="K68" s="221">
        <f t="shared" si="28"/>
        <v>0</v>
      </c>
      <c r="L68" s="285">
        <v>52.21</v>
      </c>
      <c r="M68" s="206">
        <f>VLOOKUP(A68,Sheet1!$C$2:$G$84,5,FALSE)</f>
        <v>52.21</v>
      </c>
      <c r="N68" s="207">
        <f t="shared" si="29"/>
        <v>0</v>
      </c>
      <c r="O68" s="221">
        <f t="shared" si="30"/>
        <v>0</v>
      </c>
      <c r="P68">
        <v>1394007</v>
      </c>
      <c r="Q68" s="206">
        <f>VLOOKUP(A68,Sheet1!$C$2:$H$84,6,FALSE)</f>
        <v>1394007</v>
      </c>
      <c r="R68" s="207">
        <f t="shared" si="31"/>
        <v>0</v>
      </c>
      <c r="S68" s="221">
        <f t="shared" si="32"/>
        <v>0</v>
      </c>
      <c r="T68" s="2"/>
      <c r="U68" s="276" t="s">
        <v>419</v>
      </c>
    </row>
    <row r="69" spans="1:21">
      <c r="A69" s="253" t="str">
        <f>VLOOKUP(U69,Sheet1!$C$2:$C$84,1,FALSE)</f>
        <v>BRTR118</v>
      </c>
      <c r="B69" s="276" t="s">
        <v>421</v>
      </c>
      <c r="C69" s="276" t="s">
        <v>514</v>
      </c>
      <c r="D69">
        <v>64107</v>
      </c>
      <c r="E69" s="206">
        <f>VLOOKUP(A69,Sheet1!$C$2:$E$84,3,FALSE)</f>
        <v>64107</v>
      </c>
      <c r="F69" s="207">
        <f t="shared" si="25"/>
        <v>0</v>
      </c>
      <c r="G69" s="221">
        <f t="shared" si="26"/>
        <v>0</v>
      </c>
      <c r="H69">
        <v>1362113.88</v>
      </c>
      <c r="I69" s="209">
        <f>VLOOKUP(A69,Sheet1!$C$2:$F$84,4,FALSE)</f>
        <v>1362113.88</v>
      </c>
      <c r="J69" s="207">
        <f t="shared" si="27"/>
        <v>0</v>
      </c>
      <c r="K69" s="221">
        <f t="shared" si="28"/>
        <v>0</v>
      </c>
      <c r="L69" s="285">
        <v>30.68</v>
      </c>
      <c r="M69" s="206">
        <f>VLOOKUP(A69,Sheet1!$C$2:$G$84,5,FALSE)</f>
        <v>30.68</v>
      </c>
      <c r="N69" s="207">
        <f t="shared" si="29"/>
        <v>0</v>
      </c>
      <c r="O69" s="221">
        <f t="shared" si="30"/>
        <v>0</v>
      </c>
      <c r="P69">
        <v>1966802.76</v>
      </c>
      <c r="Q69" s="206">
        <f>VLOOKUP(A69,Sheet1!$C$2:$H$84,6,FALSE)</f>
        <v>1966802.76</v>
      </c>
      <c r="R69" s="207">
        <f t="shared" si="31"/>
        <v>0</v>
      </c>
      <c r="S69" s="221">
        <f t="shared" si="32"/>
        <v>0</v>
      </c>
      <c r="T69" s="2"/>
      <c r="U69" s="276" t="s">
        <v>422</v>
      </c>
    </row>
    <row r="70" spans="1:21">
      <c r="A70" s="253">
        <f>VLOOKUP(U70,Sheet1!$C$2:$C$84,1,FALSE)</f>
        <v>4031879</v>
      </c>
      <c r="B70" s="276">
        <v>403187909</v>
      </c>
      <c r="C70" s="276" t="s">
        <v>515</v>
      </c>
      <c r="D70">
        <v>24390</v>
      </c>
      <c r="E70" s="206">
        <f>VLOOKUP(A70,Sheet1!$C$2:$E$84,3,FALSE)</f>
        <v>24390</v>
      </c>
      <c r="F70" s="207">
        <f t="shared" si="25"/>
        <v>0</v>
      </c>
      <c r="G70" s="221">
        <f t="shared" si="26"/>
        <v>0</v>
      </c>
      <c r="H70">
        <v>505993.32</v>
      </c>
      <c r="I70" s="209">
        <f>VLOOKUP(A70,Sheet1!$C$2:$F$84,4,FALSE)</f>
        <v>516604.71</v>
      </c>
      <c r="J70" s="207">
        <f t="shared" si="27"/>
        <v>-10611.390000000014</v>
      </c>
      <c r="K70" s="221">
        <f t="shared" si="28"/>
        <v>-2.09714033E-2</v>
      </c>
      <c r="L70" s="285">
        <v>31.668416000000001</v>
      </c>
      <c r="M70" s="206">
        <f>VLOOKUP(A70,Sheet1!$C$2:$G$84,5,FALSE)</f>
        <v>31.74</v>
      </c>
      <c r="N70" s="207">
        <f t="shared" si="29"/>
        <v>-7.1583999999997872E-2</v>
      </c>
      <c r="O70" s="221">
        <f t="shared" si="30"/>
        <v>-2.2604224999999999E-3</v>
      </c>
      <c r="P70">
        <v>772392.68</v>
      </c>
      <c r="Q70" s="206">
        <f>VLOOKUP(A70,Sheet1!$C$2:$H$84,6,FALSE)</f>
        <v>774247.8</v>
      </c>
      <c r="R70" s="207">
        <f t="shared" si="31"/>
        <v>-1855.1199999999953</v>
      </c>
      <c r="S70" s="221">
        <f t="shared" si="32"/>
        <v>-2.4017835E-3</v>
      </c>
      <c r="T70" s="2"/>
      <c r="U70" s="276">
        <v>4031879</v>
      </c>
    </row>
    <row r="71" spans="1:21">
      <c r="A71" s="253">
        <f>VLOOKUP(U71,Sheet1!$C$2:$C$84,1,FALSE)</f>
        <v>6986041</v>
      </c>
      <c r="B71" s="276">
        <v>698604006</v>
      </c>
      <c r="C71" s="276" t="s">
        <v>516</v>
      </c>
      <c r="D71">
        <v>6803</v>
      </c>
      <c r="E71" s="206">
        <f>VLOOKUP(A71,Sheet1!$C$2:$E$84,3,FALSE)</f>
        <v>6803</v>
      </c>
      <c r="F71" s="207">
        <f t="shared" si="25"/>
        <v>0</v>
      </c>
      <c r="G71" s="221">
        <f t="shared" si="26"/>
        <v>0</v>
      </c>
      <c r="H71">
        <v>179376.93</v>
      </c>
      <c r="I71" s="209">
        <f>VLOOKUP(A71,Sheet1!$C$2:$F$84,4,FALSE)</f>
        <v>179376.93</v>
      </c>
      <c r="J71" s="207">
        <f t="shared" si="27"/>
        <v>0</v>
      </c>
      <c r="K71" s="221">
        <f t="shared" si="28"/>
        <v>0</v>
      </c>
      <c r="L71" s="285">
        <v>29.246676999999998</v>
      </c>
      <c r="M71" s="206">
        <f>VLOOKUP(A71,Sheet1!$C$2:$G$84,5,FALSE)</f>
        <v>29.3</v>
      </c>
      <c r="N71" s="207">
        <f t="shared" si="29"/>
        <v>-5.3323000000002452E-2</v>
      </c>
      <c r="O71" s="221">
        <f t="shared" si="30"/>
        <v>-1.8232157E-3</v>
      </c>
      <c r="P71">
        <v>198965.14</v>
      </c>
      <c r="Q71" s="206">
        <f>VLOOKUP(A71,Sheet1!$C$2:$H$84,6,FALSE)</f>
        <v>199351.21</v>
      </c>
      <c r="R71" s="207">
        <f t="shared" si="31"/>
        <v>-386.06999999997788</v>
      </c>
      <c r="S71" s="221">
        <f t="shared" si="32"/>
        <v>-1.9403902E-3</v>
      </c>
      <c r="T71" s="2"/>
      <c r="U71" s="276">
        <v>6986041</v>
      </c>
    </row>
    <row r="72" spans="1:21">
      <c r="A72" s="253" t="str">
        <f>VLOOKUP(U72,Sheet1!$C$2:$C$84,1,FALSE)</f>
        <v>BYW4289</v>
      </c>
      <c r="B72" s="276" t="s">
        <v>426</v>
      </c>
      <c r="C72" s="276" t="s">
        <v>517</v>
      </c>
      <c r="D72">
        <v>12500</v>
      </c>
      <c r="E72" s="206">
        <f>VLOOKUP(A72,Sheet1!$C$2:$E$84,3,FALSE)</f>
        <v>12500</v>
      </c>
      <c r="F72" s="207">
        <f t="shared" si="25"/>
        <v>0</v>
      </c>
      <c r="G72" s="221">
        <f t="shared" si="26"/>
        <v>0</v>
      </c>
      <c r="H72">
        <v>539637.1</v>
      </c>
      <c r="I72" s="209">
        <f>VLOOKUP(A72,Sheet1!$C$2:$F$84,4,FALSE)</f>
        <v>539637.1</v>
      </c>
      <c r="J72" s="207">
        <f t="shared" si="27"/>
        <v>0</v>
      </c>
      <c r="K72" s="221">
        <f t="shared" si="28"/>
        <v>0</v>
      </c>
      <c r="L72" s="285">
        <v>44.11</v>
      </c>
      <c r="M72" s="206">
        <f>VLOOKUP(A72,Sheet1!$C$2:$G$84,5,FALSE)</f>
        <v>44.11</v>
      </c>
      <c r="N72" s="207">
        <f t="shared" si="29"/>
        <v>0</v>
      </c>
      <c r="O72" s="221">
        <f t="shared" si="30"/>
        <v>0</v>
      </c>
      <c r="P72">
        <v>551375</v>
      </c>
      <c r="Q72" s="206">
        <f>VLOOKUP(A72,Sheet1!$C$2:$H$84,6,FALSE)</f>
        <v>551375</v>
      </c>
      <c r="R72" s="207">
        <f t="shared" si="31"/>
        <v>0</v>
      </c>
      <c r="S72" s="221">
        <f t="shared" si="32"/>
        <v>0</v>
      </c>
      <c r="T72" s="2"/>
      <c r="U72" s="276" t="s">
        <v>427</v>
      </c>
    </row>
    <row r="73" spans="1:21">
      <c r="A73" s="253"/>
      <c r="B73" s="276"/>
      <c r="C73" s="276"/>
      <c r="D73"/>
      <c r="E73" s="206"/>
      <c r="F73" s="207"/>
      <c r="G73" s="221"/>
      <c r="H73"/>
      <c r="I73" s="209"/>
      <c r="J73" s="207"/>
      <c r="K73" s="221"/>
      <c r="L73" s="285"/>
      <c r="M73" s="206"/>
      <c r="N73" s="207"/>
      <c r="O73" s="221"/>
      <c r="P73"/>
      <c r="Q73" s="206"/>
      <c r="R73" s="207"/>
      <c r="S73" s="221"/>
      <c r="T73" s="2"/>
      <c r="U73" s="276"/>
    </row>
    <row r="74" spans="1:21">
      <c r="A74" s="253"/>
      <c r="B74" s="276"/>
      <c r="C74" s="276"/>
      <c r="D74"/>
      <c r="E74" s="206"/>
      <c r="F74" s="207"/>
      <c r="G74" s="221"/>
      <c r="H74"/>
      <c r="I74" s="209"/>
      <c r="J74" s="207"/>
      <c r="K74" s="221"/>
      <c r="L74" s="285"/>
      <c r="M74" s="206"/>
      <c r="N74" s="207"/>
      <c r="O74" s="221"/>
      <c r="P74"/>
      <c r="Q74" s="206"/>
      <c r="R74" s="207"/>
      <c r="S74" s="221"/>
      <c r="T74" s="2"/>
      <c r="U74" s="276"/>
    </row>
    <row r="75" spans="1:21">
      <c r="A75" s="253"/>
      <c r="B75" s="276"/>
      <c r="C75" s="276"/>
      <c r="D75"/>
      <c r="E75" s="206"/>
      <c r="F75" s="207"/>
      <c r="G75" s="221"/>
      <c r="H75"/>
      <c r="I75" s="209"/>
      <c r="J75" s="207"/>
      <c r="K75" s="221"/>
      <c r="L75" s="285"/>
      <c r="M75" s="206"/>
      <c r="N75" s="207"/>
      <c r="O75" s="221"/>
      <c r="P75"/>
      <c r="Q75" s="206"/>
      <c r="R75" s="207"/>
      <c r="S75" s="221"/>
      <c r="T75" s="2"/>
      <c r="U75" s="276"/>
    </row>
    <row r="76" spans="1:21">
      <c r="A76" s="253"/>
      <c r="B76" s="276"/>
      <c r="C76" s="276"/>
      <c r="D76"/>
      <c r="E76" s="206"/>
      <c r="F76" s="207"/>
      <c r="G76" s="221"/>
      <c r="H76"/>
      <c r="I76" s="209"/>
      <c r="J76" s="207"/>
      <c r="K76" s="221"/>
      <c r="L76" s="285"/>
      <c r="M76" s="206"/>
      <c r="N76" s="207"/>
      <c r="O76" s="221"/>
      <c r="P76"/>
      <c r="Q76" s="206"/>
      <c r="R76" s="207"/>
      <c r="S76" s="221"/>
      <c r="T76" s="2"/>
      <c r="U76" s="276"/>
    </row>
    <row r="77" spans="1:21">
      <c r="A77" s="253"/>
      <c r="B77" s="276"/>
      <c r="C77" s="276"/>
      <c r="D77"/>
      <c r="E77" s="206"/>
      <c r="F77" s="207"/>
      <c r="G77" s="221"/>
      <c r="H77"/>
      <c r="I77" s="209"/>
      <c r="J77" s="207"/>
      <c r="K77" s="221"/>
      <c r="L77" s="285"/>
      <c r="M77" s="206"/>
      <c r="N77" s="207"/>
      <c r="O77" s="221"/>
      <c r="P77"/>
      <c r="Q77" s="206"/>
      <c r="R77" s="207"/>
      <c r="S77" s="221"/>
      <c r="T77" s="2"/>
      <c r="U77" s="276"/>
    </row>
    <row r="78" spans="1:21">
      <c r="A78" s="253"/>
      <c r="B78"/>
      <c r="C78"/>
      <c r="D78"/>
      <c r="E78" s="206"/>
      <c r="F78" s="207"/>
      <c r="G78" s="221"/>
      <c r="H78"/>
      <c r="I78" s="209"/>
      <c r="J78" s="207"/>
      <c r="K78" s="221"/>
      <c r="L78" s="285"/>
      <c r="M78" s="206"/>
      <c r="N78" s="207"/>
      <c r="O78" s="221"/>
      <c r="P78"/>
      <c r="Q78" s="206"/>
      <c r="R78" s="207"/>
      <c r="S78" s="221"/>
      <c r="T78" s="2"/>
      <c r="U78" s="276"/>
    </row>
    <row r="79" spans="1:21">
      <c r="A79" s="150" t="s">
        <v>143</v>
      </c>
      <c r="B79" s="150"/>
      <c r="C79" s="149"/>
      <c r="D79" s="210"/>
      <c r="E79" s="206"/>
      <c r="F79" s="207"/>
      <c r="G79" s="221"/>
      <c r="H79" s="210"/>
      <c r="I79" s="209"/>
      <c r="J79" s="207"/>
      <c r="K79" s="221"/>
      <c r="L79" s="286"/>
      <c r="M79" s="206"/>
      <c r="N79" s="207"/>
      <c r="O79" s="221"/>
      <c r="P79" s="210"/>
      <c r="Q79" s="206"/>
      <c r="R79" s="207"/>
      <c r="S79" s="221"/>
    </row>
    <row r="80" spans="1:21">
      <c r="A80" s="43"/>
      <c r="B80" s="43"/>
      <c r="C80" s="43"/>
      <c r="D80" s="211"/>
      <c r="E80" s="212"/>
      <c r="F80" s="207"/>
      <c r="G80" s="207"/>
      <c r="H80" s="211"/>
      <c r="I80" s="213"/>
      <c r="J80" s="207"/>
      <c r="K80" s="221"/>
      <c r="L80" s="287"/>
      <c r="M80" s="213"/>
      <c r="N80" s="207"/>
      <c r="O80" s="221"/>
      <c r="P80" s="210"/>
      <c r="Q80" s="213"/>
      <c r="R80" s="207"/>
      <c r="S80" s="221"/>
    </row>
    <row r="81" spans="1:19" ht="13.5" thickBot="1">
      <c r="A81" s="43"/>
      <c r="B81" s="43"/>
      <c r="C81" s="43"/>
      <c r="D81" s="214">
        <f t="shared" ref="D81:S81" si="33">SUM(D3:D80)</f>
        <v>1654492</v>
      </c>
      <c r="E81" s="215">
        <f t="shared" si="33"/>
        <v>1654492</v>
      </c>
      <c r="F81" s="216">
        <f t="shared" si="33"/>
        <v>0</v>
      </c>
      <c r="G81" s="248">
        <f t="shared" si="4"/>
        <v>0</v>
      </c>
      <c r="H81" s="214">
        <f>SUM(H3:H79)</f>
        <v>45437903.820000008</v>
      </c>
      <c r="I81" s="215">
        <f>SUM(I3:I79)</f>
        <v>46199181.790000021</v>
      </c>
      <c r="J81" s="216">
        <f t="shared" si="33"/>
        <v>-761277.97000000079</v>
      </c>
      <c r="K81" s="249">
        <f>ROUND(J81/H81,10)</f>
        <v>-1.6754249299999999E-2</v>
      </c>
      <c r="L81" s="288">
        <f>SUM(L3:L80)</f>
        <v>6068.5195209999993</v>
      </c>
      <c r="M81" s="215">
        <f t="shared" si="33"/>
        <v>6073.1799999999994</v>
      </c>
      <c r="N81" s="216">
        <f t="shared" si="33"/>
        <v>-4.6604790000000476</v>
      </c>
      <c r="O81" s="249">
        <f>ROUND(N81/L81,10)</f>
        <v>-7.6797629999999996E-4</v>
      </c>
      <c r="P81" s="214">
        <f t="shared" si="33"/>
        <v>57831687.239999987</v>
      </c>
      <c r="Q81" s="215">
        <f t="shared" si="33"/>
        <v>57861637.839999981</v>
      </c>
      <c r="R81" s="216">
        <f t="shared" si="33"/>
        <v>-29950.600000000239</v>
      </c>
      <c r="S81" s="272">
        <f t="shared" si="33"/>
        <v>-6.0354871299999995E-2</v>
      </c>
    </row>
    <row r="82" spans="1:19" ht="14.25" thickTop="1" thickBot="1">
      <c r="H82" s="217"/>
      <c r="I82" s="217"/>
    </row>
    <row r="83" spans="1:19" ht="13.5" thickBot="1">
      <c r="A83" s="129" t="s">
        <v>83</v>
      </c>
      <c r="B83" s="239"/>
      <c r="C83" s="130"/>
      <c r="D83" s="218"/>
      <c r="E83" s="218"/>
      <c r="F83" s="218"/>
      <c r="G83" s="218"/>
      <c r="H83" s="219"/>
      <c r="I83" s="220"/>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8"/>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685220.16</v>
      </c>
      <c r="D4">
        <v>685220.16</v>
      </c>
      <c r="E4" s="65">
        <f>C4-D4</f>
        <v>0</v>
      </c>
      <c r="F4" s="230">
        <f>ROUND(E4/C4,10)</f>
        <v>0</v>
      </c>
      <c r="G4" s="59"/>
    </row>
    <row r="5" spans="1:7" ht="13.9" customHeight="1">
      <c r="A5" t="s">
        <v>438</v>
      </c>
      <c r="B5" t="s">
        <v>439</v>
      </c>
      <c r="C5">
        <v>57.35</v>
      </c>
      <c r="D5">
        <v>57.42</v>
      </c>
      <c r="E5" s="65">
        <f t="shared" ref="E5:E16" si="0">C5-D5</f>
        <v>-7.0000000000000284E-2</v>
      </c>
      <c r="F5" s="230">
        <f t="shared" ref="F5:F18" si="1">ROUND(E5/C5,10)</f>
        <v>-1.2205753999999999E-3</v>
      </c>
      <c r="G5" s="59"/>
    </row>
    <row r="6" spans="1:7" ht="13.9" customHeight="1">
      <c r="A6" t="s">
        <v>440</v>
      </c>
      <c r="B6" t="s">
        <v>441</v>
      </c>
      <c r="C6">
        <v>75.98</v>
      </c>
      <c r="D6">
        <v>76.17</v>
      </c>
      <c r="E6" s="65">
        <f t="shared" si="0"/>
        <v>-0.18999999999999773</v>
      </c>
      <c r="F6" s="230">
        <f t="shared" si="1"/>
        <v>-2.5006580999999998E-3</v>
      </c>
      <c r="G6" s="59"/>
    </row>
    <row r="7" spans="1:7" ht="13.9" customHeight="1">
      <c r="A7" t="s">
        <v>442</v>
      </c>
      <c r="B7" t="s">
        <v>443</v>
      </c>
      <c r="C7">
        <v>-11.24</v>
      </c>
      <c r="D7">
        <v>-11.27</v>
      </c>
      <c r="E7" s="65">
        <f t="shared" si="0"/>
        <v>2.9999999999999361E-2</v>
      </c>
      <c r="F7" s="230">
        <f t="shared" si="1"/>
        <v>-2.6690390999999998E-3</v>
      </c>
      <c r="G7" s="59"/>
    </row>
    <row r="8" spans="1:7" ht="12.75">
      <c r="A8" t="s">
        <v>444</v>
      </c>
      <c r="B8" t="s">
        <v>445</v>
      </c>
      <c r="C8">
        <v>23.21</v>
      </c>
      <c r="D8">
        <v>23.26</v>
      </c>
      <c r="E8" s="65">
        <f t="shared" si="0"/>
        <v>-5.0000000000000711E-2</v>
      </c>
      <c r="F8" s="230">
        <f t="shared" si="1"/>
        <v>-2.1542439E-3</v>
      </c>
    </row>
    <row r="9" spans="1:7" ht="12.75">
      <c r="A9"/>
      <c r="B9"/>
      <c r="C9"/>
      <c r="D9"/>
      <c r="E9" s="65">
        <f t="shared" si="0"/>
        <v>0</v>
      </c>
      <c r="F9" s="230" t="e">
        <f t="shared" si="1"/>
        <v>#DIV/0!</v>
      </c>
      <c r="G9" s="59"/>
    </row>
    <row r="10" spans="1:7" ht="12.75">
      <c r="A10"/>
      <c r="B10"/>
      <c r="C10"/>
      <c r="D10"/>
      <c r="E10" s="65">
        <f>C10-D10</f>
        <v>0</v>
      </c>
      <c r="F10" s="230" t="e">
        <f t="shared" si="1"/>
        <v>#DIV/0!</v>
      </c>
      <c r="G10" s="59"/>
    </row>
    <row r="11" spans="1:7" ht="12.75">
      <c r="A11"/>
      <c r="B11"/>
      <c r="C11"/>
      <c r="D11"/>
      <c r="E11" s="65">
        <f>C11-D11</f>
        <v>0</v>
      </c>
      <c r="F11" s="230" t="e">
        <f t="shared" si="1"/>
        <v>#DIV/0!</v>
      </c>
      <c r="G11" s="59"/>
    </row>
    <row r="12" spans="1:7" ht="12.75">
      <c r="A12"/>
      <c r="B12"/>
      <c r="C12"/>
      <c r="D12"/>
      <c r="E12" s="65">
        <f>C12-D12</f>
        <v>0</v>
      </c>
      <c r="F12" s="230" t="e">
        <f>ROUND(E12/C12,10)</f>
        <v>#DIV/0!</v>
      </c>
      <c r="G12" s="59"/>
    </row>
    <row r="13" spans="1:7" customFormat="1" ht="12.75">
      <c r="E13" s="65">
        <f t="shared" si="0"/>
        <v>0</v>
      </c>
      <c r="F13" s="230" t="e">
        <f t="shared" si="1"/>
        <v>#DIV/0!</v>
      </c>
    </row>
    <row r="14" spans="1:7" ht="12.75">
      <c r="A14"/>
      <c r="B14"/>
      <c r="C14"/>
      <c r="D14"/>
      <c r="E14" s="65">
        <f t="shared" si="0"/>
        <v>0</v>
      </c>
      <c r="F14" s="230" t="e">
        <f t="shared" si="1"/>
        <v>#DIV/0!</v>
      </c>
      <c r="G14" s="59"/>
    </row>
    <row r="15" spans="1:7" ht="12.75">
      <c r="A15"/>
      <c r="B15" s="56"/>
      <c r="C15" s="66"/>
      <c r="D15" s="62"/>
      <c r="E15" s="65">
        <f t="shared" si="0"/>
        <v>0</v>
      </c>
      <c r="F15" s="230" t="e">
        <f t="shared" si="1"/>
        <v>#DIV/0!</v>
      </c>
      <c r="G15" s="59"/>
    </row>
    <row r="16" spans="1:7">
      <c r="A16" s="57"/>
      <c r="B16" s="56"/>
      <c r="C16" s="62"/>
      <c r="D16" s="62"/>
      <c r="E16" s="65">
        <f t="shared" si="0"/>
        <v>0</v>
      </c>
      <c r="F16" s="230" t="e">
        <f t="shared" si="1"/>
        <v>#DIV/0!</v>
      </c>
      <c r="G16" s="57"/>
    </row>
    <row r="17" spans="2:6">
      <c r="C17" s="67"/>
      <c r="D17" s="67"/>
      <c r="E17" s="67"/>
      <c r="F17" s="229"/>
    </row>
    <row r="18" spans="2:6" ht="12.75" thickBot="1">
      <c r="B18" s="68" t="s">
        <v>11</v>
      </c>
      <c r="C18" s="69">
        <f>SUM(C4:C17)</f>
        <v>685365.46</v>
      </c>
      <c r="D18" s="69">
        <f>SUM(D4:D17)</f>
        <v>685365.74000000011</v>
      </c>
      <c r="E18" s="69">
        <f>SUM(E4:E17)</f>
        <v>-0.27999999999999936</v>
      </c>
      <c r="F18" s="230">
        <f t="shared" si="1"/>
        <v>-4.0849999999999999E-7</v>
      </c>
    </row>
    <row r="19" spans="2:6" ht="12.75" thickTop="1"/>
    <row r="21" spans="2:6">
      <c r="B21" s="57"/>
      <c r="C21" s="63"/>
      <c r="D21" s="70"/>
      <c r="E21" s="63"/>
      <c r="F21" s="63"/>
    </row>
    <row r="26" spans="2:6" ht="12.75">
      <c r="B26"/>
      <c r="C26"/>
    </row>
    <row r="27" spans="2:6" ht="12.75">
      <c r="B27"/>
      <c r="C27"/>
    </row>
    <row r="28" spans="2:6" ht="12.75">
      <c r="B28"/>
      <c r="C28"/>
    </row>
    <row r="29" spans="2:6" ht="12.75">
      <c r="B29"/>
      <c r="C29"/>
    </row>
    <row r="30" spans="2:6" ht="12.75">
      <c r="B30"/>
      <c r="C30"/>
    </row>
    <row r="31" spans="2:6" ht="12.75">
      <c r="B31"/>
      <c r="C31"/>
    </row>
    <row r="32" spans="2:6" ht="12.75">
      <c r="B32"/>
      <c r="C32"/>
    </row>
    <row r="33" spans="2:3" ht="12.75">
      <c r="B33"/>
      <c r="C33"/>
    </row>
    <row r="34" spans="2:3" ht="12.75">
      <c r="B34"/>
      <c r="C34"/>
    </row>
    <row r="35" spans="2:3" ht="12.75">
      <c r="B35"/>
    </row>
    <row r="37" spans="2:3" ht="12.75">
      <c r="B37"/>
      <c r="C37"/>
    </row>
    <row r="38" spans="2:3" ht="15">
      <c r="B38" s="274"/>
      <c r="C38" s="274"/>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8"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42" bestFit="1" customWidth="1"/>
    <col min="22" max="22" width="18.42578125" style="49" customWidth="1"/>
    <col min="23" max="16384" width="8.85546875" style="49"/>
  </cols>
  <sheetData>
    <row r="1" spans="1:24" s="57" customFormat="1" ht="24">
      <c r="A1" s="135" t="s">
        <v>12</v>
      </c>
      <c r="B1" s="135" t="s">
        <v>55</v>
      </c>
      <c r="C1" s="279" t="s">
        <v>16</v>
      </c>
      <c r="D1" s="135" t="s">
        <v>5</v>
      </c>
      <c r="E1" s="158" t="s">
        <v>117</v>
      </c>
      <c r="F1" s="234" t="s">
        <v>118</v>
      </c>
      <c r="G1" s="137" t="s">
        <v>81</v>
      </c>
      <c r="H1" s="137" t="s">
        <v>193</v>
      </c>
      <c r="I1" s="143" t="s">
        <v>13</v>
      </c>
      <c r="J1" s="136" t="s">
        <v>75</v>
      </c>
      <c r="K1" s="137" t="s">
        <v>81</v>
      </c>
      <c r="L1" s="137" t="s">
        <v>193</v>
      </c>
      <c r="M1" s="143" t="s">
        <v>82</v>
      </c>
      <c r="N1" s="136" t="s">
        <v>122</v>
      </c>
      <c r="O1" s="137" t="s">
        <v>81</v>
      </c>
      <c r="P1" s="137" t="s">
        <v>193</v>
      </c>
      <c r="Q1" s="143" t="s">
        <v>124</v>
      </c>
      <c r="R1" s="136" t="s">
        <v>123</v>
      </c>
      <c r="S1" s="137" t="s">
        <v>81</v>
      </c>
      <c r="T1" s="137" t="s">
        <v>193</v>
      </c>
      <c r="U1" s="136" t="s">
        <v>125</v>
      </c>
    </row>
    <row r="2" spans="1:24" s="57" customFormat="1" ht="12.75">
      <c r="A2" t="s">
        <v>275</v>
      </c>
      <c r="B2" t="s">
        <v>440</v>
      </c>
      <c r="C2" s="276" t="s">
        <v>508</v>
      </c>
      <c r="D2" t="s">
        <v>509</v>
      </c>
      <c r="E2">
        <v>8805</v>
      </c>
      <c r="F2"/>
      <c r="G2" s="228">
        <f>E2-F2</f>
        <v>8805</v>
      </c>
      <c r="H2" s="240">
        <f>ROUND(G2/E2,10)</f>
        <v>1</v>
      </c>
      <c r="I2">
        <v>0</v>
      </c>
      <c r="J2"/>
      <c r="K2" s="228">
        <f>I2-J2</f>
        <v>0</v>
      </c>
      <c r="L2" s="240" t="e">
        <f>ROUND(K2/I2,10)</f>
        <v>#DIV/0!</v>
      </c>
      <c r="M2">
        <v>0</v>
      </c>
      <c r="N2"/>
      <c r="O2" s="228">
        <f>M2-N2</f>
        <v>0</v>
      </c>
      <c r="P2" s="240" t="e">
        <f>ROUND(O2/M2,10)</f>
        <v>#DIV/0!</v>
      </c>
      <c r="Q2">
        <v>0</v>
      </c>
      <c r="R2"/>
      <c r="S2" s="228">
        <f>Q2-R2</f>
        <v>0</v>
      </c>
      <c r="T2" s="240" t="e">
        <f>ROUND(S2/Q2,10)</f>
        <v>#DIV/0!</v>
      </c>
      <c r="U2" s="136"/>
      <c r="V2" s="222"/>
      <c r="W2" s="222"/>
      <c r="X2" s="222"/>
    </row>
    <row r="3" spans="1:24" s="57" customFormat="1" ht="12.75">
      <c r="A3" t="s">
        <v>275</v>
      </c>
      <c r="B3" t="s">
        <v>440</v>
      </c>
      <c r="C3" s="276" t="s">
        <v>508</v>
      </c>
      <c r="D3" t="s">
        <v>509</v>
      </c>
      <c r="E3">
        <v>8805</v>
      </c>
      <c r="F3"/>
      <c r="G3" s="228">
        <f t="shared" ref="G3:G23" si="0">E3-F3</f>
        <v>8805</v>
      </c>
      <c r="H3" s="240">
        <f t="shared" ref="H3:H23" si="1">ROUND(G3/E3,10)</f>
        <v>1</v>
      </c>
      <c r="I3">
        <v>0</v>
      </c>
      <c r="J3"/>
      <c r="K3" s="228">
        <f t="shared" ref="K3:K23" si="2">I3-J3</f>
        <v>0</v>
      </c>
      <c r="L3" s="240" t="e">
        <f t="shared" ref="L3:L23" si="3">ROUND(K3/I3,10)</f>
        <v>#DIV/0!</v>
      </c>
      <c r="M3">
        <v>0</v>
      </c>
      <c r="N3"/>
      <c r="O3" s="228">
        <f t="shared" ref="O3:O100" si="4">M3-N3</f>
        <v>0</v>
      </c>
      <c r="P3" s="240" t="e">
        <f t="shared" ref="P3:P100" si="5">ROUND(O3/M3,10)</f>
        <v>#DIV/0!</v>
      </c>
      <c r="Q3">
        <v>0</v>
      </c>
      <c r="R3"/>
      <c r="S3" s="228">
        <f t="shared" ref="S3:S100" si="6">Q3-R3</f>
        <v>0</v>
      </c>
      <c r="T3" s="240" t="e">
        <f t="shared" ref="T3:T100" si="7">ROUND(S3/Q3,10)</f>
        <v>#DIV/0!</v>
      </c>
      <c r="U3" s="136"/>
    </row>
    <row r="4" spans="1:24" s="57" customFormat="1" ht="12.75">
      <c r="A4" t="s">
        <v>275</v>
      </c>
      <c r="B4" t="s">
        <v>440</v>
      </c>
      <c r="C4" s="276" t="s">
        <v>508</v>
      </c>
      <c r="D4" t="s">
        <v>509</v>
      </c>
      <c r="E4">
        <v>8805</v>
      </c>
      <c r="F4"/>
      <c r="G4" s="228">
        <f t="shared" si="0"/>
        <v>8805</v>
      </c>
      <c r="H4" s="240">
        <f t="shared" si="1"/>
        <v>1</v>
      </c>
      <c r="I4">
        <v>0</v>
      </c>
      <c r="J4"/>
      <c r="K4" s="228">
        <f t="shared" si="2"/>
        <v>0</v>
      </c>
      <c r="L4" s="240" t="e">
        <f t="shared" si="3"/>
        <v>#DIV/0!</v>
      </c>
      <c r="M4">
        <v>0</v>
      </c>
      <c r="N4"/>
      <c r="O4" s="228">
        <f t="shared" si="4"/>
        <v>0</v>
      </c>
      <c r="P4" s="240" t="e">
        <f t="shared" si="5"/>
        <v>#DIV/0!</v>
      </c>
      <c r="Q4">
        <v>0</v>
      </c>
      <c r="R4"/>
      <c r="S4" s="228">
        <f t="shared" si="6"/>
        <v>0</v>
      </c>
      <c r="T4" s="240" t="e">
        <f t="shared" si="7"/>
        <v>#DIV/0!</v>
      </c>
      <c r="U4" s="136"/>
    </row>
    <row r="5" spans="1:24" s="57" customFormat="1" ht="12.75">
      <c r="A5" t="s">
        <v>275</v>
      </c>
      <c r="B5" t="s">
        <v>440</v>
      </c>
      <c r="C5" s="276" t="s">
        <v>508</v>
      </c>
      <c r="D5" t="s">
        <v>509</v>
      </c>
      <c r="E5">
        <v>7487</v>
      </c>
      <c r="F5"/>
      <c r="G5" s="228">
        <f t="shared" si="0"/>
        <v>7487</v>
      </c>
      <c r="H5" s="240">
        <f t="shared" si="1"/>
        <v>1</v>
      </c>
      <c r="I5">
        <v>0</v>
      </c>
      <c r="J5"/>
      <c r="K5" s="228">
        <f t="shared" si="2"/>
        <v>0</v>
      </c>
      <c r="L5" s="240" t="e">
        <f t="shared" si="3"/>
        <v>#DIV/0!</v>
      </c>
      <c r="M5">
        <v>0</v>
      </c>
      <c r="N5"/>
      <c r="O5" s="228">
        <f t="shared" si="4"/>
        <v>0</v>
      </c>
      <c r="P5" s="240" t="e">
        <f t="shared" si="5"/>
        <v>#DIV/0!</v>
      </c>
      <c r="Q5">
        <v>0</v>
      </c>
      <c r="R5"/>
      <c r="S5" s="228">
        <f t="shared" si="6"/>
        <v>0</v>
      </c>
      <c r="T5" s="240" t="e">
        <f t="shared" si="7"/>
        <v>#DIV/0!</v>
      </c>
      <c r="U5" s="136"/>
    </row>
    <row r="6" spans="1:24" s="57" customFormat="1" ht="12.75">
      <c r="A6" t="s">
        <v>275</v>
      </c>
      <c r="B6" t="s">
        <v>440</v>
      </c>
      <c r="C6" s="276" t="s">
        <v>508</v>
      </c>
      <c r="D6" t="s">
        <v>509</v>
      </c>
      <c r="E6">
        <v>7487</v>
      </c>
      <c r="F6"/>
      <c r="G6" s="228">
        <f t="shared" ref="G6:G15" si="8">E6-F6</f>
        <v>7487</v>
      </c>
      <c r="H6" s="240">
        <f t="shared" ref="H6:H15" si="9">ROUND(G6/E6,10)</f>
        <v>1</v>
      </c>
      <c r="I6">
        <v>0</v>
      </c>
      <c r="J6"/>
      <c r="K6" s="228">
        <f t="shared" ref="K6:K15" si="10">I6-J6</f>
        <v>0</v>
      </c>
      <c r="L6" s="240" t="e">
        <f t="shared" ref="L6:L15" si="11">ROUND(K6/I6,10)</f>
        <v>#DIV/0!</v>
      </c>
      <c r="M6">
        <v>0</v>
      </c>
      <c r="N6"/>
      <c r="O6" s="228">
        <f t="shared" ref="O6:O15" si="12">M6-N6</f>
        <v>0</v>
      </c>
      <c r="P6" s="240" t="e">
        <f t="shared" ref="P6:P15" si="13">ROUND(O6/M6,10)</f>
        <v>#DIV/0!</v>
      </c>
      <c r="Q6">
        <v>0</v>
      </c>
      <c r="R6"/>
      <c r="S6" s="228">
        <f t="shared" ref="S6:S15" si="14">Q6-R6</f>
        <v>0</v>
      </c>
      <c r="T6" s="240" t="e">
        <f t="shared" ref="T6:T15" si="15">ROUND(S6/Q6,10)</f>
        <v>#DIV/0!</v>
      </c>
      <c r="U6" s="136"/>
    </row>
    <row r="7" spans="1:24" s="57" customFormat="1" ht="12.75">
      <c r="A7" t="s">
        <v>275</v>
      </c>
      <c r="B7" t="s">
        <v>518</v>
      </c>
      <c r="C7" s="276">
        <v>925458101</v>
      </c>
      <c r="D7" t="s">
        <v>519</v>
      </c>
      <c r="E7">
        <v>3400</v>
      </c>
      <c r="F7"/>
      <c r="G7" s="228">
        <f t="shared" si="8"/>
        <v>3400</v>
      </c>
      <c r="H7" s="240">
        <f t="shared" si="9"/>
        <v>1</v>
      </c>
      <c r="I7">
        <v>0</v>
      </c>
      <c r="J7"/>
      <c r="K7" s="228">
        <f t="shared" si="10"/>
        <v>0</v>
      </c>
      <c r="L7" s="240" t="e">
        <f t="shared" si="11"/>
        <v>#DIV/0!</v>
      </c>
      <c r="M7">
        <v>0</v>
      </c>
      <c r="N7"/>
      <c r="O7" s="228">
        <f t="shared" si="12"/>
        <v>0</v>
      </c>
      <c r="P7" s="240" t="e">
        <f t="shared" si="13"/>
        <v>#DIV/0!</v>
      </c>
      <c r="Q7">
        <v>0</v>
      </c>
      <c r="R7"/>
      <c r="S7" s="228">
        <f t="shared" si="14"/>
        <v>0</v>
      </c>
      <c r="T7" s="240" t="e">
        <f t="shared" si="15"/>
        <v>#DIV/0!</v>
      </c>
      <c r="U7" s="136"/>
    </row>
    <row r="8" spans="1:24" s="57" customFormat="1" ht="12.75">
      <c r="A8" t="s">
        <v>275</v>
      </c>
      <c r="B8" t="s">
        <v>442</v>
      </c>
      <c r="C8" s="276" t="s">
        <v>503</v>
      </c>
      <c r="D8" t="s">
        <v>504</v>
      </c>
      <c r="E8">
        <v>26181</v>
      </c>
      <c r="F8"/>
      <c r="G8" s="228">
        <f t="shared" si="8"/>
        <v>26181</v>
      </c>
      <c r="H8" s="240">
        <f t="shared" si="9"/>
        <v>1</v>
      </c>
      <c r="I8">
        <v>10276.68</v>
      </c>
      <c r="J8"/>
      <c r="K8" s="228">
        <f t="shared" si="10"/>
        <v>10276.68</v>
      </c>
      <c r="L8" s="240">
        <f t="shared" si="11"/>
        <v>1</v>
      </c>
      <c r="M8">
        <v>0</v>
      </c>
      <c r="N8"/>
      <c r="O8" s="228">
        <f t="shared" si="12"/>
        <v>0</v>
      </c>
      <c r="P8" s="240" t="e">
        <f t="shared" si="13"/>
        <v>#DIV/0!</v>
      </c>
      <c r="Q8">
        <v>-111.49</v>
      </c>
      <c r="R8"/>
      <c r="S8" s="228">
        <f t="shared" si="14"/>
        <v>-111.49</v>
      </c>
      <c r="T8" s="240">
        <f t="shared" si="15"/>
        <v>1</v>
      </c>
      <c r="U8" s="136"/>
    </row>
    <row r="9" spans="1:24" s="57" customFormat="1" ht="12.75">
      <c r="A9" t="s">
        <v>275</v>
      </c>
      <c r="B9" t="s">
        <v>438</v>
      </c>
      <c r="C9" s="276" t="s">
        <v>520</v>
      </c>
      <c r="D9" t="s">
        <v>521</v>
      </c>
      <c r="E9">
        <v>6140</v>
      </c>
      <c r="F9"/>
      <c r="G9" s="228">
        <f t="shared" si="8"/>
        <v>6140</v>
      </c>
      <c r="H9" s="240">
        <f t="shared" si="9"/>
        <v>1</v>
      </c>
      <c r="I9">
        <v>0</v>
      </c>
      <c r="J9"/>
      <c r="K9" s="228">
        <f t="shared" si="10"/>
        <v>0</v>
      </c>
      <c r="L9" s="240" t="e">
        <f t="shared" si="11"/>
        <v>#DIV/0!</v>
      </c>
      <c r="M9">
        <v>0</v>
      </c>
      <c r="N9"/>
      <c r="O9" s="228">
        <f t="shared" si="12"/>
        <v>0</v>
      </c>
      <c r="P9" s="240" t="e">
        <f t="shared" si="13"/>
        <v>#DIV/0!</v>
      </c>
      <c r="Q9">
        <v>0</v>
      </c>
      <c r="R9"/>
      <c r="S9" s="228">
        <f t="shared" si="14"/>
        <v>0</v>
      </c>
      <c r="T9" s="240" t="e">
        <f t="shared" si="15"/>
        <v>#DIV/0!</v>
      </c>
      <c r="U9" s="136"/>
    </row>
    <row r="10" spans="1:24" s="57" customFormat="1" ht="12.75">
      <c r="A10" t="s">
        <v>275</v>
      </c>
      <c r="B10" t="s">
        <v>518</v>
      </c>
      <c r="C10" s="276" t="s">
        <v>522</v>
      </c>
      <c r="D10" t="s">
        <v>523</v>
      </c>
      <c r="E10">
        <v>1236.7</v>
      </c>
      <c r="F10"/>
      <c r="G10" s="228">
        <f t="shared" si="8"/>
        <v>1236.7</v>
      </c>
      <c r="H10" s="240">
        <f t="shared" si="9"/>
        <v>1</v>
      </c>
      <c r="I10">
        <v>0</v>
      </c>
      <c r="J10"/>
      <c r="K10" s="228">
        <f t="shared" si="10"/>
        <v>0</v>
      </c>
      <c r="L10" s="240" t="e">
        <f t="shared" si="11"/>
        <v>#DIV/0!</v>
      </c>
      <c r="M10">
        <v>0</v>
      </c>
      <c r="N10"/>
      <c r="O10" s="228">
        <f t="shared" si="12"/>
        <v>0</v>
      </c>
      <c r="P10" s="240" t="e">
        <f t="shared" si="13"/>
        <v>#DIV/0!</v>
      </c>
      <c r="Q10">
        <v>0</v>
      </c>
      <c r="R10"/>
      <c r="S10" s="228">
        <f t="shared" si="14"/>
        <v>0</v>
      </c>
      <c r="T10" s="240" t="e">
        <f t="shared" si="15"/>
        <v>#DIV/0!</v>
      </c>
      <c r="U10" s="136"/>
    </row>
    <row r="11" spans="1:24" s="57" customFormat="1" ht="12.75">
      <c r="A11" t="s">
        <v>275</v>
      </c>
      <c r="B11" t="s">
        <v>518</v>
      </c>
      <c r="C11" s="276" t="s">
        <v>310</v>
      </c>
      <c r="D11" t="s">
        <v>450</v>
      </c>
      <c r="E11">
        <v>2600</v>
      </c>
      <c r="F11"/>
      <c r="G11" s="228">
        <f t="shared" si="8"/>
        <v>2600</v>
      </c>
      <c r="H11" s="240">
        <f t="shared" si="9"/>
        <v>1</v>
      </c>
      <c r="I11">
        <v>3627.4</v>
      </c>
      <c r="J11"/>
      <c r="K11" s="228">
        <f t="shared" si="10"/>
        <v>3627.4</v>
      </c>
      <c r="L11" s="240">
        <f t="shared" si="11"/>
        <v>1</v>
      </c>
      <c r="M11">
        <v>640.13</v>
      </c>
      <c r="N11"/>
      <c r="O11" s="228">
        <f t="shared" si="12"/>
        <v>640.13</v>
      </c>
      <c r="P11" s="240">
        <f t="shared" si="13"/>
        <v>1</v>
      </c>
      <c r="Q11">
        <v>0</v>
      </c>
      <c r="R11"/>
      <c r="S11" s="228">
        <f t="shared" si="14"/>
        <v>0</v>
      </c>
      <c r="T11" s="240" t="e">
        <f t="shared" si="15"/>
        <v>#DIV/0!</v>
      </c>
      <c r="U11" s="136"/>
    </row>
    <row r="12" spans="1:24" s="57" customFormat="1" ht="12.75">
      <c r="A12" t="s">
        <v>275</v>
      </c>
      <c r="B12" t="s">
        <v>518</v>
      </c>
      <c r="C12" s="276" t="s">
        <v>310</v>
      </c>
      <c r="D12" t="s">
        <v>450</v>
      </c>
      <c r="E12">
        <v>2600</v>
      </c>
      <c r="F12"/>
      <c r="G12" s="228">
        <f t="shared" si="8"/>
        <v>2600</v>
      </c>
      <c r="H12" s="240">
        <f t="shared" si="9"/>
        <v>1</v>
      </c>
      <c r="I12">
        <v>0</v>
      </c>
      <c r="J12"/>
      <c r="K12" s="228">
        <f t="shared" si="10"/>
        <v>0</v>
      </c>
      <c r="L12" s="240" t="e">
        <f t="shared" si="11"/>
        <v>#DIV/0!</v>
      </c>
      <c r="M12">
        <v>0</v>
      </c>
      <c r="N12"/>
      <c r="O12" s="228">
        <f t="shared" si="12"/>
        <v>0</v>
      </c>
      <c r="P12" s="240" t="e">
        <f t="shared" si="13"/>
        <v>#DIV/0!</v>
      </c>
      <c r="Q12">
        <v>0</v>
      </c>
      <c r="R12"/>
      <c r="S12" s="228">
        <f t="shared" si="14"/>
        <v>0</v>
      </c>
      <c r="T12" s="240" t="e">
        <f t="shared" si="15"/>
        <v>#DIV/0!</v>
      </c>
      <c r="U12" s="136"/>
    </row>
    <row r="13" spans="1:24" s="57" customFormat="1" ht="12.75">
      <c r="A13" t="s">
        <v>275</v>
      </c>
      <c r="B13" t="s">
        <v>518</v>
      </c>
      <c r="C13" s="276" t="s">
        <v>421</v>
      </c>
      <c r="D13" t="s">
        <v>514</v>
      </c>
      <c r="E13">
        <v>64107</v>
      </c>
      <c r="F13"/>
      <c r="G13" s="228">
        <f t="shared" si="8"/>
        <v>64107</v>
      </c>
      <c r="H13" s="240">
        <f t="shared" si="9"/>
        <v>1</v>
      </c>
      <c r="I13">
        <v>0</v>
      </c>
      <c r="J13"/>
      <c r="K13" s="228">
        <f t="shared" si="10"/>
        <v>0</v>
      </c>
      <c r="L13" s="240" t="e">
        <f t="shared" si="11"/>
        <v>#DIV/0!</v>
      </c>
      <c r="M13">
        <v>0</v>
      </c>
      <c r="N13"/>
      <c r="O13" s="228">
        <f t="shared" si="12"/>
        <v>0</v>
      </c>
      <c r="P13" s="240" t="e">
        <f t="shared" si="13"/>
        <v>#DIV/0!</v>
      </c>
      <c r="Q13">
        <v>0</v>
      </c>
      <c r="R13"/>
      <c r="S13" s="228">
        <f t="shared" si="14"/>
        <v>0</v>
      </c>
      <c r="T13" s="240" t="e">
        <f t="shared" si="15"/>
        <v>#DIV/0!</v>
      </c>
      <c r="U13" s="136"/>
    </row>
    <row r="14" spans="1:24" s="57" customFormat="1" ht="12.75">
      <c r="A14" t="s">
        <v>275</v>
      </c>
      <c r="B14" t="s">
        <v>518</v>
      </c>
      <c r="C14" s="276" t="s">
        <v>421</v>
      </c>
      <c r="D14" t="s">
        <v>514</v>
      </c>
      <c r="E14">
        <v>20000</v>
      </c>
      <c r="F14"/>
      <c r="G14" s="228">
        <f t="shared" si="8"/>
        <v>20000</v>
      </c>
      <c r="H14" s="240">
        <f t="shared" si="9"/>
        <v>1</v>
      </c>
      <c r="I14">
        <v>0</v>
      </c>
      <c r="J14"/>
      <c r="K14" s="228">
        <f t="shared" si="10"/>
        <v>0</v>
      </c>
      <c r="L14" s="240" t="e">
        <f t="shared" si="11"/>
        <v>#DIV/0!</v>
      </c>
      <c r="M14">
        <v>0</v>
      </c>
      <c r="N14"/>
      <c r="O14" s="228">
        <f t="shared" si="12"/>
        <v>0</v>
      </c>
      <c r="P14" s="240" t="e">
        <f t="shared" si="13"/>
        <v>#DIV/0!</v>
      </c>
      <c r="Q14">
        <v>0</v>
      </c>
      <c r="R14"/>
      <c r="S14" s="228">
        <f t="shared" si="14"/>
        <v>0</v>
      </c>
      <c r="T14" s="240" t="e">
        <f t="shared" si="15"/>
        <v>#DIV/0!</v>
      </c>
      <c r="U14" s="136"/>
    </row>
    <row r="15" spans="1:24" s="57" customFormat="1" ht="12.75">
      <c r="A15" t="s">
        <v>275</v>
      </c>
      <c r="B15" t="s">
        <v>518</v>
      </c>
      <c r="C15" s="276" t="s">
        <v>421</v>
      </c>
      <c r="D15" t="s">
        <v>514</v>
      </c>
      <c r="E15">
        <v>30407</v>
      </c>
      <c r="F15"/>
      <c r="G15" s="228">
        <f t="shared" si="8"/>
        <v>30407</v>
      </c>
      <c r="H15" s="240">
        <f t="shared" si="9"/>
        <v>1</v>
      </c>
      <c r="I15">
        <v>0</v>
      </c>
      <c r="J15"/>
      <c r="K15" s="228">
        <f t="shared" si="10"/>
        <v>0</v>
      </c>
      <c r="L15" s="240" t="e">
        <f t="shared" si="11"/>
        <v>#DIV/0!</v>
      </c>
      <c r="M15">
        <v>0</v>
      </c>
      <c r="N15"/>
      <c r="O15" s="228">
        <f t="shared" si="12"/>
        <v>0</v>
      </c>
      <c r="P15" s="240" t="e">
        <f t="shared" si="13"/>
        <v>#DIV/0!</v>
      </c>
      <c r="Q15">
        <v>0</v>
      </c>
      <c r="R15"/>
      <c r="S15" s="228">
        <f t="shared" si="14"/>
        <v>0</v>
      </c>
      <c r="T15" s="240" t="e">
        <f t="shared" si="15"/>
        <v>#DIV/0!</v>
      </c>
      <c r="U15" s="136"/>
    </row>
    <row r="16" spans="1:24" s="57" customFormat="1" ht="12.75">
      <c r="A16" t="s">
        <v>275</v>
      </c>
      <c r="B16" t="s">
        <v>518</v>
      </c>
      <c r="C16" s="276" t="s">
        <v>334</v>
      </c>
      <c r="D16" t="s">
        <v>466</v>
      </c>
      <c r="E16">
        <v>7800</v>
      </c>
      <c r="F16"/>
      <c r="G16" s="228">
        <f t="shared" si="0"/>
        <v>7800</v>
      </c>
      <c r="H16" s="240">
        <f t="shared" si="1"/>
        <v>1</v>
      </c>
      <c r="I16">
        <v>0</v>
      </c>
      <c r="J16"/>
      <c r="K16" s="228">
        <f t="shared" si="2"/>
        <v>0</v>
      </c>
      <c r="L16" s="240" t="e">
        <f t="shared" si="3"/>
        <v>#DIV/0!</v>
      </c>
      <c r="M16">
        <v>0</v>
      </c>
      <c r="N16"/>
      <c r="O16" s="228">
        <f t="shared" si="4"/>
        <v>0</v>
      </c>
      <c r="P16" s="240" t="e">
        <f t="shared" si="5"/>
        <v>#DIV/0!</v>
      </c>
      <c r="Q16">
        <v>0</v>
      </c>
      <c r="R16"/>
      <c r="S16" s="228">
        <f t="shared" si="6"/>
        <v>0</v>
      </c>
      <c r="T16" s="240" t="e">
        <f t="shared" si="7"/>
        <v>#DIV/0!</v>
      </c>
      <c r="U16" s="136"/>
    </row>
    <row r="17" spans="1:21" s="57" customFormat="1" ht="12.75">
      <c r="A17" t="s">
        <v>275</v>
      </c>
      <c r="B17" t="s">
        <v>440</v>
      </c>
      <c r="C17" s="276" t="s">
        <v>524</v>
      </c>
      <c r="D17" t="s">
        <v>525</v>
      </c>
      <c r="E17">
        <v>4674</v>
      </c>
      <c r="F17"/>
      <c r="G17" s="228">
        <f t="shared" si="0"/>
        <v>4674</v>
      </c>
      <c r="H17" s="240">
        <f t="shared" si="1"/>
        <v>1</v>
      </c>
      <c r="I17">
        <v>0</v>
      </c>
      <c r="J17"/>
      <c r="K17" s="228">
        <f t="shared" si="2"/>
        <v>0</v>
      </c>
      <c r="L17" s="240" t="e">
        <f t="shared" si="3"/>
        <v>#DIV/0!</v>
      </c>
      <c r="M17">
        <v>0</v>
      </c>
      <c r="N17"/>
      <c r="O17" s="228">
        <f t="shared" si="4"/>
        <v>0</v>
      </c>
      <c r="P17" s="240" t="e">
        <f t="shared" si="5"/>
        <v>#DIV/0!</v>
      </c>
      <c r="Q17">
        <v>0</v>
      </c>
      <c r="R17"/>
      <c r="S17" s="228">
        <f t="shared" si="6"/>
        <v>0</v>
      </c>
      <c r="T17" s="240" t="e">
        <f t="shared" si="7"/>
        <v>#DIV/0!</v>
      </c>
      <c r="U17" s="136"/>
    </row>
    <row r="18" spans="1:21" s="57" customFormat="1" ht="12.75">
      <c r="A18" t="s">
        <v>275</v>
      </c>
      <c r="B18" t="s">
        <v>440</v>
      </c>
      <c r="C18" s="276" t="s">
        <v>524</v>
      </c>
      <c r="D18" t="s">
        <v>525</v>
      </c>
      <c r="E18">
        <v>4674</v>
      </c>
      <c r="F18"/>
      <c r="G18" s="228">
        <f t="shared" si="0"/>
        <v>4674</v>
      </c>
      <c r="H18" s="240">
        <f t="shared" si="1"/>
        <v>1</v>
      </c>
      <c r="I18">
        <v>0</v>
      </c>
      <c r="J18"/>
      <c r="K18" s="228">
        <f t="shared" si="2"/>
        <v>0</v>
      </c>
      <c r="L18" s="240" t="e">
        <f t="shared" si="3"/>
        <v>#DIV/0!</v>
      </c>
      <c r="M18">
        <v>0</v>
      </c>
      <c r="N18"/>
      <c r="O18" s="228">
        <f t="shared" si="4"/>
        <v>0</v>
      </c>
      <c r="P18" s="240" t="e">
        <f t="shared" si="5"/>
        <v>#DIV/0!</v>
      </c>
      <c r="Q18">
        <v>0</v>
      </c>
      <c r="R18"/>
      <c r="S18" s="228">
        <f t="shared" si="6"/>
        <v>0</v>
      </c>
      <c r="T18" s="240" t="e">
        <f t="shared" si="7"/>
        <v>#DIV/0!</v>
      </c>
      <c r="U18" s="136"/>
    </row>
    <row r="19" spans="1:21" s="57" customFormat="1" ht="12.75">
      <c r="A19" t="s">
        <v>275</v>
      </c>
      <c r="B19" t="s">
        <v>440</v>
      </c>
      <c r="C19" s="276" t="s">
        <v>524</v>
      </c>
      <c r="D19" t="s">
        <v>525</v>
      </c>
      <c r="E19">
        <v>5497</v>
      </c>
      <c r="F19"/>
      <c r="G19" s="228">
        <f t="shared" si="0"/>
        <v>5497</v>
      </c>
      <c r="H19" s="240">
        <f t="shared" si="1"/>
        <v>1</v>
      </c>
      <c r="I19">
        <v>0</v>
      </c>
      <c r="J19"/>
      <c r="K19" s="228">
        <f t="shared" si="2"/>
        <v>0</v>
      </c>
      <c r="L19" s="240" t="e">
        <f t="shared" si="3"/>
        <v>#DIV/0!</v>
      </c>
      <c r="M19">
        <v>0</v>
      </c>
      <c r="N19"/>
      <c r="O19" s="228">
        <f t="shared" si="4"/>
        <v>0</v>
      </c>
      <c r="P19" s="240" t="e">
        <f t="shared" si="5"/>
        <v>#DIV/0!</v>
      </c>
      <c r="Q19">
        <v>0</v>
      </c>
      <c r="R19"/>
      <c r="S19" s="228">
        <f t="shared" si="6"/>
        <v>0</v>
      </c>
      <c r="T19" s="240" t="e">
        <f t="shared" si="7"/>
        <v>#DIV/0!</v>
      </c>
      <c r="U19" s="136"/>
    </row>
    <row r="20" spans="1:21" s="57" customFormat="1" ht="12.75">
      <c r="A20" t="s">
        <v>275</v>
      </c>
      <c r="B20" t="s">
        <v>440</v>
      </c>
      <c r="C20" s="276" t="s">
        <v>524</v>
      </c>
      <c r="D20" t="s">
        <v>525</v>
      </c>
      <c r="E20">
        <v>4674</v>
      </c>
      <c r="F20"/>
      <c r="G20" s="228">
        <f t="shared" si="0"/>
        <v>4674</v>
      </c>
      <c r="H20" s="240">
        <f t="shared" si="1"/>
        <v>1</v>
      </c>
      <c r="I20">
        <v>0</v>
      </c>
      <c r="J20"/>
      <c r="K20" s="228">
        <f t="shared" si="2"/>
        <v>0</v>
      </c>
      <c r="L20" s="240" t="e">
        <f t="shared" si="3"/>
        <v>#DIV/0!</v>
      </c>
      <c r="M20">
        <v>0</v>
      </c>
      <c r="N20"/>
      <c r="O20" s="228">
        <f t="shared" si="4"/>
        <v>0</v>
      </c>
      <c r="P20" s="240" t="e">
        <f t="shared" si="5"/>
        <v>#DIV/0!</v>
      </c>
      <c r="Q20">
        <v>0</v>
      </c>
      <c r="R20"/>
      <c r="S20" s="228">
        <f t="shared" si="6"/>
        <v>0</v>
      </c>
      <c r="T20" s="240" t="e">
        <f t="shared" si="7"/>
        <v>#DIV/0!</v>
      </c>
      <c r="U20" s="136"/>
    </row>
    <row r="21" spans="1:21" s="57" customFormat="1" ht="12.75">
      <c r="A21" t="s">
        <v>275</v>
      </c>
      <c r="B21" t="s">
        <v>518</v>
      </c>
      <c r="C21" s="276" t="s">
        <v>396</v>
      </c>
      <c r="D21" t="s">
        <v>499</v>
      </c>
      <c r="E21">
        <v>11899</v>
      </c>
      <c r="F21"/>
      <c r="G21" s="228">
        <f t="shared" si="0"/>
        <v>11899</v>
      </c>
      <c r="H21" s="240">
        <f t="shared" si="1"/>
        <v>1</v>
      </c>
      <c r="I21">
        <v>3251.6</v>
      </c>
      <c r="J21"/>
      <c r="K21" s="228">
        <f t="shared" si="2"/>
        <v>3251.6</v>
      </c>
      <c r="L21" s="240">
        <f t="shared" si="3"/>
        <v>1</v>
      </c>
      <c r="M21">
        <v>704.88</v>
      </c>
      <c r="N21"/>
      <c r="O21" s="228">
        <f t="shared" si="4"/>
        <v>704.88</v>
      </c>
      <c r="P21" s="240">
        <f t="shared" si="5"/>
        <v>1</v>
      </c>
      <c r="Q21">
        <v>0</v>
      </c>
      <c r="R21"/>
      <c r="S21" s="228">
        <f t="shared" si="6"/>
        <v>0</v>
      </c>
      <c r="T21" s="240" t="e">
        <f t="shared" si="7"/>
        <v>#DIV/0!</v>
      </c>
      <c r="U21" s="136"/>
    </row>
    <row r="22" spans="1:21" s="57" customFormat="1" ht="12.75">
      <c r="A22" t="s">
        <v>275</v>
      </c>
      <c r="B22" t="s">
        <v>518</v>
      </c>
      <c r="C22" s="276">
        <v>799926100</v>
      </c>
      <c r="D22" t="s">
        <v>496</v>
      </c>
      <c r="E22">
        <v>15640</v>
      </c>
      <c r="F22"/>
      <c r="G22" s="228">
        <f t="shared" si="0"/>
        <v>15640</v>
      </c>
      <c r="H22" s="240">
        <f t="shared" si="1"/>
        <v>1</v>
      </c>
      <c r="I22">
        <v>0</v>
      </c>
      <c r="J22"/>
      <c r="K22" s="228">
        <f t="shared" si="2"/>
        <v>0</v>
      </c>
      <c r="L22" s="240" t="e">
        <f t="shared" si="3"/>
        <v>#DIV/0!</v>
      </c>
      <c r="M22">
        <v>0</v>
      </c>
      <c r="N22"/>
      <c r="O22" s="228">
        <f t="shared" si="4"/>
        <v>0</v>
      </c>
      <c r="P22" s="240" t="e">
        <f t="shared" si="5"/>
        <v>#DIV/0!</v>
      </c>
      <c r="Q22">
        <v>0</v>
      </c>
      <c r="R22"/>
      <c r="S22" s="228">
        <f t="shared" si="6"/>
        <v>0</v>
      </c>
      <c r="T22" s="240" t="e">
        <f t="shared" si="7"/>
        <v>#DIV/0!</v>
      </c>
      <c r="U22" s="136"/>
    </row>
    <row r="23" spans="1:21" s="57" customFormat="1" ht="12.75">
      <c r="A23" t="s">
        <v>275</v>
      </c>
      <c r="B23" t="s">
        <v>440</v>
      </c>
      <c r="C23" s="276">
        <v>599933900</v>
      </c>
      <c r="D23" t="s">
        <v>512</v>
      </c>
      <c r="E23">
        <v>3050</v>
      </c>
      <c r="F23"/>
      <c r="G23" s="228">
        <f t="shared" si="0"/>
        <v>3050</v>
      </c>
      <c r="H23" s="240">
        <f t="shared" si="1"/>
        <v>1</v>
      </c>
      <c r="I23">
        <v>0</v>
      </c>
      <c r="J23"/>
      <c r="K23" s="228">
        <f t="shared" si="2"/>
        <v>0</v>
      </c>
      <c r="L23" s="240" t="e">
        <f t="shared" si="3"/>
        <v>#DIV/0!</v>
      </c>
      <c r="M23">
        <v>0</v>
      </c>
      <c r="N23"/>
      <c r="O23" s="228">
        <f t="shared" si="4"/>
        <v>0</v>
      </c>
      <c r="P23" s="240" t="e">
        <f t="shared" si="5"/>
        <v>#DIV/0!</v>
      </c>
      <c r="Q23">
        <v>0</v>
      </c>
      <c r="R23"/>
      <c r="S23" s="228">
        <f t="shared" si="6"/>
        <v>0</v>
      </c>
      <c r="T23" s="240" t="e">
        <f t="shared" si="7"/>
        <v>#DIV/0!</v>
      </c>
      <c r="U23" s="136"/>
    </row>
    <row r="24" spans="1:21" s="57" customFormat="1" ht="12.75">
      <c r="A24" t="s">
        <v>275</v>
      </c>
      <c r="B24" t="s">
        <v>518</v>
      </c>
      <c r="C24" s="276">
        <v>456788108</v>
      </c>
      <c r="D24" t="s">
        <v>471</v>
      </c>
      <c r="E24">
        <v>27400</v>
      </c>
      <c r="F24"/>
      <c r="G24" s="228">
        <f t="shared" ref="G24:G38" si="16">E24-F24</f>
        <v>27400</v>
      </c>
      <c r="H24" s="240">
        <f t="shared" ref="H24:H38" si="17">ROUND(G24/E24,10)</f>
        <v>1</v>
      </c>
      <c r="I24">
        <v>6161.87</v>
      </c>
      <c r="J24"/>
      <c r="K24" s="228">
        <f t="shared" ref="K24:K53" si="18">I24-J24</f>
        <v>6161.87</v>
      </c>
      <c r="L24" s="240">
        <f t="shared" ref="L24:L53" si="19">ROUND(K24/I24,10)</f>
        <v>1</v>
      </c>
      <c r="M24">
        <v>684.65</v>
      </c>
      <c r="N24"/>
      <c r="O24" s="228">
        <f t="shared" si="4"/>
        <v>684.65</v>
      </c>
      <c r="P24" s="240">
        <f t="shared" si="5"/>
        <v>1</v>
      </c>
      <c r="Q24">
        <v>0</v>
      </c>
      <c r="R24"/>
      <c r="S24" s="228">
        <f t="shared" si="6"/>
        <v>0</v>
      </c>
      <c r="T24" s="240" t="e">
        <f t="shared" si="7"/>
        <v>#DIV/0!</v>
      </c>
      <c r="U24" s="136"/>
    </row>
    <row r="25" spans="1:21" s="57" customFormat="1" ht="12.75">
      <c r="A25" t="s">
        <v>275</v>
      </c>
      <c r="B25" t="s">
        <v>444</v>
      </c>
      <c r="C25" s="276">
        <v>698604006</v>
      </c>
      <c r="D25" t="s">
        <v>516</v>
      </c>
      <c r="E25">
        <v>6803</v>
      </c>
      <c r="F25"/>
      <c r="G25" s="228">
        <f t="shared" si="16"/>
        <v>6803</v>
      </c>
      <c r="H25" s="240">
        <f t="shared" si="17"/>
        <v>1</v>
      </c>
      <c r="I25">
        <v>1590.96</v>
      </c>
      <c r="J25"/>
      <c r="K25" s="228">
        <f t="shared" ref="K25:K37" si="20">I25-J25</f>
        <v>1590.96</v>
      </c>
      <c r="L25" s="240">
        <f t="shared" ref="L25:L37" si="21">ROUND(K25/I25,10)</f>
        <v>1</v>
      </c>
      <c r="M25">
        <v>0</v>
      </c>
      <c r="N25"/>
      <c r="O25" s="228">
        <f t="shared" ref="O25:O37" si="22">M25-N25</f>
        <v>0</v>
      </c>
      <c r="P25" s="240" t="e">
        <f t="shared" ref="P25:P37" si="23">ROUND(O25/M25,10)</f>
        <v>#DIV/0!</v>
      </c>
      <c r="Q25">
        <v>-72.48</v>
      </c>
      <c r="R25"/>
      <c r="S25" s="228">
        <f t="shared" ref="S25:S37" si="24">Q25-R25</f>
        <v>-72.48</v>
      </c>
      <c r="T25" s="240">
        <f t="shared" ref="T25:T37" si="25">ROUND(S25/Q25,10)</f>
        <v>1</v>
      </c>
      <c r="U25" s="136"/>
    </row>
    <row r="26" spans="1:21" s="57" customFormat="1" ht="12.75">
      <c r="A26" t="s">
        <v>275</v>
      </c>
      <c r="B26" t="s">
        <v>442</v>
      </c>
      <c r="C26" s="276" t="s">
        <v>452</v>
      </c>
      <c r="D26" t="s">
        <v>314</v>
      </c>
      <c r="E26">
        <v>70458</v>
      </c>
      <c r="F26"/>
      <c r="G26" s="228">
        <f t="shared" si="16"/>
        <v>70458</v>
      </c>
      <c r="H26" s="240">
        <f t="shared" si="17"/>
        <v>1</v>
      </c>
      <c r="I26">
        <v>11321.57</v>
      </c>
      <c r="J26"/>
      <c r="K26" s="228">
        <f t="shared" si="20"/>
        <v>11321.57</v>
      </c>
      <c r="L26" s="240">
        <f t="shared" si="21"/>
        <v>1</v>
      </c>
      <c r="M26">
        <v>0</v>
      </c>
      <c r="N26"/>
      <c r="O26" s="228">
        <f t="shared" si="22"/>
        <v>0</v>
      </c>
      <c r="P26" s="240" t="e">
        <f t="shared" si="23"/>
        <v>#DIV/0!</v>
      </c>
      <c r="Q26">
        <v>-89.12</v>
      </c>
      <c r="R26"/>
      <c r="S26" s="228">
        <f t="shared" si="24"/>
        <v>-89.12</v>
      </c>
      <c r="T26" s="240">
        <f t="shared" si="25"/>
        <v>1</v>
      </c>
      <c r="U26" s="136"/>
    </row>
    <row r="27" spans="1:21" s="57" customFormat="1" ht="12.75">
      <c r="A27" t="s">
        <v>275</v>
      </c>
      <c r="B27" t="s">
        <v>440</v>
      </c>
      <c r="C27" s="276">
        <v>403197908</v>
      </c>
      <c r="D27" t="s">
        <v>296</v>
      </c>
      <c r="E27">
        <v>1981</v>
      </c>
      <c r="F27"/>
      <c r="G27" s="228">
        <f t="shared" si="16"/>
        <v>1981</v>
      </c>
      <c r="H27" s="240">
        <f t="shared" si="17"/>
        <v>1</v>
      </c>
      <c r="I27">
        <v>0</v>
      </c>
      <c r="J27"/>
      <c r="K27" s="228">
        <f t="shared" si="20"/>
        <v>0</v>
      </c>
      <c r="L27" s="240" t="e">
        <f t="shared" si="21"/>
        <v>#DIV/0!</v>
      </c>
      <c r="M27">
        <v>0</v>
      </c>
      <c r="N27"/>
      <c r="O27" s="228">
        <f t="shared" si="22"/>
        <v>0</v>
      </c>
      <c r="P27" s="240" t="e">
        <f t="shared" si="23"/>
        <v>#DIV/0!</v>
      </c>
      <c r="Q27">
        <v>0</v>
      </c>
      <c r="R27"/>
      <c r="S27" s="228">
        <f t="shared" si="24"/>
        <v>0</v>
      </c>
      <c r="T27" s="240" t="e">
        <f t="shared" si="25"/>
        <v>#DIV/0!</v>
      </c>
      <c r="U27" s="136"/>
    </row>
    <row r="28" spans="1:21" s="57" customFormat="1" ht="12.75">
      <c r="A28" t="s">
        <v>275</v>
      </c>
      <c r="B28" t="s">
        <v>440</v>
      </c>
      <c r="C28" s="276">
        <v>403197908</v>
      </c>
      <c r="D28" t="s">
        <v>296</v>
      </c>
      <c r="E28">
        <v>1495</v>
      </c>
      <c r="F28"/>
      <c r="G28" s="228">
        <f t="shared" si="16"/>
        <v>1495</v>
      </c>
      <c r="H28" s="240">
        <f t="shared" si="17"/>
        <v>1</v>
      </c>
      <c r="I28">
        <v>0</v>
      </c>
      <c r="J28"/>
      <c r="K28" s="228">
        <f t="shared" si="20"/>
        <v>0</v>
      </c>
      <c r="L28" s="240" t="e">
        <f t="shared" si="21"/>
        <v>#DIV/0!</v>
      </c>
      <c r="M28">
        <v>0</v>
      </c>
      <c r="N28"/>
      <c r="O28" s="228">
        <f t="shared" si="22"/>
        <v>0</v>
      </c>
      <c r="P28" s="240" t="e">
        <f t="shared" si="23"/>
        <v>#DIV/0!</v>
      </c>
      <c r="Q28">
        <v>0</v>
      </c>
      <c r="R28"/>
      <c r="S28" s="228">
        <f t="shared" si="24"/>
        <v>0</v>
      </c>
      <c r="T28" s="240" t="e">
        <f t="shared" si="25"/>
        <v>#DIV/0!</v>
      </c>
      <c r="U28" s="136"/>
    </row>
    <row r="29" spans="1:21" s="57" customFormat="1" ht="12.75">
      <c r="A29" t="s">
        <v>275</v>
      </c>
      <c r="B29" t="s">
        <v>440</v>
      </c>
      <c r="C29" s="276">
        <v>403197908</v>
      </c>
      <c r="D29" t="s">
        <v>296</v>
      </c>
      <c r="E29">
        <v>2330</v>
      </c>
      <c r="F29"/>
      <c r="G29" s="228">
        <f t="shared" si="16"/>
        <v>2330</v>
      </c>
      <c r="H29" s="240">
        <f t="shared" si="17"/>
        <v>1</v>
      </c>
      <c r="I29">
        <v>0</v>
      </c>
      <c r="J29"/>
      <c r="K29" s="228">
        <f t="shared" si="20"/>
        <v>0</v>
      </c>
      <c r="L29" s="240" t="e">
        <f t="shared" si="21"/>
        <v>#DIV/0!</v>
      </c>
      <c r="M29">
        <v>0</v>
      </c>
      <c r="N29"/>
      <c r="O29" s="228">
        <f t="shared" si="22"/>
        <v>0</v>
      </c>
      <c r="P29" s="240" t="e">
        <f t="shared" si="23"/>
        <v>#DIV/0!</v>
      </c>
      <c r="Q29">
        <v>0</v>
      </c>
      <c r="R29"/>
      <c r="S29" s="228">
        <f t="shared" si="24"/>
        <v>0</v>
      </c>
      <c r="T29" s="240" t="e">
        <f t="shared" si="25"/>
        <v>#DIV/0!</v>
      </c>
      <c r="U29" s="136"/>
    </row>
    <row r="30" spans="1:21" s="57" customFormat="1" ht="12.75">
      <c r="A30" t="s">
        <v>275</v>
      </c>
      <c r="B30" t="s">
        <v>440</v>
      </c>
      <c r="C30" s="276">
        <v>403197908</v>
      </c>
      <c r="D30" t="s">
        <v>296</v>
      </c>
      <c r="E30">
        <v>1930</v>
      </c>
      <c r="F30"/>
      <c r="G30" s="228">
        <f t="shared" ref="G30" si="26">E30-F30</f>
        <v>1930</v>
      </c>
      <c r="H30" s="240">
        <f t="shared" ref="H30" si="27">ROUND(G30/E30,10)</f>
        <v>1</v>
      </c>
      <c r="I30">
        <v>0</v>
      </c>
      <c r="J30"/>
      <c r="K30" s="228">
        <f t="shared" ref="K30" si="28">I30-J30</f>
        <v>0</v>
      </c>
      <c r="L30" s="240" t="e">
        <f t="shared" ref="L30" si="29">ROUND(K30/I30,10)</f>
        <v>#DIV/0!</v>
      </c>
      <c r="M30">
        <v>0</v>
      </c>
      <c r="N30"/>
      <c r="O30" s="228">
        <f t="shared" ref="O30" si="30">M30-N30</f>
        <v>0</v>
      </c>
      <c r="P30" s="240" t="e">
        <f t="shared" ref="P30" si="31">ROUND(O30/M30,10)</f>
        <v>#DIV/0!</v>
      </c>
      <c r="Q30">
        <v>0</v>
      </c>
      <c r="R30"/>
      <c r="S30" s="228">
        <f t="shared" ref="S30" si="32">Q30-R30</f>
        <v>0</v>
      </c>
      <c r="T30" s="240" t="e">
        <f t="shared" ref="T30" si="33">ROUND(S30/Q30,10)</f>
        <v>#DIV/0!</v>
      </c>
      <c r="U30" s="136"/>
    </row>
    <row r="31" spans="1:21" s="57" customFormat="1" ht="12.75">
      <c r="A31" t="s">
        <v>275</v>
      </c>
      <c r="B31" t="s">
        <v>440</v>
      </c>
      <c r="C31" s="276">
        <v>403197908</v>
      </c>
      <c r="D31" t="s">
        <v>296</v>
      </c>
      <c r="E31">
        <v>1981</v>
      </c>
      <c r="F31"/>
      <c r="G31" s="228">
        <f t="shared" si="16"/>
        <v>1981</v>
      </c>
      <c r="H31" s="240">
        <f t="shared" si="17"/>
        <v>1</v>
      </c>
      <c r="I31">
        <v>0</v>
      </c>
      <c r="J31"/>
      <c r="K31" s="228">
        <f t="shared" si="20"/>
        <v>0</v>
      </c>
      <c r="L31" s="240" t="e">
        <f t="shared" si="21"/>
        <v>#DIV/0!</v>
      </c>
      <c r="M31">
        <v>0</v>
      </c>
      <c r="N31"/>
      <c r="O31" s="228">
        <f t="shared" si="22"/>
        <v>0</v>
      </c>
      <c r="P31" s="240" t="e">
        <f t="shared" si="23"/>
        <v>#DIV/0!</v>
      </c>
      <c r="Q31">
        <v>0</v>
      </c>
      <c r="R31"/>
      <c r="S31" s="228">
        <f t="shared" si="24"/>
        <v>0</v>
      </c>
      <c r="T31" s="240" t="e">
        <f t="shared" si="25"/>
        <v>#DIV/0!</v>
      </c>
      <c r="U31" s="136"/>
    </row>
    <row r="32" spans="1:21" s="57" customFormat="1" ht="12.75">
      <c r="A32" t="s">
        <v>275</v>
      </c>
      <c r="B32" t="s">
        <v>440</v>
      </c>
      <c r="C32" s="276">
        <v>403197908</v>
      </c>
      <c r="D32" t="s">
        <v>296</v>
      </c>
      <c r="E32">
        <v>2330</v>
      </c>
      <c r="F32"/>
      <c r="G32" s="228">
        <f t="shared" si="16"/>
        <v>2330</v>
      </c>
      <c r="H32" s="240">
        <f t="shared" si="17"/>
        <v>1</v>
      </c>
      <c r="I32">
        <v>0</v>
      </c>
      <c r="J32"/>
      <c r="K32" s="228">
        <f t="shared" si="20"/>
        <v>0</v>
      </c>
      <c r="L32" s="240" t="e">
        <f t="shared" si="21"/>
        <v>#DIV/0!</v>
      </c>
      <c r="M32">
        <v>0</v>
      </c>
      <c r="N32"/>
      <c r="O32" s="228">
        <f t="shared" si="22"/>
        <v>0</v>
      </c>
      <c r="P32" s="240" t="e">
        <f t="shared" si="23"/>
        <v>#DIV/0!</v>
      </c>
      <c r="Q32">
        <v>0</v>
      </c>
      <c r="R32"/>
      <c r="S32" s="228">
        <f t="shared" si="24"/>
        <v>0</v>
      </c>
      <c r="T32" s="240" t="e">
        <f t="shared" si="25"/>
        <v>#DIV/0!</v>
      </c>
      <c r="U32" s="136"/>
    </row>
    <row r="33" spans="1:21" s="57" customFormat="1" ht="12.75">
      <c r="A33" t="s">
        <v>275</v>
      </c>
      <c r="B33" t="s">
        <v>440</v>
      </c>
      <c r="C33" s="276">
        <v>474184900</v>
      </c>
      <c r="D33" t="s">
        <v>367</v>
      </c>
      <c r="E33">
        <v>3329</v>
      </c>
      <c r="F33"/>
      <c r="G33" s="228">
        <f t="shared" si="16"/>
        <v>3329</v>
      </c>
      <c r="H33" s="240">
        <f t="shared" si="17"/>
        <v>1</v>
      </c>
      <c r="I33">
        <v>0</v>
      </c>
      <c r="J33"/>
      <c r="K33" s="228">
        <f t="shared" si="20"/>
        <v>0</v>
      </c>
      <c r="L33" s="240" t="e">
        <f t="shared" si="21"/>
        <v>#DIV/0!</v>
      </c>
      <c r="M33">
        <v>0</v>
      </c>
      <c r="N33"/>
      <c r="O33" s="228">
        <f t="shared" si="22"/>
        <v>0</v>
      </c>
      <c r="P33" s="240" t="e">
        <f t="shared" si="23"/>
        <v>#DIV/0!</v>
      </c>
      <c r="Q33">
        <v>0</v>
      </c>
      <c r="R33"/>
      <c r="S33" s="228">
        <f t="shared" si="24"/>
        <v>0</v>
      </c>
      <c r="T33" s="240" t="e">
        <f t="shared" si="25"/>
        <v>#DIV/0!</v>
      </c>
      <c r="U33" s="136"/>
    </row>
    <row r="34" spans="1:21" s="57" customFormat="1" ht="12.75">
      <c r="A34" t="s">
        <v>275</v>
      </c>
      <c r="B34" t="s">
        <v>440</v>
      </c>
      <c r="C34" s="276">
        <v>474184900</v>
      </c>
      <c r="D34" t="s">
        <v>367</v>
      </c>
      <c r="E34">
        <v>4299</v>
      </c>
      <c r="F34"/>
      <c r="G34" s="228">
        <f t="shared" si="16"/>
        <v>4299</v>
      </c>
      <c r="H34" s="240">
        <f t="shared" si="17"/>
        <v>1</v>
      </c>
      <c r="I34">
        <v>0</v>
      </c>
      <c r="J34"/>
      <c r="K34" s="228">
        <f t="shared" si="20"/>
        <v>0</v>
      </c>
      <c r="L34" s="240" t="e">
        <f t="shared" si="21"/>
        <v>#DIV/0!</v>
      </c>
      <c r="M34">
        <v>0</v>
      </c>
      <c r="N34"/>
      <c r="O34" s="228">
        <f t="shared" si="22"/>
        <v>0</v>
      </c>
      <c r="P34" s="240" t="e">
        <f t="shared" si="23"/>
        <v>#DIV/0!</v>
      </c>
      <c r="Q34">
        <v>0</v>
      </c>
      <c r="R34"/>
      <c r="S34" s="228">
        <f t="shared" si="24"/>
        <v>0</v>
      </c>
      <c r="T34" s="240" t="e">
        <f t="shared" si="25"/>
        <v>#DIV/0!</v>
      </c>
      <c r="U34" s="136"/>
    </row>
    <row r="35" spans="1:21" s="57" customFormat="1" ht="12.75">
      <c r="A35" t="s">
        <v>275</v>
      </c>
      <c r="B35" t="s">
        <v>440</v>
      </c>
      <c r="C35" s="276">
        <v>474184900</v>
      </c>
      <c r="D35" t="s">
        <v>367</v>
      </c>
      <c r="E35">
        <v>5099</v>
      </c>
      <c r="F35"/>
      <c r="G35" s="228">
        <f t="shared" si="16"/>
        <v>5099</v>
      </c>
      <c r="H35" s="240">
        <f t="shared" si="17"/>
        <v>1</v>
      </c>
      <c r="I35">
        <v>0</v>
      </c>
      <c r="J35"/>
      <c r="K35" s="228">
        <f t="shared" si="20"/>
        <v>0</v>
      </c>
      <c r="L35" s="240" t="e">
        <f t="shared" si="21"/>
        <v>#DIV/0!</v>
      </c>
      <c r="M35">
        <v>0</v>
      </c>
      <c r="N35"/>
      <c r="O35" s="228">
        <f t="shared" si="22"/>
        <v>0</v>
      </c>
      <c r="P35" s="240" t="e">
        <f t="shared" si="23"/>
        <v>#DIV/0!</v>
      </c>
      <c r="Q35">
        <v>0</v>
      </c>
      <c r="R35"/>
      <c r="S35" s="228">
        <f t="shared" si="24"/>
        <v>0</v>
      </c>
      <c r="T35" s="240" t="e">
        <f t="shared" si="25"/>
        <v>#DIV/0!</v>
      </c>
      <c r="U35" s="136"/>
    </row>
    <row r="36" spans="1:21" s="57" customFormat="1" ht="12.75">
      <c r="A36" t="s">
        <v>275</v>
      </c>
      <c r="B36" t="s">
        <v>440</v>
      </c>
      <c r="C36" s="276">
        <v>474184900</v>
      </c>
      <c r="D36" t="s">
        <v>367</v>
      </c>
      <c r="E36">
        <v>5099</v>
      </c>
      <c r="F36"/>
      <c r="G36" s="228">
        <f t="shared" si="16"/>
        <v>5099</v>
      </c>
      <c r="H36" s="240">
        <f t="shared" si="17"/>
        <v>1</v>
      </c>
      <c r="I36">
        <v>0</v>
      </c>
      <c r="J36"/>
      <c r="K36" s="228">
        <f t="shared" si="20"/>
        <v>0</v>
      </c>
      <c r="L36" s="240" t="e">
        <f t="shared" si="21"/>
        <v>#DIV/0!</v>
      </c>
      <c r="M36">
        <v>0</v>
      </c>
      <c r="N36"/>
      <c r="O36" s="228">
        <f t="shared" si="22"/>
        <v>0</v>
      </c>
      <c r="P36" s="240" t="e">
        <f t="shared" si="23"/>
        <v>#DIV/0!</v>
      </c>
      <c r="Q36">
        <v>0</v>
      </c>
      <c r="R36"/>
      <c r="S36" s="228">
        <f t="shared" si="24"/>
        <v>0</v>
      </c>
      <c r="T36" s="240" t="e">
        <f t="shared" si="25"/>
        <v>#DIV/0!</v>
      </c>
      <c r="U36" s="136"/>
    </row>
    <row r="37" spans="1:21" s="57" customFormat="1" ht="12.75">
      <c r="A37" t="s">
        <v>275</v>
      </c>
      <c r="B37" t="s">
        <v>440</v>
      </c>
      <c r="C37" s="276">
        <v>474184900</v>
      </c>
      <c r="D37" t="s">
        <v>367</v>
      </c>
      <c r="E37">
        <v>5099</v>
      </c>
      <c r="F37"/>
      <c r="G37" s="228">
        <f t="shared" si="16"/>
        <v>5099</v>
      </c>
      <c r="H37" s="240">
        <f t="shared" si="17"/>
        <v>1</v>
      </c>
      <c r="I37">
        <v>0</v>
      </c>
      <c r="J37"/>
      <c r="K37" s="228">
        <f t="shared" si="20"/>
        <v>0</v>
      </c>
      <c r="L37" s="240" t="e">
        <f t="shared" si="21"/>
        <v>#DIV/0!</v>
      </c>
      <c r="M37">
        <v>0</v>
      </c>
      <c r="N37"/>
      <c r="O37" s="228">
        <f t="shared" si="22"/>
        <v>0</v>
      </c>
      <c r="P37" s="240" t="e">
        <f t="shared" si="23"/>
        <v>#DIV/0!</v>
      </c>
      <c r="Q37">
        <v>0</v>
      </c>
      <c r="R37"/>
      <c r="S37" s="228">
        <f t="shared" si="24"/>
        <v>0</v>
      </c>
      <c r="T37" s="240" t="e">
        <f t="shared" si="25"/>
        <v>#DIV/0!</v>
      </c>
      <c r="U37" s="136"/>
    </row>
    <row r="38" spans="1:21" s="57" customFormat="1" ht="12.75">
      <c r="A38" t="s">
        <v>275</v>
      </c>
      <c r="B38" t="s">
        <v>440</v>
      </c>
      <c r="C38" s="276">
        <v>474184900</v>
      </c>
      <c r="D38" t="s">
        <v>367</v>
      </c>
      <c r="E38">
        <v>5099</v>
      </c>
      <c r="F38"/>
      <c r="G38" s="228">
        <f t="shared" si="16"/>
        <v>5099</v>
      </c>
      <c r="H38" s="240">
        <f t="shared" si="17"/>
        <v>1</v>
      </c>
      <c r="I38">
        <v>0</v>
      </c>
      <c r="J38"/>
      <c r="K38" s="228">
        <f t="shared" si="18"/>
        <v>0</v>
      </c>
      <c r="L38" s="240" t="e">
        <f t="shared" si="19"/>
        <v>#DIV/0!</v>
      </c>
      <c r="M38">
        <v>0</v>
      </c>
      <c r="N38"/>
      <c r="O38" s="228">
        <f t="shared" si="4"/>
        <v>0</v>
      </c>
      <c r="P38" s="240" t="e">
        <f t="shared" si="5"/>
        <v>#DIV/0!</v>
      </c>
      <c r="Q38">
        <v>0</v>
      </c>
      <c r="R38"/>
      <c r="S38" s="228">
        <f t="shared" si="6"/>
        <v>0</v>
      </c>
      <c r="T38" s="240" t="e">
        <f t="shared" si="7"/>
        <v>#DIV/0!</v>
      </c>
      <c r="U38" s="136"/>
    </row>
    <row r="39" spans="1:21" s="57" customFormat="1" ht="12.75">
      <c r="A39" t="s">
        <v>275</v>
      </c>
      <c r="B39" t="s">
        <v>440</v>
      </c>
      <c r="C39" s="276">
        <v>474184900</v>
      </c>
      <c r="D39" t="s">
        <v>367</v>
      </c>
      <c r="E39">
        <v>4336</v>
      </c>
      <c r="F39"/>
      <c r="G39" s="228">
        <f t="shared" ref="G39:G52" si="34">E39-F39</f>
        <v>4336</v>
      </c>
      <c r="H39" s="240">
        <f t="shared" ref="H39:H52" si="35">ROUND(G39/E39,10)</f>
        <v>1</v>
      </c>
      <c r="I39">
        <v>0</v>
      </c>
      <c r="J39"/>
      <c r="K39" s="228">
        <f t="shared" si="18"/>
        <v>0</v>
      </c>
      <c r="L39" s="240" t="e">
        <f t="shared" si="19"/>
        <v>#DIV/0!</v>
      </c>
      <c r="M39">
        <v>0</v>
      </c>
      <c r="N39"/>
      <c r="O39" s="228">
        <f t="shared" si="4"/>
        <v>0</v>
      </c>
      <c r="P39" s="240" t="e">
        <f t="shared" si="5"/>
        <v>#DIV/0!</v>
      </c>
      <c r="Q39">
        <v>0</v>
      </c>
      <c r="R39"/>
      <c r="S39" s="228">
        <f t="shared" si="6"/>
        <v>0</v>
      </c>
      <c r="T39" s="240" t="e">
        <f t="shared" si="7"/>
        <v>#DIV/0!</v>
      </c>
      <c r="U39" s="136"/>
    </row>
    <row r="40" spans="1:21" s="57" customFormat="1" ht="12.75">
      <c r="A40" t="s">
        <v>275</v>
      </c>
      <c r="B40" t="s">
        <v>440</v>
      </c>
      <c r="C40" s="276">
        <v>474184900</v>
      </c>
      <c r="D40" t="s">
        <v>367</v>
      </c>
      <c r="E40">
        <v>4336</v>
      </c>
      <c r="F40"/>
      <c r="G40" s="228">
        <f t="shared" si="34"/>
        <v>4336</v>
      </c>
      <c r="H40" s="240">
        <f t="shared" si="35"/>
        <v>1</v>
      </c>
      <c r="I40">
        <v>0</v>
      </c>
      <c r="J40"/>
      <c r="K40" s="228">
        <f t="shared" si="18"/>
        <v>0</v>
      </c>
      <c r="L40" s="240" t="e">
        <f t="shared" si="19"/>
        <v>#DIV/0!</v>
      </c>
      <c r="M40">
        <v>0</v>
      </c>
      <c r="N40"/>
      <c r="O40" s="228">
        <f t="shared" si="4"/>
        <v>0</v>
      </c>
      <c r="P40" s="240" t="e">
        <f t="shared" si="5"/>
        <v>#DIV/0!</v>
      </c>
      <c r="Q40">
        <v>0</v>
      </c>
      <c r="R40"/>
      <c r="S40" s="228">
        <f t="shared" si="6"/>
        <v>0</v>
      </c>
      <c r="T40" s="240" t="e">
        <f t="shared" si="7"/>
        <v>#DIV/0!</v>
      </c>
      <c r="U40" s="136"/>
    </row>
    <row r="41" spans="1:21" s="57" customFormat="1" ht="12.75">
      <c r="A41" t="s">
        <v>275</v>
      </c>
      <c r="B41" t="s">
        <v>440</v>
      </c>
      <c r="C41" s="276">
        <v>533004909</v>
      </c>
      <c r="D41" t="s">
        <v>464</v>
      </c>
      <c r="E41">
        <v>6807</v>
      </c>
      <c r="F41"/>
      <c r="G41" s="228">
        <f t="shared" si="34"/>
        <v>6807</v>
      </c>
      <c r="H41" s="240">
        <f t="shared" si="35"/>
        <v>1</v>
      </c>
      <c r="I41">
        <v>0</v>
      </c>
      <c r="J41"/>
      <c r="K41" s="228">
        <f t="shared" si="18"/>
        <v>0</v>
      </c>
      <c r="L41" s="240" t="e">
        <f t="shared" si="19"/>
        <v>#DIV/0!</v>
      </c>
      <c r="M41">
        <v>0</v>
      </c>
      <c r="N41"/>
      <c r="O41" s="228">
        <f t="shared" si="4"/>
        <v>0</v>
      </c>
      <c r="P41" s="240" t="e">
        <f t="shared" si="5"/>
        <v>#DIV/0!</v>
      </c>
      <c r="Q41">
        <v>0</v>
      </c>
      <c r="R41"/>
      <c r="S41" s="228">
        <f t="shared" si="6"/>
        <v>0</v>
      </c>
      <c r="T41" s="240" t="e">
        <f t="shared" si="7"/>
        <v>#DIV/0!</v>
      </c>
      <c r="U41" s="136"/>
    </row>
    <row r="42" spans="1:21" s="57" customFormat="1" ht="12.75">
      <c r="A42" t="s">
        <v>275</v>
      </c>
      <c r="B42" t="s">
        <v>440</v>
      </c>
      <c r="C42" s="276">
        <v>575035902</v>
      </c>
      <c r="D42" t="s">
        <v>526</v>
      </c>
      <c r="E42">
        <v>16586</v>
      </c>
      <c r="F42"/>
      <c r="G42" s="228">
        <f t="shared" si="34"/>
        <v>16586</v>
      </c>
      <c r="H42" s="240">
        <f t="shared" si="35"/>
        <v>1</v>
      </c>
      <c r="I42">
        <v>0</v>
      </c>
      <c r="J42"/>
      <c r="K42" s="228">
        <f t="shared" si="18"/>
        <v>0</v>
      </c>
      <c r="L42" s="240" t="e">
        <f t="shared" si="19"/>
        <v>#DIV/0!</v>
      </c>
      <c r="M42">
        <v>0</v>
      </c>
      <c r="N42"/>
      <c r="O42" s="228">
        <f t="shared" si="4"/>
        <v>0</v>
      </c>
      <c r="P42" s="240" t="e">
        <f t="shared" si="5"/>
        <v>#DIV/0!</v>
      </c>
      <c r="Q42">
        <v>0</v>
      </c>
      <c r="R42"/>
      <c r="S42" s="228">
        <f t="shared" si="6"/>
        <v>0</v>
      </c>
      <c r="T42" s="240" t="e">
        <f t="shared" si="7"/>
        <v>#DIV/0!</v>
      </c>
      <c r="U42" s="136"/>
    </row>
    <row r="43" spans="1:21" s="57" customFormat="1" ht="12.75">
      <c r="A43" t="s">
        <v>275</v>
      </c>
      <c r="B43" t="s">
        <v>440</v>
      </c>
      <c r="C43" s="276">
        <v>575035902</v>
      </c>
      <c r="D43" t="s">
        <v>526</v>
      </c>
      <c r="E43">
        <v>16586</v>
      </c>
      <c r="F43"/>
      <c r="G43" s="228">
        <f t="shared" si="34"/>
        <v>16586</v>
      </c>
      <c r="H43" s="240">
        <f t="shared" si="35"/>
        <v>1</v>
      </c>
      <c r="I43">
        <v>0</v>
      </c>
      <c r="J43"/>
      <c r="K43" s="228">
        <f t="shared" si="18"/>
        <v>0</v>
      </c>
      <c r="L43" s="240" t="e">
        <f t="shared" si="19"/>
        <v>#DIV/0!</v>
      </c>
      <c r="M43">
        <v>0</v>
      </c>
      <c r="N43"/>
      <c r="O43" s="228">
        <f t="shared" si="4"/>
        <v>0</v>
      </c>
      <c r="P43" s="240" t="e">
        <f t="shared" si="5"/>
        <v>#DIV/0!</v>
      </c>
      <c r="Q43">
        <v>0</v>
      </c>
      <c r="R43"/>
      <c r="S43" s="228">
        <f t="shared" si="6"/>
        <v>0</v>
      </c>
      <c r="T43" s="240" t="e">
        <f t="shared" si="7"/>
        <v>#DIV/0!</v>
      </c>
      <c r="U43" s="136"/>
    </row>
    <row r="44" spans="1:21" s="57" customFormat="1" ht="12.75">
      <c r="A44" t="s">
        <v>275</v>
      </c>
      <c r="B44" t="s">
        <v>440</v>
      </c>
      <c r="C44" s="276">
        <v>575035902</v>
      </c>
      <c r="D44" t="s">
        <v>526</v>
      </c>
      <c r="E44">
        <v>21421</v>
      </c>
      <c r="F44"/>
      <c r="G44" s="228">
        <f t="shared" si="34"/>
        <v>21421</v>
      </c>
      <c r="H44" s="240">
        <f t="shared" si="35"/>
        <v>1</v>
      </c>
      <c r="I44">
        <v>0</v>
      </c>
      <c r="J44"/>
      <c r="K44" s="228">
        <f t="shared" si="18"/>
        <v>0</v>
      </c>
      <c r="L44" s="240" t="e">
        <f t="shared" si="19"/>
        <v>#DIV/0!</v>
      </c>
      <c r="M44">
        <v>0</v>
      </c>
      <c r="N44"/>
      <c r="O44" s="228">
        <f t="shared" si="4"/>
        <v>0</v>
      </c>
      <c r="P44" s="240" t="e">
        <f t="shared" si="5"/>
        <v>#DIV/0!</v>
      </c>
      <c r="Q44">
        <v>0</v>
      </c>
      <c r="R44"/>
      <c r="S44" s="228">
        <f t="shared" si="6"/>
        <v>0</v>
      </c>
      <c r="T44" s="240" t="e">
        <f t="shared" si="7"/>
        <v>#DIV/0!</v>
      </c>
      <c r="U44" s="136"/>
    </row>
    <row r="45" spans="1:21" s="57" customFormat="1" ht="12.75">
      <c r="A45" t="s">
        <v>275</v>
      </c>
      <c r="B45" t="s">
        <v>444</v>
      </c>
      <c r="C45" s="276">
        <v>649926003</v>
      </c>
      <c r="D45" t="s">
        <v>354</v>
      </c>
      <c r="E45">
        <v>19728</v>
      </c>
      <c r="F45"/>
      <c r="G45" s="228">
        <f t="shared" si="34"/>
        <v>19728</v>
      </c>
      <c r="H45" s="240">
        <f t="shared" si="35"/>
        <v>1</v>
      </c>
      <c r="I45">
        <v>3452.09</v>
      </c>
      <c r="J45"/>
      <c r="K45" s="228">
        <f t="shared" si="18"/>
        <v>3452.09</v>
      </c>
      <c r="L45" s="240">
        <f t="shared" si="19"/>
        <v>1</v>
      </c>
      <c r="M45">
        <v>0</v>
      </c>
      <c r="N45"/>
      <c r="O45" s="228">
        <f t="shared" si="4"/>
        <v>0</v>
      </c>
      <c r="P45" s="240" t="e">
        <f t="shared" si="5"/>
        <v>#DIV/0!</v>
      </c>
      <c r="Q45">
        <v>-214.28</v>
      </c>
      <c r="R45"/>
      <c r="S45" s="228">
        <f t="shared" si="6"/>
        <v>-214.28</v>
      </c>
      <c r="T45" s="240">
        <f t="shared" si="7"/>
        <v>1</v>
      </c>
      <c r="U45" s="136"/>
    </row>
    <row r="46" spans="1:21" s="57" customFormat="1" ht="12.75">
      <c r="A46" t="s">
        <v>275</v>
      </c>
      <c r="B46" t="s">
        <v>444</v>
      </c>
      <c r="C46" s="276">
        <v>655580009</v>
      </c>
      <c r="D46" t="s">
        <v>480</v>
      </c>
      <c r="E46">
        <v>12293</v>
      </c>
      <c r="F46"/>
      <c r="G46" s="228">
        <f t="shared" si="34"/>
        <v>12293</v>
      </c>
      <c r="H46" s="240">
        <f t="shared" si="35"/>
        <v>1</v>
      </c>
      <c r="I46">
        <v>1720.87</v>
      </c>
      <c r="J46"/>
      <c r="K46" s="228">
        <f t="shared" si="18"/>
        <v>1720.87</v>
      </c>
      <c r="L46" s="240">
        <f t="shared" si="19"/>
        <v>1</v>
      </c>
      <c r="M46">
        <v>0</v>
      </c>
      <c r="N46"/>
      <c r="O46" s="228">
        <f t="shared" si="4"/>
        <v>0</v>
      </c>
      <c r="P46" s="240" t="e">
        <f t="shared" si="5"/>
        <v>#DIV/0!</v>
      </c>
      <c r="Q46">
        <v>-106.82</v>
      </c>
      <c r="R46"/>
      <c r="S46" s="228">
        <f t="shared" si="6"/>
        <v>-106.82</v>
      </c>
      <c r="T46" s="240">
        <f t="shared" si="7"/>
        <v>1</v>
      </c>
      <c r="U46" s="136"/>
    </row>
    <row r="47" spans="1:21" s="57" customFormat="1" ht="12.75">
      <c r="A47" t="s">
        <v>275</v>
      </c>
      <c r="B47" t="s">
        <v>444</v>
      </c>
      <c r="C47" s="276">
        <v>664068004</v>
      </c>
      <c r="D47" t="s">
        <v>483</v>
      </c>
      <c r="E47">
        <v>4278</v>
      </c>
      <c r="F47"/>
      <c r="G47" s="228">
        <f t="shared" si="34"/>
        <v>4278</v>
      </c>
      <c r="H47" s="240">
        <f t="shared" si="35"/>
        <v>1</v>
      </c>
      <c r="I47">
        <v>1197.73</v>
      </c>
      <c r="J47"/>
      <c r="K47" s="228">
        <f t="shared" si="18"/>
        <v>1197.73</v>
      </c>
      <c r="L47" s="240">
        <f t="shared" si="19"/>
        <v>1</v>
      </c>
      <c r="M47">
        <v>0</v>
      </c>
      <c r="N47"/>
      <c r="O47" s="228">
        <f t="shared" si="4"/>
        <v>0</v>
      </c>
      <c r="P47" s="240" t="e">
        <f t="shared" si="5"/>
        <v>#DIV/0!</v>
      </c>
      <c r="Q47">
        <v>-74.34</v>
      </c>
      <c r="R47"/>
      <c r="S47" s="228">
        <f t="shared" si="6"/>
        <v>-74.34</v>
      </c>
      <c r="T47" s="240">
        <f t="shared" si="7"/>
        <v>1</v>
      </c>
      <c r="U47" s="136"/>
    </row>
    <row r="48" spans="1:21" s="57" customFormat="1" ht="12.75">
      <c r="A48" t="s">
        <v>275</v>
      </c>
      <c r="B48" t="s">
        <v>444</v>
      </c>
      <c r="C48" s="276">
        <v>665942009</v>
      </c>
      <c r="D48" t="s">
        <v>487</v>
      </c>
      <c r="E48">
        <v>4222</v>
      </c>
      <c r="F48"/>
      <c r="G48" s="228">
        <f t="shared" si="34"/>
        <v>4222</v>
      </c>
      <c r="H48" s="240">
        <f t="shared" si="35"/>
        <v>1</v>
      </c>
      <c r="I48">
        <v>1536.67</v>
      </c>
      <c r="J48"/>
      <c r="K48" s="228">
        <f t="shared" si="18"/>
        <v>1536.67</v>
      </c>
      <c r="L48" s="240">
        <f t="shared" si="19"/>
        <v>1</v>
      </c>
      <c r="M48">
        <v>0</v>
      </c>
      <c r="N48"/>
      <c r="O48" s="228">
        <f t="shared" si="4"/>
        <v>0</v>
      </c>
      <c r="P48" s="240" t="e">
        <f t="shared" si="5"/>
        <v>#DIV/0!</v>
      </c>
      <c r="Q48">
        <v>-95.38</v>
      </c>
      <c r="R48"/>
      <c r="S48" s="228">
        <f t="shared" si="6"/>
        <v>-95.38</v>
      </c>
      <c r="T48" s="240">
        <f t="shared" si="7"/>
        <v>1</v>
      </c>
      <c r="U48" s="136"/>
    </row>
    <row r="49" spans="1:21" s="57" customFormat="1" ht="12.75">
      <c r="A49" t="s">
        <v>275</v>
      </c>
      <c r="B49" t="s">
        <v>444</v>
      </c>
      <c r="C49" s="276">
        <v>666114004</v>
      </c>
      <c r="D49" t="s">
        <v>489</v>
      </c>
      <c r="E49">
        <v>19388</v>
      </c>
      <c r="F49"/>
      <c r="G49" s="228">
        <f t="shared" si="34"/>
        <v>19388</v>
      </c>
      <c r="H49" s="240">
        <f t="shared" si="35"/>
        <v>1</v>
      </c>
      <c r="I49">
        <v>6690.2</v>
      </c>
      <c r="J49"/>
      <c r="K49" s="228">
        <f t="shared" si="18"/>
        <v>6690.2</v>
      </c>
      <c r="L49" s="240">
        <f t="shared" si="19"/>
        <v>1</v>
      </c>
      <c r="M49">
        <v>0</v>
      </c>
      <c r="N49"/>
      <c r="O49" s="228">
        <f t="shared" si="4"/>
        <v>0</v>
      </c>
      <c r="P49" s="240" t="e">
        <f t="shared" si="5"/>
        <v>#DIV/0!</v>
      </c>
      <c r="Q49">
        <v>-415.27</v>
      </c>
      <c r="R49"/>
      <c r="S49" s="228">
        <f t="shared" si="6"/>
        <v>-415.27</v>
      </c>
      <c r="T49" s="240">
        <f t="shared" si="7"/>
        <v>1</v>
      </c>
      <c r="U49" s="136"/>
    </row>
    <row r="50" spans="1:21" s="57" customFormat="1" ht="12.75">
      <c r="A50" t="s">
        <v>275</v>
      </c>
      <c r="B50" t="s">
        <v>440</v>
      </c>
      <c r="C50" s="276">
        <v>588950907</v>
      </c>
      <c r="D50" t="s">
        <v>346</v>
      </c>
      <c r="E50">
        <v>26729</v>
      </c>
      <c r="F50"/>
      <c r="G50" s="228">
        <f t="shared" si="34"/>
        <v>26729</v>
      </c>
      <c r="H50" s="240">
        <f t="shared" si="35"/>
        <v>1</v>
      </c>
      <c r="I50">
        <v>0</v>
      </c>
      <c r="J50"/>
      <c r="K50" s="228">
        <f t="shared" si="18"/>
        <v>0</v>
      </c>
      <c r="L50" s="240" t="e">
        <f t="shared" si="19"/>
        <v>#DIV/0!</v>
      </c>
      <c r="M50">
        <v>0</v>
      </c>
      <c r="N50"/>
      <c r="O50" s="228">
        <f t="shared" si="4"/>
        <v>0</v>
      </c>
      <c r="P50" s="240" t="e">
        <f t="shared" si="5"/>
        <v>#DIV/0!</v>
      </c>
      <c r="Q50">
        <v>0</v>
      </c>
      <c r="R50"/>
      <c r="S50" s="228">
        <f t="shared" si="6"/>
        <v>0</v>
      </c>
      <c r="T50" s="240" t="e">
        <f t="shared" si="7"/>
        <v>#DIV/0!</v>
      </c>
      <c r="U50" s="136"/>
    </row>
    <row r="51" spans="1:21" s="57" customFormat="1" ht="12.75">
      <c r="A51" t="s">
        <v>275</v>
      </c>
      <c r="B51" t="s">
        <v>440</v>
      </c>
      <c r="C51" s="276">
        <v>588950907</v>
      </c>
      <c r="D51" t="s">
        <v>346</v>
      </c>
      <c r="E51">
        <v>26729</v>
      </c>
      <c r="F51"/>
      <c r="G51" s="228">
        <f t="shared" si="34"/>
        <v>26729</v>
      </c>
      <c r="H51" s="240">
        <f t="shared" si="35"/>
        <v>1</v>
      </c>
      <c r="I51">
        <v>0</v>
      </c>
      <c r="J51"/>
      <c r="K51" s="228">
        <f t="shared" si="18"/>
        <v>0</v>
      </c>
      <c r="L51" s="240" t="e">
        <f t="shared" si="19"/>
        <v>#DIV/0!</v>
      </c>
      <c r="M51">
        <v>0</v>
      </c>
      <c r="N51"/>
      <c r="O51" s="228">
        <f t="shared" si="4"/>
        <v>0</v>
      </c>
      <c r="P51" s="240" t="e">
        <f t="shared" si="5"/>
        <v>#DIV/0!</v>
      </c>
      <c r="Q51">
        <v>0</v>
      </c>
      <c r="R51"/>
      <c r="S51" s="228">
        <f t="shared" si="6"/>
        <v>0</v>
      </c>
      <c r="T51" s="240" t="e">
        <f t="shared" si="7"/>
        <v>#DIV/0!</v>
      </c>
      <c r="U51" s="136"/>
    </row>
    <row r="52" spans="1:21" s="57" customFormat="1" ht="12.75">
      <c r="A52" t="s">
        <v>275</v>
      </c>
      <c r="B52" t="s">
        <v>440</v>
      </c>
      <c r="C52" s="276">
        <v>588950907</v>
      </c>
      <c r="D52" t="s">
        <v>346</v>
      </c>
      <c r="E52">
        <v>26729</v>
      </c>
      <c r="F52"/>
      <c r="G52" s="228">
        <f t="shared" si="34"/>
        <v>26729</v>
      </c>
      <c r="H52" s="240">
        <f t="shared" si="35"/>
        <v>1</v>
      </c>
      <c r="I52">
        <v>0</v>
      </c>
      <c r="J52"/>
      <c r="K52" s="228">
        <f t="shared" si="18"/>
        <v>0</v>
      </c>
      <c r="L52" s="240" t="e">
        <f t="shared" si="19"/>
        <v>#DIV/0!</v>
      </c>
      <c r="M52">
        <v>0</v>
      </c>
      <c r="N52"/>
      <c r="O52" s="228">
        <f t="shared" si="4"/>
        <v>0</v>
      </c>
      <c r="P52" s="240" t="e">
        <f t="shared" si="5"/>
        <v>#DIV/0!</v>
      </c>
      <c r="Q52">
        <v>0</v>
      </c>
      <c r="R52"/>
      <c r="S52" s="228">
        <f t="shared" si="6"/>
        <v>0</v>
      </c>
      <c r="T52" s="240" t="e">
        <f t="shared" si="7"/>
        <v>#DIV/0!</v>
      </c>
      <c r="U52" s="136"/>
    </row>
    <row r="53" spans="1:21" s="57" customFormat="1" ht="12.75">
      <c r="A53" t="s">
        <v>275</v>
      </c>
      <c r="B53" t="s">
        <v>440</v>
      </c>
      <c r="C53" s="276">
        <v>588950907</v>
      </c>
      <c r="D53" t="s">
        <v>346</v>
      </c>
      <c r="E53">
        <v>26729</v>
      </c>
      <c r="F53"/>
      <c r="G53" s="228">
        <f t="shared" ref="G53" si="36">E53-F53</f>
        <v>26729</v>
      </c>
      <c r="H53" s="240">
        <f t="shared" ref="H53" si="37">ROUND(G53/E53,10)</f>
        <v>1</v>
      </c>
      <c r="I53">
        <v>0</v>
      </c>
      <c r="J53"/>
      <c r="K53" s="228">
        <f t="shared" si="18"/>
        <v>0</v>
      </c>
      <c r="L53" s="240" t="e">
        <f t="shared" si="19"/>
        <v>#DIV/0!</v>
      </c>
      <c r="M53">
        <v>0</v>
      </c>
      <c r="N53"/>
      <c r="O53" s="228">
        <f t="shared" si="4"/>
        <v>0</v>
      </c>
      <c r="P53" s="240" t="e">
        <f t="shared" si="5"/>
        <v>#DIV/0!</v>
      </c>
      <c r="Q53">
        <v>0</v>
      </c>
      <c r="R53"/>
      <c r="S53" s="228">
        <f t="shared" si="6"/>
        <v>0</v>
      </c>
      <c r="T53" s="240" t="e">
        <f t="shared" si="7"/>
        <v>#DIV/0!</v>
      </c>
      <c r="U53" s="136"/>
    </row>
    <row r="54" spans="1:21" s="57" customFormat="1" ht="12.75">
      <c r="A54" t="s">
        <v>275</v>
      </c>
      <c r="B54" t="s">
        <v>440</v>
      </c>
      <c r="C54" s="276">
        <v>588950907</v>
      </c>
      <c r="D54" t="s">
        <v>346</v>
      </c>
      <c r="E54">
        <v>11346</v>
      </c>
      <c r="F54"/>
      <c r="G54" s="228">
        <f t="shared" ref="G54:G100" si="38">E54-F54</f>
        <v>11346</v>
      </c>
      <c r="H54" s="240">
        <f t="shared" ref="H54:H100" si="39">ROUND(G54/E54,10)</f>
        <v>1</v>
      </c>
      <c r="I54">
        <v>0</v>
      </c>
      <c r="J54"/>
      <c r="K54" s="228">
        <f t="shared" ref="K54:K100" si="40">I54-J54</f>
        <v>0</v>
      </c>
      <c r="L54" s="240" t="e">
        <f t="shared" ref="L54:L100" si="41">ROUND(K54/I54,10)</f>
        <v>#DIV/0!</v>
      </c>
      <c r="M54">
        <v>0</v>
      </c>
      <c r="N54"/>
      <c r="O54" s="228">
        <f t="shared" si="4"/>
        <v>0</v>
      </c>
      <c r="P54" s="240" t="e">
        <f t="shared" si="5"/>
        <v>#DIV/0!</v>
      </c>
      <c r="Q54">
        <v>0</v>
      </c>
      <c r="R54"/>
      <c r="S54" s="228">
        <f t="shared" si="6"/>
        <v>0</v>
      </c>
      <c r="T54" s="240" t="e">
        <f t="shared" si="7"/>
        <v>#DIV/0!</v>
      </c>
      <c r="U54" s="136"/>
    </row>
    <row r="55" spans="1:21" s="57" customFormat="1" ht="12.75">
      <c r="A55" t="s">
        <v>275</v>
      </c>
      <c r="B55" t="s">
        <v>440</v>
      </c>
      <c r="C55" s="276">
        <v>588950907</v>
      </c>
      <c r="D55" t="s">
        <v>346</v>
      </c>
      <c r="E55">
        <v>17046</v>
      </c>
      <c r="F55"/>
      <c r="G55" s="228">
        <f t="shared" si="38"/>
        <v>17046</v>
      </c>
      <c r="H55" s="240">
        <f t="shared" si="39"/>
        <v>1</v>
      </c>
      <c r="I55">
        <v>0</v>
      </c>
      <c r="J55"/>
      <c r="K55" s="228">
        <f t="shared" si="40"/>
        <v>0</v>
      </c>
      <c r="L55" s="240" t="e">
        <f t="shared" si="41"/>
        <v>#DIV/0!</v>
      </c>
      <c r="M55">
        <v>0</v>
      </c>
      <c r="N55"/>
      <c r="O55" s="228">
        <f t="shared" si="4"/>
        <v>0</v>
      </c>
      <c r="P55" s="240" t="e">
        <f t="shared" si="5"/>
        <v>#DIV/0!</v>
      </c>
      <c r="Q55">
        <v>0</v>
      </c>
      <c r="R55"/>
      <c r="S55" s="228">
        <f t="shared" si="6"/>
        <v>0</v>
      </c>
      <c r="T55" s="240" t="e">
        <f t="shared" si="7"/>
        <v>#DIV/0!</v>
      </c>
      <c r="U55" s="136"/>
    </row>
    <row r="56" spans="1:21" s="57" customFormat="1" ht="12.75">
      <c r="A56" t="s">
        <v>275</v>
      </c>
      <c r="B56" t="s">
        <v>444</v>
      </c>
      <c r="C56" s="276">
        <v>635640006</v>
      </c>
      <c r="D56" t="s">
        <v>412</v>
      </c>
      <c r="E56">
        <v>12500</v>
      </c>
      <c r="F56"/>
      <c r="G56" s="228">
        <f t="shared" si="38"/>
        <v>12500</v>
      </c>
      <c r="H56" s="240">
        <f t="shared" si="39"/>
        <v>1</v>
      </c>
      <c r="I56">
        <v>4199.62</v>
      </c>
      <c r="J56"/>
      <c r="K56" s="228">
        <f t="shared" si="40"/>
        <v>4199.62</v>
      </c>
      <c r="L56" s="240">
        <f t="shared" si="41"/>
        <v>1</v>
      </c>
      <c r="M56">
        <v>0</v>
      </c>
      <c r="N56"/>
      <c r="O56" s="228">
        <f t="shared" si="4"/>
        <v>0</v>
      </c>
      <c r="P56" s="240" t="e">
        <f t="shared" si="5"/>
        <v>#DIV/0!</v>
      </c>
      <c r="Q56">
        <v>-260.67</v>
      </c>
      <c r="R56"/>
      <c r="S56" s="228">
        <f t="shared" si="6"/>
        <v>-260.67</v>
      </c>
      <c r="T56" s="240">
        <f t="shared" si="7"/>
        <v>1</v>
      </c>
      <c r="U56" s="136"/>
    </row>
    <row r="57" spans="1:21" s="57" customFormat="1" ht="12.75">
      <c r="A57" t="s">
        <v>275</v>
      </c>
      <c r="B57" t="s">
        <v>444</v>
      </c>
      <c r="C57" s="276">
        <v>686930009</v>
      </c>
      <c r="D57" t="s">
        <v>511</v>
      </c>
      <c r="E57">
        <v>6584</v>
      </c>
      <c r="F57"/>
      <c r="G57" s="228">
        <f t="shared" si="38"/>
        <v>6584</v>
      </c>
      <c r="H57" s="240">
        <f t="shared" si="39"/>
        <v>1</v>
      </c>
      <c r="I57">
        <v>2765.03</v>
      </c>
      <c r="J57"/>
      <c r="K57" s="228">
        <f t="shared" si="40"/>
        <v>2765.03</v>
      </c>
      <c r="L57" s="240">
        <f t="shared" si="41"/>
        <v>1</v>
      </c>
      <c r="M57">
        <v>0</v>
      </c>
      <c r="N57"/>
      <c r="O57" s="228">
        <f t="shared" si="4"/>
        <v>0</v>
      </c>
      <c r="P57" s="240" t="e">
        <f t="shared" si="5"/>
        <v>#DIV/0!</v>
      </c>
      <c r="Q57">
        <v>-171.63</v>
      </c>
      <c r="R57"/>
      <c r="S57" s="228">
        <f t="shared" si="6"/>
        <v>-171.63</v>
      </c>
      <c r="T57" s="240">
        <f t="shared" si="7"/>
        <v>1</v>
      </c>
      <c r="U57" s="136"/>
    </row>
    <row r="58" spans="1:21" s="57" customFormat="1" ht="12.75">
      <c r="A58" t="s">
        <v>275</v>
      </c>
      <c r="B58" t="s">
        <v>518</v>
      </c>
      <c r="C58" s="276">
        <v>654902204</v>
      </c>
      <c r="D58" t="s">
        <v>484</v>
      </c>
      <c r="E58">
        <v>210515</v>
      </c>
      <c r="F58"/>
      <c r="G58" s="228">
        <f t="shared" si="38"/>
        <v>210515</v>
      </c>
      <c r="H58" s="240">
        <f t="shared" si="39"/>
        <v>1</v>
      </c>
      <c r="I58">
        <v>4460.95</v>
      </c>
      <c r="J58"/>
      <c r="K58" s="228">
        <f t="shared" si="40"/>
        <v>4460.95</v>
      </c>
      <c r="L58" s="240">
        <f t="shared" si="41"/>
        <v>1</v>
      </c>
      <c r="M58">
        <v>2402.0500000000002</v>
      </c>
      <c r="N58"/>
      <c r="O58" s="228">
        <f t="shared" si="4"/>
        <v>2402.0500000000002</v>
      </c>
      <c r="P58" s="240">
        <f t="shared" si="5"/>
        <v>1</v>
      </c>
      <c r="Q58">
        <v>0</v>
      </c>
      <c r="R58"/>
      <c r="S58" s="228">
        <f t="shared" si="6"/>
        <v>0</v>
      </c>
      <c r="T58" s="240" t="e">
        <f t="shared" si="7"/>
        <v>#DIV/0!</v>
      </c>
      <c r="U58" s="136"/>
    </row>
    <row r="59" spans="1:21" s="57" customFormat="1" ht="12.75">
      <c r="A59" t="s">
        <v>275</v>
      </c>
      <c r="B59" t="s">
        <v>518</v>
      </c>
      <c r="C59" s="276">
        <v>861012102</v>
      </c>
      <c r="D59" t="s">
        <v>507</v>
      </c>
      <c r="E59">
        <v>27900</v>
      </c>
      <c r="F59"/>
      <c r="G59" s="228">
        <f t="shared" ref="G59:G68" si="42">E59-F59</f>
        <v>27900</v>
      </c>
      <c r="H59" s="240">
        <f t="shared" ref="H59:H68" si="43">ROUND(G59/E59,10)</f>
        <v>1</v>
      </c>
      <c r="I59">
        <v>0</v>
      </c>
      <c r="J59"/>
      <c r="K59" s="228">
        <f t="shared" ref="K59:K68" si="44">I59-J59</f>
        <v>0</v>
      </c>
      <c r="L59" s="240" t="e">
        <f t="shared" ref="L59:L68" si="45">ROUND(K59/I59,10)</f>
        <v>#DIV/0!</v>
      </c>
      <c r="M59">
        <v>0</v>
      </c>
      <c r="N59"/>
      <c r="O59" s="228">
        <f t="shared" ref="O59:O68" si="46">M59-N59</f>
        <v>0</v>
      </c>
      <c r="P59" s="240" t="e">
        <f t="shared" ref="P59:P68" si="47">ROUND(O59/M59,10)</f>
        <v>#DIV/0!</v>
      </c>
      <c r="Q59">
        <v>0</v>
      </c>
      <c r="R59"/>
      <c r="S59" s="228">
        <f t="shared" ref="S59:S68" si="48">Q59-R59</f>
        <v>0</v>
      </c>
      <c r="T59" s="240" t="e">
        <f t="shared" ref="T59:T68" si="49">ROUND(S59/Q59,10)</f>
        <v>#DIV/0!</v>
      </c>
      <c r="U59" s="136"/>
    </row>
    <row r="60" spans="1:21" s="57" customFormat="1" ht="12.75">
      <c r="A60" t="s">
        <v>275</v>
      </c>
      <c r="B60" t="s">
        <v>518</v>
      </c>
      <c r="C60" s="276">
        <v>641069406</v>
      </c>
      <c r="D60" t="s">
        <v>482</v>
      </c>
      <c r="E60">
        <v>6200</v>
      </c>
      <c r="F60"/>
      <c r="G60" s="228">
        <f t="shared" si="42"/>
        <v>6200</v>
      </c>
      <c r="H60" s="240">
        <f t="shared" si="43"/>
        <v>1</v>
      </c>
      <c r="I60">
        <v>0</v>
      </c>
      <c r="J60"/>
      <c r="K60" s="228">
        <f t="shared" si="44"/>
        <v>0</v>
      </c>
      <c r="L60" s="240" t="e">
        <f t="shared" si="45"/>
        <v>#DIV/0!</v>
      </c>
      <c r="M60">
        <v>0</v>
      </c>
      <c r="N60"/>
      <c r="O60" s="228">
        <f t="shared" si="46"/>
        <v>0</v>
      </c>
      <c r="P60" s="240" t="e">
        <f t="shared" si="47"/>
        <v>#DIV/0!</v>
      </c>
      <c r="Q60">
        <v>0</v>
      </c>
      <c r="R60"/>
      <c r="S60" s="228">
        <f t="shared" si="48"/>
        <v>0</v>
      </c>
      <c r="T60" s="240" t="e">
        <f t="shared" si="49"/>
        <v>#DIV/0!</v>
      </c>
      <c r="U60" s="136"/>
    </row>
    <row r="61" spans="1:21" s="57" customFormat="1" ht="12.75">
      <c r="A61" t="s">
        <v>275</v>
      </c>
      <c r="B61" t="s">
        <v>518</v>
      </c>
      <c r="C61" s="276" t="s">
        <v>374</v>
      </c>
      <c r="D61" t="s">
        <v>485</v>
      </c>
      <c r="E61">
        <v>6600</v>
      </c>
      <c r="F61"/>
      <c r="G61" s="228">
        <f t="shared" si="42"/>
        <v>6600</v>
      </c>
      <c r="H61" s="240">
        <f t="shared" si="43"/>
        <v>1</v>
      </c>
      <c r="I61">
        <v>0</v>
      </c>
      <c r="J61"/>
      <c r="K61" s="228">
        <f t="shared" si="44"/>
        <v>0</v>
      </c>
      <c r="L61" s="240" t="e">
        <f t="shared" si="45"/>
        <v>#DIV/0!</v>
      </c>
      <c r="M61">
        <v>0</v>
      </c>
      <c r="N61"/>
      <c r="O61" s="228">
        <f t="shared" si="46"/>
        <v>0</v>
      </c>
      <c r="P61" s="240" t="e">
        <f t="shared" si="47"/>
        <v>#DIV/0!</v>
      </c>
      <c r="Q61">
        <v>0</v>
      </c>
      <c r="R61"/>
      <c r="S61" s="228">
        <f t="shared" si="48"/>
        <v>0</v>
      </c>
      <c r="T61" s="240" t="e">
        <f t="shared" si="49"/>
        <v>#DIV/0!</v>
      </c>
      <c r="U61" s="136"/>
    </row>
    <row r="62" spans="1:21" s="57" customFormat="1" ht="12.75">
      <c r="A62" t="s">
        <v>275</v>
      </c>
      <c r="B62" t="s">
        <v>518</v>
      </c>
      <c r="C62" s="276">
        <v>670100205</v>
      </c>
      <c r="D62" t="s">
        <v>486</v>
      </c>
      <c r="E62">
        <v>6000</v>
      </c>
      <c r="F62"/>
      <c r="G62" s="228">
        <f t="shared" si="42"/>
        <v>6000</v>
      </c>
      <c r="H62" s="240">
        <f t="shared" si="43"/>
        <v>1</v>
      </c>
      <c r="I62">
        <v>0</v>
      </c>
      <c r="J62"/>
      <c r="K62" s="228">
        <f t="shared" si="44"/>
        <v>0</v>
      </c>
      <c r="L62" s="240" t="e">
        <f t="shared" si="45"/>
        <v>#DIV/0!</v>
      </c>
      <c r="M62">
        <v>0</v>
      </c>
      <c r="N62"/>
      <c r="O62" s="228">
        <f t="shared" si="46"/>
        <v>0</v>
      </c>
      <c r="P62" s="240" t="e">
        <f t="shared" si="47"/>
        <v>#DIV/0!</v>
      </c>
      <c r="Q62">
        <v>0</v>
      </c>
      <c r="R62"/>
      <c r="S62" s="228">
        <f t="shared" si="48"/>
        <v>0</v>
      </c>
      <c r="T62" s="240" t="e">
        <f t="shared" si="49"/>
        <v>#DIV/0!</v>
      </c>
      <c r="U62" s="136"/>
    </row>
    <row r="63" spans="1:21" s="57" customFormat="1" ht="12.75">
      <c r="A63" t="s">
        <v>275</v>
      </c>
      <c r="B63" t="s">
        <v>518</v>
      </c>
      <c r="C63" s="276">
        <v>803054204</v>
      </c>
      <c r="D63" t="s">
        <v>497</v>
      </c>
      <c r="E63">
        <v>3130</v>
      </c>
      <c r="F63"/>
      <c r="G63" s="228">
        <f t="shared" si="42"/>
        <v>3130</v>
      </c>
      <c r="H63" s="240">
        <f t="shared" si="43"/>
        <v>1</v>
      </c>
      <c r="I63">
        <v>0</v>
      </c>
      <c r="J63"/>
      <c r="K63" s="228">
        <f t="shared" si="44"/>
        <v>0</v>
      </c>
      <c r="L63" s="240" t="e">
        <f t="shared" si="45"/>
        <v>#DIV/0!</v>
      </c>
      <c r="M63">
        <v>0</v>
      </c>
      <c r="N63"/>
      <c r="O63" s="228">
        <f t="shared" si="46"/>
        <v>0</v>
      </c>
      <c r="P63" s="240" t="e">
        <f t="shared" si="47"/>
        <v>#DIV/0!</v>
      </c>
      <c r="Q63">
        <v>0</v>
      </c>
      <c r="R63"/>
      <c r="S63" s="228">
        <f t="shared" si="48"/>
        <v>0</v>
      </c>
      <c r="T63" s="240" t="e">
        <f t="shared" si="49"/>
        <v>#DIV/0!</v>
      </c>
      <c r="U63" s="136"/>
    </row>
    <row r="64" spans="1:21" s="57" customFormat="1" ht="12.75">
      <c r="A64" t="s">
        <v>275</v>
      </c>
      <c r="B64" t="s">
        <v>518</v>
      </c>
      <c r="C64" s="276">
        <v>803054204</v>
      </c>
      <c r="D64" t="s">
        <v>497</v>
      </c>
      <c r="E64">
        <v>3900</v>
      </c>
      <c r="F64"/>
      <c r="G64" s="228">
        <f t="shared" si="42"/>
        <v>3900</v>
      </c>
      <c r="H64" s="240">
        <f t="shared" si="43"/>
        <v>1</v>
      </c>
      <c r="I64">
        <v>0</v>
      </c>
      <c r="J64"/>
      <c r="K64" s="228">
        <f t="shared" si="44"/>
        <v>0</v>
      </c>
      <c r="L64" s="240" t="e">
        <f t="shared" si="45"/>
        <v>#DIV/0!</v>
      </c>
      <c r="M64">
        <v>0</v>
      </c>
      <c r="N64"/>
      <c r="O64" s="228">
        <f t="shared" si="46"/>
        <v>0</v>
      </c>
      <c r="P64" s="240" t="e">
        <f t="shared" si="47"/>
        <v>#DIV/0!</v>
      </c>
      <c r="Q64">
        <v>0</v>
      </c>
      <c r="R64"/>
      <c r="S64" s="228">
        <f t="shared" si="48"/>
        <v>0</v>
      </c>
      <c r="T64" s="240" t="e">
        <f t="shared" si="49"/>
        <v>#DIV/0!</v>
      </c>
      <c r="U64" s="136"/>
    </row>
    <row r="65" spans="1:21" s="57" customFormat="1" ht="12.75">
      <c r="A65" t="s">
        <v>275</v>
      </c>
      <c r="B65" t="s">
        <v>518</v>
      </c>
      <c r="C65" s="276">
        <v>803054204</v>
      </c>
      <c r="D65" t="s">
        <v>497</v>
      </c>
      <c r="E65">
        <v>5050</v>
      </c>
      <c r="F65"/>
      <c r="G65" s="228">
        <f t="shared" si="42"/>
        <v>5050</v>
      </c>
      <c r="H65" s="240">
        <f t="shared" si="43"/>
        <v>1</v>
      </c>
      <c r="I65">
        <v>0</v>
      </c>
      <c r="J65"/>
      <c r="K65" s="228">
        <f t="shared" si="44"/>
        <v>0</v>
      </c>
      <c r="L65" s="240" t="e">
        <f t="shared" si="45"/>
        <v>#DIV/0!</v>
      </c>
      <c r="M65">
        <v>0</v>
      </c>
      <c r="N65"/>
      <c r="O65" s="228">
        <f t="shared" si="46"/>
        <v>0</v>
      </c>
      <c r="P65" s="240" t="e">
        <f t="shared" si="47"/>
        <v>#DIV/0!</v>
      </c>
      <c r="Q65">
        <v>0</v>
      </c>
      <c r="R65"/>
      <c r="S65" s="228">
        <f t="shared" si="48"/>
        <v>0</v>
      </c>
      <c r="T65" s="240" t="e">
        <f t="shared" si="49"/>
        <v>#DIV/0!</v>
      </c>
      <c r="U65" s="136"/>
    </row>
    <row r="66" spans="1:21" s="57" customFormat="1" ht="12.75">
      <c r="A66" t="s">
        <v>275</v>
      </c>
      <c r="B66" t="s">
        <v>518</v>
      </c>
      <c r="C66" s="276">
        <v>803054204</v>
      </c>
      <c r="D66" t="s">
        <v>497</v>
      </c>
      <c r="E66">
        <v>8380</v>
      </c>
      <c r="F66"/>
      <c r="G66" s="228">
        <f t="shared" si="42"/>
        <v>8380</v>
      </c>
      <c r="H66" s="240">
        <f t="shared" si="43"/>
        <v>1</v>
      </c>
      <c r="I66">
        <v>0</v>
      </c>
      <c r="J66"/>
      <c r="K66" s="228">
        <f t="shared" si="44"/>
        <v>0</v>
      </c>
      <c r="L66" s="240" t="e">
        <f t="shared" si="45"/>
        <v>#DIV/0!</v>
      </c>
      <c r="M66">
        <v>0</v>
      </c>
      <c r="N66"/>
      <c r="O66" s="228">
        <f t="shared" si="46"/>
        <v>0</v>
      </c>
      <c r="P66" s="240" t="e">
        <f t="shared" si="47"/>
        <v>#DIV/0!</v>
      </c>
      <c r="Q66">
        <v>0</v>
      </c>
      <c r="R66"/>
      <c r="S66" s="228">
        <f t="shared" si="48"/>
        <v>0</v>
      </c>
      <c r="T66" s="240" t="e">
        <f t="shared" si="49"/>
        <v>#DIV/0!</v>
      </c>
      <c r="U66" s="136"/>
    </row>
    <row r="67" spans="1:21" s="57" customFormat="1" ht="12.75">
      <c r="A67" t="s">
        <v>275</v>
      </c>
      <c r="B67" t="s">
        <v>518</v>
      </c>
      <c r="C67" s="276">
        <v>803054204</v>
      </c>
      <c r="D67" t="s">
        <v>497</v>
      </c>
      <c r="E67">
        <v>3130</v>
      </c>
      <c r="F67"/>
      <c r="G67" s="228">
        <f t="shared" si="42"/>
        <v>3130</v>
      </c>
      <c r="H67" s="240">
        <f t="shared" si="43"/>
        <v>1</v>
      </c>
      <c r="I67">
        <v>0</v>
      </c>
      <c r="J67"/>
      <c r="K67" s="228">
        <f t="shared" si="44"/>
        <v>0</v>
      </c>
      <c r="L67" s="240" t="e">
        <f t="shared" si="45"/>
        <v>#DIV/0!</v>
      </c>
      <c r="M67">
        <v>0</v>
      </c>
      <c r="N67"/>
      <c r="O67" s="228">
        <f t="shared" si="46"/>
        <v>0</v>
      </c>
      <c r="P67" s="240" t="e">
        <f t="shared" si="47"/>
        <v>#DIV/0!</v>
      </c>
      <c r="Q67">
        <v>0</v>
      </c>
      <c r="R67"/>
      <c r="S67" s="228">
        <f t="shared" si="48"/>
        <v>0</v>
      </c>
      <c r="T67" s="240" t="e">
        <f t="shared" si="49"/>
        <v>#DIV/0!</v>
      </c>
      <c r="U67" s="136"/>
    </row>
    <row r="68" spans="1:21" s="57" customFormat="1" ht="12.75">
      <c r="A68" t="s">
        <v>275</v>
      </c>
      <c r="B68" t="s">
        <v>518</v>
      </c>
      <c r="C68" s="276">
        <v>803054204</v>
      </c>
      <c r="D68" t="s">
        <v>497</v>
      </c>
      <c r="E68">
        <v>3130</v>
      </c>
      <c r="F68"/>
      <c r="G68" s="228">
        <f t="shared" si="42"/>
        <v>3130</v>
      </c>
      <c r="H68" s="240">
        <f t="shared" si="43"/>
        <v>1</v>
      </c>
      <c r="I68">
        <v>0</v>
      </c>
      <c r="J68"/>
      <c r="K68" s="228">
        <f t="shared" si="44"/>
        <v>0</v>
      </c>
      <c r="L68" s="240" t="e">
        <f t="shared" si="45"/>
        <v>#DIV/0!</v>
      </c>
      <c r="M68">
        <v>0</v>
      </c>
      <c r="N68"/>
      <c r="O68" s="228">
        <f t="shared" si="46"/>
        <v>0</v>
      </c>
      <c r="P68" s="240" t="e">
        <f t="shared" si="47"/>
        <v>#DIV/0!</v>
      </c>
      <c r="Q68">
        <v>0</v>
      </c>
      <c r="R68"/>
      <c r="S68" s="228">
        <f t="shared" si="48"/>
        <v>0</v>
      </c>
      <c r="T68" s="240" t="e">
        <f t="shared" si="49"/>
        <v>#DIV/0!</v>
      </c>
      <c r="U68" s="136"/>
    </row>
    <row r="69" spans="1:21" s="57" customFormat="1" ht="12.75">
      <c r="A69" t="s">
        <v>275</v>
      </c>
      <c r="B69" t="s">
        <v>518</v>
      </c>
      <c r="C69" s="276">
        <v>803054204</v>
      </c>
      <c r="D69" t="s">
        <v>497</v>
      </c>
      <c r="E69">
        <v>3680</v>
      </c>
      <c r="F69"/>
      <c r="G69" s="228">
        <f t="shared" si="38"/>
        <v>3680</v>
      </c>
      <c r="H69" s="240">
        <f t="shared" si="39"/>
        <v>1</v>
      </c>
      <c r="I69">
        <v>0</v>
      </c>
      <c r="J69"/>
      <c r="K69" s="228">
        <f t="shared" si="40"/>
        <v>0</v>
      </c>
      <c r="L69" s="240" t="e">
        <f t="shared" si="41"/>
        <v>#DIV/0!</v>
      </c>
      <c r="M69">
        <v>0</v>
      </c>
      <c r="N69"/>
      <c r="O69" s="228">
        <f t="shared" si="4"/>
        <v>0</v>
      </c>
      <c r="P69" s="240" t="e">
        <f t="shared" si="5"/>
        <v>#DIV/0!</v>
      </c>
      <c r="Q69">
        <v>0</v>
      </c>
      <c r="R69"/>
      <c r="S69" s="228">
        <f t="shared" si="6"/>
        <v>0</v>
      </c>
      <c r="T69" s="240" t="e">
        <f t="shared" si="7"/>
        <v>#DIV/0!</v>
      </c>
      <c r="U69" s="136"/>
    </row>
    <row r="70" spans="1:21" s="57" customFormat="1" ht="12.75">
      <c r="A70" t="s">
        <v>275</v>
      </c>
      <c r="B70" t="s">
        <v>518</v>
      </c>
      <c r="C70" s="276">
        <v>803054204</v>
      </c>
      <c r="D70" t="s">
        <v>497</v>
      </c>
      <c r="E70">
        <v>7400</v>
      </c>
      <c r="F70"/>
      <c r="G70" s="228">
        <f t="shared" si="38"/>
        <v>7400</v>
      </c>
      <c r="H70" s="240">
        <f t="shared" si="39"/>
        <v>1</v>
      </c>
      <c r="I70">
        <v>0</v>
      </c>
      <c r="J70"/>
      <c r="K70" s="228">
        <f t="shared" si="40"/>
        <v>0</v>
      </c>
      <c r="L70" s="240" t="e">
        <f t="shared" si="41"/>
        <v>#DIV/0!</v>
      </c>
      <c r="M70">
        <v>0</v>
      </c>
      <c r="N70"/>
      <c r="O70" s="228">
        <f t="shared" si="4"/>
        <v>0</v>
      </c>
      <c r="P70" s="240" t="e">
        <f t="shared" si="5"/>
        <v>#DIV/0!</v>
      </c>
      <c r="Q70">
        <v>0</v>
      </c>
      <c r="R70"/>
      <c r="S70" s="228">
        <f t="shared" si="6"/>
        <v>0</v>
      </c>
      <c r="T70" s="240" t="e">
        <f t="shared" si="7"/>
        <v>#DIV/0!</v>
      </c>
      <c r="U70" s="136"/>
    </row>
    <row r="71" spans="1:21" s="57" customFormat="1" ht="12.75">
      <c r="A71" t="s">
        <v>275</v>
      </c>
      <c r="B71" t="s">
        <v>518</v>
      </c>
      <c r="C71" s="276" t="s">
        <v>402</v>
      </c>
      <c r="D71" t="s">
        <v>502</v>
      </c>
      <c r="E71">
        <v>31637</v>
      </c>
      <c r="F71"/>
      <c r="G71" s="228">
        <f t="shared" si="38"/>
        <v>31637</v>
      </c>
      <c r="H71" s="240">
        <f t="shared" si="39"/>
        <v>1</v>
      </c>
      <c r="I71">
        <v>8636.9</v>
      </c>
      <c r="J71"/>
      <c r="K71" s="228">
        <f t="shared" si="40"/>
        <v>8636.9</v>
      </c>
      <c r="L71" s="240">
        <f t="shared" si="41"/>
        <v>1</v>
      </c>
      <c r="M71">
        <v>0</v>
      </c>
      <c r="N71"/>
      <c r="O71" s="228">
        <f t="shared" si="4"/>
        <v>0</v>
      </c>
      <c r="P71" s="240" t="e">
        <f t="shared" si="5"/>
        <v>#DIV/0!</v>
      </c>
      <c r="Q71">
        <v>0</v>
      </c>
      <c r="R71"/>
      <c r="S71" s="228">
        <f t="shared" si="6"/>
        <v>0</v>
      </c>
      <c r="T71" s="240" t="e">
        <f t="shared" si="7"/>
        <v>#DIV/0!</v>
      </c>
      <c r="U71" s="136"/>
    </row>
    <row r="72" spans="1:21" s="57" customFormat="1" ht="12.75">
      <c r="A72" t="s">
        <v>275</v>
      </c>
      <c r="B72" t="s">
        <v>438</v>
      </c>
      <c r="C72" s="276">
        <v>712459908</v>
      </c>
      <c r="D72" t="s">
        <v>453</v>
      </c>
      <c r="E72">
        <v>3260</v>
      </c>
      <c r="F72"/>
      <c r="G72" s="228">
        <f t="shared" si="38"/>
        <v>3260</v>
      </c>
      <c r="H72" s="240">
        <f t="shared" si="39"/>
        <v>1</v>
      </c>
      <c r="I72">
        <v>0</v>
      </c>
      <c r="J72"/>
      <c r="K72" s="228">
        <f t="shared" si="40"/>
        <v>0</v>
      </c>
      <c r="L72" s="240" t="e">
        <f t="shared" si="41"/>
        <v>#DIV/0!</v>
      </c>
      <c r="M72">
        <v>0</v>
      </c>
      <c r="N72"/>
      <c r="O72" s="228">
        <f t="shared" si="4"/>
        <v>0</v>
      </c>
      <c r="P72" s="240" t="e">
        <f t="shared" si="5"/>
        <v>#DIV/0!</v>
      </c>
      <c r="Q72">
        <v>0</v>
      </c>
      <c r="R72"/>
      <c r="S72" s="228">
        <f t="shared" si="6"/>
        <v>0</v>
      </c>
      <c r="T72" s="240" t="e">
        <f t="shared" si="7"/>
        <v>#DIV/0!</v>
      </c>
      <c r="U72" s="136"/>
    </row>
    <row r="73" spans="1:21" s="57" customFormat="1" ht="12.75">
      <c r="A73" t="s">
        <v>275</v>
      </c>
      <c r="B73" t="s">
        <v>438</v>
      </c>
      <c r="C73" s="276">
        <v>712459908</v>
      </c>
      <c r="D73" t="s">
        <v>453</v>
      </c>
      <c r="E73">
        <v>2772</v>
      </c>
      <c r="F73"/>
      <c r="G73" s="228">
        <f t="shared" si="38"/>
        <v>2772</v>
      </c>
      <c r="H73" s="240">
        <f t="shared" si="39"/>
        <v>1</v>
      </c>
      <c r="I73">
        <v>0</v>
      </c>
      <c r="J73"/>
      <c r="K73" s="228">
        <f t="shared" si="40"/>
        <v>0</v>
      </c>
      <c r="L73" s="240" t="e">
        <f t="shared" si="41"/>
        <v>#DIV/0!</v>
      </c>
      <c r="M73">
        <v>0</v>
      </c>
      <c r="N73"/>
      <c r="O73" s="228">
        <f t="shared" si="4"/>
        <v>0</v>
      </c>
      <c r="P73" s="240" t="e">
        <f t="shared" si="5"/>
        <v>#DIV/0!</v>
      </c>
      <c r="Q73">
        <v>0</v>
      </c>
      <c r="R73"/>
      <c r="S73" s="228">
        <f t="shared" si="6"/>
        <v>0</v>
      </c>
      <c r="T73" s="240" t="e">
        <f t="shared" si="7"/>
        <v>#DIV/0!</v>
      </c>
      <c r="U73" s="136"/>
    </row>
    <row r="74" spans="1:21" s="57" customFormat="1" ht="12.75">
      <c r="A74" t="s">
        <v>275</v>
      </c>
      <c r="B74" t="s">
        <v>438</v>
      </c>
      <c r="C74" s="276">
        <v>712459908</v>
      </c>
      <c r="D74" t="s">
        <v>453</v>
      </c>
      <c r="E74">
        <v>2772</v>
      </c>
      <c r="F74"/>
      <c r="G74" s="228">
        <f t="shared" si="38"/>
        <v>2772</v>
      </c>
      <c r="H74" s="240">
        <f t="shared" si="39"/>
        <v>1</v>
      </c>
      <c r="I74">
        <v>0</v>
      </c>
      <c r="J74"/>
      <c r="K74" s="228">
        <f t="shared" si="40"/>
        <v>0</v>
      </c>
      <c r="L74" s="240" t="e">
        <f t="shared" si="41"/>
        <v>#DIV/0!</v>
      </c>
      <c r="M74">
        <v>0</v>
      </c>
      <c r="N74"/>
      <c r="O74" s="228">
        <f t="shared" si="4"/>
        <v>0</v>
      </c>
      <c r="P74" s="240" t="e">
        <f t="shared" si="5"/>
        <v>#DIV/0!</v>
      </c>
      <c r="Q74">
        <v>0</v>
      </c>
      <c r="R74"/>
      <c r="S74" s="228">
        <f t="shared" si="6"/>
        <v>0</v>
      </c>
      <c r="T74" s="240" t="e">
        <f t="shared" si="7"/>
        <v>#DIV/0!</v>
      </c>
      <c r="U74" s="136"/>
    </row>
    <row r="75" spans="1:21" s="57" customFormat="1" ht="12.75">
      <c r="A75" t="s">
        <v>275</v>
      </c>
      <c r="B75" t="s">
        <v>438</v>
      </c>
      <c r="C75" s="276">
        <v>733337901</v>
      </c>
      <c r="D75" t="s">
        <v>477</v>
      </c>
      <c r="E75">
        <v>787.5</v>
      </c>
      <c r="F75"/>
      <c r="G75" s="228">
        <f t="shared" si="38"/>
        <v>787.5</v>
      </c>
      <c r="H75" s="240">
        <f t="shared" si="39"/>
        <v>1</v>
      </c>
      <c r="I75">
        <v>0</v>
      </c>
      <c r="J75"/>
      <c r="K75" s="228">
        <f t="shared" si="40"/>
        <v>0</v>
      </c>
      <c r="L75" s="240" t="e">
        <f t="shared" si="41"/>
        <v>#DIV/0!</v>
      </c>
      <c r="M75">
        <v>0</v>
      </c>
      <c r="N75"/>
      <c r="O75" s="228">
        <f t="shared" si="4"/>
        <v>0</v>
      </c>
      <c r="P75" s="240" t="e">
        <f t="shared" si="5"/>
        <v>#DIV/0!</v>
      </c>
      <c r="Q75">
        <v>0</v>
      </c>
      <c r="R75"/>
      <c r="S75" s="228">
        <f t="shared" si="6"/>
        <v>0</v>
      </c>
      <c r="T75" s="240" t="e">
        <f t="shared" si="7"/>
        <v>#DIV/0!</v>
      </c>
      <c r="U75" s="136"/>
    </row>
    <row r="76" spans="1:21" s="57" customFormat="1" ht="12.75">
      <c r="A76" t="s">
        <v>275</v>
      </c>
      <c r="B76" t="s">
        <v>438</v>
      </c>
      <c r="C76" s="276">
        <v>733337901</v>
      </c>
      <c r="D76" t="s">
        <v>477</v>
      </c>
      <c r="E76">
        <v>1305</v>
      </c>
      <c r="F76"/>
      <c r="G76" s="228">
        <f t="shared" si="38"/>
        <v>1305</v>
      </c>
      <c r="H76" s="240">
        <f t="shared" si="39"/>
        <v>1</v>
      </c>
      <c r="I76">
        <v>0</v>
      </c>
      <c r="J76"/>
      <c r="K76" s="228">
        <f t="shared" si="40"/>
        <v>0</v>
      </c>
      <c r="L76" s="240" t="e">
        <f t="shared" si="41"/>
        <v>#DIV/0!</v>
      </c>
      <c r="M76">
        <v>0</v>
      </c>
      <c r="N76"/>
      <c r="O76" s="228">
        <f t="shared" si="4"/>
        <v>0</v>
      </c>
      <c r="P76" s="240" t="e">
        <f t="shared" si="5"/>
        <v>#DIV/0!</v>
      </c>
      <c r="Q76">
        <v>0</v>
      </c>
      <c r="R76"/>
      <c r="S76" s="228">
        <f t="shared" si="6"/>
        <v>0</v>
      </c>
      <c r="T76" s="240" t="e">
        <f t="shared" si="7"/>
        <v>#DIV/0!</v>
      </c>
      <c r="U76" s="136"/>
    </row>
    <row r="77" spans="1:21" s="57" customFormat="1" ht="12.75">
      <c r="A77" t="s">
        <v>275</v>
      </c>
      <c r="B77" t="s">
        <v>438</v>
      </c>
      <c r="C77" s="276">
        <v>733337901</v>
      </c>
      <c r="D77" t="s">
        <v>477</v>
      </c>
      <c r="E77">
        <v>3335</v>
      </c>
      <c r="F77"/>
      <c r="G77" s="228">
        <f t="shared" si="38"/>
        <v>3335</v>
      </c>
      <c r="H77" s="240">
        <f t="shared" si="39"/>
        <v>1</v>
      </c>
      <c r="I77">
        <v>0</v>
      </c>
      <c r="J77"/>
      <c r="K77" s="228">
        <f t="shared" si="40"/>
        <v>0</v>
      </c>
      <c r="L77" s="240" t="e">
        <f t="shared" si="41"/>
        <v>#DIV/0!</v>
      </c>
      <c r="M77">
        <v>0</v>
      </c>
      <c r="N77"/>
      <c r="O77" s="228">
        <f t="shared" si="4"/>
        <v>0</v>
      </c>
      <c r="P77" s="240" t="e">
        <f t="shared" si="5"/>
        <v>#DIV/0!</v>
      </c>
      <c r="Q77">
        <v>0</v>
      </c>
      <c r="R77"/>
      <c r="S77" s="228">
        <f t="shared" si="6"/>
        <v>0</v>
      </c>
      <c r="T77" s="240" t="e">
        <f t="shared" si="7"/>
        <v>#DIV/0!</v>
      </c>
      <c r="U77" s="136"/>
    </row>
    <row r="78" spans="1:21" s="57" customFormat="1" ht="12.75">
      <c r="A78" t="s">
        <v>275</v>
      </c>
      <c r="B78" t="s">
        <v>438</v>
      </c>
      <c r="C78" s="276">
        <v>733337901</v>
      </c>
      <c r="D78" t="s">
        <v>477</v>
      </c>
      <c r="E78">
        <v>1305</v>
      </c>
      <c r="F78"/>
      <c r="G78" s="228">
        <f t="shared" si="38"/>
        <v>1305</v>
      </c>
      <c r="H78" s="240">
        <f t="shared" si="39"/>
        <v>1</v>
      </c>
      <c r="I78">
        <v>0</v>
      </c>
      <c r="J78"/>
      <c r="K78" s="228">
        <f t="shared" si="40"/>
        <v>0</v>
      </c>
      <c r="L78" s="240" t="e">
        <f t="shared" si="41"/>
        <v>#DIV/0!</v>
      </c>
      <c r="M78">
        <v>0</v>
      </c>
      <c r="N78"/>
      <c r="O78" s="228">
        <f t="shared" si="4"/>
        <v>0</v>
      </c>
      <c r="P78" s="240" t="e">
        <f t="shared" si="5"/>
        <v>#DIV/0!</v>
      </c>
      <c r="Q78">
        <v>0</v>
      </c>
      <c r="R78"/>
      <c r="S78" s="228">
        <f t="shared" si="6"/>
        <v>0</v>
      </c>
      <c r="T78" s="240" t="e">
        <f t="shared" si="7"/>
        <v>#DIV/0!</v>
      </c>
      <c r="U78" s="136"/>
    </row>
    <row r="79" spans="1:21" s="57" customFormat="1" ht="12.75">
      <c r="A79" t="s">
        <v>275</v>
      </c>
      <c r="B79" t="s">
        <v>518</v>
      </c>
      <c r="C79" s="276">
        <v>502441306</v>
      </c>
      <c r="D79" t="s">
        <v>478</v>
      </c>
      <c r="E79">
        <v>4850</v>
      </c>
      <c r="F79"/>
      <c r="G79" s="228">
        <f t="shared" si="38"/>
        <v>4850</v>
      </c>
      <c r="H79" s="240">
        <f t="shared" si="39"/>
        <v>1</v>
      </c>
      <c r="I79">
        <v>0</v>
      </c>
      <c r="J79"/>
      <c r="K79" s="228">
        <f t="shared" si="40"/>
        <v>0</v>
      </c>
      <c r="L79" s="240" t="e">
        <f t="shared" si="41"/>
        <v>#DIV/0!</v>
      </c>
      <c r="M79">
        <v>0</v>
      </c>
      <c r="N79"/>
      <c r="O79" s="228">
        <f t="shared" si="4"/>
        <v>0</v>
      </c>
      <c r="P79" s="240" t="e">
        <f t="shared" si="5"/>
        <v>#DIV/0!</v>
      </c>
      <c r="Q79">
        <v>0</v>
      </c>
      <c r="R79"/>
      <c r="S79" s="228">
        <f t="shared" si="6"/>
        <v>0</v>
      </c>
      <c r="T79" s="240" t="e">
        <f t="shared" si="7"/>
        <v>#DIV/0!</v>
      </c>
      <c r="U79" s="136"/>
    </row>
    <row r="80" spans="1:21" s="57" customFormat="1" ht="12.75">
      <c r="A80" t="s">
        <v>275</v>
      </c>
      <c r="B80" t="s">
        <v>518</v>
      </c>
      <c r="C80" s="276" t="s">
        <v>356</v>
      </c>
      <c r="D80" t="s">
        <v>474</v>
      </c>
      <c r="E80">
        <v>2551</v>
      </c>
      <c r="F80"/>
      <c r="G80" s="228">
        <f t="shared" si="38"/>
        <v>2551</v>
      </c>
      <c r="H80" s="240">
        <f t="shared" si="39"/>
        <v>1</v>
      </c>
      <c r="I80">
        <v>0</v>
      </c>
      <c r="J80"/>
      <c r="K80" s="228">
        <f t="shared" si="40"/>
        <v>0</v>
      </c>
      <c r="L80" s="240" t="e">
        <f t="shared" si="41"/>
        <v>#DIV/0!</v>
      </c>
      <c r="M80">
        <v>0</v>
      </c>
      <c r="N80"/>
      <c r="O80" s="228">
        <f t="shared" si="4"/>
        <v>0</v>
      </c>
      <c r="P80" s="240" t="e">
        <f t="shared" si="5"/>
        <v>#DIV/0!</v>
      </c>
      <c r="Q80">
        <v>0</v>
      </c>
      <c r="R80"/>
      <c r="S80" s="228">
        <f t="shared" si="6"/>
        <v>0</v>
      </c>
      <c r="T80" s="240" t="e">
        <f t="shared" si="7"/>
        <v>#DIV/0!</v>
      </c>
      <c r="U80" s="136"/>
    </row>
    <row r="81" spans="1:21" s="57" customFormat="1" ht="12.75">
      <c r="A81" t="s">
        <v>275</v>
      </c>
      <c r="B81" t="s">
        <v>518</v>
      </c>
      <c r="C81" s="276" t="s">
        <v>356</v>
      </c>
      <c r="D81" t="s">
        <v>474</v>
      </c>
      <c r="E81">
        <v>2551</v>
      </c>
      <c r="F81"/>
      <c r="G81" s="228">
        <f t="shared" si="38"/>
        <v>2551</v>
      </c>
      <c r="H81" s="240">
        <f t="shared" si="39"/>
        <v>1</v>
      </c>
      <c r="I81">
        <v>0</v>
      </c>
      <c r="J81"/>
      <c r="K81" s="228">
        <f t="shared" si="40"/>
        <v>0</v>
      </c>
      <c r="L81" s="240" t="e">
        <f t="shared" si="41"/>
        <v>#DIV/0!</v>
      </c>
      <c r="M81">
        <v>0</v>
      </c>
      <c r="N81"/>
      <c r="O81" s="228">
        <f t="shared" si="4"/>
        <v>0</v>
      </c>
      <c r="P81" s="240" t="e">
        <f t="shared" si="5"/>
        <v>#DIV/0!</v>
      </c>
      <c r="Q81">
        <v>0</v>
      </c>
      <c r="R81"/>
      <c r="S81" s="228">
        <f t="shared" si="6"/>
        <v>0</v>
      </c>
      <c r="T81" s="240" t="e">
        <f t="shared" si="7"/>
        <v>#DIV/0!</v>
      </c>
      <c r="U81" s="136"/>
    </row>
    <row r="82" spans="1:21" s="57" customFormat="1" ht="12.75">
      <c r="A82" t="s">
        <v>275</v>
      </c>
      <c r="B82" t="s">
        <v>518</v>
      </c>
      <c r="C82" s="276" t="s">
        <v>356</v>
      </c>
      <c r="D82" t="s">
        <v>474</v>
      </c>
      <c r="E82">
        <v>6851</v>
      </c>
      <c r="F82"/>
      <c r="G82" s="228">
        <f t="shared" si="38"/>
        <v>6851</v>
      </c>
      <c r="H82" s="240">
        <f t="shared" si="39"/>
        <v>1</v>
      </c>
      <c r="I82">
        <v>0</v>
      </c>
      <c r="J82"/>
      <c r="K82" s="228">
        <f t="shared" si="40"/>
        <v>0</v>
      </c>
      <c r="L82" s="240" t="e">
        <f t="shared" si="41"/>
        <v>#DIV/0!</v>
      </c>
      <c r="M82">
        <v>0</v>
      </c>
      <c r="N82"/>
      <c r="O82" s="228">
        <f t="shared" si="4"/>
        <v>0</v>
      </c>
      <c r="P82" s="240" t="e">
        <f t="shared" si="5"/>
        <v>#DIV/0!</v>
      </c>
      <c r="Q82">
        <v>0</v>
      </c>
      <c r="R82"/>
      <c r="S82" s="228">
        <f t="shared" si="6"/>
        <v>0</v>
      </c>
      <c r="T82" s="240" t="e">
        <f t="shared" si="7"/>
        <v>#DIV/0!</v>
      </c>
      <c r="U82" s="136"/>
    </row>
    <row r="83" spans="1:21" s="57" customFormat="1" ht="12.75">
      <c r="A83" t="s">
        <v>275</v>
      </c>
      <c r="B83" t="s">
        <v>440</v>
      </c>
      <c r="C83" s="276" t="s">
        <v>508</v>
      </c>
      <c r="D83" t="s">
        <v>509</v>
      </c>
      <c r="E83">
        <v>2852</v>
      </c>
      <c r="F83"/>
      <c r="G83" s="228">
        <f t="shared" ref="G83:G92" si="50">E83-F83</f>
        <v>2852</v>
      </c>
      <c r="H83" s="240">
        <f t="shared" ref="H83:H92" si="51">ROUND(G83/E83,10)</f>
        <v>1</v>
      </c>
      <c r="I83">
        <v>0</v>
      </c>
      <c r="J83"/>
      <c r="K83" s="228">
        <f t="shared" ref="K83:K92" si="52">I83-J83</f>
        <v>0</v>
      </c>
      <c r="L83" s="240" t="e">
        <f t="shared" ref="L83:L92" si="53">ROUND(K83/I83,10)</f>
        <v>#DIV/0!</v>
      </c>
      <c r="M83">
        <v>0</v>
      </c>
      <c r="N83"/>
      <c r="O83" s="228">
        <f t="shared" ref="O83:O92" si="54">M83-N83</f>
        <v>0</v>
      </c>
      <c r="P83" s="240" t="e">
        <f t="shared" ref="P83:P92" si="55">ROUND(O83/M83,10)</f>
        <v>#DIV/0!</v>
      </c>
      <c r="Q83">
        <v>0</v>
      </c>
      <c r="R83"/>
      <c r="S83" s="228">
        <f t="shared" ref="S83:S92" si="56">Q83-R83</f>
        <v>0</v>
      </c>
      <c r="T83" s="240" t="e">
        <f t="shared" ref="T83:T92" si="57">ROUND(S83/Q83,10)</f>
        <v>#DIV/0!</v>
      </c>
      <c r="U83" s="136"/>
    </row>
    <row r="84" spans="1:21" s="57" customFormat="1" ht="12.75">
      <c r="A84" t="s">
        <v>275</v>
      </c>
      <c r="B84" t="s">
        <v>440</v>
      </c>
      <c r="C84" s="276" t="s">
        <v>508</v>
      </c>
      <c r="D84" t="s">
        <v>509</v>
      </c>
      <c r="E84">
        <v>3682</v>
      </c>
      <c r="F84"/>
      <c r="G84" s="228">
        <f t="shared" si="50"/>
        <v>3682</v>
      </c>
      <c r="H84" s="240">
        <f t="shared" si="51"/>
        <v>1</v>
      </c>
      <c r="I84">
        <v>0</v>
      </c>
      <c r="J84"/>
      <c r="K84" s="228">
        <f t="shared" si="52"/>
        <v>0</v>
      </c>
      <c r="L84" s="240" t="e">
        <f t="shared" si="53"/>
        <v>#DIV/0!</v>
      </c>
      <c r="M84">
        <v>0</v>
      </c>
      <c r="N84"/>
      <c r="O84" s="228">
        <f t="shared" si="54"/>
        <v>0</v>
      </c>
      <c r="P84" s="240" t="e">
        <f t="shared" si="55"/>
        <v>#DIV/0!</v>
      </c>
      <c r="Q84">
        <v>0</v>
      </c>
      <c r="R84"/>
      <c r="S84" s="228">
        <f t="shared" si="56"/>
        <v>0</v>
      </c>
      <c r="T84" s="240" t="e">
        <f t="shared" si="57"/>
        <v>#DIV/0!</v>
      </c>
      <c r="U84" s="136"/>
    </row>
    <row r="85" spans="1:21" s="57" customFormat="1" ht="12.75">
      <c r="A85" t="s">
        <v>275</v>
      </c>
      <c r="B85" t="s">
        <v>440</v>
      </c>
      <c r="C85" s="276" t="s">
        <v>508</v>
      </c>
      <c r="D85" t="s">
        <v>509</v>
      </c>
      <c r="E85">
        <v>8805</v>
      </c>
      <c r="F85"/>
      <c r="G85" s="228">
        <f t="shared" si="50"/>
        <v>8805</v>
      </c>
      <c r="H85" s="240">
        <f t="shared" si="51"/>
        <v>1</v>
      </c>
      <c r="I85">
        <v>0</v>
      </c>
      <c r="J85"/>
      <c r="K85" s="228">
        <f t="shared" si="52"/>
        <v>0</v>
      </c>
      <c r="L85" s="240" t="e">
        <f t="shared" si="53"/>
        <v>#DIV/0!</v>
      </c>
      <c r="M85">
        <v>0</v>
      </c>
      <c r="N85"/>
      <c r="O85" s="228">
        <f t="shared" si="54"/>
        <v>0</v>
      </c>
      <c r="P85" s="240" t="e">
        <f t="shared" si="55"/>
        <v>#DIV/0!</v>
      </c>
      <c r="Q85">
        <v>0</v>
      </c>
      <c r="R85"/>
      <c r="S85" s="228">
        <f t="shared" si="56"/>
        <v>0</v>
      </c>
      <c r="T85" s="240" t="e">
        <f t="shared" si="57"/>
        <v>#DIV/0!</v>
      </c>
      <c r="U85" s="136"/>
    </row>
    <row r="86" spans="1:21" s="57" customFormat="1" ht="12.75">
      <c r="A86"/>
      <c r="B86"/>
      <c r="C86" s="276"/>
      <c r="D86"/>
      <c r="E86"/>
      <c r="F86"/>
      <c r="G86" s="228">
        <f t="shared" si="50"/>
        <v>0</v>
      </c>
      <c r="H86" s="240" t="e">
        <f t="shared" si="51"/>
        <v>#DIV/0!</v>
      </c>
      <c r="I86"/>
      <c r="J86"/>
      <c r="K86" s="228">
        <f t="shared" si="52"/>
        <v>0</v>
      </c>
      <c r="L86" s="240" t="e">
        <f t="shared" si="53"/>
        <v>#DIV/0!</v>
      </c>
      <c r="M86"/>
      <c r="N86"/>
      <c r="O86" s="228">
        <f t="shared" si="54"/>
        <v>0</v>
      </c>
      <c r="P86" s="240" t="e">
        <f t="shared" si="55"/>
        <v>#DIV/0!</v>
      </c>
      <c r="Q86"/>
      <c r="R86"/>
      <c r="S86" s="228">
        <f t="shared" si="56"/>
        <v>0</v>
      </c>
      <c r="T86" s="240" t="e">
        <f t="shared" si="57"/>
        <v>#DIV/0!</v>
      </c>
      <c r="U86" s="136"/>
    </row>
    <row r="87" spans="1:21" s="57" customFormat="1" ht="12.75">
      <c r="A87"/>
      <c r="B87"/>
      <c r="C87" s="276"/>
      <c r="D87"/>
      <c r="E87"/>
      <c r="F87"/>
      <c r="G87" s="228">
        <f t="shared" si="50"/>
        <v>0</v>
      </c>
      <c r="H87" s="240" t="e">
        <f t="shared" si="51"/>
        <v>#DIV/0!</v>
      </c>
      <c r="I87"/>
      <c r="J87"/>
      <c r="K87" s="228">
        <f t="shared" si="52"/>
        <v>0</v>
      </c>
      <c r="L87" s="240" t="e">
        <f t="shared" si="53"/>
        <v>#DIV/0!</v>
      </c>
      <c r="M87"/>
      <c r="N87"/>
      <c r="O87" s="228">
        <f t="shared" si="54"/>
        <v>0</v>
      </c>
      <c r="P87" s="240" t="e">
        <f t="shared" si="55"/>
        <v>#DIV/0!</v>
      </c>
      <c r="Q87"/>
      <c r="R87"/>
      <c r="S87" s="228">
        <f t="shared" si="56"/>
        <v>0</v>
      </c>
      <c r="T87" s="240" t="e">
        <f t="shared" si="57"/>
        <v>#DIV/0!</v>
      </c>
      <c r="U87" s="136"/>
    </row>
    <row r="88" spans="1:21" s="57" customFormat="1" ht="12.75">
      <c r="A88"/>
      <c r="B88"/>
      <c r="C88" s="276"/>
      <c r="D88"/>
      <c r="E88"/>
      <c r="F88"/>
      <c r="G88" s="228">
        <f t="shared" si="50"/>
        <v>0</v>
      </c>
      <c r="H88" s="240" t="e">
        <f t="shared" si="51"/>
        <v>#DIV/0!</v>
      </c>
      <c r="I88"/>
      <c r="J88"/>
      <c r="K88" s="228">
        <f t="shared" si="52"/>
        <v>0</v>
      </c>
      <c r="L88" s="240" t="e">
        <f t="shared" si="53"/>
        <v>#DIV/0!</v>
      </c>
      <c r="M88"/>
      <c r="N88"/>
      <c r="O88" s="228">
        <f t="shared" si="54"/>
        <v>0</v>
      </c>
      <c r="P88" s="240" t="e">
        <f t="shared" si="55"/>
        <v>#DIV/0!</v>
      </c>
      <c r="Q88"/>
      <c r="R88"/>
      <c r="S88" s="228">
        <f t="shared" si="56"/>
        <v>0</v>
      </c>
      <c r="T88" s="240" t="e">
        <f t="shared" si="57"/>
        <v>#DIV/0!</v>
      </c>
      <c r="U88" s="136"/>
    </row>
    <row r="89" spans="1:21" s="57" customFormat="1" ht="12.75">
      <c r="A89"/>
      <c r="B89"/>
      <c r="C89" s="276"/>
      <c r="D89"/>
      <c r="E89"/>
      <c r="F89"/>
      <c r="G89" s="228">
        <f t="shared" si="50"/>
        <v>0</v>
      </c>
      <c r="H89" s="240" t="e">
        <f t="shared" si="51"/>
        <v>#DIV/0!</v>
      </c>
      <c r="I89"/>
      <c r="J89"/>
      <c r="K89" s="228">
        <f t="shared" si="52"/>
        <v>0</v>
      </c>
      <c r="L89" s="240" t="e">
        <f t="shared" si="53"/>
        <v>#DIV/0!</v>
      </c>
      <c r="M89"/>
      <c r="N89"/>
      <c r="O89" s="228">
        <f t="shared" si="54"/>
        <v>0</v>
      </c>
      <c r="P89" s="240" t="e">
        <f t="shared" si="55"/>
        <v>#DIV/0!</v>
      </c>
      <c r="Q89"/>
      <c r="R89"/>
      <c r="S89" s="228">
        <f t="shared" si="56"/>
        <v>0</v>
      </c>
      <c r="T89" s="240" t="e">
        <f t="shared" si="57"/>
        <v>#DIV/0!</v>
      </c>
      <c r="U89" s="136"/>
    </row>
    <row r="90" spans="1:21" s="57" customFormat="1" ht="12.75">
      <c r="A90"/>
      <c r="B90"/>
      <c r="C90" s="276"/>
      <c r="D90"/>
      <c r="E90"/>
      <c r="F90"/>
      <c r="G90" s="228">
        <f t="shared" si="50"/>
        <v>0</v>
      </c>
      <c r="H90" s="240" t="e">
        <f t="shared" si="51"/>
        <v>#DIV/0!</v>
      </c>
      <c r="I90"/>
      <c r="J90"/>
      <c r="K90" s="228">
        <f t="shared" si="52"/>
        <v>0</v>
      </c>
      <c r="L90" s="240" t="e">
        <f t="shared" si="53"/>
        <v>#DIV/0!</v>
      </c>
      <c r="M90"/>
      <c r="N90"/>
      <c r="O90" s="228">
        <f t="shared" si="54"/>
        <v>0</v>
      </c>
      <c r="P90" s="240" t="e">
        <f t="shared" si="55"/>
        <v>#DIV/0!</v>
      </c>
      <c r="Q90"/>
      <c r="R90"/>
      <c r="S90" s="228">
        <f t="shared" si="56"/>
        <v>0</v>
      </c>
      <c r="T90" s="240" t="e">
        <f t="shared" si="57"/>
        <v>#DIV/0!</v>
      </c>
      <c r="U90" s="136"/>
    </row>
    <row r="91" spans="1:21" s="57" customFormat="1" ht="12.75">
      <c r="A91"/>
      <c r="B91"/>
      <c r="C91" s="276"/>
      <c r="D91"/>
      <c r="E91"/>
      <c r="F91"/>
      <c r="G91" s="228">
        <f t="shared" si="50"/>
        <v>0</v>
      </c>
      <c r="H91" s="240" t="e">
        <f t="shared" si="51"/>
        <v>#DIV/0!</v>
      </c>
      <c r="I91"/>
      <c r="J91"/>
      <c r="K91" s="228">
        <f t="shared" si="52"/>
        <v>0</v>
      </c>
      <c r="L91" s="240" t="e">
        <f t="shared" si="53"/>
        <v>#DIV/0!</v>
      </c>
      <c r="M91"/>
      <c r="N91"/>
      <c r="O91" s="228">
        <f t="shared" si="54"/>
        <v>0</v>
      </c>
      <c r="P91" s="240" t="e">
        <f t="shared" si="55"/>
        <v>#DIV/0!</v>
      </c>
      <c r="Q91"/>
      <c r="R91"/>
      <c r="S91" s="228">
        <f t="shared" si="56"/>
        <v>0</v>
      </c>
      <c r="T91" s="240" t="e">
        <f t="shared" si="57"/>
        <v>#DIV/0!</v>
      </c>
      <c r="U91" s="136"/>
    </row>
    <row r="92" spans="1:21" s="57" customFormat="1" ht="12.75">
      <c r="A92"/>
      <c r="B92"/>
      <c r="C92" s="276"/>
      <c r="D92"/>
      <c r="E92"/>
      <c r="F92"/>
      <c r="G92" s="228">
        <f t="shared" si="50"/>
        <v>0</v>
      </c>
      <c r="H92" s="240" t="e">
        <f t="shared" si="51"/>
        <v>#DIV/0!</v>
      </c>
      <c r="I92"/>
      <c r="J92"/>
      <c r="K92" s="228">
        <f t="shared" si="52"/>
        <v>0</v>
      </c>
      <c r="L92" s="240" t="e">
        <f t="shared" si="53"/>
        <v>#DIV/0!</v>
      </c>
      <c r="M92"/>
      <c r="N92"/>
      <c r="O92" s="228">
        <f t="shared" si="54"/>
        <v>0</v>
      </c>
      <c r="P92" s="240" t="e">
        <f t="shared" si="55"/>
        <v>#DIV/0!</v>
      </c>
      <c r="Q92"/>
      <c r="R92"/>
      <c r="S92" s="228">
        <f t="shared" si="56"/>
        <v>0</v>
      </c>
      <c r="T92" s="240" t="e">
        <f t="shared" si="57"/>
        <v>#DIV/0!</v>
      </c>
      <c r="U92" s="136"/>
    </row>
    <row r="93" spans="1:21" s="57" customFormat="1" ht="12.75">
      <c r="A93"/>
      <c r="B93"/>
      <c r="C93" s="276"/>
      <c r="D93"/>
      <c r="E93"/>
      <c r="F93"/>
      <c r="G93" s="228">
        <f t="shared" si="38"/>
        <v>0</v>
      </c>
      <c r="H93" s="240" t="e">
        <f t="shared" si="39"/>
        <v>#DIV/0!</v>
      </c>
      <c r="I93"/>
      <c r="J93"/>
      <c r="K93" s="228">
        <f t="shared" si="40"/>
        <v>0</v>
      </c>
      <c r="L93" s="240" t="e">
        <f t="shared" si="41"/>
        <v>#DIV/0!</v>
      </c>
      <c r="M93"/>
      <c r="N93"/>
      <c r="O93" s="228">
        <f t="shared" si="4"/>
        <v>0</v>
      </c>
      <c r="P93" s="240" t="e">
        <f t="shared" si="5"/>
        <v>#DIV/0!</v>
      </c>
      <c r="Q93"/>
      <c r="R93"/>
      <c r="S93" s="228">
        <f t="shared" si="6"/>
        <v>0</v>
      </c>
      <c r="T93" s="240" t="e">
        <f t="shared" si="7"/>
        <v>#DIV/0!</v>
      </c>
      <c r="U93" s="136"/>
    </row>
    <row r="94" spans="1:21" s="57" customFormat="1" ht="12.75">
      <c r="A94"/>
      <c r="B94"/>
      <c r="C94" s="276"/>
      <c r="D94"/>
      <c r="E94"/>
      <c r="F94"/>
      <c r="G94" s="228">
        <f t="shared" si="38"/>
        <v>0</v>
      </c>
      <c r="H94" s="240" t="e">
        <f t="shared" si="39"/>
        <v>#DIV/0!</v>
      </c>
      <c r="I94"/>
      <c r="J94"/>
      <c r="K94" s="228">
        <f t="shared" si="40"/>
        <v>0</v>
      </c>
      <c r="L94" s="240" t="e">
        <f t="shared" si="41"/>
        <v>#DIV/0!</v>
      </c>
      <c r="M94"/>
      <c r="N94"/>
      <c r="O94" s="228">
        <f t="shared" si="4"/>
        <v>0</v>
      </c>
      <c r="P94" s="240" t="e">
        <f t="shared" si="5"/>
        <v>#DIV/0!</v>
      </c>
      <c r="Q94"/>
      <c r="R94"/>
      <c r="S94" s="228">
        <f t="shared" si="6"/>
        <v>0</v>
      </c>
      <c r="T94" s="240" t="e">
        <f t="shared" si="7"/>
        <v>#DIV/0!</v>
      </c>
      <c r="U94" s="136"/>
    </row>
    <row r="95" spans="1:21" s="57" customFormat="1" ht="12.75">
      <c r="A95"/>
      <c r="B95"/>
      <c r="C95" s="276"/>
      <c r="D95"/>
      <c r="E95"/>
      <c r="F95"/>
      <c r="G95" s="228">
        <f t="shared" si="38"/>
        <v>0</v>
      </c>
      <c r="H95" s="240" t="e">
        <f t="shared" si="39"/>
        <v>#DIV/0!</v>
      </c>
      <c r="I95"/>
      <c r="J95"/>
      <c r="K95" s="228">
        <f t="shared" si="40"/>
        <v>0</v>
      </c>
      <c r="L95" s="240" t="e">
        <f t="shared" si="41"/>
        <v>#DIV/0!</v>
      </c>
      <c r="M95"/>
      <c r="N95"/>
      <c r="O95" s="228">
        <f t="shared" si="4"/>
        <v>0</v>
      </c>
      <c r="P95" s="240" t="e">
        <f t="shared" si="5"/>
        <v>#DIV/0!</v>
      </c>
      <c r="Q95"/>
      <c r="R95"/>
      <c r="S95" s="228">
        <f t="shared" si="6"/>
        <v>0</v>
      </c>
      <c r="T95" s="240" t="e">
        <f t="shared" si="7"/>
        <v>#DIV/0!</v>
      </c>
      <c r="U95" s="136"/>
    </row>
    <row r="96" spans="1:21" s="57" customFormat="1" ht="12.75">
      <c r="A96"/>
      <c r="B96"/>
      <c r="C96" s="276"/>
      <c r="D96"/>
      <c r="E96"/>
      <c r="F96"/>
      <c r="G96" s="228">
        <f t="shared" si="38"/>
        <v>0</v>
      </c>
      <c r="H96" s="240" t="e">
        <f t="shared" si="39"/>
        <v>#DIV/0!</v>
      </c>
      <c r="I96"/>
      <c r="J96"/>
      <c r="K96" s="228">
        <f t="shared" si="40"/>
        <v>0</v>
      </c>
      <c r="L96" s="240" t="e">
        <f t="shared" si="41"/>
        <v>#DIV/0!</v>
      </c>
      <c r="M96"/>
      <c r="N96"/>
      <c r="O96" s="228">
        <f t="shared" si="4"/>
        <v>0</v>
      </c>
      <c r="P96" s="240" t="e">
        <f t="shared" si="5"/>
        <v>#DIV/0!</v>
      </c>
      <c r="Q96"/>
      <c r="R96"/>
      <c r="S96" s="228">
        <f t="shared" si="6"/>
        <v>0</v>
      </c>
      <c r="T96" s="240" t="e">
        <f t="shared" si="7"/>
        <v>#DIV/0!</v>
      </c>
      <c r="U96" s="136"/>
    </row>
    <row r="97" spans="1:21" s="57" customFormat="1" ht="12.75">
      <c r="A97"/>
      <c r="B97"/>
      <c r="C97" s="276"/>
      <c r="D97"/>
      <c r="E97"/>
      <c r="F97"/>
      <c r="G97" s="228">
        <f t="shared" ref="G97" si="58">E97-F97</f>
        <v>0</v>
      </c>
      <c r="H97" s="240" t="e">
        <f t="shared" ref="H97" si="59">ROUND(G97/E97,10)</f>
        <v>#DIV/0!</v>
      </c>
      <c r="I97"/>
      <c r="J97"/>
      <c r="K97" s="228">
        <f t="shared" ref="K97" si="60">I97-J97</f>
        <v>0</v>
      </c>
      <c r="L97" s="240" t="e">
        <f t="shared" ref="L97" si="61">ROUND(K97/I97,10)</f>
        <v>#DIV/0!</v>
      </c>
      <c r="M97"/>
      <c r="N97"/>
      <c r="O97" s="228">
        <f t="shared" ref="O97" si="62">M97-N97</f>
        <v>0</v>
      </c>
      <c r="P97" s="240" t="e">
        <f t="shared" ref="P97" si="63">ROUND(O97/M97,10)</f>
        <v>#DIV/0!</v>
      </c>
      <c r="Q97"/>
      <c r="R97"/>
      <c r="S97" s="228">
        <f t="shared" ref="S97" si="64">Q97-R97</f>
        <v>0</v>
      </c>
      <c r="T97" s="240" t="e">
        <f t="shared" ref="T97" si="65">ROUND(S97/Q97,10)</f>
        <v>#DIV/0!</v>
      </c>
      <c r="U97" s="136"/>
    </row>
    <row r="98" spans="1:21" s="57" customFormat="1" ht="15">
      <c r="A98" s="271"/>
      <c r="B98" s="271"/>
      <c r="C98" s="280"/>
      <c r="D98" s="271"/>
      <c r="E98" s="271"/>
      <c r="F98" s="271"/>
      <c r="G98" s="228">
        <f t="shared" si="38"/>
        <v>0</v>
      </c>
      <c r="H98" s="240" t="e">
        <f t="shared" si="39"/>
        <v>#DIV/0!</v>
      </c>
      <c r="I98" s="271"/>
      <c r="J98" s="271"/>
      <c r="K98" s="228">
        <f t="shared" si="40"/>
        <v>0</v>
      </c>
      <c r="L98" s="240" t="e">
        <f t="shared" si="41"/>
        <v>#DIV/0!</v>
      </c>
      <c r="M98" s="271"/>
      <c r="N98" s="271"/>
      <c r="O98" s="228">
        <f t="shared" si="4"/>
        <v>0</v>
      </c>
      <c r="P98" s="240" t="e">
        <f t="shared" si="5"/>
        <v>#DIV/0!</v>
      </c>
      <c r="Q98" s="271"/>
      <c r="R98" s="271"/>
      <c r="S98" s="228">
        <f t="shared" si="6"/>
        <v>0</v>
      </c>
      <c r="T98" s="240" t="e">
        <f t="shared" si="7"/>
        <v>#DIV/0!</v>
      </c>
      <c r="U98" s="136"/>
    </row>
    <row r="99" spans="1:21" s="57" customFormat="1" ht="15">
      <c r="A99" s="271"/>
      <c r="B99" s="271"/>
      <c r="C99" s="280"/>
      <c r="D99" s="271"/>
      <c r="E99" s="271"/>
      <c r="F99" s="271"/>
      <c r="G99" s="228">
        <f t="shared" si="38"/>
        <v>0</v>
      </c>
      <c r="H99" s="240" t="e">
        <f t="shared" si="39"/>
        <v>#DIV/0!</v>
      </c>
      <c r="I99" s="271"/>
      <c r="J99" s="271"/>
      <c r="K99" s="228">
        <f t="shared" si="40"/>
        <v>0</v>
      </c>
      <c r="L99" s="240" t="e">
        <f t="shared" si="41"/>
        <v>#DIV/0!</v>
      </c>
      <c r="M99" s="271"/>
      <c r="N99" s="271"/>
      <c r="O99" s="228">
        <f t="shared" si="4"/>
        <v>0</v>
      </c>
      <c r="P99" s="240" t="e">
        <f t="shared" si="5"/>
        <v>#DIV/0!</v>
      </c>
      <c r="Q99" s="271"/>
      <c r="R99" s="271"/>
      <c r="S99" s="228">
        <f t="shared" si="6"/>
        <v>0</v>
      </c>
      <c r="T99" s="240" t="e">
        <f t="shared" si="7"/>
        <v>#DIV/0!</v>
      </c>
      <c r="U99" s="136"/>
    </row>
    <row r="100" spans="1:21" s="57" customFormat="1" ht="15">
      <c r="A100" s="271"/>
      <c r="B100" s="271"/>
      <c r="C100" s="280"/>
      <c r="D100" s="271"/>
      <c r="E100" s="271"/>
      <c r="F100" s="271"/>
      <c r="G100" s="228">
        <f t="shared" si="38"/>
        <v>0</v>
      </c>
      <c r="H100" s="240" t="e">
        <f t="shared" si="39"/>
        <v>#DIV/0!</v>
      </c>
      <c r="I100" s="271"/>
      <c r="J100" s="271"/>
      <c r="K100" s="228">
        <f t="shared" si="40"/>
        <v>0</v>
      </c>
      <c r="L100" s="240" t="e">
        <f t="shared" si="41"/>
        <v>#DIV/0!</v>
      </c>
      <c r="M100" s="271"/>
      <c r="N100" s="271"/>
      <c r="O100" s="228">
        <f t="shared" si="4"/>
        <v>0</v>
      </c>
      <c r="P100" s="240" t="e">
        <f t="shared" si="5"/>
        <v>#DIV/0!</v>
      </c>
      <c r="Q100" s="271"/>
      <c r="R100" s="271"/>
      <c r="S100" s="228">
        <f t="shared" si="6"/>
        <v>0</v>
      </c>
      <c r="T100" s="240" t="e">
        <f t="shared" si="7"/>
        <v>#DIV/0!</v>
      </c>
      <c r="U100" s="136"/>
    </row>
    <row r="101" spans="1:21" s="181" customFormat="1" ht="15">
      <c r="A101" s="271"/>
      <c r="B101" s="271"/>
      <c r="C101" s="280"/>
      <c r="D101" s="271"/>
      <c r="E101" s="271"/>
      <c r="F101" s="271"/>
      <c r="G101" s="228"/>
      <c r="H101" s="240"/>
      <c r="I101"/>
      <c r="J101"/>
      <c r="K101" s="228"/>
      <c r="L101" s="240"/>
      <c r="M101"/>
      <c r="N101"/>
      <c r="O101" s="228"/>
      <c r="P101" s="240"/>
      <c r="Q101"/>
      <c r="R101"/>
      <c r="S101" s="228"/>
      <c r="T101" s="240"/>
      <c r="U101" s="178"/>
    </row>
    <row r="102" spans="1:21" s="138" customFormat="1" ht="12.75">
      <c r="A102" s="150" t="s">
        <v>143</v>
      </c>
      <c r="B102" s="157"/>
      <c r="C102" s="281"/>
      <c r="D102" s="157"/>
      <c r="E102" s="159"/>
      <c r="F102" s="235"/>
      <c r="G102" s="140"/>
      <c r="H102" s="140"/>
      <c r="I102" s="144"/>
      <c r="J102" s="139"/>
      <c r="K102" s="140"/>
      <c r="L102" s="140"/>
      <c r="M102" s="144"/>
      <c r="N102" s="139"/>
      <c r="O102" s="140"/>
      <c r="P102" s="140"/>
      <c r="Q102" s="144"/>
      <c r="R102" s="139"/>
      <c r="S102" s="140"/>
      <c r="T102" s="140"/>
      <c r="U102" s="139"/>
    </row>
    <row r="103" spans="1:21">
      <c r="C103" s="100"/>
      <c r="D103" s="56"/>
      <c r="E103" s="179"/>
      <c r="F103" s="235"/>
      <c r="G103" s="134"/>
      <c r="H103" s="134"/>
      <c r="I103" s="144"/>
      <c r="J103" s="134"/>
      <c r="K103" s="134"/>
      <c r="L103" s="134"/>
      <c r="M103" s="144"/>
      <c r="N103" s="134"/>
      <c r="O103" s="134"/>
      <c r="P103" s="134"/>
      <c r="Q103" s="144"/>
      <c r="R103" s="134"/>
      <c r="S103" s="134"/>
      <c r="T103" s="134"/>
      <c r="U103" s="50"/>
    </row>
    <row r="104" spans="1:21" s="57" customFormat="1">
      <c r="A104" s="49"/>
      <c r="B104" s="49"/>
      <c r="C104" s="100"/>
      <c r="D104" s="56"/>
      <c r="E104" s="180">
        <f>SUM(E2:E103)</f>
        <v>1059404.2</v>
      </c>
      <c r="F104" s="236">
        <f>SUM(F2:F103)</f>
        <v>0</v>
      </c>
      <c r="G104" s="146">
        <f>SUM(G2:G103)</f>
        <v>1059404.2</v>
      </c>
      <c r="H104" s="240">
        <f>ROUND(G104/E104,10)</f>
        <v>1</v>
      </c>
      <c r="I104" s="145">
        <f>SUM(I2:I103)</f>
        <v>70890.14</v>
      </c>
      <c r="J104" s="146">
        <f>SUM(J2:J103)</f>
        <v>0</v>
      </c>
      <c r="K104" s="146">
        <f>SUM(K2:K103)</f>
        <v>70890.14</v>
      </c>
      <c r="L104" s="241">
        <f>ROUND(K104/I104,10)</f>
        <v>1</v>
      </c>
      <c r="M104" s="145">
        <f>SUM(M2:M103)</f>
        <v>4431.71</v>
      </c>
      <c r="N104" s="146">
        <f>SUM(N2:N103)</f>
        <v>0</v>
      </c>
      <c r="O104" s="146">
        <f>SUM(O2:O103)</f>
        <v>4431.71</v>
      </c>
      <c r="P104" s="241">
        <f>ROUND(O104/M104,10)</f>
        <v>1</v>
      </c>
      <c r="Q104" s="145">
        <f>SUM(Q2:Q103)</f>
        <v>-1611.48</v>
      </c>
      <c r="R104" s="146">
        <f>SUM(R2:R103)</f>
        <v>0</v>
      </c>
      <c r="S104" s="146">
        <f t="shared" ref="S104" si="66">SUM(S2:S103)</f>
        <v>-1611.48</v>
      </c>
      <c r="T104" s="241">
        <f>ROUND(S104/Q104,10)</f>
        <v>1</v>
      </c>
      <c r="U104" s="146">
        <f>SUM(U2:U103)</f>
        <v>0</v>
      </c>
    </row>
    <row r="105" spans="1:21">
      <c r="C105" s="100"/>
      <c r="D105" s="56"/>
      <c r="E105" s="56"/>
      <c r="F105" s="237"/>
      <c r="G105" s="141"/>
      <c r="H105" s="141"/>
      <c r="I105" s="58"/>
      <c r="M105" s="58"/>
      <c r="N105" s="58"/>
      <c r="O105" s="58"/>
      <c r="P105" s="58"/>
      <c r="Q105" s="58"/>
      <c r="R105" s="58"/>
      <c r="S105" s="58"/>
      <c r="T105" s="58"/>
      <c r="U105" s="58"/>
    </row>
    <row r="106" spans="1:21">
      <c r="C106" s="100"/>
      <c r="D106" s="56"/>
      <c r="E106" s="56"/>
      <c r="F106" s="237"/>
      <c r="G106" s="141"/>
      <c r="H106" s="141"/>
      <c r="I106" s="58"/>
      <c r="M106" s="58"/>
      <c r="N106" s="58"/>
      <c r="O106" s="58"/>
      <c r="P106" s="58"/>
      <c r="Q106" s="58"/>
      <c r="R106" s="58"/>
      <c r="S106" s="58"/>
      <c r="T106" s="58"/>
      <c r="U106" s="58"/>
    </row>
    <row r="108" spans="1:21">
      <c r="A108" s="60"/>
      <c r="Q10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3"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3" t="s">
        <v>75</v>
      </c>
      <c r="F1" s="3" t="s">
        <v>7</v>
      </c>
      <c r="G1" s="137" t="s">
        <v>193</v>
      </c>
      <c r="H1" s="51" t="s">
        <v>209</v>
      </c>
    </row>
    <row r="2" spans="1:8" s="43" customFormat="1" ht="25.5" customHeight="1">
      <c r="A2" t="s">
        <v>275</v>
      </c>
      <c r="B2" t="s">
        <v>293</v>
      </c>
      <c r="C2" t="s">
        <v>294</v>
      </c>
      <c r="D2" s="271">
        <v>3543.71</v>
      </c>
      <c r="E2" s="271"/>
      <c r="F2" s="174">
        <f>D2-E2</f>
        <v>3543.71</v>
      </c>
      <c r="G2" s="242">
        <f>ROUND(F2/D2,10)</f>
        <v>1</v>
      </c>
      <c r="H2" s="51"/>
    </row>
    <row r="3" spans="1:8" s="43" customFormat="1" ht="25.5" customHeight="1">
      <c r="A3" s="2"/>
      <c r="B3" s="2"/>
      <c r="C3" s="2"/>
      <c r="D3" s="3"/>
      <c r="E3" s="223"/>
      <c r="F3" s="3"/>
      <c r="G3" s="3"/>
      <c r="H3" s="51"/>
    </row>
    <row r="4" spans="1:8" s="43" customFormat="1" ht="25.5" customHeight="1">
      <c r="A4" s="2"/>
      <c r="B4" s="2"/>
      <c r="C4" s="2"/>
      <c r="D4" s="3"/>
      <c r="E4" s="223"/>
      <c r="F4" s="3"/>
      <c r="G4" s="3"/>
      <c r="H4" s="51"/>
    </row>
    <row r="5" spans="1:8" s="43" customFormat="1" ht="25.5" customHeight="1">
      <c r="A5" s="2"/>
      <c r="B5" s="2"/>
      <c r="C5" s="2"/>
      <c r="D5" s="3"/>
      <c r="E5" s="223"/>
      <c r="F5" s="3"/>
      <c r="G5" s="3"/>
      <c r="H5" s="51"/>
    </row>
    <row r="6" spans="1:8" s="43" customFormat="1" ht="19.5" customHeight="1">
      <c r="A6" s="52"/>
      <c r="B6" s="45"/>
      <c r="D6" s="46"/>
      <c r="E6" s="231"/>
      <c r="F6" s="46"/>
      <c r="G6" s="46"/>
      <c r="H6" s="2"/>
    </row>
    <row r="7" spans="1:8" s="43" customFormat="1" ht="11.25" customHeight="1">
      <c r="D7" s="53"/>
      <c r="E7" s="232"/>
      <c r="F7" s="53"/>
      <c r="G7" s="53"/>
    </row>
    <row r="8" spans="1:8" s="43" customFormat="1" ht="19.5" customHeight="1" thickBot="1">
      <c r="C8" s="4" t="s">
        <v>11</v>
      </c>
      <c r="D8" s="5">
        <f>SUM(D2:D7)</f>
        <v>3543.71</v>
      </c>
      <c r="E8" s="225">
        <f>SUM(E2:E7)</f>
        <v>0</v>
      </c>
      <c r="F8" s="5">
        <f>SUM(F2:F7)</f>
        <v>3543.71</v>
      </c>
      <c r="G8" s="243">
        <f>ROUND(F8/D8,10)</f>
        <v>1</v>
      </c>
    </row>
    <row r="9" spans="1:8" s="43" customFormat="1" ht="13.5" thickTop="1">
      <c r="E9" s="227"/>
    </row>
    <row r="10" spans="1:8" s="43" customFormat="1" ht="13.5" thickBot="1">
      <c r="E10" s="227"/>
    </row>
    <row r="11" spans="1:8" s="43" customFormat="1" ht="13.5" thickBot="1">
      <c r="A11" s="2" t="s">
        <v>53</v>
      </c>
      <c r="B11" s="2"/>
      <c r="D11" s="54"/>
      <c r="E11" s="227"/>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29"/>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7" bestFit="1" customWidth="1"/>
    <col min="4" max="4" width="12.7109375" style="166" bestFit="1" customWidth="1"/>
    <col min="5" max="5" width="12.5703125" style="166"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3" t="s">
        <v>14</v>
      </c>
      <c r="D1" s="3" t="s">
        <v>15</v>
      </c>
      <c r="E1" s="3" t="s">
        <v>63</v>
      </c>
      <c r="F1" s="168" t="s">
        <v>59</v>
      </c>
      <c r="G1" s="172" t="s">
        <v>60</v>
      </c>
      <c r="H1" s="7" t="s">
        <v>64</v>
      </c>
      <c r="I1" s="3" t="s">
        <v>195</v>
      </c>
      <c r="J1" s="169" t="s">
        <v>61</v>
      </c>
      <c r="K1" s="169" t="s">
        <v>65</v>
      </c>
      <c r="L1" s="171" t="s">
        <v>62</v>
      </c>
      <c r="M1" s="172" t="s">
        <v>66</v>
      </c>
      <c r="N1" s="172" t="s">
        <v>57</v>
      </c>
      <c r="O1" s="172" t="s">
        <v>58</v>
      </c>
      <c r="P1" s="7" t="s">
        <v>194</v>
      </c>
      <c r="Q1" s="3" t="s">
        <v>195</v>
      </c>
      <c r="R1" s="7" t="s">
        <v>196</v>
      </c>
      <c r="S1" s="3" t="s">
        <v>195</v>
      </c>
      <c r="T1" s="7" t="s">
        <v>197</v>
      </c>
      <c r="U1" s="3" t="s">
        <v>195</v>
      </c>
      <c r="V1" s="3" t="s">
        <v>125</v>
      </c>
    </row>
    <row r="2" spans="1:22" ht="15">
      <c r="A2" s="280" t="s">
        <v>508</v>
      </c>
      <c r="B2" s="271" t="s">
        <v>509</v>
      </c>
      <c r="C2" s="271">
        <v>8805</v>
      </c>
      <c r="D2" s="275">
        <v>44004</v>
      </c>
      <c r="E2" s="271" t="s">
        <v>440</v>
      </c>
      <c r="F2" s="271">
        <v>2206.1999999999998</v>
      </c>
      <c r="G2" s="271"/>
      <c r="H2" s="174">
        <f t="shared" ref="H2:H102" si="0">F2-G2</f>
        <v>2206.1999999999998</v>
      </c>
      <c r="I2" s="246">
        <f t="shared" ref="I2:I102" si="1">ROUND(H2/F2,10)</f>
        <v>1</v>
      </c>
      <c r="J2">
        <v>2475.25</v>
      </c>
      <c r="K2">
        <v>2395.16</v>
      </c>
      <c r="L2">
        <v>-80.09</v>
      </c>
      <c r="M2"/>
      <c r="N2"/>
      <c r="O2"/>
      <c r="P2" s="174">
        <f t="shared" ref="P2:P102" si="2">J2-N2</f>
        <v>2475.25</v>
      </c>
      <c r="Q2" s="244">
        <f>ROUND(P2/J2,10)</f>
        <v>1</v>
      </c>
      <c r="R2" s="174">
        <f>K2-M2</f>
        <v>2395.16</v>
      </c>
      <c r="S2" s="244">
        <f>ROUND(R2/K2,10)</f>
        <v>1</v>
      </c>
      <c r="T2" s="174">
        <f>L2-O2</f>
        <v>-80.09</v>
      </c>
      <c r="U2" s="244">
        <f>ROUND(T2/L2,10)</f>
        <v>1</v>
      </c>
      <c r="V2" s="3"/>
    </row>
    <row r="3" spans="1:22" ht="15">
      <c r="A3" s="280" t="s">
        <v>508</v>
      </c>
      <c r="B3" s="271" t="s">
        <v>509</v>
      </c>
      <c r="C3" s="271">
        <v>8805</v>
      </c>
      <c r="D3" s="275">
        <v>44326</v>
      </c>
      <c r="E3" s="271" t="s">
        <v>440</v>
      </c>
      <c r="F3" s="271">
        <v>2252.65</v>
      </c>
      <c r="G3" s="271"/>
      <c r="H3" s="174">
        <f t="shared" si="0"/>
        <v>2252.65</v>
      </c>
      <c r="I3" s="246">
        <f t="shared" si="1"/>
        <v>1</v>
      </c>
      <c r="J3">
        <v>2716.47</v>
      </c>
      <c r="K3">
        <v>2445.59</v>
      </c>
      <c r="L3">
        <v>-270.88</v>
      </c>
      <c r="M3"/>
      <c r="N3"/>
      <c r="O3"/>
      <c r="P3" s="174">
        <f t="shared" si="2"/>
        <v>2716.47</v>
      </c>
      <c r="Q3" s="244">
        <f t="shared" ref="Q3:Q103" si="3">ROUND(P3/J3,10)</f>
        <v>1</v>
      </c>
      <c r="R3" s="174">
        <f t="shared" ref="R3:R102" si="4">K3-M3</f>
        <v>2445.59</v>
      </c>
      <c r="S3" s="244">
        <f t="shared" ref="S3:S102" si="5">ROUND(R3/K3,10)</f>
        <v>1</v>
      </c>
      <c r="T3" s="174">
        <f t="shared" ref="T3:T102" si="6">L3-O3</f>
        <v>-270.88</v>
      </c>
      <c r="U3" s="244">
        <f t="shared" ref="U3:U102" si="7">ROUND(T3/L3,10)</f>
        <v>1</v>
      </c>
      <c r="V3" s="3"/>
    </row>
    <row r="4" spans="1:22" ht="15">
      <c r="A4" s="280" t="s">
        <v>508</v>
      </c>
      <c r="B4" s="271" t="s">
        <v>509</v>
      </c>
      <c r="C4" s="271">
        <v>8805</v>
      </c>
      <c r="D4" s="275">
        <v>44687</v>
      </c>
      <c r="E4" s="271" t="s">
        <v>440</v>
      </c>
      <c r="F4" s="271">
        <v>2368.77</v>
      </c>
      <c r="G4" s="271"/>
      <c r="H4" s="174">
        <f t="shared" si="0"/>
        <v>2368.77</v>
      </c>
      <c r="I4" s="246">
        <f t="shared" si="1"/>
        <v>1</v>
      </c>
      <c r="J4">
        <v>2498.69</v>
      </c>
      <c r="K4">
        <v>2571.66</v>
      </c>
      <c r="L4">
        <v>72.97</v>
      </c>
      <c r="M4"/>
      <c r="N4"/>
      <c r="O4"/>
      <c r="P4" s="174">
        <f t="shared" si="2"/>
        <v>2498.69</v>
      </c>
      <c r="Q4" s="244">
        <f t="shared" si="3"/>
        <v>1</v>
      </c>
      <c r="R4" s="174">
        <f t="shared" si="4"/>
        <v>2571.66</v>
      </c>
      <c r="S4" s="244">
        <f t="shared" si="5"/>
        <v>1</v>
      </c>
      <c r="T4" s="174">
        <f t="shared" si="6"/>
        <v>72.97</v>
      </c>
      <c r="U4" s="244">
        <f t="shared" si="7"/>
        <v>1</v>
      </c>
      <c r="V4" s="3"/>
    </row>
    <row r="5" spans="1:22" ht="15">
      <c r="A5" s="280" t="s">
        <v>508</v>
      </c>
      <c r="B5" s="271" t="s">
        <v>509</v>
      </c>
      <c r="C5" s="271">
        <v>7487</v>
      </c>
      <c r="D5" s="275">
        <v>45061</v>
      </c>
      <c r="E5" s="271" t="s">
        <v>440</v>
      </c>
      <c r="F5" s="271">
        <v>2073.4299999999998</v>
      </c>
      <c r="G5" s="271"/>
      <c r="H5" s="174">
        <f t="shared" si="0"/>
        <v>2073.4299999999998</v>
      </c>
      <c r="I5" s="246">
        <f t="shared" si="1"/>
        <v>1</v>
      </c>
      <c r="J5">
        <v>2263.77</v>
      </c>
      <c r="K5">
        <v>2251.02</v>
      </c>
      <c r="L5">
        <v>-12.75</v>
      </c>
      <c r="M5"/>
      <c r="N5"/>
      <c r="O5"/>
      <c r="P5" s="174">
        <f t="shared" si="2"/>
        <v>2263.77</v>
      </c>
      <c r="Q5" s="244">
        <f t="shared" si="3"/>
        <v>1</v>
      </c>
      <c r="R5" s="174">
        <f t="shared" si="4"/>
        <v>2251.02</v>
      </c>
      <c r="S5" s="244">
        <f t="shared" si="5"/>
        <v>1</v>
      </c>
      <c r="T5" s="174">
        <f t="shared" si="6"/>
        <v>-12.75</v>
      </c>
      <c r="U5" s="244">
        <f t="shared" si="7"/>
        <v>1</v>
      </c>
      <c r="V5" s="3"/>
    </row>
    <row r="6" spans="1:22" ht="15">
      <c r="A6" s="280" t="s">
        <v>508</v>
      </c>
      <c r="B6" s="271" t="s">
        <v>509</v>
      </c>
      <c r="C6" s="271">
        <v>7487</v>
      </c>
      <c r="D6" s="275">
        <v>45433</v>
      </c>
      <c r="E6" s="271" t="s">
        <v>440</v>
      </c>
      <c r="F6" s="271">
        <v>2172.17</v>
      </c>
      <c r="G6" s="271"/>
      <c r="H6" s="174">
        <f t="shared" si="0"/>
        <v>2172.17</v>
      </c>
      <c r="I6" s="246">
        <f t="shared" si="1"/>
        <v>1</v>
      </c>
      <c r="J6">
        <v>2361.15</v>
      </c>
      <c r="K6">
        <v>2358.2199999999998</v>
      </c>
      <c r="L6">
        <v>-2.93</v>
      </c>
      <c r="M6"/>
      <c r="N6"/>
      <c r="O6"/>
      <c r="P6" s="174">
        <f t="shared" si="2"/>
        <v>2361.15</v>
      </c>
      <c r="Q6" s="244">
        <f t="shared" si="3"/>
        <v>1</v>
      </c>
      <c r="R6" s="174">
        <f t="shared" si="4"/>
        <v>2358.2199999999998</v>
      </c>
      <c r="S6" s="244">
        <f t="shared" si="5"/>
        <v>1</v>
      </c>
      <c r="T6" s="174">
        <f t="shared" si="6"/>
        <v>-2.93</v>
      </c>
      <c r="U6" s="244">
        <f t="shared" si="7"/>
        <v>1</v>
      </c>
      <c r="V6" s="3"/>
    </row>
    <row r="7" spans="1:22" ht="15">
      <c r="A7" s="280">
        <v>925458101</v>
      </c>
      <c r="B7" s="271" t="s">
        <v>519</v>
      </c>
      <c r="C7" s="271">
        <v>3400</v>
      </c>
      <c r="D7" s="275">
        <v>44313</v>
      </c>
      <c r="E7" s="271" t="s">
        <v>518</v>
      </c>
      <c r="F7" s="271">
        <v>156.66999999999999</v>
      </c>
      <c r="G7" s="271"/>
      <c r="H7" s="174">
        <f t="shared" ref="H7:H16" si="8">F7-G7</f>
        <v>156.66999999999999</v>
      </c>
      <c r="I7" s="246">
        <f t="shared" ref="I7:I16" si="9">ROUND(H7/F7,10)</f>
        <v>1</v>
      </c>
      <c r="J7">
        <v>156.66999999999999</v>
      </c>
      <c r="K7">
        <v>156.66999999999999</v>
      </c>
      <c r="L7">
        <v>0</v>
      </c>
      <c r="M7"/>
      <c r="N7"/>
      <c r="O7"/>
      <c r="P7" s="174">
        <f t="shared" ref="P7:P16" si="10">J7-N7</f>
        <v>156.66999999999999</v>
      </c>
      <c r="Q7" s="244">
        <f t="shared" ref="Q7:Q16" si="11">ROUND(P7/J7,10)</f>
        <v>1</v>
      </c>
      <c r="R7" s="174">
        <f t="shared" ref="R7:R16" si="12">K7-M7</f>
        <v>156.66999999999999</v>
      </c>
      <c r="S7" s="244">
        <f t="shared" ref="S7:S16" si="13">ROUND(R7/K7,10)</f>
        <v>1</v>
      </c>
      <c r="T7" s="174">
        <f t="shared" ref="T7:T16" si="14">L7-O7</f>
        <v>0</v>
      </c>
      <c r="U7" s="244" t="e">
        <f t="shared" ref="U7:U16" si="15">ROUND(T7/L7,10)</f>
        <v>#DIV/0!</v>
      </c>
      <c r="V7" s="3"/>
    </row>
    <row r="8" spans="1:22" ht="15">
      <c r="A8" s="280" t="s">
        <v>503</v>
      </c>
      <c r="B8" s="271" t="s">
        <v>504</v>
      </c>
      <c r="C8" s="271">
        <v>26181</v>
      </c>
      <c r="D8" s="275">
        <v>45618</v>
      </c>
      <c r="E8" s="271" t="s">
        <v>442</v>
      </c>
      <c r="F8" s="271">
        <v>0</v>
      </c>
      <c r="G8" s="271"/>
      <c r="H8" s="174">
        <f t="shared" si="8"/>
        <v>0</v>
      </c>
      <c r="I8" s="246" t="e">
        <f t="shared" si="9"/>
        <v>#DIV/0!</v>
      </c>
      <c r="J8">
        <v>0</v>
      </c>
      <c r="K8">
        <v>0</v>
      </c>
      <c r="L8">
        <v>0</v>
      </c>
      <c r="M8"/>
      <c r="N8"/>
      <c r="O8"/>
      <c r="P8" s="174">
        <f t="shared" si="10"/>
        <v>0</v>
      </c>
      <c r="Q8" s="244" t="e">
        <f t="shared" si="11"/>
        <v>#DIV/0!</v>
      </c>
      <c r="R8" s="174">
        <f t="shared" si="12"/>
        <v>0</v>
      </c>
      <c r="S8" s="244" t="e">
        <f t="shared" si="13"/>
        <v>#DIV/0!</v>
      </c>
      <c r="T8" s="174">
        <f t="shared" si="14"/>
        <v>0</v>
      </c>
      <c r="U8" s="244" t="e">
        <f t="shared" si="15"/>
        <v>#DIV/0!</v>
      </c>
      <c r="V8" s="3"/>
    </row>
    <row r="9" spans="1:22" ht="15">
      <c r="A9" s="280" t="s">
        <v>520</v>
      </c>
      <c r="B9" s="271" t="s">
        <v>521</v>
      </c>
      <c r="C9" s="271">
        <v>6140</v>
      </c>
      <c r="D9" s="275">
        <v>44671</v>
      </c>
      <c r="E9" s="271" t="s">
        <v>438</v>
      </c>
      <c r="F9" s="271">
        <v>3223.5</v>
      </c>
      <c r="G9" s="271"/>
      <c r="H9" s="174">
        <f t="shared" si="8"/>
        <v>3223.5</v>
      </c>
      <c r="I9" s="246">
        <f t="shared" si="9"/>
        <v>1</v>
      </c>
      <c r="J9">
        <v>3419.07</v>
      </c>
      <c r="K9">
        <v>3727.88</v>
      </c>
      <c r="L9">
        <v>308.81</v>
      </c>
      <c r="M9"/>
      <c r="N9"/>
      <c r="O9"/>
      <c r="P9" s="174">
        <f t="shared" si="10"/>
        <v>3419.07</v>
      </c>
      <c r="Q9" s="244">
        <f t="shared" si="11"/>
        <v>1</v>
      </c>
      <c r="R9" s="174">
        <f t="shared" si="12"/>
        <v>3727.88</v>
      </c>
      <c r="S9" s="244">
        <f t="shared" si="13"/>
        <v>1</v>
      </c>
      <c r="T9" s="174">
        <f t="shared" si="14"/>
        <v>308.81</v>
      </c>
      <c r="U9" s="244">
        <f t="shared" si="15"/>
        <v>1</v>
      </c>
      <c r="V9" s="3"/>
    </row>
    <row r="10" spans="1:22" ht="15">
      <c r="A10" s="280" t="s">
        <v>522</v>
      </c>
      <c r="B10" s="271" t="s">
        <v>523</v>
      </c>
      <c r="C10" s="271">
        <v>1236.7</v>
      </c>
      <c r="D10" s="275">
        <v>44320</v>
      </c>
      <c r="E10" s="271" t="s">
        <v>518</v>
      </c>
      <c r="F10" s="271">
        <v>1236.7</v>
      </c>
      <c r="G10" s="271"/>
      <c r="H10" s="174">
        <f t="shared" si="8"/>
        <v>1236.7</v>
      </c>
      <c r="I10" s="246">
        <f t="shared" si="9"/>
        <v>1</v>
      </c>
      <c r="J10">
        <v>1236.7</v>
      </c>
      <c r="K10">
        <v>1236.7</v>
      </c>
      <c r="L10">
        <v>0</v>
      </c>
      <c r="M10"/>
      <c r="N10"/>
      <c r="O10"/>
      <c r="P10" s="174">
        <f t="shared" si="10"/>
        <v>1236.7</v>
      </c>
      <c r="Q10" s="244">
        <f t="shared" si="11"/>
        <v>1</v>
      </c>
      <c r="R10" s="174">
        <f t="shared" si="12"/>
        <v>1236.7</v>
      </c>
      <c r="S10" s="244">
        <f t="shared" si="13"/>
        <v>1</v>
      </c>
      <c r="T10" s="174">
        <f t="shared" si="14"/>
        <v>0</v>
      </c>
      <c r="U10" s="244" t="e">
        <f t="shared" si="15"/>
        <v>#DIV/0!</v>
      </c>
      <c r="V10" s="3"/>
    </row>
    <row r="11" spans="1:22" ht="15">
      <c r="A11" s="280" t="s">
        <v>310</v>
      </c>
      <c r="B11" s="271" t="s">
        <v>450</v>
      </c>
      <c r="C11" s="271">
        <v>2600</v>
      </c>
      <c r="D11" s="275">
        <v>45603</v>
      </c>
      <c r="E11" s="271" t="s">
        <v>518</v>
      </c>
      <c r="F11" s="271">
        <v>640.13</v>
      </c>
      <c r="G11" s="271"/>
      <c r="H11" s="174">
        <f t="shared" si="8"/>
        <v>640.13</v>
      </c>
      <c r="I11" s="246">
        <f t="shared" si="9"/>
        <v>1</v>
      </c>
      <c r="J11">
        <v>640.13</v>
      </c>
      <c r="K11">
        <v>640.13</v>
      </c>
      <c r="L11">
        <v>0</v>
      </c>
      <c r="M11"/>
      <c r="N11"/>
      <c r="O11"/>
      <c r="P11" s="174">
        <f t="shared" si="10"/>
        <v>640.13</v>
      </c>
      <c r="Q11" s="244">
        <f t="shared" si="11"/>
        <v>1</v>
      </c>
      <c r="R11" s="174">
        <f t="shared" si="12"/>
        <v>640.13</v>
      </c>
      <c r="S11" s="244">
        <f t="shared" si="13"/>
        <v>1</v>
      </c>
      <c r="T11" s="174">
        <f t="shared" si="14"/>
        <v>0</v>
      </c>
      <c r="U11" s="244" t="e">
        <f t="shared" si="15"/>
        <v>#DIV/0!</v>
      </c>
      <c r="V11" s="3"/>
    </row>
    <row r="12" spans="1:22" ht="15">
      <c r="A12" s="280" t="s">
        <v>310</v>
      </c>
      <c r="B12" s="271" t="s">
        <v>450</v>
      </c>
      <c r="C12" s="271">
        <v>2600</v>
      </c>
      <c r="D12" s="275">
        <v>45511</v>
      </c>
      <c r="E12" s="271" t="s">
        <v>518</v>
      </c>
      <c r="F12" s="271">
        <v>640.91</v>
      </c>
      <c r="G12" s="271"/>
      <c r="H12" s="174">
        <f t="shared" si="8"/>
        <v>640.91</v>
      </c>
      <c r="I12" s="246">
        <f t="shared" si="9"/>
        <v>1</v>
      </c>
      <c r="J12">
        <v>640.91</v>
      </c>
      <c r="K12">
        <v>640.91</v>
      </c>
      <c r="L12">
        <v>0</v>
      </c>
      <c r="M12"/>
      <c r="N12"/>
      <c r="O12"/>
      <c r="P12" s="174">
        <f t="shared" si="10"/>
        <v>640.91</v>
      </c>
      <c r="Q12" s="244">
        <f t="shared" si="11"/>
        <v>1</v>
      </c>
      <c r="R12" s="174">
        <f t="shared" si="12"/>
        <v>640.91</v>
      </c>
      <c r="S12" s="244">
        <f t="shared" si="13"/>
        <v>1</v>
      </c>
      <c r="T12" s="174">
        <f t="shared" si="14"/>
        <v>0</v>
      </c>
      <c r="U12" s="244" t="e">
        <f t="shared" si="15"/>
        <v>#DIV/0!</v>
      </c>
      <c r="V12" s="3"/>
    </row>
    <row r="13" spans="1:22" ht="15">
      <c r="A13" s="280" t="s">
        <v>421</v>
      </c>
      <c r="B13" s="271" t="s">
        <v>514</v>
      </c>
      <c r="C13" s="271">
        <v>64107</v>
      </c>
      <c r="D13" s="275">
        <v>45415</v>
      </c>
      <c r="E13" s="271" t="s">
        <v>518</v>
      </c>
      <c r="F13" s="271">
        <v>7853.11</v>
      </c>
      <c r="G13" s="271"/>
      <c r="H13" s="174">
        <f t="shared" si="8"/>
        <v>7853.11</v>
      </c>
      <c r="I13" s="246">
        <f t="shared" si="9"/>
        <v>1</v>
      </c>
      <c r="J13">
        <v>7853.11</v>
      </c>
      <c r="K13">
        <v>7853.11</v>
      </c>
      <c r="L13">
        <v>0</v>
      </c>
      <c r="M13"/>
      <c r="N13"/>
      <c r="O13"/>
      <c r="P13" s="174">
        <f t="shared" si="10"/>
        <v>7853.11</v>
      </c>
      <c r="Q13" s="244">
        <f t="shared" si="11"/>
        <v>1</v>
      </c>
      <c r="R13" s="174">
        <f t="shared" si="12"/>
        <v>7853.11</v>
      </c>
      <c r="S13" s="244">
        <f t="shared" si="13"/>
        <v>1</v>
      </c>
      <c r="T13" s="174">
        <f t="shared" si="14"/>
        <v>0</v>
      </c>
      <c r="U13" s="244" t="e">
        <f t="shared" si="15"/>
        <v>#DIV/0!</v>
      </c>
      <c r="V13" s="3"/>
    </row>
    <row r="14" spans="1:22" ht="15">
      <c r="A14" s="280" t="s">
        <v>421</v>
      </c>
      <c r="B14" s="271" t="s">
        <v>514</v>
      </c>
      <c r="C14" s="271">
        <v>20000</v>
      </c>
      <c r="D14" s="275">
        <v>44301</v>
      </c>
      <c r="E14" s="271" t="s">
        <v>518</v>
      </c>
      <c r="F14" s="271">
        <v>1295</v>
      </c>
      <c r="G14" s="271"/>
      <c r="H14" s="174">
        <f t="shared" si="8"/>
        <v>1295</v>
      </c>
      <c r="I14" s="246">
        <f t="shared" si="9"/>
        <v>1</v>
      </c>
      <c r="J14">
        <v>1295</v>
      </c>
      <c r="K14">
        <v>1295</v>
      </c>
      <c r="L14">
        <v>0</v>
      </c>
      <c r="M14"/>
      <c r="N14"/>
      <c r="O14"/>
      <c r="P14" s="174">
        <f t="shared" si="10"/>
        <v>1295</v>
      </c>
      <c r="Q14" s="244">
        <f t="shared" si="11"/>
        <v>1</v>
      </c>
      <c r="R14" s="174">
        <f t="shared" si="12"/>
        <v>1295</v>
      </c>
      <c r="S14" s="244">
        <f t="shared" si="13"/>
        <v>1</v>
      </c>
      <c r="T14" s="174">
        <f t="shared" si="14"/>
        <v>0</v>
      </c>
      <c r="U14" s="244" t="e">
        <f t="shared" si="15"/>
        <v>#DIV/0!</v>
      </c>
      <c r="V14" s="3"/>
    </row>
    <row r="15" spans="1:22" ht="15">
      <c r="A15" s="280" t="s">
        <v>421</v>
      </c>
      <c r="B15" s="271" t="s">
        <v>514</v>
      </c>
      <c r="C15" s="271">
        <v>30407</v>
      </c>
      <c r="D15" s="275">
        <v>45030</v>
      </c>
      <c r="E15" s="271" t="s">
        <v>518</v>
      </c>
      <c r="F15" s="271">
        <v>2926.68</v>
      </c>
      <c r="G15" s="271"/>
      <c r="H15" s="174">
        <f t="shared" si="8"/>
        <v>2926.68</v>
      </c>
      <c r="I15" s="246">
        <f t="shared" si="9"/>
        <v>1</v>
      </c>
      <c r="J15">
        <v>2926.68</v>
      </c>
      <c r="K15">
        <v>2926.68</v>
      </c>
      <c r="L15">
        <v>0</v>
      </c>
      <c r="M15"/>
      <c r="N15"/>
      <c r="O15"/>
      <c r="P15" s="174">
        <f t="shared" si="10"/>
        <v>2926.68</v>
      </c>
      <c r="Q15" s="244">
        <f t="shared" si="11"/>
        <v>1</v>
      </c>
      <c r="R15" s="174">
        <f t="shared" si="12"/>
        <v>2926.68</v>
      </c>
      <c r="S15" s="244">
        <f t="shared" si="13"/>
        <v>1</v>
      </c>
      <c r="T15" s="174">
        <f t="shared" si="14"/>
        <v>0</v>
      </c>
      <c r="U15" s="244" t="e">
        <f t="shared" si="15"/>
        <v>#DIV/0!</v>
      </c>
      <c r="V15" s="3"/>
    </row>
    <row r="16" spans="1:22" ht="15">
      <c r="A16" s="280" t="s">
        <v>334</v>
      </c>
      <c r="B16" s="271" t="s">
        <v>466</v>
      </c>
      <c r="C16" s="271">
        <v>7800</v>
      </c>
      <c r="D16" s="275">
        <v>44687</v>
      </c>
      <c r="E16" s="271" t="s">
        <v>518</v>
      </c>
      <c r="F16" s="271">
        <v>1719.69</v>
      </c>
      <c r="G16" s="271"/>
      <c r="H16" s="174">
        <f t="shared" si="8"/>
        <v>1719.69</v>
      </c>
      <c r="I16" s="246">
        <f t="shared" si="9"/>
        <v>1</v>
      </c>
      <c r="J16">
        <v>1719.69</v>
      </c>
      <c r="K16">
        <v>1719.69</v>
      </c>
      <c r="L16">
        <v>0</v>
      </c>
      <c r="M16"/>
      <c r="N16"/>
      <c r="O16"/>
      <c r="P16" s="174">
        <f t="shared" si="10"/>
        <v>1719.69</v>
      </c>
      <c r="Q16" s="244">
        <f t="shared" si="11"/>
        <v>1</v>
      </c>
      <c r="R16" s="174">
        <f t="shared" si="12"/>
        <v>1719.69</v>
      </c>
      <c r="S16" s="244">
        <f t="shared" si="13"/>
        <v>1</v>
      </c>
      <c r="T16" s="174">
        <f t="shared" si="14"/>
        <v>0</v>
      </c>
      <c r="U16" s="244" t="e">
        <f t="shared" si="15"/>
        <v>#DIV/0!</v>
      </c>
      <c r="V16" s="3"/>
    </row>
    <row r="17" spans="1:22" ht="15">
      <c r="A17" s="280" t="s">
        <v>524</v>
      </c>
      <c r="B17" s="271" t="s">
        <v>525</v>
      </c>
      <c r="C17" s="271">
        <v>4674</v>
      </c>
      <c r="D17" s="275">
        <v>44868</v>
      </c>
      <c r="E17" s="271" t="s">
        <v>440</v>
      </c>
      <c r="F17" s="271">
        <v>308.48</v>
      </c>
      <c r="G17" s="271"/>
      <c r="H17" s="174">
        <f t="shared" si="0"/>
        <v>308.48</v>
      </c>
      <c r="I17" s="246">
        <f t="shared" si="1"/>
        <v>1</v>
      </c>
      <c r="J17">
        <v>304.92</v>
      </c>
      <c r="K17">
        <v>334.9</v>
      </c>
      <c r="L17">
        <v>29.98</v>
      </c>
      <c r="M17"/>
      <c r="N17"/>
      <c r="O17"/>
      <c r="P17" s="174">
        <f t="shared" si="2"/>
        <v>304.92</v>
      </c>
      <c r="Q17" s="244">
        <f t="shared" si="3"/>
        <v>1</v>
      </c>
      <c r="R17" s="174">
        <f t="shared" si="4"/>
        <v>334.9</v>
      </c>
      <c r="S17" s="244">
        <f t="shared" si="5"/>
        <v>1</v>
      </c>
      <c r="T17" s="174">
        <f t="shared" si="6"/>
        <v>29.98</v>
      </c>
      <c r="U17" s="244">
        <f t="shared" si="7"/>
        <v>1</v>
      </c>
      <c r="V17" s="3"/>
    </row>
    <row r="18" spans="1:22" ht="15">
      <c r="A18" s="280" t="s">
        <v>524</v>
      </c>
      <c r="B18" s="271" t="s">
        <v>525</v>
      </c>
      <c r="C18" s="271">
        <v>4674</v>
      </c>
      <c r="D18" s="275">
        <v>45239</v>
      </c>
      <c r="E18" s="271" t="s">
        <v>440</v>
      </c>
      <c r="F18" s="271">
        <v>308.48</v>
      </c>
      <c r="G18" s="271"/>
      <c r="H18" s="174">
        <f t="shared" si="0"/>
        <v>308.48</v>
      </c>
      <c r="I18" s="246">
        <f t="shared" si="1"/>
        <v>1</v>
      </c>
      <c r="J18">
        <v>327.58999999999997</v>
      </c>
      <c r="K18">
        <v>334.9</v>
      </c>
      <c r="L18">
        <v>7.31</v>
      </c>
      <c r="M18"/>
      <c r="N18"/>
      <c r="O18"/>
      <c r="P18" s="174">
        <f t="shared" si="2"/>
        <v>327.58999999999997</v>
      </c>
      <c r="Q18" s="244">
        <f t="shared" si="3"/>
        <v>1</v>
      </c>
      <c r="R18" s="174">
        <f t="shared" si="4"/>
        <v>334.9</v>
      </c>
      <c r="S18" s="244">
        <f t="shared" si="5"/>
        <v>1</v>
      </c>
      <c r="T18" s="174">
        <f t="shared" si="6"/>
        <v>7.31</v>
      </c>
      <c r="U18" s="244">
        <f t="shared" si="7"/>
        <v>1</v>
      </c>
      <c r="V18" s="3"/>
    </row>
    <row r="19" spans="1:22" ht="15">
      <c r="A19" s="280" t="s">
        <v>524</v>
      </c>
      <c r="B19" s="271" t="s">
        <v>525</v>
      </c>
      <c r="C19" s="271">
        <v>5497</v>
      </c>
      <c r="D19" s="275">
        <v>44685</v>
      </c>
      <c r="E19" s="271" t="s">
        <v>440</v>
      </c>
      <c r="F19" s="271">
        <v>1269.81</v>
      </c>
      <c r="G19" s="271"/>
      <c r="H19" s="174">
        <f t="shared" si="0"/>
        <v>1269.81</v>
      </c>
      <c r="I19" s="246">
        <f t="shared" si="1"/>
        <v>1</v>
      </c>
      <c r="J19">
        <v>1352.41</v>
      </c>
      <c r="K19">
        <v>1378.57</v>
      </c>
      <c r="L19">
        <v>26.16</v>
      </c>
      <c r="M19"/>
      <c r="N19"/>
      <c r="O19"/>
      <c r="P19" s="174">
        <f t="shared" si="2"/>
        <v>1352.41</v>
      </c>
      <c r="Q19" s="244">
        <f t="shared" si="3"/>
        <v>1</v>
      </c>
      <c r="R19" s="174">
        <f t="shared" si="4"/>
        <v>1378.57</v>
      </c>
      <c r="S19" s="244">
        <f t="shared" si="5"/>
        <v>1</v>
      </c>
      <c r="T19" s="174">
        <f t="shared" si="6"/>
        <v>26.16</v>
      </c>
      <c r="U19" s="244">
        <f t="shared" si="7"/>
        <v>1</v>
      </c>
      <c r="V19" s="3"/>
    </row>
    <row r="20" spans="1:22" ht="15">
      <c r="A20" s="280" t="s">
        <v>524</v>
      </c>
      <c r="B20" s="271" t="s">
        <v>525</v>
      </c>
      <c r="C20" s="271">
        <v>4674</v>
      </c>
      <c r="D20" s="275">
        <v>45051</v>
      </c>
      <c r="E20" s="271" t="s">
        <v>440</v>
      </c>
      <c r="F20" s="271">
        <v>1079.69</v>
      </c>
      <c r="G20" s="271"/>
      <c r="H20" s="174">
        <f t="shared" si="0"/>
        <v>1079.69</v>
      </c>
      <c r="I20" s="246">
        <f t="shared" si="1"/>
        <v>1</v>
      </c>
      <c r="J20">
        <v>1185.23</v>
      </c>
      <c r="K20">
        <v>1172.17</v>
      </c>
      <c r="L20">
        <v>-13.06</v>
      </c>
      <c r="M20"/>
      <c r="N20"/>
      <c r="O20"/>
      <c r="P20" s="174">
        <f t="shared" si="2"/>
        <v>1185.23</v>
      </c>
      <c r="Q20" s="244">
        <f t="shared" si="3"/>
        <v>1</v>
      </c>
      <c r="R20" s="174">
        <f t="shared" si="4"/>
        <v>1172.17</v>
      </c>
      <c r="S20" s="244">
        <f t="shared" si="5"/>
        <v>1</v>
      </c>
      <c r="T20" s="174">
        <f t="shared" si="6"/>
        <v>-13.06</v>
      </c>
      <c r="U20" s="244">
        <f t="shared" si="7"/>
        <v>1</v>
      </c>
      <c r="V20" s="3"/>
    </row>
    <row r="21" spans="1:22" ht="15">
      <c r="A21" s="280" t="s">
        <v>396</v>
      </c>
      <c r="B21" s="271" t="s">
        <v>499</v>
      </c>
      <c r="C21" s="271">
        <v>11899</v>
      </c>
      <c r="D21" s="275">
        <v>45251</v>
      </c>
      <c r="E21" s="271" t="s">
        <v>518</v>
      </c>
      <c r="F21" s="271">
        <v>0</v>
      </c>
      <c r="G21" s="271"/>
      <c r="H21" s="174">
        <f t="shared" si="0"/>
        <v>0</v>
      </c>
      <c r="I21" s="246" t="e">
        <f t="shared" si="1"/>
        <v>#DIV/0!</v>
      </c>
      <c r="J21">
        <v>0</v>
      </c>
      <c r="K21">
        <v>0</v>
      </c>
      <c r="L21">
        <v>0</v>
      </c>
      <c r="M21"/>
      <c r="N21"/>
      <c r="O21"/>
      <c r="P21" s="174">
        <f t="shared" si="2"/>
        <v>0</v>
      </c>
      <c r="Q21" s="244" t="e">
        <f t="shared" si="3"/>
        <v>#DIV/0!</v>
      </c>
      <c r="R21" s="174">
        <f t="shared" si="4"/>
        <v>0</v>
      </c>
      <c r="S21" s="244" t="e">
        <f t="shared" si="5"/>
        <v>#DIV/0!</v>
      </c>
      <c r="T21" s="174">
        <f t="shared" si="6"/>
        <v>0</v>
      </c>
      <c r="U21" s="244" t="e">
        <f t="shared" si="7"/>
        <v>#DIV/0!</v>
      </c>
      <c r="V21" s="3"/>
    </row>
    <row r="22" spans="1:22" ht="15">
      <c r="A22" s="280">
        <v>799926100</v>
      </c>
      <c r="B22" s="271" t="s">
        <v>496</v>
      </c>
      <c r="C22" s="271">
        <v>15640</v>
      </c>
      <c r="D22" s="275">
        <v>45461</v>
      </c>
      <c r="E22" s="271" t="s">
        <v>518</v>
      </c>
      <c r="F22" s="271">
        <v>2712.93</v>
      </c>
      <c r="G22" s="271"/>
      <c r="H22" s="174">
        <f t="shared" si="0"/>
        <v>2712.93</v>
      </c>
      <c r="I22" s="246">
        <f t="shared" si="1"/>
        <v>1</v>
      </c>
      <c r="J22">
        <v>2712.93</v>
      </c>
      <c r="K22">
        <v>2712.93</v>
      </c>
      <c r="L22">
        <v>0</v>
      </c>
      <c r="M22"/>
      <c r="N22"/>
      <c r="O22"/>
      <c r="P22" s="174">
        <f t="shared" si="2"/>
        <v>2712.93</v>
      </c>
      <c r="Q22" s="244">
        <f t="shared" si="3"/>
        <v>1</v>
      </c>
      <c r="R22" s="174">
        <f t="shared" si="4"/>
        <v>2712.93</v>
      </c>
      <c r="S22" s="244">
        <f t="shared" si="5"/>
        <v>1</v>
      </c>
      <c r="T22" s="174">
        <f t="shared" si="6"/>
        <v>0</v>
      </c>
      <c r="U22" s="244" t="e">
        <f t="shared" si="7"/>
        <v>#DIV/0!</v>
      </c>
      <c r="V22" s="3"/>
    </row>
    <row r="23" spans="1:22" ht="15">
      <c r="A23" s="280">
        <v>599933900</v>
      </c>
      <c r="B23" s="271" t="s">
        <v>512</v>
      </c>
      <c r="C23" s="271">
        <v>3050</v>
      </c>
      <c r="D23" s="275">
        <v>44315</v>
      </c>
      <c r="E23" s="271" t="s">
        <v>440</v>
      </c>
      <c r="F23" s="271">
        <v>841.8</v>
      </c>
      <c r="G23" s="271"/>
      <c r="H23" s="174">
        <f t="shared" si="0"/>
        <v>841.8</v>
      </c>
      <c r="I23" s="246">
        <f t="shared" si="1"/>
        <v>1</v>
      </c>
      <c r="J23">
        <v>1017.02</v>
      </c>
      <c r="K23">
        <v>913.9</v>
      </c>
      <c r="L23">
        <v>-103.12</v>
      </c>
      <c r="M23"/>
      <c r="N23"/>
      <c r="O23"/>
      <c r="P23" s="174">
        <f t="shared" si="2"/>
        <v>1017.02</v>
      </c>
      <c r="Q23" s="244">
        <f t="shared" si="3"/>
        <v>1</v>
      </c>
      <c r="R23" s="174">
        <f t="shared" si="4"/>
        <v>913.9</v>
      </c>
      <c r="S23" s="244">
        <f t="shared" si="5"/>
        <v>1</v>
      </c>
      <c r="T23" s="174">
        <f t="shared" si="6"/>
        <v>-103.12</v>
      </c>
      <c r="U23" s="244">
        <f t="shared" si="7"/>
        <v>1</v>
      </c>
      <c r="V23" s="3"/>
    </row>
    <row r="24" spans="1:22" ht="15">
      <c r="A24" s="280" t="s">
        <v>293</v>
      </c>
      <c r="B24" s="271" t="s">
        <v>294</v>
      </c>
      <c r="C24" s="271">
        <v>685229.69</v>
      </c>
      <c r="D24" s="275">
        <v>45597</v>
      </c>
      <c r="E24" s="271" t="s">
        <v>518</v>
      </c>
      <c r="F24" s="271">
        <v>0</v>
      </c>
      <c r="G24" s="271"/>
      <c r="H24" s="174">
        <f t="shared" si="0"/>
        <v>0</v>
      </c>
      <c r="I24" s="246" t="e">
        <f t="shared" si="1"/>
        <v>#DIV/0!</v>
      </c>
      <c r="J24">
        <v>0</v>
      </c>
      <c r="K24">
        <v>0</v>
      </c>
      <c r="L24">
        <v>0</v>
      </c>
      <c r="M24"/>
      <c r="N24"/>
      <c r="O24"/>
      <c r="P24" s="174">
        <f t="shared" si="2"/>
        <v>0</v>
      </c>
      <c r="Q24" s="244" t="e">
        <f t="shared" si="3"/>
        <v>#DIV/0!</v>
      </c>
      <c r="R24" s="174">
        <f t="shared" si="4"/>
        <v>0</v>
      </c>
      <c r="S24" s="244" t="e">
        <f t="shared" si="5"/>
        <v>#DIV/0!</v>
      </c>
      <c r="T24" s="174">
        <f t="shared" si="6"/>
        <v>0</v>
      </c>
      <c r="U24" s="244" t="e">
        <f t="shared" si="7"/>
        <v>#DIV/0!</v>
      </c>
      <c r="V24" s="3"/>
    </row>
    <row r="25" spans="1:22" ht="15">
      <c r="A25" s="280">
        <v>456788108</v>
      </c>
      <c r="B25" s="271" t="s">
        <v>471</v>
      </c>
      <c r="C25" s="271">
        <v>27400</v>
      </c>
      <c r="D25" s="275">
        <v>1</v>
      </c>
      <c r="E25" s="271" t="s">
        <v>518</v>
      </c>
      <c r="F25" s="271">
        <v>0</v>
      </c>
      <c r="G25" s="271"/>
      <c r="H25" s="174">
        <f t="shared" si="0"/>
        <v>0</v>
      </c>
      <c r="I25" s="246" t="e">
        <f t="shared" si="1"/>
        <v>#DIV/0!</v>
      </c>
      <c r="J25">
        <v>0</v>
      </c>
      <c r="K25">
        <v>0</v>
      </c>
      <c r="L25">
        <v>0</v>
      </c>
      <c r="M25"/>
      <c r="N25"/>
      <c r="O25"/>
      <c r="P25" s="174">
        <f t="shared" si="2"/>
        <v>0</v>
      </c>
      <c r="Q25" s="244" t="e">
        <f t="shared" si="3"/>
        <v>#DIV/0!</v>
      </c>
      <c r="R25" s="174">
        <f t="shared" si="4"/>
        <v>0</v>
      </c>
      <c r="S25" s="244" t="e">
        <f t="shared" si="5"/>
        <v>#DIV/0!</v>
      </c>
      <c r="T25" s="174">
        <f t="shared" si="6"/>
        <v>0</v>
      </c>
      <c r="U25" s="244" t="e">
        <f t="shared" si="7"/>
        <v>#DIV/0!</v>
      </c>
      <c r="V25" s="3"/>
    </row>
    <row r="26" spans="1:22" ht="15">
      <c r="A26" s="280">
        <v>698604006</v>
      </c>
      <c r="B26" s="271" t="s">
        <v>516</v>
      </c>
      <c r="C26" s="271">
        <v>6803</v>
      </c>
      <c r="D26" s="275">
        <v>45597</v>
      </c>
      <c r="E26" s="271" t="s">
        <v>444</v>
      </c>
      <c r="F26" s="271">
        <v>0</v>
      </c>
      <c r="G26" s="271"/>
      <c r="H26" s="174">
        <f t="shared" si="0"/>
        <v>0</v>
      </c>
      <c r="I26" s="246" t="e">
        <f t="shared" si="1"/>
        <v>#DIV/0!</v>
      </c>
      <c r="J26">
        <v>0</v>
      </c>
      <c r="K26">
        <v>0</v>
      </c>
      <c r="L26">
        <v>0</v>
      </c>
      <c r="M26"/>
      <c r="N26"/>
      <c r="O26"/>
      <c r="P26" s="174">
        <f t="shared" si="2"/>
        <v>0</v>
      </c>
      <c r="Q26" s="244" t="e">
        <f t="shared" si="3"/>
        <v>#DIV/0!</v>
      </c>
      <c r="R26" s="174">
        <f t="shared" si="4"/>
        <v>0</v>
      </c>
      <c r="S26" s="244" t="e">
        <f t="shared" si="5"/>
        <v>#DIV/0!</v>
      </c>
      <c r="T26" s="174">
        <f t="shared" si="6"/>
        <v>0</v>
      </c>
      <c r="U26" s="244" t="e">
        <f t="shared" si="7"/>
        <v>#DIV/0!</v>
      </c>
      <c r="V26" s="3"/>
    </row>
    <row r="27" spans="1:22" ht="15">
      <c r="A27" s="280" t="s">
        <v>452</v>
      </c>
      <c r="B27" s="271" t="s">
        <v>314</v>
      </c>
      <c r="C27" s="271">
        <v>70458</v>
      </c>
      <c r="D27" s="275">
        <v>45628</v>
      </c>
      <c r="E27" s="271" t="s">
        <v>442</v>
      </c>
      <c r="F27" s="271">
        <v>0</v>
      </c>
      <c r="G27" s="271"/>
      <c r="H27" s="174">
        <f t="shared" ref="H27:H40" si="16">F27-G27</f>
        <v>0</v>
      </c>
      <c r="I27" s="246" t="e">
        <f t="shared" ref="I27:I40" si="17">ROUND(H27/F27,10)</f>
        <v>#DIV/0!</v>
      </c>
      <c r="J27">
        <v>0</v>
      </c>
      <c r="K27">
        <v>0</v>
      </c>
      <c r="L27">
        <v>0</v>
      </c>
      <c r="M27"/>
      <c r="N27"/>
      <c r="O27"/>
      <c r="P27" s="174">
        <f t="shared" ref="P27:P40" si="18">J27-N27</f>
        <v>0</v>
      </c>
      <c r="Q27" s="244" t="e">
        <f t="shared" ref="Q27:Q40" si="19">ROUND(P27/J27,10)</f>
        <v>#DIV/0!</v>
      </c>
      <c r="R27" s="174">
        <f t="shared" ref="R27:R40" si="20">K27-M27</f>
        <v>0</v>
      </c>
      <c r="S27" s="244" t="e">
        <f t="shared" ref="S27:S40" si="21">ROUND(R27/K27,10)</f>
        <v>#DIV/0!</v>
      </c>
      <c r="T27" s="174">
        <f t="shared" ref="T27:T40" si="22">L27-O27</f>
        <v>0</v>
      </c>
      <c r="U27" s="244" t="e">
        <f t="shared" ref="U27:U40" si="23">ROUND(T27/L27,10)</f>
        <v>#DIV/0!</v>
      </c>
      <c r="V27" s="3"/>
    </row>
    <row r="28" spans="1:22" ht="15">
      <c r="A28" s="280">
        <v>403197908</v>
      </c>
      <c r="B28" s="271" t="s">
        <v>296</v>
      </c>
      <c r="C28" s="271">
        <v>1981</v>
      </c>
      <c r="D28" s="275">
        <v>45062</v>
      </c>
      <c r="E28" s="271" t="s">
        <v>440</v>
      </c>
      <c r="F28" s="271">
        <v>365.74</v>
      </c>
      <c r="G28" s="271"/>
      <c r="H28" s="174">
        <f t="shared" si="16"/>
        <v>365.74</v>
      </c>
      <c r="I28" s="246">
        <f t="shared" si="17"/>
        <v>1</v>
      </c>
      <c r="J28">
        <v>397.29</v>
      </c>
      <c r="K28">
        <v>397.07</v>
      </c>
      <c r="L28">
        <v>-0.22</v>
      </c>
      <c r="M28"/>
      <c r="N28"/>
      <c r="O28"/>
      <c r="P28" s="174">
        <f t="shared" si="18"/>
        <v>397.29</v>
      </c>
      <c r="Q28" s="244">
        <f t="shared" si="19"/>
        <v>1</v>
      </c>
      <c r="R28" s="174">
        <f t="shared" si="20"/>
        <v>397.07</v>
      </c>
      <c r="S28" s="244">
        <f t="shared" si="21"/>
        <v>1</v>
      </c>
      <c r="T28" s="174">
        <f t="shared" si="22"/>
        <v>-0.22</v>
      </c>
      <c r="U28" s="244">
        <f t="shared" si="23"/>
        <v>1</v>
      </c>
      <c r="V28" s="3"/>
    </row>
    <row r="29" spans="1:22" ht="15">
      <c r="A29" s="280">
        <v>403197908</v>
      </c>
      <c r="B29" s="271" t="s">
        <v>296</v>
      </c>
      <c r="C29" s="271">
        <v>1495</v>
      </c>
      <c r="D29" s="275">
        <v>42871</v>
      </c>
      <c r="E29" s="271" t="s">
        <v>440</v>
      </c>
      <c r="F29" s="271">
        <v>788.61</v>
      </c>
      <c r="G29" s="271"/>
      <c r="H29" s="174">
        <f t="shared" ref="H29" si="24">F29-G29</f>
        <v>788.61</v>
      </c>
      <c r="I29" s="246">
        <f t="shared" ref="I29" si="25">ROUND(H29/F29,10)</f>
        <v>1</v>
      </c>
      <c r="J29">
        <v>861.4</v>
      </c>
      <c r="K29">
        <v>856.15</v>
      </c>
      <c r="L29">
        <v>-5.25</v>
      </c>
      <c r="M29"/>
      <c r="N29"/>
      <c r="O29"/>
      <c r="P29" s="174">
        <f t="shared" ref="P29" si="26">J29-N29</f>
        <v>861.4</v>
      </c>
      <c r="Q29" s="244">
        <f t="shared" ref="Q29" si="27">ROUND(P29/J29,10)</f>
        <v>1</v>
      </c>
      <c r="R29" s="174">
        <f t="shared" ref="R29" si="28">K29-M29</f>
        <v>856.15</v>
      </c>
      <c r="S29" s="244">
        <f t="shared" ref="S29" si="29">ROUND(R29/K29,10)</f>
        <v>1</v>
      </c>
      <c r="T29" s="174">
        <f t="shared" ref="T29" si="30">L29-O29</f>
        <v>-5.25</v>
      </c>
      <c r="U29" s="244">
        <f t="shared" ref="U29" si="31">ROUND(T29/L29,10)</f>
        <v>1</v>
      </c>
      <c r="V29" s="3"/>
    </row>
    <row r="30" spans="1:22" ht="15">
      <c r="A30" s="280">
        <v>403197908</v>
      </c>
      <c r="B30" s="271" t="s">
        <v>296</v>
      </c>
      <c r="C30" s="271">
        <v>2330</v>
      </c>
      <c r="D30" s="275">
        <v>44334</v>
      </c>
      <c r="E30" s="271" t="s">
        <v>440</v>
      </c>
      <c r="F30" s="271">
        <v>1843.61</v>
      </c>
      <c r="G30" s="271"/>
      <c r="H30" s="174">
        <f t="shared" si="16"/>
        <v>1843.61</v>
      </c>
      <c r="I30" s="246">
        <f t="shared" si="17"/>
        <v>1</v>
      </c>
      <c r="J30">
        <v>2225.98</v>
      </c>
      <c r="K30">
        <v>2001.52</v>
      </c>
      <c r="L30">
        <v>-224.46</v>
      </c>
      <c r="M30"/>
      <c r="N30"/>
      <c r="O30"/>
      <c r="P30" s="174">
        <f t="shared" si="18"/>
        <v>2225.98</v>
      </c>
      <c r="Q30" s="244">
        <f t="shared" si="19"/>
        <v>1</v>
      </c>
      <c r="R30" s="174">
        <f t="shared" si="20"/>
        <v>2001.52</v>
      </c>
      <c r="S30" s="244">
        <f t="shared" si="21"/>
        <v>1</v>
      </c>
      <c r="T30" s="174">
        <f t="shared" si="22"/>
        <v>-224.46</v>
      </c>
      <c r="U30" s="244">
        <f t="shared" si="23"/>
        <v>1</v>
      </c>
      <c r="V30" s="3"/>
    </row>
    <row r="31" spans="1:22" ht="15">
      <c r="A31" s="280">
        <v>403197908</v>
      </c>
      <c r="B31" s="271" t="s">
        <v>296</v>
      </c>
      <c r="C31" s="271">
        <v>1930</v>
      </c>
      <c r="D31" s="275">
        <v>43235</v>
      </c>
      <c r="E31" s="271" t="s">
        <v>440</v>
      </c>
      <c r="F31" s="271">
        <v>1323.5</v>
      </c>
      <c r="G31" s="271"/>
      <c r="H31" s="174">
        <f t="shared" ref="H31" si="32">F31-G31</f>
        <v>1323.5</v>
      </c>
      <c r="I31" s="246">
        <f t="shared" ref="I31" si="33">ROUND(H31/F31,10)</f>
        <v>1</v>
      </c>
      <c r="J31">
        <v>1572.25</v>
      </c>
      <c r="K31">
        <v>1436.86</v>
      </c>
      <c r="L31">
        <v>-135.38999999999999</v>
      </c>
      <c r="M31"/>
      <c r="N31"/>
      <c r="O31"/>
      <c r="P31" s="174">
        <f t="shared" ref="P31" si="34">J31-N31</f>
        <v>1572.25</v>
      </c>
      <c r="Q31" s="244">
        <f t="shared" ref="Q31" si="35">ROUND(P31/J31,10)</f>
        <v>1</v>
      </c>
      <c r="R31" s="174">
        <f t="shared" ref="R31" si="36">K31-M31</f>
        <v>1436.86</v>
      </c>
      <c r="S31" s="244">
        <f t="shared" ref="S31" si="37">ROUND(R31/K31,10)</f>
        <v>1</v>
      </c>
      <c r="T31" s="174">
        <f t="shared" ref="T31" si="38">L31-O31</f>
        <v>-135.38999999999999</v>
      </c>
      <c r="U31" s="244">
        <f t="shared" ref="U31" si="39">ROUND(T31/L31,10)</f>
        <v>1</v>
      </c>
      <c r="V31" s="3"/>
    </row>
    <row r="32" spans="1:22" ht="15">
      <c r="A32" s="280">
        <v>403197908</v>
      </c>
      <c r="B32" s="271" t="s">
        <v>296</v>
      </c>
      <c r="C32" s="271">
        <v>1981</v>
      </c>
      <c r="D32" s="275">
        <v>44698</v>
      </c>
      <c r="E32" s="271" t="s">
        <v>440</v>
      </c>
      <c r="F32" s="271">
        <v>1724.21</v>
      </c>
      <c r="G32" s="271"/>
      <c r="H32" s="174">
        <f t="shared" si="16"/>
        <v>1724.21</v>
      </c>
      <c r="I32" s="246">
        <f t="shared" si="17"/>
        <v>1</v>
      </c>
      <c r="J32">
        <v>1792.23</v>
      </c>
      <c r="K32">
        <v>1871.89</v>
      </c>
      <c r="L32">
        <v>79.66</v>
      </c>
      <c r="M32"/>
      <c r="N32"/>
      <c r="O32"/>
      <c r="P32" s="174">
        <f t="shared" si="18"/>
        <v>1792.23</v>
      </c>
      <c r="Q32" s="244">
        <f t="shared" si="19"/>
        <v>1</v>
      </c>
      <c r="R32" s="174">
        <f t="shared" si="20"/>
        <v>1871.89</v>
      </c>
      <c r="S32" s="244">
        <f t="shared" si="21"/>
        <v>1</v>
      </c>
      <c r="T32" s="174">
        <f t="shared" si="22"/>
        <v>79.66</v>
      </c>
      <c r="U32" s="244">
        <f t="shared" si="23"/>
        <v>1</v>
      </c>
      <c r="V32" s="3"/>
    </row>
    <row r="33" spans="1:22" ht="15">
      <c r="A33" s="280">
        <v>403197908</v>
      </c>
      <c r="B33" s="271" t="s">
        <v>296</v>
      </c>
      <c r="C33" s="271">
        <v>2330</v>
      </c>
      <c r="D33" s="275">
        <v>43599</v>
      </c>
      <c r="E33" s="271" t="s">
        <v>440</v>
      </c>
      <c r="F33" s="271">
        <v>2058.6999999999998</v>
      </c>
      <c r="G33" s="271"/>
      <c r="H33" s="174">
        <f t="shared" si="16"/>
        <v>2058.6999999999998</v>
      </c>
      <c r="I33" s="246">
        <f t="shared" si="17"/>
        <v>1</v>
      </c>
      <c r="J33">
        <v>2314.8000000000002</v>
      </c>
      <c r="K33">
        <v>2235.0300000000002</v>
      </c>
      <c r="L33">
        <v>-79.77</v>
      </c>
      <c r="M33"/>
      <c r="N33"/>
      <c r="O33"/>
      <c r="P33" s="174">
        <f t="shared" si="18"/>
        <v>2314.8000000000002</v>
      </c>
      <c r="Q33" s="244">
        <f t="shared" si="19"/>
        <v>1</v>
      </c>
      <c r="R33" s="174">
        <f t="shared" si="20"/>
        <v>2235.0300000000002</v>
      </c>
      <c r="S33" s="244">
        <f t="shared" si="21"/>
        <v>1</v>
      </c>
      <c r="T33" s="174">
        <f t="shared" si="22"/>
        <v>-79.77</v>
      </c>
      <c r="U33" s="244">
        <f t="shared" si="23"/>
        <v>1</v>
      </c>
      <c r="V33" s="3"/>
    </row>
    <row r="34" spans="1:22" ht="15">
      <c r="A34" s="280">
        <v>474184900</v>
      </c>
      <c r="B34" s="271" t="s">
        <v>367</v>
      </c>
      <c r="C34" s="271">
        <v>3329</v>
      </c>
      <c r="D34" s="275">
        <v>42859</v>
      </c>
      <c r="E34" s="271" t="s">
        <v>440</v>
      </c>
      <c r="F34" s="271">
        <v>1053.6300000000001</v>
      </c>
      <c r="G34" s="271"/>
      <c r="H34" s="174">
        <f t="shared" si="16"/>
        <v>1053.6300000000001</v>
      </c>
      <c r="I34" s="246">
        <f t="shared" si="17"/>
        <v>1</v>
      </c>
      <c r="J34">
        <v>1148.6099999999999</v>
      </c>
      <c r="K34">
        <v>1143.8699999999999</v>
      </c>
      <c r="L34">
        <v>-4.74</v>
      </c>
      <c r="M34"/>
      <c r="N34"/>
      <c r="O34"/>
      <c r="P34" s="174">
        <f t="shared" si="18"/>
        <v>1148.6099999999999</v>
      </c>
      <c r="Q34" s="244">
        <f t="shared" si="19"/>
        <v>1</v>
      </c>
      <c r="R34" s="174">
        <f t="shared" si="20"/>
        <v>1143.8699999999999</v>
      </c>
      <c r="S34" s="244">
        <f t="shared" si="21"/>
        <v>1</v>
      </c>
      <c r="T34" s="174">
        <f t="shared" si="22"/>
        <v>-4.74</v>
      </c>
      <c r="U34" s="244">
        <f t="shared" si="23"/>
        <v>1</v>
      </c>
      <c r="V34" s="3"/>
    </row>
    <row r="35" spans="1:22" ht="15">
      <c r="A35" s="280">
        <v>474184900</v>
      </c>
      <c r="B35" s="271" t="s">
        <v>367</v>
      </c>
      <c r="C35" s="271">
        <v>4299</v>
      </c>
      <c r="D35" s="275">
        <v>43223</v>
      </c>
      <c r="E35" s="271" t="s">
        <v>440</v>
      </c>
      <c r="F35" s="271">
        <v>1417.33</v>
      </c>
      <c r="G35" s="271"/>
      <c r="H35" s="174">
        <f t="shared" si="16"/>
        <v>1417.33</v>
      </c>
      <c r="I35" s="246">
        <f t="shared" si="17"/>
        <v>1</v>
      </c>
      <c r="J35">
        <v>1712.41</v>
      </c>
      <c r="K35">
        <v>1538.72</v>
      </c>
      <c r="L35">
        <v>-173.69</v>
      </c>
      <c r="M35"/>
      <c r="N35"/>
      <c r="O35"/>
      <c r="P35" s="174">
        <f t="shared" si="18"/>
        <v>1712.41</v>
      </c>
      <c r="Q35" s="244">
        <f t="shared" si="19"/>
        <v>1</v>
      </c>
      <c r="R35" s="174">
        <f t="shared" si="20"/>
        <v>1538.72</v>
      </c>
      <c r="S35" s="244">
        <f t="shared" si="21"/>
        <v>1</v>
      </c>
      <c r="T35" s="174">
        <f t="shared" si="22"/>
        <v>-173.69</v>
      </c>
      <c r="U35" s="244">
        <f t="shared" si="23"/>
        <v>1</v>
      </c>
      <c r="V35" s="3"/>
    </row>
    <row r="36" spans="1:22" ht="15">
      <c r="A36" s="280">
        <v>474184900</v>
      </c>
      <c r="B36" s="271" t="s">
        <v>367</v>
      </c>
      <c r="C36" s="271">
        <v>5099</v>
      </c>
      <c r="D36" s="275">
        <v>43587</v>
      </c>
      <c r="E36" s="271" t="s">
        <v>440</v>
      </c>
      <c r="F36" s="271">
        <v>1681.08</v>
      </c>
      <c r="G36" s="271"/>
      <c r="H36" s="174">
        <f t="shared" si="16"/>
        <v>1681.08</v>
      </c>
      <c r="I36" s="246">
        <f t="shared" si="17"/>
        <v>1</v>
      </c>
      <c r="J36">
        <v>1877.09</v>
      </c>
      <c r="K36">
        <v>1825.06</v>
      </c>
      <c r="L36">
        <v>-52.03</v>
      </c>
      <c r="M36"/>
      <c r="N36"/>
      <c r="O36"/>
      <c r="P36" s="174">
        <f t="shared" si="18"/>
        <v>1877.09</v>
      </c>
      <c r="Q36" s="244">
        <f t="shared" si="19"/>
        <v>1</v>
      </c>
      <c r="R36" s="174">
        <f t="shared" si="20"/>
        <v>1825.06</v>
      </c>
      <c r="S36" s="244">
        <f t="shared" si="21"/>
        <v>1</v>
      </c>
      <c r="T36" s="174">
        <f t="shared" si="22"/>
        <v>-52.03</v>
      </c>
      <c r="U36" s="244">
        <f t="shared" si="23"/>
        <v>1</v>
      </c>
      <c r="V36" s="3"/>
    </row>
    <row r="37" spans="1:22" ht="15">
      <c r="A37" s="280">
        <v>474184900</v>
      </c>
      <c r="B37" s="271" t="s">
        <v>367</v>
      </c>
      <c r="C37" s="271">
        <v>5099</v>
      </c>
      <c r="D37" s="275">
        <v>43985</v>
      </c>
      <c r="E37" s="271" t="s">
        <v>440</v>
      </c>
      <c r="F37" s="271">
        <v>1748.32</v>
      </c>
      <c r="G37" s="271"/>
      <c r="H37" s="174">
        <f t="shared" si="16"/>
        <v>1748.32</v>
      </c>
      <c r="I37" s="246">
        <f t="shared" si="17"/>
        <v>1</v>
      </c>
      <c r="J37">
        <v>1944.74</v>
      </c>
      <c r="K37">
        <v>1898.06</v>
      </c>
      <c r="L37">
        <v>-46.68</v>
      </c>
      <c r="M37"/>
      <c r="N37"/>
      <c r="O37"/>
      <c r="P37" s="174">
        <f t="shared" si="18"/>
        <v>1944.74</v>
      </c>
      <c r="Q37" s="244">
        <f t="shared" si="19"/>
        <v>1</v>
      </c>
      <c r="R37" s="174">
        <f t="shared" si="20"/>
        <v>1898.06</v>
      </c>
      <c r="S37" s="244">
        <f t="shared" si="21"/>
        <v>1</v>
      </c>
      <c r="T37" s="174">
        <f t="shared" si="22"/>
        <v>-46.68</v>
      </c>
      <c r="U37" s="244">
        <f t="shared" si="23"/>
        <v>1</v>
      </c>
      <c r="V37" s="3"/>
    </row>
    <row r="38" spans="1:22" ht="15">
      <c r="A38" s="280">
        <v>474184900</v>
      </c>
      <c r="B38" s="271" t="s">
        <v>367</v>
      </c>
      <c r="C38" s="271">
        <v>5099</v>
      </c>
      <c r="D38" s="275">
        <v>44314</v>
      </c>
      <c r="E38" s="271" t="s">
        <v>440</v>
      </c>
      <c r="F38" s="271">
        <v>1882.81</v>
      </c>
      <c r="G38" s="271"/>
      <c r="H38" s="174">
        <f t="shared" si="16"/>
        <v>1882.81</v>
      </c>
      <c r="I38" s="246">
        <f t="shared" si="17"/>
        <v>1</v>
      </c>
      <c r="J38">
        <v>2274.9</v>
      </c>
      <c r="K38">
        <v>2044.07</v>
      </c>
      <c r="L38">
        <v>-230.83</v>
      </c>
      <c r="M38"/>
      <c r="N38"/>
      <c r="O38"/>
      <c r="P38" s="174">
        <f t="shared" si="18"/>
        <v>2274.9</v>
      </c>
      <c r="Q38" s="244">
        <f t="shared" si="19"/>
        <v>1</v>
      </c>
      <c r="R38" s="174">
        <f t="shared" si="20"/>
        <v>2044.07</v>
      </c>
      <c r="S38" s="244">
        <f t="shared" si="21"/>
        <v>1</v>
      </c>
      <c r="T38" s="174">
        <f t="shared" si="22"/>
        <v>-230.83</v>
      </c>
      <c r="U38" s="244">
        <f t="shared" si="23"/>
        <v>1</v>
      </c>
      <c r="V38" s="3"/>
    </row>
    <row r="39" spans="1:22" ht="15">
      <c r="A39" s="280">
        <v>474184900</v>
      </c>
      <c r="B39" s="271" t="s">
        <v>367</v>
      </c>
      <c r="C39" s="271">
        <v>5099</v>
      </c>
      <c r="D39" s="275">
        <v>44678</v>
      </c>
      <c r="E39" s="271" t="s">
        <v>440</v>
      </c>
      <c r="F39" s="271">
        <v>2487.9899999999998</v>
      </c>
      <c r="G39" s="271"/>
      <c r="H39" s="174">
        <f t="shared" si="16"/>
        <v>2487.9899999999998</v>
      </c>
      <c r="I39" s="246">
        <f t="shared" si="17"/>
        <v>1</v>
      </c>
      <c r="J39">
        <v>2664.02</v>
      </c>
      <c r="K39">
        <v>2701.09</v>
      </c>
      <c r="L39">
        <v>37.07</v>
      </c>
      <c r="M39"/>
      <c r="N39"/>
      <c r="O39"/>
      <c r="P39" s="174">
        <f t="shared" si="18"/>
        <v>2664.02</v>
      </c>
      <c r="Q39" s="244">
        <f t="shared" si="19"/>
        <v>1</v>
      </c>
      <c r="R39" s="174">
        <f t="shared" si="20"/>
        <v>2701.09</v>
      </c>
      <c r="S39" s="244">
        <f t="shared" si="21"/>
        <v>1</v>
      </c>
      <c r="T39" s="174">
        <f t="shared" si="22"/>
        <v>37.07</v>
      </c>
      <c r="U39" s="244">
        <f t="shared" si="23"/>
        <v>1</v>
      </c>
      <c r="V39" s="3"/>
    </row>
    <row r="40" spans="1:22" ht="15">
      <c r="A40" s="280">
        <v>474184900</v>
      </c>
      <c r="B40" s="271" t="s">
        <v>367</v>
      </c>
      <c r="C40" s="271">
        <v>4336</v>
      </c>
      <c r="D40" s="275">
        <v>45050</v>
      </c>
      <c r="E40" s="271" t="s">
        <v>440</v>
      </c>
      <c r="F40" s="271">
        <v>2515.96</v>
      </c>
      <c r="G40" s="271"/>
      <c r="H40" s="174">
        <f t="shared" si="16"/>
        <v>2515.96</v>
      </c>
      <c r="I40" s="246">
        <f t="shared" si="17"/>
        <v>1</v>
      </c>
      <c r="J40">
        <v>2762.27</v>
      </c>
      <c r="K40">
        <v>2731.45</v>
      </c>
      <c r="L40">
        <v>-30.82</v>
      </c>
      <c r="M40"/>
      <c r="N40"/>
      <c r="O40"/>
      <c r="P40" s="174">
        <f t="shared" si="18"/>
        <v>2762.27</v>
      </c>
      <c r="Q40" s="244">
        <f t="shared" si="19"/>
        <v>1</v>
      </c>
      <c r="R40" s="174">
        <f t="shared" si="20"/>
        <v>2731.45</v>
      </c>
      <c r="S40" s="244">
        <f t="shared" si="21"/>
        <v>1</v>
      </c>
      <c r="T40" s="174">
        <f t="shared" si="22"/>
        <v>-30.82</v>
      </c>
      <c r="U40" s="244">
        <f t="shared" si="23"/>
        <v>1</v>
      </c>
      <c r="V40" s="3"/>
    </row>
    <row r="41" spans="1:22" ht="15">
      <c r="A41" s="280">
        <v>474184900</v>
      </c>
      <c r="B41" s="271" t="s">
        <v>367</v>
      </c>
      <c r="C41" s="271">
        <v>4336</v>
      </c>
      <c r="D41" s="275">
        <v>45414</v>
      </c>
      <c r="E41" s="271" t="s">
        <v>440</v>
      </c>
      <c r="F41" s="271">
        <v>2515.96</v>
      </c>
      <c r="G41" s="271"/>
      <c r="H41" s="174">
        <f t="shared" si="0"/>
        <v>2515.96</v>
      </c>
      <c r="I41" s="246">
        <f t="shared" si="1"/>
        <v>1</v>
      </c>
      <c r="J41">
        <v>2695.35</v>
      </c>
      <c r="K41">
        <v>2731.45</v>
      </c>
      <c r="L41">
        <v>36.1</v>
      </c>
      <c r="M41"/>
      <c r="N41"/>
      <c r="O41"/>
      <c r="P41" s="174">
        <f t="shared" si="2"/>
        <v>2695.35</v>
      </c>
      <c r="Q41" s="244">
        <f t="shared" si="3"/>
        <v>1</v>
      </c>
      <c r="R41" s="174">
        <f t="shared" si="4"/>
        <v>2731.45</v>
      </c>
      <c r="S41" s="244">
        <f t="shared" si="5"/>
        <v>1</v>
      </c>
      <c r="T41" s="174">
        <f t="shared" si="6"/>
        <v>36.1</v>
      </c>
      <c r="U41" s="244">
        <f t="shared" si="7"/>
        <v>1</v>
      </c>
      <c r="V41" s="3"/>
    </row>
    <row r="42" spans="1:22" ht="15">
      <c r="A42" s="280">
        <v>533004909</v>
      </c>
      <c r="B42" s="271" t="s">
        <v>464</v>
      </c>
      <c r="C42" s="271">
        <v>6807</v>
      </c>
      <c r="D42" s="275">
        <v>44348</v>
      </c>
      <c r="E42" s="271" t="s">
        <v>440</v>
      </c>
      <c r="F42" s="271">
        <v>438.37</v>
      </c>
      <c r="G42" s="271"/>
      <c r="H42" s="174">
        <f t="shared" si="0"/>
        <v>438.37</v>
      </c>
      <c r="I42" s="246">
        <f t="shared" si="1"/>
        <v>1</v>
      </c>
      <c r="J42">
        <v>534</v>
      </c>
      <c r="K42">
        <v>475.92</v>
      </c>
      <c r="L42">
        <v>-58.08</v>
      </c>
      <c r="M42"/>
      <c r="N42"/>
      <c r="O42"/>
      <c r="P42" s="174">
        <f t="shared" si="2"/>
        <v>534</v>
      </c>
      <c r="Q42" s="244">
        <f t="shared" ref="Q42" si="40">ROUND(P42/J42,10)</f>
        <v>1</v>
      </c>
      <c r="R42" s="174">
        <f t="shared" si="4"/>
        <v>475.92</v>
      </c>
      <c r="S42" s="244">
        <f t="shared" ref="S42" si="41">ROUND(R42/K42,10)</f>
        <v>1</v>
      </c>
      <c r="T42" s="174">
        <f t="shared" si="6"/>
        <v>-58.08</v>
      </c>
      <c r="U42" s="244">
        <f t="shared" si="7"/>
        <v>1</v>
      </c>
      <c r="V42" s="3"/>
    </row>
    <row r="43" spans="1:22" ht="15">
      <c r="A43" s="280">
        <v>575035902</v>
      </c>
      <c r="B43" s="271" t="s">
        <v>526</v>
      </c>
      <c r="C43" s="271">
        <v>16586</v>
      </c>
      <c r="D43" s="275">
        <v>42878</v>
      </c>
      <c r="E43" s="271" t="s">
        <v>440</v>
      </c>
      <c r="F43" s="271">
        <v>349.96</v>
      </c>
      <c r="G43" s="271"/>
      <c r="H43" s="174">
        <f t="shared" si="0"/>
        <v>349.96</v>
      </c>
      <c r="I43" s="246">
        <f t="shared" si="1"/>
        <v>1</v>
      </c>
      <c r="J43">
        <v>391.78</v>
      </c>
      <c r="K43">
        <v>379.93</v>
      </c>
      <c r="L43">
        <v>-11.85</v>
      </c>
      <c r="M43"/>
      <c r="N43"/>
      <c r="O43"/>
      <c r="P43" s="174">
        <f t="shared" si="2"/>
        <v>391.78</v>
      </c>
      <c r="Q43" s="244">
        <f t="shared" si="3"/>
        <v>1</v>
      </c>
      <c r="R43" s="174">
        <f t="shared" si="4"/>
        <v>379.93</v>
      </c>
      <c r="S43" s="244">
        <f t="shared" si="5"/>
        <v>1</v>
      </c>
      <c r="T43" s="174">
        <f t="shared" si="6"/>
        <v>-11.85</v>
      </c>
      <c r="U43" s="244">
        <f t="shared" si="7"/>
        <v>1</v>
      </c>
      <c r="V43" s="3"/>
    </row>
    <row r="44" spans="1:22" ht="15">
      <c r="A44" s="280">
        <v>575035902</v>
      </c>
      <c r="B44" s="271" t="s">
        <v>526</v>
      </c>
      <c r="C44" s="271">
        <v>16586</v>
      </c>
      <c r="D44" s="275">
        <v>42878</v>
      </c>
      <c r="E44" s="271" t="s">
        <v>440</v>
      </c>
      <c r="F44" s="271">
        <v>481.2</v>
      </c>
      <c r="G44" s="271"/>
      <c r="H44" s="174">
        <f t="shared" si="0"/>
        <v>481.2</v>
      </c>
      <c r="I44" s="246">
        <f t="shared" si="1"/>
        <v>1</v>
      </c>
      <c r="J44">
        <v>538.70000000000005</v>
      </c>
      <c r="K44">
        <v>522.41</v>
      </c>
      <c r="L44">
        <v>-16.29</v>
      </c>
      <c r="M44"/>
      <c r="N44"/>
      <c r="O44"/>
      <c r="P44" s="174">
        <f t="shared" si="2"/>
        <v>538.70000000000005</v>
      </c>
      <c r="Q44" s="244">
        <f t="shared" si="3"/>
        <v>1</v>
      </c>
      <c r="R44" s="174">
        <f t="shared" si="4"/>
        <v>522.41</v>
      </c>
      <c r="S44" s="244">
        <f t="shared" si="5"/>
        <v>1</v>
      </c>
      <c r="T44" s="174">
        <f t="shared" si="6"/>
        <v>-16.29</v>
      </c>
      <c r="U44" s="244">
        <f t="shared" si="7"/>
        <v>1</v>
      </c>
      <c r="V44" s="3"/>
    </row>
    <row r="45" spans="1:22" ht="15">
      <c r="A45" s="280">
        <v>575035902</v>
      </c>
      <c r="B45" s="271" t="s">
        <v>526</v>
      </c>
      <c r="C45" s="271">
        <v>21421</v>
      </c>
      <c r="D45" s="275">
        <v>43249</v>
      </c>
      <c r="E45" s="271" t="s">
        <v>440</v>
      </c>
      <c r="F45" s="271">
        <v>621.48</v>
      </c>
      <c r="G45" s="271"/>
      <c r="H45" s="174">
        <f t="shared" si="0"/>
        <v>621.48</v>
      </c>
      <c r="I45" s="246">
        <f t="shared" si="1"/>
        <v>1</v>
      </c>
      <c r="J45">
        <v>724.3</v>
      </c>
      <c r="K45">
        <v>674.71</v>
      </c>
      <c r="L45">
        <v>-49.59</v>
      </c>
      <c r="M45"/>
      <c r="N45"/>
      <c r="O45"/>
      <c r="P45" s="174">
        <f t="shared" si="2"/>
        <v>724.3</v>
      </c>
      <c r="Q45" s="244">
        <f t="shared" si="3"/>
        <v>1</v>
      </c>
      <c r="R45" s="174">
        <f t="shared" si="4"/>
        <v>674.71</v>
      </c>
      <c r="S45" s="244">
        <f t="shared" si="5"/>
        <v>1</v>
      </c>
      <c r="T45" s="174">
        <f t="shared" si="6"/>
        <v>-49.59</v>
      </c>
      <c r="U45" s="244">
        <f t="shared" si="7"/>
        <v>1</v>
      </c>
      <c r="V45" s="3"/>
    </row>
    <row r="46" spans="1:22" ht="15">
      <c r="A46" s="280">
        <v>649926003</v>
      </c>
      <c r="B46" s="271" t="s">
        <v>354</v>
      </c>
      <c r="C46" s="271">
        <v>19728</v>
      </c>
      <c r="D46" s="275">
        <v>45631</v>
      </c>
      <c r="E46" s="271" t="s">
        <v>444</v>
      </c>
      <c r="F46" s="271">
        <v>0</v>
      </c>
      <c r="G46" s="271"/>
      <c r="H46" s="174">
        <f t="shared" si="0"/>
        <v>0</v>
      </c>
      <c r="I46" s="246" t="e">
        <f t="shared" si="1"/>
        <v>#DIV/0!</v>
      </c>
      <c r="J46">
        <v>0</v>
      </c>
      <c r="K46">
        <v>0</v>
      </c>
      <c r="L46">
        <v>0</v>
      </c>
      <c r="M46"/>
      <c r="N46"/>
      <c r="O46"/>
      <c r="P46" s="174">
        <f t="shared" si="2"/>
        <v>0</v>
      </c>
      <c r="Q46" s="244" t="e">
        <f t="shared" si="3"/>
        <v>#DIV/0!</v>
      </c>
      <c r="R46" s="174">
        <f t="shared" si="4"/>
        <v>0</v>
      </c>
      <c r="S46" s="244" t="e">
        <f t="shared" si="5"/>
        <v>#DIV/0!</v>
      </c>
      <c r="T46" s="174">
        <f t="shared" si="6"/>
        <v>0</v>
      </c>
      <c r="U46" s="244" t="e">
        <f t="shared" si="7"/>
        <v>#DIV/0!</v>
      </c>
      <c r="V46" s="3"/>
    </row>
    <row r="47" spans="1:22" ht="15">
      <c r="A47" s="280">
        <v>655580009</v>
      </c>
      <c r="B47" s="271" t="s">
        <v>480</v>
      </c>
      <c r="C47" s="271">
        <v>12293</v>
      </c>
      <c r="D47" s="275">
        <v>45624</v>
      </c>
      <c r="E47" s="271" t="s">
        <v>444</v>
      </c>
      <c r="F47" s="271">
        <v>0</v>
      </c>
      <c r="G47" s="271"/>
      <c r="H47" s="174">
        <f t="shared" si="0"/>
        <v>0</v>
      </c>
      <c r="I47" s="246" t="e">
        <f t="shared" si="1"/>
        <v>#DIV/0!</v>
      </c>
      <c r="J47">
        <v>0</v>
      </c>
      <c r="K47">
        <v>0</v>
      </c>
      <c r="L47">
        <v>0</v>
      </c>
      <c r="M47"/>
      <c r="N47"/>
      <c r="O47"/>
      <c r="P47" s="174">
        <f t="shared" si="2"/>
        <v>0</v>
      </c>
      <c r="Q47" s="244" t="e">
        <f t="shared" si="3"/>
        <v>#DIV/0!</v>
      </c>
      <c r="R47" s="174">
        <f t="shared" si="4"/>
        <v>0</v>
      </c>
      <c r="S47" s="244" t="e">
        <f t="shared" si="5"/>
        <v>#DIV/0!</v>
      </c>
      <c r="T47" s="174">
        <f t="shared" si="6"/>
        <v>0</v>
      </c>
      <c r="U47" s="244" t="e">
        <f t="shared" si="7"/>
        <v>#DIV/0!</v>
      </c>
      <c r="V47" s="3"/>
    </row>
    <row r="48" spans="1:22" ht="15">
      <c r="A48" s="280">
        <v>664068004</v>
      </c>
      <c r="B48" s="271" t="s">
        <v>483</v>
      </c>
      <c r="C48" s="271">
        <v>4278</v>
      </c>
      <c r="D48" s="275">
        <v>45628</v>
      </c>
      <c r="E48" s="271" t="s">
        <v>444</v>
      </c>
      <c r="F48" s="271">
        <v>0</v>
      </c>
      <c r="G48" s="271"/>
      <c r="H48" s="174">
        <f t="shared" si="0"/>
        <v>0</v>
      </c>
      <c r="I48" s="246" t="e">
        <f t="shared" si="1"/>
        <v>#DIV/0!</v>
      </c>
      <c r="J48">
        <v>0</v>
      </c>
      <c r="K48">
        <v>0</v>
      </c>
      <c r="L48">
        <v>0</v>
      </c>
      <c r="M48"/>
      <c r="N48"/>
      <c r="O48"/>
      <c r="P48" s="174">
        <f t="shared" si="2"/>
        <v>0</v>
      </c>
      <c r="Q48" s="244" t="e">
        <f t="shared" si="3"/>
        <v>#DIV/0!</v>
      </c>
      <c r="R48" s="174">
        <f t="shared" si="4"/>
        <v>0</v>
      </c>
      <c r="S48" s="244" t="e">
        <f t="shared" si="5"/>
        <v>#DIV/0!</v>
      </c>
      <c r="T48" s="174">
        <f t="shared" si="6"/>
        <v>0</v>
      </c>
      <c r="U48" s="244" t="e">
        <f t="shared" si="7"/>
        <v>#DIV/0!</v>
      </c>
      <c r="V48" s="3"/>
    </row>
    <row r="49" spans="1:22" ht="15">
      <c r="A49" s="280">
        <v>665942009</v>
      </c>
      <c r="B49" s="271" t="s">
        <v>487</v>
      </c>
      <c r="C49" s="271">
        <v>4222</v>
      </c>
      <c r="D49" s="275">
        <v>45652</v>
      </c>
      <c r="E49" s="271" t="s">
        <v>444</v>
      </c>
      <c r="F49" s="271">
        <v>0</v>
      </c>
      <c r="G49" s="271"/>
      <c r="H49" s="174">
        <f t="shared" si="0"/>
        <v>0</v>
      </c>
      <c r="I49" s="246" t="e">
        <f t="shared" si="1"/>
        <v>#DIV/0!</v>
      </c>
      <c r="J49">
        <v>0</v>
      </c>
      <c r="K49">
        <v>0</v>
      </c>
      <c r="L49">
        <v>0</v>
      </c>
      <c r="M49"/>
      <c r="N49"/>
      <c r="O49"/>
      <c r="P49" s="174">
        <f t="shared" si="2"/>
        <v>0</v>
      </c>
      <c r="Q49" s="244" t="e">
        <f t="shared" si="3"/>
        <v>#DIV/0!</v>
      </c>
      <c r="R49" s="174">
        <f t="shared" si="4"/>
        <v>0</v>
      </c>
      <c r="S49" s="244" t="e">
        <f t="shared" si="5"/>
        <v>#DIV/0!</v>
      </c>
      <c r="T49" s="174">
        <f t="shared" si="6"/>
        <v>0</v>
      </c>
      <c r="U49" s="244" t="e">
        <f t="shared" si="7"/>
        <v>#DIV/0!</v>
      </c>
      <c r="V49" s="3"/>
    </row>
    <row r="50" spans="1:22" ht="15">
      <c r="A50" s="280">
        <v>666114004</v>
      </c>
      <c r="B50" s="271" t="s">
        <v>489</v>
      </c>
      <c r="C50" s="271">
        <v>19388</v>
      </c>
      <c r="D50" s="275">
        <v>45652</v>
      </c>
      <c r="E50" s="271" t="s">
        <v>444</v>
      </c>
      <c r="F50" s="271">
        <v>0</v>
      </c>
      <c r="G50" s="271"/>
      <c r="H50" s="174">
        <f t="shared" si="0"/>
        <v>0</v>
      </c>
      <c r="I50" s="246" t="e">
        <f t="shared" si="1"/>
        <v>#DIV/0!</v>
      </c>
      <c r="J50">
        <v>0</v>
      </c>
      <c r="K50">
        <v>0</v>
      </c>
      <c r="L50">
        <v>0</v>
      </c>
      <c r="M50"/>
      <c r="N50"/>
      <c r="O50"/>
      <c r="P50" s="174">
        <f t="shared" si="2"/>
        <v>0</v>
      </c>
      <c r="Q50" s="244" t="e">
        <f t="shared" si="3"/>
        <v>#DIV/0!</v>
      </c>
      <c r="R50" s="174">
        <f t="shared" si="4"/>
        <v>0</v>
      </c>
      <c r="S50" s="244" t="e">
        <f t="shared" si="5"/>
        <v>#DIV/0!</v>
      </c>
      <c r="T50" s="174">
        <f t="shared" si="6"/>
        <v>0</v>
      </c>
      <c r="U50" s="244" t="e">
        <f t="shared" si="7"/>
        <v>#DIV/0!</v>
      </c>
      <c r="V50" s="3"/>
    </row>
    <row r="51" spans="1:22" ht="15">
      <c r="A51" s="280">
        <v>588950907</v>
      </c>
      <c r="B51" s="271" t="s">
        <v>346</v>
      </c>
      <c r="C51" s="271">
        <v>26729</v>
      </c>
      <c r="D51" s="275">
        <v>44257</v>
      </c>
      <c r="E51" s="271" t="s">
        <v>440</v>
      </c>
      <c r="F51" s="271">
        <v>1550.95</v>
      </c>
      <c r="G51" s="271"/>
      <c r="H51" s="174">
        <f t="shared" si="0"/>
        <v>1550.95</v>
      </c>
      <c r="I51" s="246">
        <f t="shared" si="1"/>
        <v>1</v>
      </c>
      <c r="J51">
        <v>1882.54</v>
      </c>
      <c r="K51">
        <v>1683.79</v>
      </c>
      <c r="L51">
        <v>-198.75</v>
      </c>
      <c r="M51"/>
      <c r="N51"/>
      <c r="O51"/>
      <c r="P51" s="174">
        <f t="shared" si="2"/>
        <v>1882.54</v>
      </c>
      <c r="Q51" s="244">
        <f t="shared" si="3"/>
        <v>1</v>
      </c>
      <c r="R51" s="174">
        <f t="shared" si="4"/>
        <v>1683.79</v>
      </c>
      <c r="S51" s="244">
        <f t="shared" si="5"/>
        <v>1</v>
      </c>
      <c r="T51" s="174">
        <f t="shared" si="6"/>
        <v>-198.75</v>
      </c>
      <c r="U51" s="244">
        <f t="shared" si="7"/>
        <v>1</v>
      </c>
      <c r="V51" s="3"/>
    </row>
    <row r="52" spans="1:22" ht="15">
      <c r="A52" s="280">
        <v>588950907</v>
      </c>
      <c r="B52" s="271" t="s">
        <v>346</v>
      </c>
      <c r="C52" s="271">
        <v>26729</v>
      </c>
      <c r="D52" s="275">
        <v>43522</v>
      </c>
      <c r="E52" s="271" t="s">
        <v>440</v>
      </c>
      <c r="F52" s="271">
        <v>1903.44</v>
      </c>
      <c r="G52" s="271"/>
      <c r="H52" s="174">
        <f t="shared" si="0"/>
        <v>1903.44</v>
      </c>
      <c r="I52" s="246">
        <f t="shared" si="1"/>
        <v>1</v>
      </c>
      <c r="J52">
        <v>2158.41</v>
      </c>
      <c r="K52">
        <v>2066.4699999999998</v>
      </c>
      <c r="L52">
        <v>-91.94</v>
      </c>
      <c r="M52"/>
      <c r="N52"/>
      <c r="O52"/>
      <c r="P52" s="174">
        <f t="shared" si="2"/>
        <v>2158.41</v>
      </c>
      <c r="Q52" s="244">
        <f t="shared" si="3"/>
        <v>1</v>
      </c>
      <c r="R52" s="174">
        <f t="shared" si="4"/>
        <v>2066.4699999999998</v>
      </c>
      <c r="S52" s="244">
        <f t="shared" si="5"/>
        <v>1</v>
      </c>
      <c r="T52" s="174">
        <f t="shared" si="6"/>
        <v>-91.94</v>
      </c>
      <c r="U52" s="244">
        <f t="shared" si="7"/>
        <v>1</v>
      </c>
      <c r="V52" s="3"/>
    </row>
    <row r="53" spans="1:22" ht="15">
      <c r="A53" s="280">
        <v>588950907</v>
      </c>
      <c r="B53" s="271" t="s">
        <v>346</v>
      </c>
      <c r="C53" s="271">
        <v>26729</v>
      </c>
      <c r="D53" s="275">
        <v>43886</v>
      </c>
      <c r="E53" s="271" t="s">
        <v>440</v>
      </c>
      <c r="F53" s="271">
        <v>1903.44</v>
      </c>
      <c r="G53" s="271"/>
      <c r="H53" s="174">
        <f t="shared" si="0"/>
        <v>1903.44</v>
      </c>
      <c r="I53" s="246">
        <f t="shared" si="1"/>
        <v>1</v>
      </c>
      <c r="J53">
        <v>2065.61</v>
      </c>
      <c r="K53">
        <v>2066.4699999999998</v>
      </c>
      <c r="L53">
        <v>0.86</v>
      </c>
      <c r="M53"/>
      <c r="N53"/>
      <c r="O53"/>
      <c r="P53" s="174">
        <f t="shared" si="2"/>
        <v>2065.61</v>
      </c>
      <c r="Q53" s="244">
        <f t="shared" si="3"/>
        <v>1</v>
      </c>
      <c r="R53" s="174">
        <f t="shared" si="4"/>
        <v>2066.4699999999998</v>
      </c>
      <c r="S53" s="244">
        <f t="shared" si="5"/>
        <v>1</v>
      </c>
      <c r="T53" s="174">
        <f t="shared" si="6"/>
        <v>0.86</v>
      </c>
      <c r="U53" s="244">
        <f t="shared" si="7"/>
        <v>1</v>
      </c>
      <c r="V53" s="3"/>
    </row>
    <row r="54" spans="1:22" ht="15">
      <c r="A54" s="280">
        <v>588950907</v>
      </c>
      <c r="B54" s="271" t="s">
        <v>346</v>
      </c>
      <c r="C54" s="271">
        <v>26729</v>
      </c>
      <c r="D54" s="275">
        <v>44614</v>
      </c>
      <c r="E54" s="271" t="s">
        <v>440</v>
      </c>
      <c r="F54" s="271">
        <v>1903.44</v>
      </c>
      <c r="G54" s="271"/>
      <c r="H54" s="174">
        <f t="shared" si="0"/>
        <v>1903.44</v>
      </c>
      <c r="I54" s="246">
        <f t="shared" si="1"/>
        <v>1</v>
      </c>
      <c r="J54">
        <v>2158.7800000000002</v>
      </c>
      <c r="K54">
        <v>2066.4699999999998</v>
      </c>
      <c r="L54">
        <v>-92.31</v>
      </c>
      <c r="M54"/>
      <c r="N54"/>
      <c r="O54"/>
      <c r="P54" s="174">
        <f t="shared" si="2"/>
        <v>2158.7800000000002</v>
      </c>
      <c r="Q54" s="244">
        <f t="shared" si="3"/>
        <v>1</v>
      </c>
      <c r="R54" s="174">
        <f t="shared" si="4"/>
        <v>2066.4699999999998</v>
      </c>
      <c r="S54" s="244">
        <f t="shared" si="5"/>
        <v>1</v>
      </c>
      <c r="T54" s="174">
        <f t="shared" si="6"/>
        <v>-92.31</v>
      </c>
      <c r="U54" s="244">
        <f t="shared" si="7"/>
        <v>1</v>
      </c>
      <c r="V54" s="3"/>
    </row>
    <row r="55" spans="1:22" ht="15">
      <c r="A55" s="280">
        <v>588950907</v>
      </c>
      <c r="B55" s="271" t="s">
        <v>346</v>
      </c>
      <c r="C55" s="271">
        <v>11346</v>
      </c>
      <c r="D55" s="275">
        <v>44978</v>
      </c>
      <c r="E55" s="271" t="s">
        <v>440</v>
      </c>
      <c r="F55" s="271">
        <v>957.6</v>
      </c>
      <c r="G55" s="271"/>
      <c r="H55" s="174">
        <f t="shared" si="0"/>
        <v>957.6</v>
      </c>
      <c r="I55" s="246">
        <f t="shared" si="1"/>
        <v>1</v>
      </c>
      <c r="J55">
        <v>1021.14</v>
      </c>
      <c r="K55">
        <v>1039.6199999999999</v>
      </c>
      <c r="L55">
        <v>18.48</v>
      </c>
      <c r="M55"/>
      <c r="N55"/>
      <c r="O55"/>
      <c r="P55" s="174">
        <f t="shared" si="2"/>
        <v>1021.14</v>
      </c>
      <c r="Q55" s="244">
        <f t="shared" si="3"/>
        <v>1</v>
      </c>
      <c r="R55" s="174">
        <f t="shared" si="4"/>
        <v>1039.6199999999999</v>
      </c>
      <c r="S55" s="244">
        <f t="shared" si="5"/>
        <v>1</v>
      </c>
      <c r="T55" s="174">
        <f t="shared" si="6"/>
        <v>18.48</v>
      </c>
      <c r="U55" s="244">
        <f t="shared" si="7"/>
        <v>1</v>
      </c>
      <c r="V55" s="3"/>
    </row>
    <row r="56" spans="1:22" ht="15">
      <c r="A56" s="280">
        <v>588950907</v>
      </c>
      <c r="B56" s="271" t="s">
        <v>346</v>
      </c>
      <c r="C56" s="271">
        <v>17046</v>
      </c>
      <c r="D56" s="275">
        <v>45350</v>
      </c>
      <c r="E56" s="271" t="s">
        <v>440</v>
      </c>
      <c r="F56" s="271">
        <v>1573.56</v>
      </c>
      <c r="G56" s="271"/>
      <c r="H56" s="174">
        <f t="shared" si="0"/>
        <v>1573.56</v>
      </c>
      <c r="I56" s="246">
        <f t="shared" si="1"/>
        <v>1</v>
      </c>
      <c r="J56">
        <v>1707.55</v>
      </c>
      <c r="K56">
        <v>1708.34</v>
      </c>
      <c r="L56">
        <v>0.79</v>
      </c>
      <c r="M56"/>
      <c r="N56"/>
      <c r="O56"/>
      <c r="P56" s="174">
        <f t="shared" si="2"/>
        <v>1707.55</v>
      </c>
      <c r="Q56" s="244">
        <f t="shared" si="3"/>
        <v>1</v>
      </c>
      <c r="R56" s="174">
        <f t="shared" si="4"/>
        <v>1708.34</v>
      </c>
      <c r="S56" s="244">
        <f t="shared" si="5"/>
        <v>1</v>
      </c>
      <c r="T56" s="174">
        <f t="shared" si="6"/>
        <v>0.79</v>
      </c>
      <c r="U56" s="244">
        <f t="shared" si="7"/>
        <v>1</v>
      </c>
      <c r="V56" s="3"/>
    </row>
    <row r="57" spans="1:22" ht="15">
      <c r="A57" s="280">
        <v>635640006</v>
      </c>
      <c r="B57" s="271" t="s">
        <v>412</v>
      </c>
      <c r="C57" s="271">
        <v>12500</v>
      </c>
      <c r="D57" s="275">
        <v>45652</v>
      </c>
      <c r="E57" s="271" t="s">
        <v>444</v>
      </c>
      <c r="F57" s="271">
        <v>0</v>
      </c>
      <c r="G57" s="271"/>
      <c r="H57" s="174">
        <f t="shared" si="0"/>
        <v>0</v>
      </c>
      <c r="I57" s="246" t="e">
        <f t="shared" si="1"/>
        <v>#DIV/0!</v>
      </c>
      <c r="J57">
        <v>0</v>
      </c>
      <c r="K57">
        <v>0</v>
      </c>
      <c r="L57">
        <v>0</v>
      </c>
      <c r="M57"/>
      <c r="N57"/>
      <c r="O57"/>
      <c r="P57" s="174">
        <f t="shared" si="2"/>
        <v>0</v>
      </c>
      <c r="Q57" s="244" t="e">
        <f t="shared" si="3"/>
        <v>#DIV/0!</v>
      </c>
      <c r="R57" s="174">
        <f t="shared" si="4"/>
        <v>0</v>
      </c>
      <c r="S57" s="244" t="e">
        <f t="shared" si="5"/>
        <v>#DIV/0!</v>
      </c>
      <c r="T57" s="174">
        <f t="shared" si="6"/>
        <v>0</v>
      </c>
      <c r="U57" s="244" t="e">
        <f t="shared" si="7"/>
        <v>#DIV/0!</v>
      </c>
      <c r="V57" s="3"/>
    </row>
    <row r="58" spans="1:22" ht="15">
      <c r="A58" s="280">
        <v>686930009</v>
      </c>
      <c r="B58" s="271" t="s">
        <v>511</v>
      </c>
      <c r="C58" s="271">
        <v>6584</v>
      </c>
      <c r="D58" s="275">
        <v>45652</v>
      </c>
      <c r="E58" s="271" t="s">
        <v>444</v>
      </c>
      <c r="F58" s="271">
        <v>0</v>
      </c>
      <c r="G58" s="271"/>
      <c r="H58" s="174">
        <f t="shared" si="0"/>
        <v>0</v>
      </c>
      <c r="I58" s="246" t="e">
        <f t="shared" si="1"/>
        <v>#DIV/0!</v>
      </c>
      <c r="J58">
        <v>0</v>
      </c>
      <c r="K58">
        <v>0</v>
      </c>
      <c r="L58">
        <v>0</v>
      </c>
      <c r="M58"/>
      <c r="N58"/>
      <c r="O58"/>
      <c r="P58" s="174">
        <f t="shared" si="2"/>
        <v>0</v>
      </c>
      <c r="Q58" s="244" t="e">
        <f t="shared" si="3"/>
        <v>#DIV/0!</v>
      </c>
      <c r="R58" s="174">
        <f t="shared" si="4"/>
        <v>0</v>
      </c>
      <c r="S58" s="244" t="e">
        <f t="shared" si="5"/>
        <v>#DIV/0!</v>
      </c>
      <c r="T58" s="174">
        <f t="shared" si="6"/>
        <v>0</v>
      </c>
      <c r="U58" s="244" t="e">
        <f t="shared" si="7"/>
        <v>#DIV/0!</v>
      </c>
      <c r="V58" s="3"/>
    </row>
    <row r="59" spans="1:22" ht="15">
      <c r="A59" s="280">
        <v>654902204</v>
      </c>
      <c r="B59" s="271" t="s">
        <v>484</v>
      </c>
      <c r="C59" s="271">
        <v>210515</v>
      </c>
      <c r="D59" s="275">
        <v>45601</v>
      </c>
      <c r="E59" s="271" t="s">
        <v>518</v>
      </c>
      <c r="F59" s="271">
        <v>2402.0500000000002</v>
      </c>
      <c r="G59" s="271"/>
      <c r="H59" s="174">
        <f t="shared" si="0"/>
        <v>2402.0500000000002</v>
      </c>
      <c r="I59" s="246">
        <f t="shared" si="1"/>
        <v>1</v>
      </c>
      <c r="J59">
        <v>2402.0500000000002</v>
      </c>
      <c r="K59">
        <v>2402.0500000000002</v>
      </c>
      <c r="L59">
        <v>0</v>
      </c>
      <c r="M59"/>
      <c r="N59"/>
      <c r="O59"/>
      <c r="P59" s="174">
        <f t="shared" si="2"/>
        <v>2402.0500000000002</v>
      </c>
      <c r="Q59" s="244">
        <f t="shared" si="3"/>
        <v>1</v>
      </c>
      <c r="R59" s="174">
        <f t="shared" si="4"/>
        <v>2402.0500000000002</v>
      </c>
      <c r="S59" s="244">
        <f t="shared" si="5"/>
        <v>1</v>
      </c>
      <c r="T59" s="174">
        <f t="shared" si="6"/>
        <v>0</v>
      </c>
      <c r="U59" s="244" t="e">
        <f t="shared" si="7"/>
        <v>#DIV/0!</v>
      </c>
      <c r="V59" s="3"/>
    </row>
    <row r="60" spans="1:22" ht="15">
      <c r="A60" s="280">
        <v>861012102</v>
      </c>
      <c r="B60" s="271" t="s">
        <v>507</v>
      </c>
      <c r="C60" s="271">
        <v>27900</v>
      </c>
      <c r="D60" s="275">
        <v>45566</v>
      </c>
      <c r="E60" s="271" t="s">
        <v>518</v>
      </c>
      <c r="F60" s="271">
        <v>376.65</v>
      </c>
      <c r="G60" s="271"/>
      <c r="H60" s="174">
        <f t="shared" si="0"/>
        <v>376.65</v>
      </c>
      <c r="I60" s="246">
        <f t="shared" si="1"/>
        <v>1</v>
      </c>
      <c r="J60">
        <v>376.65</v>
      </c>
      <c r="K60">
        <v>376.65</v>
      </c>
      <c r="L60">
        <v>0</v>
      </c>
      <c r="M60"/>
      <c r="N60"/>
      <c r="O60"/>
      <c r="P60" s="174">
        <f t="shared" si="2"/>
        <v>376.65</v>
      </c>
      <c r="Q60" s="244">
        <f t="shared" si="3"/>
        <v>1</v>
      </c>
      <c r="R60" s="174">
        <f t="shared" si="4"/>
        <v>376.65</v>
      </c>
      <c r="S60" s="244">
        <f t="shared" si="5"/>
        <v>1</v>
      </c>
      <c r="T60" s="174">
        <f t="shared" si="6"/>
        <v>0</v>
      </c>
      <c r="U60" s="244" t="e">
        <f t="shared" si="7"/>
        <v>#DIV/0!</v>
      </c>
      <c r="V60" s="3"/>
    </row>
    <row r="61" spans="1:22" ht="15">
      <c r="A61" s="280">
        <v>641069406</v>
      </c>
      <c r="B61" s="271" t="s">
        <v>482</v>
      </c>
      <c r="C61" s="271">
        <v>6200</v>
      </c>
      <c r="D61" s="275">
        <v>45443</v>
      </c>
      <c r="E61" s="271" t="s">
        <v>518</v>
      </c>
      <c r="F61" s="271">
        <v>7047.7</v>
      </c>
      <c r="G61" s="271"/>
      <c r="H61" s="174">
        <f t="shared" si="0"/>
        <v>7047.7</v>
      </c>
      <c r="I61" s="246">
        <f t="shared" si="1"/>
        <v>1</v>
      </c>
      <c r="J61">
        <v>7047.7</v>
      </c>
      <c r="K61">
        <v>7047.7</v>
      </c>
      <c r="L61">
        <v>0</v>
      </c>
      <c r="M61"/>
      <c r="N61"/>
      <c r="O61"/>
      <c r="P61" s="174">
        <f t="shared" si="2"/>
        <v>7047.7</v>
      </c>
      <c r="Q61" s="244">
        <f t="shared" si="3"/>
        <v>1</v>
      </c>
      <c r="R61" s="174">
        <f t="shared" si="4"/>
        <v>7047.7</v>
      </c>
      <c r="S61" s="244">
        <f t="shared" si="5"/>
        <v>1</v>
      </c>
      <c r="T61" s="174">
        <f t="shared" si="6"/>
        <v>0</v>
      </c>
      <c r="U61" s="244" t="e">
        <f t="shared" si="7"/>
        <v>#DIV/0!</v>
      </c>
      <c r="V61" s="3"/>
    </row>
    <row r="62" spans="1:22" ht="15">
      <c r="A62" s="280" t="s">
        <v>374</v>
      </c>
      <c r="B62" s="271" t="s">
        <v>485</v>
      </c>
      <c r="C62" s="271">
        <v>6600</v>
      </c>
      <c r="D62" s="275">
        <v>45401</v>
      </c>
      <c r="E62" s="271" t="s">
        <v>518</v>
      </c>
      <c r="F62" s="271">
        <v>8638.35</v>
      </c>
      <c r="G62" s="271"/>
      <c r="H62" s="174">
        <f t="shared" si="0"/>
        <v>8638.35</v>
      </c>
      <c r="I62" s="246">
        <f t="shared" si="1"/>
        <v>1</v>
      </c>
      <c r="J62">
        <v>8638.35</v>
      </c>
      <c r="K62">
        <v>8638.35</v>
      </c>
      <c r="L62">
        <v>0</v>
      </c>
      <c r="M62"/>
      <c r="N62"/>
      <c r="O62"/>
      <c r="P62" s="174">
        <f t="shared" si="2"/>
        <v>8638.35</v>
      </c>
      <c r="Q62" s="244">
        <f t="shared" si="3"/>
        <v>1</v>
      </c>
      <c r="R62" s="174">
        <f t="shared" si="4"/>
        <v>8638.35</v>
      </c>
      <c r="S62" s="244">
        <f t="shared" si="5"/>
        <v>1</v>
      </c>
      <c r="T62" s="174">
        <f t="shared" si="6"/>
        <v>0</v>
      </c>
      <c r="U62" s="244" t="e">
        <f t="shared" si="7"/>
        <v>#DIV/0!</v>
      </c>
      <c r="V62" s="3"/>
    </row>
    <row r="63" spans="1:22" ht="15">
      <c r="A63" s="280">
        <v>670100205</v>
      </c>
      <c r="B63" s="271" t="s">
        <v>486</v>
      </c>
      <c r="C63" s="271">
        <v>6000</v>
      </c>
      <c r="D63" s="275">
        <v>45384</v>
      </c>
      <c r="E63" s="271" t="s">
        <v>518</v>
      </c>
      <c r="F63" s="271">
        <v>836.4</v>
      </c>
      <c r="G63" s="271"/>
      <c r="H63" s="174">
        <f t="shared" si="0"/>
        <v>836.4</v>
      </c>
      <c r="I63" s="246">
        <f t="shared" si="1"/>
        <v>1</v>
      </c>
      <c r="J63">
        <v>836.4</v>
      </c>
      <c r="K63">
        <v>836.4</v>
      </c>
      <c r="L63">
        <v>0</v>
      </c>
      <c r="M63"/>
      <c r="N63"/>
      <c r="O63"/>
      <c r="P63" s="174">
        <f t="shared" si="2"/>
        <v>836.4</v>
      </c>
      <c r="Q63" s="244">
        <f t="shared" si="3"/>
        <v>1</v>
      </c>
      <c r="R63" s="174">
        <f t="shared" si="4"/>
        <v>836.4</v>
      </c>
      <c r="S63" s="244">
        <f t="shared" si="5"/>
        <v>1</v>
      </c>
      <c r="T63" s="174">
        <f t="shared" si="6"/>
        <v>0</v>
      </c>
      <c r="U63" s="244" t="e">
        <f t="shared" si="7"/>
        <v>#DIV/0!</v>
      </c>
      <c r="V63" s="3"/>
    </row>
    <row r="64" spans="1:22" ht="15">
      <c r="A64" s="280">
        <v>803054204</v>
      </c>
      <c r="B64" s="271" t="s">
        <v>497</v>
      </c>
      <c r="C64" s="271">
        <v>3130</v>
      </c>
      <c r="D64" s="275">
        <v>44712</v>
      </c>
      <c r="E64" s="271" t="s">
        <v>518</v>
      </c>
      <c r="F64" s="271">
        <v>439.47</v>
      </c>
      <c r="G64" s="271"/>
      <c r="H64" s="174">
        <f t="shared" si="0"/>
        <v>439.47</v>
      </c>
      <c r="I64" s="246">
        <f t="shared" si="1"/>
        <v>1</v>
      </c>
      <c r="J64">
        <v>439.47</v>
      </c>
      <c r="K64">
        <v>439.47</v>
      </c>
      <c r="L64">
        <v>0</v>
      </c>
      <c r="M64"/>
      <c r="N64"/>
      <c r="O64"/>
      <c r="P64" s="174">
        <f t="shared" si="2"/>
        <v>439.47</v>
      </c>
      <c r="Q64" s="244">
        <f t="shared" si="3"/>
        <v>1</v>
      </c>
      <c r="R64" s="174">
        <f t="shared" si="4"/>
        <v>439.47</v>
      </c>
      <c r="S64" s="244">
        <f t="shared" si="5"/>
        <v>1</v>
      </c>
      <c r="T64" s="174">
        <f t="shared" si="6"/>
        <v>0</v>
      </c>
      <c r="U64" s="244" t="e">
        <f t="shared" si="7"/>
        <v>#DIV/0!</v>
      </c>
      <c r="V64" s="3"/>
    </row>
    <row r="65" spans="1:22" ht="15">
      <c r="A65" s="280">
        <v>803054204</v>
      </c>
      <c r="B65" s="271" t="s">
        <v>497</v>
      </c>
      <c r="C65" s="271">
        <v>3900</v>
      </c>
      <c r="D65" s="275">
        <v>42877</v>
      </c>
      <c r="E65" s="271" t="s">
        <v>518</v>
      </c>
      <c r="F65" s="271">
        <v>1542</v>
      </c>
      <c r="G65" s="271"/>
      <c r="H65" s="174">
        <f t="shared" si="0"/>
        <v>1542</v>
      </c>
      <c r="I65" s="246">
        <f t="shared" si="1"/>
        <v>1</v>
      </c>
      <c r="J65">
        <v>1542</v>
      </c>
      <c r="K65">
        <v>1542</v>
      </c>
      <c r="L65">
        <v>0</v>
      </c>
      <c r="M65"/>
      <c r="N65"/>
      <c r="O65"/>
      <c r="P65" s="174">
        <f t="shared" si="2"/>
        <v>1542</v>
      </c>
      <c r="Q65" s="244">
        <f t="shared" si="3"/>
        <v>1</v>
      </c>
      <c r="R65" s="174">
        <f t="shared" si="4"/>
        <v>1542</v>
      </c>
      <c r="S65" s="244">
        <f t="shared" si="5"/>
        <v>1</v>
      </c>
      <c r="T65" s="174">
        <f t="shared" si="6"/>
        <v>0</v>
      </c>
      <c r="U65" s="244" t="e">
        <f t="shared" si="7"/>
        <v>#DIV/0!</v>
      </c>
      <c r="V65" s="3"/>
    </row>
    <row r="66" spans="1:22" ht="15">
      <c r="A66" s="280">
        <v>803054204</v>
      </c>
      <c r="B66" s="271" t="s">
        <v>497</v>
      </c>
      <c r="C66" s="271">
        <v>5050</v>
      </c>
      <c r="D66" s="275">
        <v>43249</v>
      </c>
      <c r="E66" s="271" t="s">
        <v>518</v>
      </c>
      <c r="F66" s="271">
        <v>2149.5300000000002</v>
      </c>
      <c r="G66" s="271"/>
      <c r="H66" s="174">
        <f t="shared" si="0"/>
        <v>2149.5300000000002</v>
      </c>
      <c r="I66" s="246">
        <f t="shared" si="1"/>
        <v>1</v>
      </c>
      <c r="J66">
        <v>2149.5300000000002</v>
      </c>
      <c r="K66">
        <v>2149.5300000000002</v>
      </c>
      <c r="L66">
        <v>0</v>
      </c>
      <c r="M66"/>
      <c r="N66"/>
      <c r="O66"/>
      <c r="P66" s="174">
        <f t="shared" si="2"/>
        <v>2149.5300000000002</v>
      </c>
      <c r="Q66" s="244">
        <f t="shared" si="3"/>
        <v>1</v>
      </c>
      <c r="R66" s="174">
        <f t="shared" si="4"/>
        <v>2149.5300000000002</v>
      </c>
      <c r="S66" s="244">
        <f t="shared" si="5"/>
        <v>1</v>
      </c>
      <c r="T66" s="174">
        <f t="shared" si="6"/>
        <v>0</v>
      </c>
      <c r="U66" s="244" t="e">
        <f t="shared" si="7"/>
        <v>#DIV/0!</v>
      </c>
      <c r="V66" s="3"/>
    </row>
    <row r="67" spans="1:22" ht="15">
      <c r="A67" s="280">
        <v>803054204</v>
      </c>
      <c r="B67" s="271" t="s">
        <v>497</v>
      </c>
      <c r="C67" s="271">
        <v>8380</v>
      </c>
      <c r="D67" s="275">
        <v>43613</v>
      </c>
      <c r="E67" s="271" t="s">
        <v>518</v>
      </c>
      <c r="F67" s="271">
        <v>3610.45</v>
      </c>
      <c r="G67" s="271"/>
      <c r="H67" s="174">
        <f t="shared" si="0"/>
        <v>3610.45</v>
      </c>
      <c r="I67" s="246">
        <f t="shared" si="1"/>
        <v>1</v>
      </c>
      <c r="J67">
        <v>3610.45</v>
      </c>
      <c r="K67">
        <v>3610.45</v>
      </c>
      <c r="L67">
        <v>0</v>
      </c>
      <c r="M67"/>
      <c r="N67"/>
      <c r="O67"/>
      <c r="P67" s="174">
        <f t="shared" si="2"/>
        <v>3610.45</v>
      </c>
      <c r="Q67" s="244">
        <f t="shared" si="3"/>
        <v>1</v>
      </c>
      <c r="R67" s="174">
        <f t="shared" si="4"/>
        <v>3610.45</v>
      </c>
      <c r="S67" s="244">
        <f t="shared" si="5"/>
        <v>1</v>
      </c>
      <c r="T67" s="174">
        <f t="shared" si="6"/>
        <v>0</v>
      </c>
      <c r="U67" s="244" t="e">
        <f t="shared" si="7"/>
        <v>#DIV/0!</v>
      </c>
      <c r="V67" s="3"/>
    </row>
    <row r="68" spans="1:22" ht="15">
      <c r="A68" s="280">
        <v>803054204</v>
      </c>
      <c r="B68" s="271" t="s">
        <v>497</v>
      </c>
      <c r="C68" s="271">
        <v>3130</v>
      </c>
      <c r="D68" s="275">
        <v>44712</v>
      </c>
      <c r="E68" s="271" t="s">
        <v>518</v>
      </c>
      <c r="F68" s="271">
        <v>1680.29</v>
      </c>
      <c r="G68" s="271"/>
      <c r="H68" s="174">
        <f t="shared" si="0"/>
        <v>1680.29</v>
      </c>
      <c r="I68" s="246">
        <f t="shared" si="1"/>
        <v>1</v>
      </c>
      <c r="J68">
        <v>1680.29</v>
      </c>
      <c r="K68">
        <v>1680.29</v>
      </c>
      <c r="L68">
        <v>0</v>
      </c>
      <c r="M68"/>
      <c r="N68"/>
      <c r="O68"/>
      <c r="P68" s="174">
        <f t="shared" si="2"/>
        <v>1680.29</v>
      </c>
      <c r="Q68" s="244">
        <f t="shared" si="3"/>
        <v>1</v>
      </c>
      <c r="R68" s="174">
        <f t="shared" si="4"/>
        <v>1680.29</v>
      </c>
      <c r="S68" s="244">
        <f t="shared" si="5"/>
        <v>1</v>
      </c>
      <c r="T68" s="174">
        <f t="shared" si="6"/>
        <v>0</v>
      </c>
      <c r="U68" s="244" t="e">
        <f t="shared" si="7"/>
        <v>#DIV/0!</v>
      </c>
      <c r="V68" s="3"/>
    </row>
    <row r="69" spans="1:22" ht="15">
      <c r="A69" s="280">
        <v>803054204</v>
      </c>
      <c r="B69" s="271" t="s">
        <v>497</v>
      </c>
      <c r="C69" s="271">
        <v>3130</v>
      </c>
      <c r="D69" s="275">
        <v>45068</v>
      </c>
      <c r="E69" s="271" t="s">
        <v>518</v>
      </c>
      <c r="F69" s="271">
        <v>1843.43</v>
      </c>
      <c r="G69" s="271"/>
      <c r="H69" s="174">
        <f t="shared" si="0"/>
        <v>1843.43</v>
      </c>
      <c r="I69" s="246">
        <f t="shared" si="1"/>
        <v>1</v>
      </c>
      <c r="J69">
        <v>1843.43</v>
      </c>
      <c r="K69">
        <v>1843.43</v>
      </c>
      <c r="L69">
        <v>0</v>
      </c>
      <c r="M69"/>
      <c r="N69"/>
      <c r="O69"/>
      <c r="P69" s="174">
        <f t="shared" si="2"/>
        <v>1843.43</v>
      </c>
      <c r="Q69" s="244">
        <f t="shared" si="3"/>
        <v>1</v>
      </c>
      <c r="R69" s="174">
        <f t="shared" si="4"/>
        <v>1843.43</v>
      </c>
      <c r="S69" s="244">
        <f t="shared" si="5"/>
        <v>1</v>
      </c>
      <c r="T69" s="174">
        <f t="shared" si="6"/>
        <v>0</v>
      </c>
      <c r="U69" s="244" t="e">
        <f t="shared" si="7"/>
        <v>#DIV/0!</v>
      </c>
      <c r="V69" s="3"/>
    </row>
    <row r="70" spans="1:22" ht="15">
      <c r="A70" s="280">
        <v>803054204</v>
      </c>
      <c r="B70" s="271" t="s">
        <v>497</v>
      </c>
      <c r="C70" s="271">
        <v>3680</v>
      </c>
      <c r="D70" s="275">
        <v>44341</v>
      </c>
      <c r="E70" s="271" t="s">
        <v>518</v>
      </c>
      <c r="F70" s="271">
        <v>2153.9</v>
      </c>
      <c r="G70" s="271"/>
      <c r="H70" s="174">
        <f t="shared" ref="H70:H81" si="42">F70-G70</f>
        <v>2153.9</v>
      </c>
      <c r="I70" s="246">
        <f t="shared" ref="I70:I81" si="43">ROUND(H70/F70,10)</f>
        <v>1</v>
      </c>
      <c r="J70">
        <v>2153.9</v>
      </c>
      <c r="K70">
        <v>2153.9</v>
      </c>
      <c r="L70">
        <v>0</v>
      </c>
      <c r="M70"/>
      <c r="N70"/>
      <c r="O70"/>
      <c r="P70" s="174">
        <f t="shared" ref="P70:P81" si="44">J70-N70</f>
        <v>2153.9</v>
      </c>
      <c r="Q70" s="244">
        <f t="shared" ref="Q70:Q81" si="45">ROUND(P70/J70,10)</f>
        <v>1</v>
      </c>
      <c r="R70" s="174">
        <f t="shared" ref="R70:R81" si="46">K70-M70</f>
        <v>2153.9</v>
      </c>
      <c r="S70" s="244">
        <f t="shared" ref="S70:S81" si="47">ROUND(R70/K70,10)</f>
        <v>1</v>
      </c>
      <c r="T70" s="174">
        <f t="shared" ref="T70:T81" si="48">L70-O70</f>
        <v>0</v>
      </c>
      <c r="U70" s="244" t="e">
        <f t="shared" ref="U70:U81" si="49">ROUND(T70/L70,10)</f>
        <v>#DIV/0!</v>
      </c>
      <c r="V70" s="3"/>
    </row>
    <row r="71" spans="1:22" ht="15">
      <c r="A71" s="280">
        <v>803054204</v>
      </c>
      <c r="B71" s="271" t="s">
        <v>497</v>
      </c>
      <c r="C71" s="271">
        <v>7400</v>
      </c>
      <c r="D71" s="275">
        <v>45440</v>
      </c>
      <c r="E71" s="271" t="s">
        <v>518</v>
      </c>
      <c r="F71" s="271">
        <v>4667.24</v>
      </c>
      <c r="G71" s="271"/>
      <c r="H71" s="174">
        <f t="shared" si="42"/>
        <v>4667.24</v>
      </c>
      <c r="I71" s="246">
        <f t="shared" si="43"/>
        <v>1</v>
      </c>
      <c r="J71">
        <v>4667.24</v>
      </c>
      <c r="K71">
        <v>4667.24</v>
      </c>
      <c r="L71">
        <v>0</v>
      </c>
      <c r="M71"/>
      <c r="N71"/>
      <c r="O71"/>
      <c r="P71" s="174">
        <f t="shared" si="44"/>
        <v>4667.24</v>
      </c>
      <c r="Q71" s="244">
        <f t="shared" si="45"/>
        <v>1</v>
      </c>
      <c r="R71" s="174">
        <f t="shared" si="46"/>
        <v>4667.24</v>
      </c>
      <c r="S71" s="244">
        <f t="shared" si="47"/>
        <v>1</v>
      </c>
      <c r="T71" s="174">
        <f t="shared" si="48"/>
        <v>0</v>
      </c>
      <c r="U71" s="244" t="e">
        <f t="shared" si="49"/>
        <v>#DIV/0!</v>
      </c>
      <c r="V71" s="3"/>
    </row>
    <row r="72" spans="1:22" ht="15">
      <c r="A72" s="280" t="s">
        <v>402</v>
      </c>
      <c r="B72" s="271" t="s">
        <v>502</v>
      </c>
      <c r="C72" s="271">
        <v>31637</v>
      </c>
      <c r="D72" s="275">
        <v>45604</v>
      </c>
      <c r="E72" s="271" t="s">
        <v>518</v>
      </c>
      <c r="F72" s="271">
        <v>0</v>
      </c>
      <c r="G72" s="271"/>
      <c r="H72" s="174">
        <f t="shared" si="42"/>
        <v>0</v>
      </c>
      <c r="I72" s="246" t="e">
        <f t="shared" si="43"/>
        <v>#DIV/0!</v>
      </c>
      <c r="J72">
        <v>0</v>
      </c>
      <c r="K72">
        <v>0</v>
      </c>
      <c r="L72">
        <v>0</v>
      </c>
      <c r="M72"/>
      <c r="N72"/>
      <c r="O72"/>
      <c r="P72" s="174">
        <f t="shared" si="44"/>
        <v>0</v>
      </c>
      <c r="Q72" s="244" t="e">
        <f t="shared" si="45"/>
        <v>#DIV/0!</v>
      </c>
      <c r="R72" s="174">
        <f t="shared" si="46"/>
        <v>0</v>
      </c>
      <c r="S72" s="244" t="e">
        <f t="shared" si="47"/>
        <v>#DIV/0!</v>
      </c>
      <c r="T72" s="174">
        <f t="shared" si="48"/>
        <v>0</v>
      </c>
      <c r="U72" s="244" t="e">
        <f t="shared" si="49"/>
        <v>#DIV/0!</v>
      </c>
      <c r="V72" s="3"/>
    </row>
    <row r="73" spans="1:22" ht="15">
      <c r="A73" s="280">
        <v>712459908</v>
      </c>
      <c r="B73" s="271" t="s">
        <v>453</v>
      </c>
      <c r="C73" s="271">
        <v>3260</v>
      </c>
      <c r="D73" s="275">
        <v>44686</v>
      </c>
      <c r="E73" s="271" t="s">
        <v>438</v>
      </c>
      <c r="F73" s="271">
        <v>7987</v>
      </c>
      <c r="G73" s="271"/>
      <c r="H73" s="174">
        <f t="shared" si="42"/>
        <v>7987</v>
      </c>
      <c r="I73" s="246">
        <f t="shared" si="43"/>
        <v>1</v>
      </c>
      <c r="J73">
        <v>8165.42</v>
      </c>
      <c r="K73">
        <v>9236.73</v>
      </c>
      <c r="L73">
        <v>1071.31</v>
      </c>
      <c r="M73"/>
      <c r="N73"/>
      <c r="O73"/>
      <c r="P73" s="174">
        <f t="shared" si="44"/>
        <v>8165.42</v>
      </c>
      <c r="Q73" s="244">
        <f t="shared" si="45"/>
        <v>1</v>
      </c>
      <c r="R73" s="174">
        <f t="shared" si="46"/>
        <v>9236.73</v>
      </c>
      <c r="S73" s="244">
        <f t="shared" si="47"/>
        <v>1</v>
      </c>
      <c r="T73" s="174">
        <f t="shared" si="48"/>
        <v>1071.31</v>
      </c>
      <c r="U73" s="244">
        <f t="shared" si="49"/>
        <v>1</v>
      </c>
      <c r="V73" s="3"/>
    </row>
    <row r="74" spans="1:22" ht="15">
      <c r="A74" s="280">
        <v>712459908</v>
      </c>
      <c r="B74" s="271" t="s">
        <v>453</v>
      </c>
      <c r="C74" s="271">
        <v>2772</v>
      </c>
      <c r="D74" s="275">
        <v>45051</v>
      </c>
      <c r="E74" s="271" t="s">
        <v>438</v>
      </c>
      <c r="F74" s="271">
        <v>7179.48</v>
      </c>
      <c r="G74" s="271"/>
      <c r="H74" s="174">
        <f t="shared" si="42"/>
        <v>7179.48</v>
      </c>
      <c r="I74" s="246">
        <f t="shared" si="43"/>
        <v>1</v>
      </c>
      <c r="J74">
        <v>8089.55</v>
      </c>
      <c r="K74">
        <v>8302.86</v>
      </c>
      <c r="L74">
        <v>213.31</v>
      </c>
      <c r="M74"/>
      <c r="N74"/>
      <c r="O74"/>
      <c r="P74" s="174">
        <f t="shared" si="44"/>
        <v>8089.55</v>
      </c>
      <c r="Q74" s="244">
        <f t="shared" si="45"/>
        <v>1</v>
      </c>
      <c r="R74" s="174">
        <f t="shared" si="46"/>
        <v>8302.86</v>
      </c>
      <c r="S74" s="244">
        <f t="shared" si="47"/>
        <v>1</v>
      </c>
      <c r="T74" s="174">
        <f t="shared" si="48"/>
        <v>213.31</v>
      </c>
      <c r="U74" s="244">
        <f t="shared" si="49"/>
        <v>1</v>
      </c>
      <c r="V74" s="3"/>
    </row>
    <row r="75" spans="1:22" ht="15">
      <c r="A75" s="280">
        <v>712459908</v>
      </c>
      <c r="B75" s="271" t="s">
        <v>453</v>
      </c>
      <c r="C75" s="271">
        <v>2772</v>
      </c>
      <c r="D75" s="275">
        <v>45415</v>
      </c>
      <c r="E75" s="271" t="s">
        <v>438</v>
      </c>
      <c r="F75" s="271">
        <v>7470.54</v>
      </c>
      <c r="G75" s="271"/>
      <c r="H75" s="174">
        <f t="shared" si="42"/>
        <v>7470.54</v>
      </c>
      <c r="I75" s="246">
        <f t="shared" si="43"/>
        <v>1</v>
      </c>
      <c r="J75">
        <v>8145.39</v>
      </c>
      <c r="K75">
        <v>8639.4599999999991</v>
      </c>
      <c r="L75">
        <v>494.07</v>
      </c>
      <c r="M75"/>
      <c r="N75"/>
      <c r="O75"/>
      <c r="P75" s="174">
        <f t="shared" si="44"/>
        <v>8145.39</v>
      </c>
      <c r="Q75" s="244">
        <f t="shared" si="45"/>
        <v>1</v>
      </c>
      <c r="R75" s="174">
        <f t="shared" si="46"/>
        <v>8639.4599999999991</v>
      </c>
      <c r="S75" s="244">
        <f t="shared" si="47"/>
        <v>1</v>
      </c>
      <c r="T75" s="174">
        <f t="shared" si="48"/>
        <v>494.07</v>
      </c>
      <c r="U75" s="244">
        <f t="shared" si="49"/>
        <v>1</v>
      </c>
      <c r="V75" s="3"/>
    </row>
    <row r="76" spans="1:22" ht="15">
      <c r="A76" s="280">
        <v>733337901</v>
      </c>
      <c r="B76" s="271" t="s">
        <v>477</v>
      </c>
      <c r="C76" s="271">
        <v>787.5</v>
      </c>
      <c r="D76" s="275">
        <v>44692</v>
      </c>
      <c r="E76" s="271" t="s">
        <v>438</v>
      </c>
      <c r="F76" s="271">
        <v>787.5</v>
      </c>
      <c r="G76" s="271"/>
      <c r="H76" s="174">
        <f t="shared" si="42"/>
        <v>787.5</v>
      </c>
      <c r="I76" s="246">
        <f t="shared" si="43"/>
        <v>1</v>
      </c>
      <c r="J76">
        <v>931.68</v>
      </c>
      <c r="K76">
        <v>910.72</v>
      </c>
      <c r="L76">
        <v>-20.96</v>
      </c>
      <c r="M76"/>
      <c r="N76"/>
      <c r="O76"/>
      <c r="P76" s="174">
        <f t="shared" si="44"/>
        <v>931.68</v>
      </c>
      <c r="Q76" s="244">
        <f t="shared" si="45"/>
        <v>1</v>
      </c>
      <c r="R76" s="174">
        <f t="shared" si="46"/>
        <v>910.72</v>
      </c>
      <c r="S76" s="244">
        <f t="shared" si="47"/>
        <v>1</v>
      </c>
      <c r="T76" s="174">
        <f t="shared" si="48"/>
        <v>-20.96</v>
      </c>
      <c r="U76" s="244">
        <f t="shared" si="49"/>
        <v>1</v>
      </c>
      <c r="V76" s="3"/>
    </row>
    <row r="77" spans="1:22">
      <c r="A77" s="276">
        <v>733337901</v>
      </c>
      <c r="B77" t="s">
        <v>477</v>
      </c>
      <c r="C77">
        <v>1305</v>
      </c>
      <c r="D77" s="1">
        <v>45427</v>
      </c>
      <c r="E77" t="s">
        <v>438</v>
      </c>
      <c r="F77">
        <v>913.5</v>
      </c>
      <c r="G77"/>
      <c r="H77" s="174">
        <f t="shared" si="42"/>
        <v>913.5</v>
      </c>
      <c r="I77" s="246">
        <f t="shared" si="43"/>
        <v>1</v>
      </c>
      <c r="J77">
        <v>1008</v>
      </c>
      <c r="K77">
        <v>1056.44</v>
      </c>
      <c r="L77">
        <v>48.44</v>
      </c>
      <c r="M77"/>
      <c r="N77"/>
      <c r="O77"/>
      <c r="P77" s="174">
        <f t="shared" si="44"/>
        <v>1008</v>
      </c>
      <c r="Q77" s="244">
        <f t="shared" si="45"/>
        <v>1</v>
      </c>
      <c r="R77" s="174">
        <f t="shared" si="46"/>
        <v>1056.44</v>
      </c>
      <c r="S77" s="244">
        <f t="shared" si="47"/>
        <v>1</v>
      </c>
      <c r="T77" s="174">
        <f t="shared" si="48"/>
        <v>48.44</v>
      </c>
      <c r="U77" s="244">
        <f t="shared" si="49"/>
        <v>1</v>
      </c>
      <c r="V77" s="3"/>
    </row>
    <row r="78" spans="1:22">
      <c r="A78" s="276">
        <v>733337901</v>
      </c>
      <c r="B78" t="s">
        <v>477</v>
      </c>
      <c r="C78">
        <v>3335</v>
      </c>
      <c r="D78" s="1">
        <v>44692</v>
      </c>
      <c r="E78" t="s">
        <v>438</v>
      </c>
      <c r="F78">
        <v>963.38</v>
      </c>
      <c r="G78"/>
      <c r="H78" s="174">
        <f t="shared" si="42"/>
        <v>963.38</v>
      </c>
      <c r="I78" s="246">
        <f t="shared" si="43"/>
        <v>1</v>
      </c>
      <c r="J78">
        <v>966.8</v>
      </c>
      <c r="K78">
        <v>1114.1199999999999</v>
      </c>
      <c r="L78">
        <v>147.32</v>
      </c>
      <c r="M78"/>
      <c r="N78"/>
      <c r="O78"/>
      <c r="P78" s="174">
        <f t="shared" si="44"/>
        <v>966.8</v>
      </c>
      <c r="Q78" s="244">
        <f t="shared" si="45"/>
        <v>1</v>
      </c>
      <c r="R78" s="174">
        <f t="shared" si="46"/>
        <v>1114.1199999999999</v>
      </c>
      <c r="S78" s="244">
        <f t="shared" si="47"/>
        <v>1</v>
      </c>
      <c r="T78" s="174">
        <f t="shared" si="48"/>
        <v>147.32</v>
      </c>
      <c r="U78" s="244">
        <f t="shared" si="49"/>
        <v>1</v>
      </c>
      <c r="V78" s="3"/>
    </row>
    <row r="79" spans="1:22">
      <c r="A79" s="276">
        <v>733337901</v>
      </c>
      <c r="B79" t="s">
        <v>477</v>
      </c>
      <c r="C79">
        <v>1305</v>
      </c>
      <c r="D79" s="1">
        <v>45057</v>
      </c>
      <c r="E79" t="s">
        <v>438</v>
      </c>
      <c r="F79">
        <v>799.31</v>
      </c>
      <c r="G79"/>
      <c r="H79" s="174">
        <f t="shared" si="42"/>
        <v>799.31</v>
      </c>
      <c r="I79" s="246">
        <f t="shared" si="43"/>
        <v>1</v>
      </c>
      <c r="J79">
        <v>896.74</v>
      </c>
      <c r="K79">
        <v>924.38</v>
      </c>
      <c r="L79">
        <v>27.64</v>
      </c>
      <c r="M79"/>
      <c r="N79"/>
      <c r="O79"/>
      <c r="P79" s="174">
        <f t="shared" si="44"/>
        <v>896.74</v>
      </c>
      <c r="Q79" s="244">
        <f t="shared" si="45"/>
        <v>1</v>
      </c>
      <c r="R79" s="174">
        <f t="shared" si="46"/>
        <v>924.38</v>
      </c>
      <c r="S79" s="244">
        <f t="shared" si="47"/>
        <v>1</v>
      </c>
      <c r="T79" s="174">
        <f t="shared" si="48"/>
        <v>27.64</v>
      </c>
      <c r="U79" s="244">
        <f t="shared" si="49"/>
        <v>1</v>
      </c>
      <c r="V79" s="3"/>
    </row>
    <row r="80" spans="1:22">
      <c r="A80" s="276">
        <v>502441306</v>
      </c>
      <c r="B80" t="s">
        <v>478</v>
      </c>
      <c r="C80">
        <v>4850</v>
      </c>
      <c r="D80" s="1">
        <v>45422</v>
      </c>
      <c r="E80" t="s">
        <v>518</v>
      </c>
      <c r="F80">
        <v>746.7</v>
      </c>
      <c r="G80"/>
      <c r="H80" s="174">
        <f t="shared" si="42"/>
        <v>746.7</v>
      </c>
      <c r="I80" s="246">
        <f t="shared" si="43"/>
        <v>1</v>
      </c>
      <c r="J80">
        <v>746.7</v>
      </c>
      <c r="K80">
        <v>746.7</v>
      </c>
      <c r="L80">
        <v>0</v>
      </c>
      <c r="M80"/>
      <c r="N80"/>
      <c r="O80"/>
      <c r="P80" s="174">
        <f t="shared" si="44"/>
        <v>746.7</v>
      </c>
      <c r="Q80" s="244">
        <f t="shared" si="45"/>
        <v>1</v>
      </c>
      <c r="R80" s="174">
        <f t="shared" si="46"/>
        <v>746.7</v>
      </c>
      <c r="S80" s="244">
        <f t="shared" si="47"/>
        <v>1</v>
      </c>
      <c r="T80" s="174">
        <f t="shared" si="48"/>
        <v>0</v>
      </c>
      <c r="U80" s="244" t="e">
        <f t="shared" si="49"/>
        <v>#DIV/0!</v>
      </c>
      <c r="V80" s="3"/>
    </row>
    <row r="81" spans="1:22">
      <c r="A81" s="276" t="s">
        <v>356</v>
      </c>
      <c r="B81" t="s">
        <v>474</v>
      </c>
      <c r="C81">
        <v>2551</v>
      </c>
      <c r="D81" s="1">
        <v>44832</v>
      </c>
      <c r="E81" t="s">
        <v>518</v>
      </c>
      <c r="F81">
        <v>894.94</v>
      </c>
      <c r="G81"/>
      <c r="H81" s="174">
        <f t="shared" si="42"/>
        <v>894.94</v>
      </c>
      <c r="I81" s="246">
        <f t="shared" si="43"/>
        <v>1</v>
      </c>
      <c r="J81">
        <v>894.94</v>
      </c>
      <c r="K81">
        <v>894.94</v>
      </c>
      <c r="L81">
        <v>0</v>
      </c>
      <c r="M81"/>
      <c r="N81"/>
      <c r="O81"/>
      <c r="P81" s="174">
        <f t="shared" si="44"/>
        <v>894.94</v>
      </c>
      <c r="Q81" s="244">
        <f t="shared" si="45"/>
        <v>1</v>
      </c>
      <c r="R81" s="174">
        <f t="shared" si="46"/>
        <v>894.94</v>
      </c>
      <c r="S81" s="244">
        <f t="shared" si="47"/>
        <v>1</v>
      </c>
      <c r="T81" s="174">
        <f t="shared" si="48"/>
        <v>0</v>
      </c>
      <c r="U81" s="244" t="e">
        <f t="shared" si="49"/>
        <v>#DIV/0!</v>
      </c>
      <c r="V81" s="3"/>
    </row>
    <row r="82" spans="1:22">
      <c r="A82" s="276" t="s">
        <v>356</v>
      </c>
      <c r="B82" t="s">
        <v>474</v>
      </c>
      <c r="C82">
        <v>2551</v>
      </c>
      <c r="D82" s="1">
        <v>45196</v>
      </c>
      <c r="E82" t="s">
        <v>518</v>
      </c>
      <c r="F82">
        <v>1060.3599999999999</v>
      </c>
      <c r="G82"/>
      <c r="H82" s="174">
        <f t="shared" si="0"/>
        <v>1060.3599999999999</v>
      </c>
      <c r="I82" s="246">
        <f t="shared" si="1"/>
        <v>1</v>
      </c>
      <c r="J82">
        <v>1060.3599999999999</v>
      </c>
      <c r="K82">
        <v>1060.3599999999999</v>
      </c>
      <c r="L82">
        <v>0</v>
      </c>
      <c r="M82"/>
      <c r="N82"/>
      <c r="O82"/>
      <c r="P82" s="174">
        <f t="shared" si="2"/>
        <v>1060.3599999999999</v>
      </c>
      <c r="Q82" s="244">
        <f t="shared" si="3"/>
        <v>1</v>
      </c>
      <c r="R82" s="174">
        <f t="shared" si="4"/>
        <v>1060.3599999999999</v>
      </c>
      <c r="S82" s="244">
        <f t="shared" si="5"/>
        <v>1</v>
      </c>
      <c r="T82" s="174">
        <f t="shared" si="6"/>
        <v>0</v>
      </c>
      <c r="U82" s="244" t="e">
        <f t="shared" si="7"/>
        <v>#DIV/0!</v>
      </c>
      <c r="V82" s="3"/>
    </row>
    <row r="83" spans="1:22">
      <c r="A83" s="276" t="s">
        <v>356</v>
      </c>
      <c r="B83" t="s">
        <v>474</v>
      </c>
      <c r="C83">
        <v>6851</v>
      </c>
      <c r="D83" s="1">
        <v>45560</v>
      </c>
      <c r="E83" t="s">
        <v>518</v>
      </c>
      <c r="F83">
        <v>3281.84</v>
      </c>
      <c r="G83"/>
      <c r="H83" s="174">
        <f t="shared" si="0"/>
        <v>3281.84</v>
      </c>
      <c r="I83" s="246">
        <f t="shared" si="1"/>
        <v>1</v>
      </c>
      <c r="J83">
        <v>3281.84</v>
      </c>
      <c r="K83">
        <v>3281.84</v>
      </c>
      <c r="L83">
        <v>0</v>
      </c>
      <c r="M83"/>
      <c r="N83"/>
      <c r="O83"/>
      <c r="P83" s="174">
        <f t="shared" si="2"/>
        <v>3281.84</v>
      </c>
      <c r="Q83" s="244">
        <f t="shared" si="3"/>
        <v>1</v>
      </c>
      <c r="R83" s="174">
        <f t="shared" si="4"/>
        <v>3281.84</v>
      </c>
      <c r="S83" s="244">
        <f t="shared" si="5"/>
        <v>1</v>
      </c>
      <c r="T83" s="174">
        <f t="shared" si="6"/>
        <v>0</v>
      </c>
      <c r="U83" s="244" t="e">
        <f t="shared" si="7"/>
        <v>#DIV/0!</v>
      </c>
      <c r="V83" s="3"/>
    </row>
    <row r="84" spans="1:22">
      <c r="A84" s="276" t="s">
        <v>508</v>
      </c>
      <c r="B84" t="s">
        <v>509</v>
      </c>
      <c r="C84">
        <v>2852</v>
      </c>
      <c r="D84" s="1">
        <v>42877</v>
      </c>
      <c r="E84" t="s">
        <v>440</v>
      </c>
      <c r="F84">
        <v>639.38</v>
      </c>
      <c r="G84"/>
      <c r="H84" s="174">
        <f t="shared" si="0"/>
        <v>639.38</v>
      </c>
      <c r="I84" s="246">
        <f t="shared" si="1"/>
        <v>1</v>
      </c>
      <c r="J84">
        <v>711.41</v>
      </c>
      <c r="K84">
        <v>694.14</v>
      </c>
      <c r="L84">
        <v>-17.27</v>
      </c>
      <c r="M84"/>
      <c r="N84"/>
      <c r="O84"/>
      <c r="P84" s="174">
        <f t="shared" si="2"/>
        <v>711.41</v>
      </c>
      <c r="Q84" s="244">
        <f t="shared" si="3"/>
        <v>1</v>
      </c>
      <c r="R84" s="174">
        <f t="shared" si="4"/>
        <v>694.14</v>
      </c>
      <c r="S84" s="244">
        <f t="shared" si="5"/>
        <v>1</v>
      </c>
      <c r="T84" s="174">
        <f t="shared" si="6"/>
        <v>-17.27</v>
      </c>
      <c r="U84" s="244">
        <f t="shared" si="7"/>
        <v>1</v>
      </c>
      <c r="V84" s="3"/>
    </row>
    <row r="85" spans="1:22">
      <c r="A85" s="276" t="s">
        <v>508</v>
      </c>
      <c r="B85" t="s">
        <v>509</v>
      </c>
      <c r="C85">
        <v>3682</v>
      </c>
      <c r="D85" s="1">
        <v>43242</v>
      </c>
      <c r="E85" t="s">
        <v>440</v>
      </c>
      <c r="F85">
        <v>854.59</v>
      </c>
      <c r="G85"/>
      <c r="H85" s="174">
        <f t="shared" si="0"/>
        <v>854.59</v>
      </c>
      <c r="I85" s="246">
        <f t="shared" si="1"/>
        <v>1</v>
      </c>
      <c r="J85">
        <v>1007.73</v>
      </c>
      <c r="K85">
        <v>927.79</v>
      </c>
      <c r="L85">
        <v>-79.94</v>
      </c>
      <c r="M85"/>
      <c r="N85"/>
      <c r="O85"/>
      <c r="P85" s="174">
        <f t="shared" si="2"/>
        <v>1007.73</v>
      </c>
      <c r="Q85" s="244">
        <f t="shared" si="3"/>
        <v>1</v>
      </c>
      <c r="R85" s="174">
        <f t="shared" si="4"/>
        <v>927.79</v>
      </c>
      <c r="S85" s="244">
        <f t="shared" si="5"/>
        <v>1</v>
      </c>
      <c r="T85" s="174">
        <f t="shared" si="6"/>
        <v>-79.94</v>
      </c>
      <c r="U85" s="244">
        <f t="shared" si="7"/>
        <v>1</v>
      </c>
      <c r="V85" s="3"/>
    </row>
    <row r="86" spans="1:22">
      <c r="A86" s="276" t="s">
        <v>508</v>
      </c>
      <c r="B86" t="s">
        <v>509</v>
      </c>
      <c r="C86">
        <v>8805</v>
      </c>
      <c r="D86" s="1">
        <v>43612</v>
      </c>
      <c r="E86" t="s">
        <v>440</v>
      </c>
      <c r="F86">
        <v>2090.09</v>
      </c>
      <c r="G86"/>
      <c r="H86" s="174">
        <f t="shared" si="0"/>
        <v>2090.09</v>
      </c>
      <c r="I86" s="246">
        <f t="shared" si="1"/>
        <v>1</v>
      </c>
      <c r="J86">
        <v>2330.4499999999998</v>
      </c>
      <c r="K86">
        <v>2269.11</v>
      </c>
      <c r="L86">
        <v>-61.34</v>
      </c>
      <c r="M86"/>
      <c r="N86"/>
      <c r="O86"/>
      <c r="P86" s="174">
        <f t="shared" si="2"/>
        <v>2330.4499999999998</v>
      </c>
      <c r="Q86" s="244">
        <f t="shared" si="3"/>
        <v>1</v>
      </c>
      <c r="R86" s="174">
        <f t="shared" si="4"/>
        <v>2269.11</v>
      </c>
      <c r="S86" s="244">
        <f t="shared" si="5"/>
        <v>1</v>
      </c>
      <c r="T86" s="174">
        <f t="shared" si="6"/>
        <v>-61.34</v>
      </c>
      <c r="U86" s="244">
        <f t="shared" si="7"/>
        <v>1</v>
      </c>
      <c r="V86" s="3"/>
    </row>
    <row r="87" spans="1:22">
      <c r="A87" s="276"/>
      <c r="B87"/>
      <c r="C87"/>
      <c r="D87" s="1"/>
      <c r="E87"/>
      <c r="F87"/>
      <c r="G87"/>
      <c r="H87" s="174">
        <f t="shared" si="0"/>
        <v>0</v>
      </c>
      <c r="I87" s="246" t="e">
        <f t="shared" si="1"/>
        <v>#DIV/0!</v>
      </c>
      <c r="J87"/>
      <c r="K87"/>
      <c r="L87"/>
      <c r="M87"/>
      <c r="N87"/>
      <c r="O87"/>
      <c r="P87" s="174">
        <f t="shared" si="2"/>
        <v>0</v>
      </c>
      <c r="Q87" s="244" t="e">
        <f t="shared" si="3"/>
        <v>#DIV/0!</v>
      </c>
      <c r="R87" s="174">
        <f t="shared" si="4"/>
        <v>0</v>
      </c>
      <c r="S87" s="244" t="e">
        <f t="shared" si="5"/>
        <v>#DIV/0!</v>
      </c>
      <c r="T87" s="174">
        <f t="shared" si="6"/>
        <v>0</v>
      </c>
      <c r="U87" s="244" t="e">
        <f t="shared" si="7"/>
        <v>#DIV/0!</v>
      </c>
      <c r="V87" s="3"/>
    </row>
    <row r="88" spans="1:22">
      <c r="A88" s="276"/>
      <c r="B88"/>
      <c r="C88"/>
      <c r="D88" s="1"/>
      <c r="E88"/>
      <c r="F88"/>
      <c r="G88"/>
      <c r="H88" s="174">
        <f t="shared" si="0"/>
        <v>0</v>
      </c>
      <c r="I88" s="246" t="e">
        <f t="shared" si="1"/>
        <v>#DIV/0!</v>
      </c>
      <c r="J88"/>
      <c r="K88"/>
      <c r="L88"/>
      <c r="M88"/>
      <c r="N88"/>
      <c r="O88"/>
      <c r="P88" s="174">
        <f t="shared" si="2"/>
        <v>0</v>
      </c>
      <c r="Q88" s="244" t="e">
        <f t="shared" si="3"/>
        <v>#DIV/0!</v>
      </c>
      <c r="R88" s="174">
        <f t="shared" si="4"/>
        <v>0</v>
      </c>
      <c r="S88" s="244" t="e">
        <f t="shared" si="5"/>
        <v>#DIV/0!</v>
      </c>
      <c r="T88" s="174">
        <f t="shared" si="6"/>
        <v>0</v>
      </c>
      <c r="U88" s="244" t="e">
        <f t="shared" si="7"/>
        <v>#DIV/0!</v>
      </c>
      <c r="V88" s="3"/>
    </row>
    <row r="89" spans="1:22">
      <c r="A89" s="276"/>
      <c r="B89"/>
      <c r="C89"/>
      <c r="D89" s="1"/>
      <c r="E89"/>
      <c r="F89"/>
      <c r="G89"/>
      <c r="H89" s="174">
        <f t="shared" si="0"/>
        <v>0</v>
      </c>
      <c r="I89" s="246" t="e">
        <f t="shared" si="1"/>
        <v>#DIV/0!</v>
      </c>
      <c r="J89"/>
      <c r="K89"/>
      <c r="L89"/>
      <c r="M89"/>
      <c r="N89"/>
      <c r="O89"/>
      <c r="P89" s="174">
        <f t="shared" si="2"/>
        <v>0</v>
      </c>
      <c r="Q89" s="244" t="e">
        <f t="shared" si="3"/>
        <v>#DIV/0!</v>
      </c>
      <c r="R89" s="174">
        <f t="shared" si="4"/>
        <v>0</v>
      </c>
      <c r="S89" s="244" t="e">
        <f t="shared" si="5"/>
        <v>#DIV/0!</v>
      </c>
      <c r="T89" s="174">
        <f t="shared" si="6"/>
        <v>0</v>
      </c>
      <c r="U89" s="244" t="e">
        <f t="shared" si="7"/>
        <v>#DIV/0!</v>
      </c>
      <c r="V89" s="3"/>
    </row>
    <row r="90" spans="1:22">
      <c r="A90" s="276"/>
      <c r="B90"/>
      <c r="C90"/>
      <c r="D90" s="1"/>
      <c r="E90"/>
      <c r="F90"/>
      <c r="G90"/>
      <c r="H90" s="174">
        <f t="shared" ref="H90:H96" si="50">F90-G90</f>
        <v>0</v>
      </c>
      <c r="I90" s="246" t="e">
        <f t="shared" ref="I90:I96" si="51">ROUND(H90/F90,10)</f>
        <v>#DIV/0!</v>
      </c>
      <c r="J90"/>
      <c r="K90"/>
      <c r="L90"/>
      <c r="M90"/>
      <c r="N90"/>
      <c r="O90"/>
      <c r="P90" s="174">
        <f t="shared" ref="P90:P96" si="52">J90-N90</f>
        <v>0</v>
      </c>
      <c r="Q90" s="244" t="e">
        <f t="shared" ref="Q90:Q96" si="53">ROUND(P90/J90,10)</f>
        <v>#DIV/0!</v>
      </c>
      <c r="R90" s="174">
        <f t="shared" ref="R90:R96" si="54">K90-M90</f>
        <v>0</v>
      </c>
      <c r="S90" s="244" t="e">
        <f t="shared" ref="S90:S96" si="55">ROUND(R90/K90,10)</f>
        <v>#DIV/0!</v>
      </c>
      <c r="T90" s="174">
        <f t="shared" ref="T90:T96" si="56">L90-O90</f>
        <v>0</v>
      </c>
      <c r="U90" s="244" t="e">
        <f t="shared" ref="U90:U96" si="57">ROUND(T90/L90,10)</f>
        <v>#DIV/0!</v>
      </c>
      <c r="V90" s="3"/>
    </row>
    <row r="91" spans="1:22">
      <c r="A91" s="276"/>
      <c r="B91"/>
      <c r="C91"/>
      <c r="D91" s="1"/>
      <c r="E91"/>
      <c r="F91"/>
      <c r="G91"/>
      <c r="H91" s="174">
        <f t="shared" si="50"/>
        <v>0</v>
      </c>
      <c r="I91" s="246" t="e">
        <f t="shared" si="51"/>
        <v>#DIV/0!</v>
      </c>
      <c r="J91"/>
      <c r="K91"/>
      <c r="L91"/>
      <c r="M91"/>
      <c r="N91"/>
      <c r="O91"/>
      <c r="P91" s="174">
        <f t="shared" si="52"/>
        <v>0</v>
      </c>
      <c r="Q91" s="244" t="e">
        <f t="shared" si="53"/>
        <v>#DIV/0!</v>
      </c>
      <c r="R91" s="174">
        <f t="shared" si="54"/>
        <v>0</v>
      </c>
      <c r="S91" s="244" t="e">
        <f t="shared" si="55"/>
        <v>#DIV/0!</v>
      </c>
      <c r="T91" s="174">
        <f t="shared" si="56"/>
        <v>0</v>
      </c>
      <c r="U91" s="244" t="e">
        <f t="shared" si="57"/>
        <v>#DIV/0!</v>
      </c>
      <c r="V91" s="3"/>
    </row>
    <row r="92" spans="1:22">
      <c r="A92" s="276"/>
      <c r="B92"/>
      <c r="C92"/>
      <c r="D92" s="1"/>
      <c r="E92"/>
      <c r="F92"/>
      <c r="G92"/>
      <c r="H92" s="174">
        <f t="shared" si="50"/>
        <v>0</v>
      </c>
      <c r="I92" s="246" t="e">
        <f t="shared" si="51"/>
        <v>#DIV/0!</v>
      </c>
      <c r="J92"/>
      <c r="K92"/>
      <c r="L92"/>
      <c r="M92"/>
      <c r="N92"/>
      <c r="O92"/>
      <c r="P92" s="174">
        <f t="shared" si="52"/>
        <v>0</v>
      </c>
      <c r="Q92" s="244" t="e">
        <f t="shared" si="53"/>
        <v>#DIV/0!</v>
      </c>
      <c r="R92" s="174">
        <f t="shared" si="54"/>
        <v>0</v>
      </c>
      <c r="S92" s="244" t="e">
        <f t="shared" si="55"/>
        <v>#DIV/0!</v>
      </c>
      <c r="T92" s="174">
        <f t="shared" si="56"/>
        <v>0</v>
      </c>
      <c r="U92" s="244" t="e">
        <f t="shared" si="57"/>
        <v>#DIV/0!</v>
      </c>
      <c r="V92" s="3"/>
    </row>
    <row r="93" spans="1:22">
      <c r="A93" s="276"/>
      <c r="B93"/>
      <c r="C93"/>
      <c r="D93" s="1"/>
      <c r="E93"/>
      <c r="F93"/>
      <c r="G93"/>
      <c r="H93" s="174">
        <f t="shared" si="50"/>
        <v>0</v>
      </c>
      <c r="I93" s="246" t="e">
        <f t="shared" si="51"/>
        <v>#DIV/0!</v>
      </c>
      <c r="J93"/>
      <c r="K93"/>
      <c r="L93"/>
      <c r="M93"/>
      <c r="N93"/>
      <c r="O93"/>
      <c r="P93" s="174">
        <f t="shared" si="52"/>
        <v>0</v>
      </c>
      <c r="Q93" s="244" t="e">
        <f t="shared" si="53"/>
        <v>#DIV/0!</v>
      </c>
      <c r="R93" s="174">
        <f t="shared" si="54"/>
        <v>0</v>
      </c>
      <c r="S93" s="244" t="e">
        <f t="shared" si="55"/>
        <v>#DIV/0!</v>
      </c>
      <c r="T93" s="174">
        <f t="shared" si="56"/>
        <v>0</v>
      </c>
      <c r="U93" s="244" t="e">
        <f t="shared" si="57"/>
        <v>#DIV/0!</v>
      </c>
      <c r="V93" s="3"/>
    </row>
    <row r="94" spans="1:22">
      <c r="A94" s="276"/>
      <c r="B94"/>
      <c r="C94"/>
      <c r="D94" s="1"/>
      <c r="E94"/>
      <c r="F94"/>
      <c r="G94"/>
      <c r="H94" s="174">
        <f t="shared" si="50"/>
        <v>0</v>
      </c>
      <c r="I94" s="246" t="e">
        <f t="shared" si="51"/>
        <v>#DIV/0!</v>
      </c>
      <c r="J94"/>
      <c r="K94"/>
      <c r="L94"/>
      <c r="M94"/>
      <c r="N94"/>
      <c r="O94"/>
      <c r="P94" s="174">
        <f t="shared" si="52"/>
        <v>0</v>
      </c>
      <c r="Q94" s="244" t="e">
        <f t="shared" si="53"/>
        <v>#DIV/0!</v>
      </c>
      <c r="R94" s="174">
        <f t="shared" si="54"/>
        <v>0</v>
      </c>
      <c r="S94" s="244" t="e">
        <f t="shared" si="55"/>
        <v>#DIV/0!</v>
      </c>
      <c r="T94" s="174">
        <f t="shared" si="56"/>
        <v>0</v>
      </c>
      <c r="U94" s="244" t="e">
        <f t="shared" si="57"/>
        <v>#DIV/0!</v>
      </c>
      <c r="V94" s="3"/>
    </row>
    <row r="95" spans="1:22">
      <c r="A95" s="276"/>
      <c r="B95"/>
      <c r="C95"/>
      <c r="D95" s="1"/>
      <c r="E95"/>
      <c r="F95"/>
      <c r="G95"/>
      <c r="H95" s="174">
        <f t="shared" si="50"/>
        <v>0</v>
      </c>
      <c r="I95" s="246" t="e">
        <f t="shared" si="51"/>
        <v>#DIV/0!</v>
      </c>
      <c r="J95"/>
      <c r="K95"/>
      <c r="L95"/>
      <c r="M95"/>
      <c r="N95"/>
      <c r="O95"/>
      <c r="P95" s="174">
        <f t="shared" si="52"/>
        <v>0</v>
      </c>
      <c r="Q95" s="244" t="e">
        <f t="shared" si="53"/>
        <v>#DIV/0!</v>
      </c>
      <c r="R95" s="174">
        <f t="shared" si="54"/>
        <v>0</v>
      </c>
      <c r="S95" s="244" t="e">
        <f t="shared" si="55"/>
        <v>#DIV/0!</v>
      </c>
      <c r="T95" s="174">
        <f t="shared" si="56"/>
        <v>0</v>
      </c>
      <c r="U95" s="244" t="e">
        <f t="shared" si="57"/>
        <v>#DIV/0!</v>
      </c>
      <c r="V95" s="3"/>
    </row>
    <row r="96" spans="1:22">
      <c r="A96" s="276"/>
      <c r="B96"/>
      <c r="C96"/>
      <c r="D96" s="1"/>
      <c r="E96"/>
      <c r="F96"/>
      <c r="G96"/>
      <c r="H96" s="174">
        <f t="shared" si="50"/>
        <v>0</v>
      </c>
      <c r="I96" s="246" t="e">
        <f t="shared" si="51"/>
        <v>#DIV/0!</v>
      </c>
      <c r="J96"/>
      <c r="K96"/>
      <c r="L96"/>
      <c r="M96"/>
      <c r="N96"/>
      <c r="O96"/>
      <c r="P96" s="174">
        <f t="shared" si="52"/>
        <v>0</v>
      </c>
      <c r="Q96" s="244" t="e">
        <f t="shared" si="53"/>
        <v>#DIV/0!</v>
      </c>
      <c r="R96" s="174">
        <f t="shared" si="54"/>
        <v>0</v>
      </c>
      <c r="S96" s="244" t="e">
        <f t="shared" si="55"/>
        <v>#DIV/0!</v>
      </c>
      <c r="T96" s="174">
        <f t="shared" si="56"/>
        <v>0</v>
      </c>
      <c r="U96" s="244" t="e">
        <f t="shared" si="57"/>
        <v>#DIV/0!</v>
      </c>
      <c r="V96" s="3"/>
    </row>
    <row r="97" spans="1:22">
      <c r="A97" s="276"/>
      <c r="B97"/>
      <c r="C97"/>
      <c r="D97" s="1"/>
      <c r="E97"/>
      <c r="F97"/>
      <c r="G97"/>
      <c r="H97" s="174">
        <f t="shared" si="0"/>
        <v>0</v>
      </c>
      <c r="I97" s="246" t="e">
        <f t="shared" si="1"/>
        <v>#DIV/0!</v>
      </c>
      <c r="J97"/>
      <c r="K97"/>
      <c r="L97"/>
      <c r="M97"/>
      <c r="N97"/>
      <c r="O97"/>
      <c r="P97" s="174">
        <f t="shared" si="2"/>
        <v>0</v>
      </c>
      <c r="Q97" s="244" t="e">
        <f t="shared" si="3"/>
        <v>#DIV/0!</v>
      </c>
      <c r="R97" s="174">
        <f t="shared" si="4"/>
        <v>0</v>
      </c>
      <c r="S97" s="244" t="e">
        <f t="shared" si="5"/>
        <v>#DIV/0!</v>
      </c>
      <c r="T97" s="174">
        <f t="shared" si="6"/>
        <v>0</v>
      </c>
      <c r="U97" s="244" t="e">
        <f t="shared" si="7"/>
        <v>#DIV/0!</v>
      </c>
      <c r="V97" s="3"/>
    </row>
    <row r="98" spans="1:22">
      <c r="A98" s="276"/>
      <c r="B98"/>
      <c r="C98"/>
      <c r="D98" s="1"/>
      <c r="E98"/>
      <c r="F98"/>
      <c r="G98"/>
      <c r="H98" s="174">
        <f t="shared" si="0"/>
        <v>0</v>
      </c>
      <c r="I98" s="246" t="e">
        <f t="shared" si="1"/>
        <v>#DIV/0!</v>
      </c>
      <c r="J98"/>
      <c r="K98"/>
      <c r="L98"/>
      <c r="M98"/>
      <c r="N98"/>
      <c r="O98"/>
      <c r="P98" s="174">
        <f t="shared" si="2"/>
        <v>0</v>
      </c>
      <c r="Q98" s="244" t="e">
        <f t="shared" si="3"/>
        <v>#DIV/0!</v>
      </c>
      <c r="R98" s="174">
        <f t="shared" si="4"/>
        <v>0</v>
      </c>
      <c r="S98" s="244" t="e">
        <f t="shared" si="5"/>
        <v>#DIV/0!</v>
      </c>
      <c r="T98" s="174">
        <f t="shared" si="6"/>
        <v>0</v>
      </c>
      <c r="U98" s="244" t="e">
        <f t="shared" si="7"/>
        <v>#DIV/0!</v>
      </c>
      <c r="V98" s="3"/>
    </row>
    <row r="99" spans="1:22">
      <c r="A99" s="276"/>
      <c r="B99"/>
      <c r="C99"/>
      <c r="D99" s="1"/>
      <c r="E99"/>
      <c r="F99"/>
      <c r="G99"/>
      <c r="H99" s="174">
        <f t="shared" si="0"/>
        <v>0</v>
      </c>
      <c r="I99" s="246" t="e">
        <f t="shared" si="1"/>
        <v>#DIV/0!</v>
      </c>
      <c r="J99"/>
      <c r="K99"/>
      <c r="L99"/>
      <c r="M99"/>
      <c r="N99"/>
      <c r="O99"/>
      <c r="P99" s="174">
        <f t="shared" si="2"/>
        <v>0</v>
      </c>
      <c r="Q99" s="244" t="e">
        <f t="shared" si="3"/>
        <v>#DIV/0!</v>
      </c>
      <c r="R99" s="174">
        <f t="shared" si="4"/>
        <v>0</v>
      </c>
      <c r="S99" s="244" t="e">
        <f t="shared" si="5"/>
        <v>#DIV/0!</v>
      </c>
      <c r="T99" s="174">
        <f t="shared" si="6"/>
        <v>0</v>
      </c>
      <c r="U99" s="244" t="e">
        <f t="shared" si="7"/>
        <v>#DIV/0!</v>
      </c>
      <c r="V99" s="3"/>
    </row>
    <row r="100" spans="1:22">
      <c r="A100" s="276"/>
      <c r="B100"/>
      <c r="C100"/>
      <c r="D100" s="1"/>
      <c r="E100"/>
      <c r="F100"/>
      <c r="G100"/>
      <c r="H100" s="174">
        <f t="shared" si="0"/>
        <v>0</v>
      </c>
      <c r="I100" s="246" t="e">
        <f t="shared" si="1"/>
        <v>#DIV/0!</v>
      </c>
      <c r="J100"/>
      <c r="K100"/>
      <c r="L100"/>
      <c r="M100"/>
      <c r="N100"/>
      <c r="O100"/>
      <c r="P100" s="174">
        <f t="shared" si="2"/>
        <v>0</v>
      </c>
      <c r="Q100" s="244" t="e">
        <f t="shared" si="3"/>
        <v>#DIV/0!</v>
      </c>
      <c r="R100" s="174">
        <f t="shared" si="4"/>
        <v>0</v>
      </c>
      <c r="S100" s="244" t="e">
        <f t="shared" si="5"/>
        <v>#DIV/0!</v>
      </c>
      <c r="T100" s="174">
        <f t="shared" si="6"/>
        <v>0</v>
      </c>
      <c r="U100" s="244" t="e">
        <f t="shared" si="7"/>
        <v>#DIV/0!</v>
      </c>
      <c r="V100" s="3"/>
    </row>
    <row r="101" spans="1:22">
      <c r="A101" s="276"/>
      <c r="B101"/>
      <c r="C101"/>
      <c r="D101" s="1"/>
      <c r="E101"/>
      <c r="F101"/>
      <c r="G101"/>
      <c r="H101" s="174">
        <f t="shared" si="0"/>
        <v>0</v>
      </c>
      <c r="I101" s="246" t="e">
        <f t="shared" si="1"/>
        <v>#DIV/0!</v>
      </c>
      <c r="J101"/>
      <c r="K101"/>
      <c r="L101"/>
      <c r="M101"/>
      <c r="N101"/>
      <c r="O101"/>
      <c r="P101" s="174">
        <f t="shared" si="2"/>
        <v>0</v>
      </c>
      <c r="Q101" s="244" t="e">
        <f t="shared" si="3"/>
        <v>#DIV/0!</v>
      </c>
      <c r="R101" s="174">
        <f t="shared" si="4"/>
        <v>0</v>
      </c>
      <c r="S101" s="244" t="e">
        <f t="shared" si="5"/>
        <v>#DIV/0!</v>
      </c>
      <c r="T101" s="174">
        <f t="shared" si="6"/>
        <v>0</v>
      </c>
      <c r="U101" s="244" t="e">
        <f t="shared" si="7"/>
        <v>#DIV/0!</v>
      </c>
      <c r="V101" s="3"/>
    </row>
    <row r="102" spans="1:22">
      <c r="A102" s="283" t="s">
        <v>143</v>
      </c>
      <c r="B102" s="167"/>
      <c r="C102" s="224"/>
      <c r="D102" s="161"/>
      <c r="E102" s="160"/>
      <c r="F102" s="153">
        <v>0</v>
      </c>
      <c r="G102" s="151">
        <v>0</v>
      </c>
      <c r="H102" s="174">
        <f t="shared" si="0"/>
        <v>0</v>
      </c>
      <c r="I102" s="246" t="e">
        <f t="shared" si="1"/>
        <v>#DIV/0!</v>
      </c>
      <c r="J102" s="153">
        <v>0</v>
      </c>
      <c r="K102" s="153">
        <v>0</v>
      </c>
      <c r="L102" s="182">
        <v>0</v>
      </c>
      <c r="M102" s="172">
        <v>0</v>
      </c>
      <c r="N102" s="172">
        <v>0</v>
      </c>
      <c r="O102" s="182">
        <v>0</v>
      </c>
      <c r="P102" s="174">
        <f t="shared" si="2"/>
        <v>0</v>
      </c>
      <c r="Q102" s="244" t="e">
        <f t="shared" si="3"/>
        <v>#DIV/0!</v>
      </c>
      <c r="R102" s="174">
        <f t="shared" si="4"/>
        <v>0</v>
      </c>
      <c r="S102" s="244" t="e">
        <f t="shared" si="5"/>
        <v>#DIV/0!</v>
      </c>
      <c r="T102" s="174">
        <f t="shared" si="6"/>
        <v>0</v>
      </c>
      <c r="U102" s="244" t="e">
        <f t="shared" si="7"/>
        <v>#DIV/0!</v>
      </c>
      <c r="V102" s="3"/>
    </row>
    <row r="103" spans="1:22" ht="13.5" thickBot="1">
      <c r="B103" s="4"/>
      <c r="C103" s="225"/>
      <c r="D103" s="162"/>
      <c r="E103" s="162"/>
      <c r="F103" s="154">
        <f>SUM(F2:F102)</f>
        <v>145433.75999999998</v>
      </c>
      <c r="G103" s="152">
        <f>SUM(G2:G102)</f>
        <v>0</v>
      </c>
      <c r="H103" s="8">
        <f>SUM(H2:H102)</f>
        <v>145433.75999999998</v>
      </c>
      <c r="I103" s="247">
        <f t="shared" ref="I103" si="58">ROUND(H103/F103,10)</f>
        <v>1</v>
      </c>
      <c r="J103" s="170">
        <f t="shared" ref="J103:P103" si="59">SUM(J2:J102)</f>
        <v>154154.00999999998</v>
      </c>
      <c r="K103" s="154">
        <f t="shared" si="59"/>
        <v>154609.25999999995</v>
      </c>
      <c r="L103" s="170">
        <f t="shared" si="59"/>
        <v>455.24999999999989</v>
      </c>
      <c r="M103" s="173">
        <f t="shared" si="59"/>
        <v>0</v>
      </c>
      <c r="N103" s="173">
        <f t="shared" si="59"/>
        <v>0</v>
      </c>
      <c r="O103" s="173">
        <f t="shared" si="59"/>
        <v>0</v>
      </c>
      <c r="P103" s="5">
        <f t="shared" si="59"/>
        <v>154154.00999999998</v>
      </c>
      <c r="Q103" s="245">
        <f t="shared" si="3"/>
        <v>1</v>
      </c>
      <c r="R103" s="5">
        <f>SUM(R2:R102)</f>
        <v>154609.25999999995</v>
      </c>
      <c r="S103" s="245">
        <f>ROUND(R103/K103,10)</f>
        <v>1</v>
      </c>
      <c r="T103" s="245"/>
      <c r="U103" s="245">
        <f>ROUND(T103/L103,10)</f>
        <v>0</v>
      </c>
    </row>
    <row r="104" spans="1:22" ht="13.5" thickTop="1">
      <c r="B104" s="4"/>
      <c r="C104" s="226"/>
      <c r="D104" s="164"/>
      <c r="E104" s="164"/>
      <c r="F104" s="9"/>
      <c r="G104" s="9"/>
      <c r="H104" s="9"/>
      <c r="I104" s="9"/>
      <c r="J104" s="165"/>
      <c r="K104" s="9"/>
      <c r="L104" s="165"/>
      <c r="M104" s="163"/>
      <c r="N104" s="163"/>
      <c r="O104" s="163"/>
      <c r="P104" s="163"/>
      <c r="Q104" s="163"/>
      <c r="R104" s="163"/>
      <c r="S104" s="163"/>
      <c r="T104" s="163"/>
      <c r="U104" s="163"/>
    </row>
    <row r="105" spans="1:22">
      <c r="B105" s="4"/>
      <c r="C105" s="226"/>
      <c r="D105" s="164"/>
      <c r="E105" s="164"/>
      <c r="F105" s="9"/>
      <c r="G105" s="9"/>
      <c r="H105" s="9"/>
      <c r="I105" s="9"/>
      <c r="J105" s="163"/>
      <c r="K105" s="9"/>
      <c r="L105" s="163"/>
      <c r="M105" s="163"/>
      <c r="N105" s="163"/>
      <c r="O105" s="163"/>
      <c r="P105" s="163"/>
      <c r="Q105" s="163"/>
      <c r="R105" s="163"/>
      <c r="S105" s="163"/>
      <c r="T105" s="163"/>
      <c r="U105" s="163"/>
    </row>
    <row r="106" spans="1:22">
      <c r="B106" s="4"/>
      <c r="C106" s="226"/>
      <c r="D106" s="164"/>
      <c r="E106" s="164"/>
      <c r="F106" s="9"/>
      <c r="G106" s="9"/>
      <c r="H106" s="9"/>
      <c r="I106" s="9"/>
      <c r="J106" s="163"/>
      <c r="K106" s="9"/>
      <c r="L106" s="163"/>
      <c r="M106" s="163"/>
      <c r="N106" s="163"/>
      <c r="O106" s="163"/>
      <c r="P106" s="163"/>
      <c r="Q106" s="163"/>
      <c r="R106" s="163"/>
      <c r="S106" s="163"/>
      <c r="T106" s="163"/>
      <c r="U106" s="163"/>
    </row>
    <row r="107" spans="1:22">
      <c r="B107" s="4"/>
      <c r="C107" s="226"/>
      <c r="D107" s="164"/>
      <c r="E107" s="164"/>
      <c r="F107" s="9"/>
      <c r="G107" s="9"/>
      <c r="H107" s="9"/>
      <c r="I107" s="9"/>
      <c r="J107" s="163"/>
      <c r="K107" s="9"/>
      <c r="L107" s="163"/>
      <c r="M107" s="163"/>
      <c r="N107" s="163"/>
      <c r="O107" s="163"/>
      <c r="P107" s="163"/>
      <c r="Q107" s="163"/>
      <c r="R107" s="163"/>
      <c r="S107" s="163"/>
      <c r="T107" s="163"/>
      <c r="U107" s="163"/>
    </row>
    <row r="108" spans="1:22">
      <c r="B108" s="4"/>
      <c r="C108" s="226"/>
      <c r="D108" s="164"/>
      <c r="E108" s="164"/>
      <c r="F108" s="9"/>
      <c r="G108" s="9"/>
      <c r="H108" s="9"/>
      <c r="I108" s="9"/>
      <c r="J108" s="163"/>
      <c r="K108" s="9"/>
      <c r="L108" s="163"/>
      <c r="M108" s="163"/>
      <c r="N108" s="163"/>
      <c r="O108" s="163"/>
      <c r="P108" s="163"/>
      <c r="Q108" s="163"/>
      <c r="R108" s="163"/>
      <c r="S108" s="163"/>
      <c r="T108" s="163"/>
      <c r="U108" s="163"/>
    </row>
    <row r="109" spans="1:22">
      <c r="B109" s="4"/>
      <c r="C109" s="226"/>
      <c r="D109" s="164"/>
      <c r="E109" s="164"/>
      <c r="F109" s="9"/>
      <c r="G109" s="9"/>
      <c r="H109" s="9"/>
      <c r="I109" s="9"/>
      <c r="J109" s="163"/>
      <c r="K109" s="9"/>
      <c r="L109" s="163"/>
      <c r="M109" s="163"/>
      <c r="N109" s="163"/>
      <c r="O109" s="163"/>
      <c r="P109" s="163"/>
      <c r="Q109" s="163"/>
      <c r="R109" s="163"/>
      <c r="S109" s="163"/>
      <c r="T109" s="163"/>
      <c r="U109" s="163"/>
    </row>
    <row r="114" spans="1:10">
      <c r="J114" s="47"/>
    </row>
    <row r="117" spans="1:10">
      <c r="A117" s="284"/>
    </row>
    <row r="118" spans="1:10">
      <c r="A118" s="284"/>
    </row>
    <row r="119" spans="1:10">
      <c r="A119" s="284"/>
    </row>
    <row r="120" spans="1:10">
      <c r="A120" s="284"/>
    </row>
    <row r="121" spans="1:10">
      <c r="A121" s="284"/>
    </row>
    <row r="122" spans="1:10">
      <c r="A122" s="284"/>
    </row>
    <row r="123" spans="1:10">
      <c r="A123" s="284"/>
    </row>
    <row r="124" spans="1:10">
      <c r="A124" s="284"/>
    </row>
    <row r="125" spans="1:10">
      <c r="A125" s="284"/>
    </row>
    <row r="126" spans="1:10">
      <c r="A126" s="284"/>
    </row>
    <row r="127" spans="1:10">
      <c r="A127" s="284"/>
    </row>
    <row r="128" spans="1:10">
      <c r="A128" s="284"/>
    </row>
    <row r="129" spans="1:1">
      <c r="A129"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M9" sqref="M9"/>
    </sheetView>
  </sheetViews>
  <sheetFormatPr defaultColWidth="8.85546875" defaultRowHeight="12.75"/>
  <cols>
    <col min="1" max="1" width="14.5703125" style="43" customWidth="1"/>
    <col min="2" max="2" width="28.7109375" style="43" customWidth="1"/>
    <col min="3" max="3" width="14" style="71" customWidth="1"/>
    <col min="4" max="5" width="17.85546875" style="43" bestFit="1" customWidth="1"/>
    <col min="6" max="6" width="17.85546875" style="43" customWidth="1"/>
    <col min="7" max="7" width="17.85546875" style="250"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101"/>
      <c r="E2" s="101"/>
      <c r="F2" s="101"/>
      <c r="G2" s="251"/>
      <c r="L2" s="2"/>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6"/>
      <c r="B4" s="106"/>
      <c r="C4" s="106"/>
      <c r="D4" s="106"/>
      <c r="E4" s="106"/>
      <c r="F4" s="108">
        <f t="shared" ref="F4:F5" si="0">+D4-E4</f>
        <v>0</v>
      </c>
      <c r="G4" s="252" t="e">
        <f t="shared" ref="G4:G5" si="1">ROUND(F4/D4,10)</f>
        <v>#DIV/0!</v>
      </c>
      <c r="H4" s="109"/>
      <c r="I4" s="109"/>
      <c r="J4" s="109"/>
      <c r="K4" s="92" t="s">
        <v>221</v>
      </c>
      <c r="L4" s="110">
        <v>0</v>
      </c>
      <c r="M4" s="110">
        <v>0</v>
      </c>
      <c r="N4" s="108">
        <f>+L4-M4</f>
        <v>0</v>
      </c>
      <c r="O4" s="252" t="e">
        <f>ROUND(N4/L4,10)</f>
        <v>#DIV/0!</v>
      </c>
      <c r="P4" s="92"/>
    </row>
    <row r="5" spans="1:16" ht="12.75" customHeight="1">
      <c r="A5" s="106"/>
      <c r="B5" s="106"/>
      <c r="C5" s="106"/>
      <c r="D5" s="106"/>
      <c r="E5" s="106"/>
      <c r="F5" s="108">
        <f t="shared" si="0"/>
        <v>0</v>
      </c>
      <c r="G5" s="252" t="e">
        <f t="shared" si="1"/>
        <v>#DIV/0!</v>
      </c>
      <c r="H5" s="109"/>
      <c r="I5" s="109"/>
      <c r="J5" s="109"/>
      <c r="K5" s="92" t="s">
        <v>221</v>
      </c>
      <c r="L5" s="110"/>
      <c r="M5" s="110"/>
      <c r="N5" s="108">
        <f t="shared" ref="N5:N18" si="2">+L5-M5</f>
        <v>0</v>
      </c>
      <c r="O5" s="252" t="e">
        <f t="shared" ref="O5:O19" si="3">ROUND(N5/L5,10)</f>
        <v>#DIV/0!</v>
      </c>
      <c r="P5" s="92"/>
    </row>
    <row r="6" spans="1:16" ht="12.75" customHeight="1">
      <c r="A6" s="106"/>
      <c r="B6" s="106"/>
      <c r="C6" s="106"/>
      <c r="D6" s="106"/>
      <c r="E6" s="106"/>
      <c r="F6" s="108">
        <f t="shared" ref="F6:F11" si="4">+D6-E6</f>
        <v>0</v>
      </c>
      <c r="G6" s="252" t="e">
        <f t="shared" ref="G6:G11" si="5">ROUND(F6/D6,10)</f>
        <v>#DIV/0!</v>
      </c>
      <c r="H6" s="109"/>
      <c r="I6" s="109"/>
      <c r="J6" s="92"/>
      <c r="K6" s="92" t="s">
        <v>221</v>
      </c>
      <c r="L6" s="110">
        <v>0</v>
      </c>
      <c r="M6" s="110">
        <v>0</v>
      </c>
      <c r="N6" s="108">
        <f t="shared" si="2"/>
        <v>0</v>
      </c>
      <c r="O6" s="252" t="e">
        <f t="shared" si="3"/>
        <v>#DIV/0!</v>
      </c>
      <c r="P6" s="92"/>
    </row>
    <row r="7" spans="1:16" ht="12.75" customHeight="1">
      <c r="A7" s="106"/>
      <c r="B7" s="106"/>
      <c r="C7" s="106"/>
      <c r="D7" s="106"/>
      <c r="E7" s="106"/>
      <c r="F7" s="108">
        <f t="shared" si="4"/>
        <v>0</v>
      </c>
      <c r="G7" s="252" t="e">
        <f t="shared" si="5"/>
        <v>#DIV/0!</v>
      </c>
      <c r="H7" s="109"/>
      <c r="I7" s="109"/>
      <c r="J7" s="92"/>
      <c r="K7" s="92" t="s">
        <v>221</v>
      </c>
      <c r="L7" s="110">
        <v>0</v>
      </c>
      <c r="M7" s="110">
        <v>0</v>
      </c>
      <c r="N7" s="108">
        <f t="shared" si="2"/>
        <v>0</v>
      </c>
      <c r="O7" s="252" t="e">
        <f t="shared" si="3"/>
        <v>#DIV/0!</v>
      </c>
      <c r="P7" s="92"/>
    </row>
    <row r="8" spans="1:16" ht="12.75" customHeight="1">
      <c r="A8" s="106"/>
      <c r="B8" s="107"/>
      <c r="C8" s="112"/>
      <c r="D8" s="93"/>
      <c r="E8" s="93"/>
      <c r="F8" s="108">
        <f t="shared" si="4"/>
        <v>0</v>
      </c>
      <c r="G8" s="252" t="e">
        <f t="shared" si="5"/>
        <v>#DIV/0!</v>
      </c>
      <c r="H8" s="109"/>
      <c r="I8" s="109"/>
      <c r="J8" s="92"/>
      <c r="K8" s="92" t="s">
        <v>221</v>
      </c>
      <c r="L8" s="110">
        <v>0</v>
      </c>
      <c r="M8" s="110">
        <v>0</v>
      </c>
      <c r="N8" s="108">
        <f t="shared" si="2"/>
        <v>0</v>
      </c>
      <c r="O8" s="252" t="e">
        <f t="shared" si="3"/>
        <v>#DIV/0!</v>
      </c>
      <c r="P8" s="92"/>
    </row>
    <row r="9" spans="1:16" ht="12.75" customHeight="1">
      <c r="A9" s="106"/>
      <c r="B9" s="107"/>
      <c r="C9" s="112"/>
      <c r="D9" s="93"/>
      <c r="E9" s="93"/>
      <c r="F9" s="108">
        <f t="shared" si="4"/>
        <v>0</v>
      </c>
      <c r="G9" s="252" t="e">
        <f t="shared" si="5"/>
        <v>#DIV/0!</v>
      </c>
      <c r="H9" s="109"/>
      <c r="I9" s="109"/>
      <c r="J9" s="92"/>
      <c r="K9" s="92" t="s">
        <v>221</v>
      </c>
      <c r="L9" s="110">
        <v>0</v>
      </c>
      <c r="M9" s="110">
        <v>0</v>
      </c>
      <c r="N9" s="108">
        <f t="shared" si="2"/>
        <v>0</v>
      </c>
      <c r="O9" s="252" t="e">
        <f t="shared" si="3"/>
        <v>#DIV/0!</v>
      </c>
      <c r="P9" s="92"/>
    </row>
    <row r="10" spans="1:16" ht="12.75" customHeight="1">
      <c r="A10" s="106"/>
      <c r="B10" s="107"/>
      <c r="C10" s="112"/>
      <c r="D10" s="93"/>
      <c r="E10" s="93"/>
      <c r="F10" s="108">
        <f t="shared" si="4"/>
        <v>0</v>
      </c>
      <c r="G10" s="252" t="e">
        <f t="shared" si="5"/>
        <v>#DIV/0!</v>
      </c>
      <c r="H10" s="109"/>
      <c r="I10" s="109"/>
      <c r="J10" s="92"/>
      <c r="K10" s="92" t="s">
        <v>221</v>
      </c>
      <c r="L10" s="110">
        <v>0</v>
      </c>
      <c r="M10" s="110">
        <v>0</v>
      </c>
      <c r="N10" s="108">
        <f t="shared" si="2"/>
        <v>0</v>
      </c>
      <c r="O10" s="252" t="e">
        <f t="shared" si="3"/>
        <v>#DIV/0!</v>
      </c>
      <c r="P10" s="92"/>
    </row>
    <row r="11" spans="1:16" ht="12.75" customHeight="1">
      <c r="A11" s="106"/>
      <c r="B11" s="107"/>
      <c r="C11" s="112"/>
      <c r="D11" s="93"/>
      <c r="E11" s="93"/>
      <c r="F11" s="108">
        <f t="shared" si="4"/>
        <v>0</v>
      </c>
      <c r="G11" s="252" t="e">
        <f t="shared" si="5"/>
        <v>#DIV/0!</v>
      </c>
      <c r="H11" s="109"/>
      <c r="I11" s="109"/>
      <c r="J11" s="92"/>
      <c r="K11" s="92" t="s">
        <v>221</v>
      </c>
      <c r="L11" s="110">
        <v>0</v>
      </c>
      <c r="M11" s="110">
        <v>0</v>
      </c>
      <c r="N11" s="108">
        <f t="shared" si="2"/>
        <v>0</v>
      </c>
      <c r="O11" s="252" t="e">
        <f t="shared" si="3"/>
        <v>#DIV/0!</v>
      </c>
      <c r="P11" s="92"/>
    </row>
    <row r="12" spans="1:16" ht="12.75" customHeight="1">
      <c r="A12" s="106"/>
      <c r="B12" s="107"/>
      <c r="C12" s="112"/>
      <c r="D12" s="93"/>
      <c r="E12" s="93"/>
      <c r="F12" s="108">
        <f t="shared" ref="F12:F13" si="6">+D12-E12</f>
        <v>0</v>
      </c>
      <c r="G12" s="252" t="e">
        <f t="shared" ref="G12:G13" si="7">ROUND(F12/D12,10)</f>
        <v>#DIV/0!</v>
      </c>
      <c r="H12" s="109"/>
      <c r="I12" s="109"/>
      <c r="J12" s="92"/>
      <c r="K12" s="92" t="s">
        <v>221</v>
      </c>
      <c r="L12" s="110">
        <v>0</v>
      </c>
      <c r="M12" s="110">
        <v>0</v>
      </c>
      <c r="N12" s="108">
        <f t="shared" si="2"/>
        <v>0</v>
      </c>
      <c r="O12" s="252" t="e">
        <f t="shared" si="3"/>
        <v>#DIV/0!</v>
      </c>
      <c r="P12" s="92"/>
    </row>
    <row r="13" spans="1:16" ht="12.75" customHeight="1">
      <c r="A13" s="106"/>
      <c r="B13" s="107"/>
      <c r="C13" s="112"/>
      <c r="D13" s="93"/>
      <c r="E13" s="93"/>
      <c r="F13" s="108">
        <f t="shared" si="6"/>
        <v>0</v>
      </c>
      <c r="G13" s="252" t="e">
        <f t="shared" si="7"/>
        <v>#DIV/0!</v>
      </c>
      <c r="H13" s="109"/>
      <c r="I13" s="109"/>
      <c r="J13" s="92"/>
      <c r="K13" s="92" t="s">
        <v>221</v>
      </c>
      <c r="L13" s="110">
        <v>0</v>
      </c>
      <c r="M13" s="110">
        <v>0</v>
      </c>
      <c r="N13" s="108">
        <f t="shared" si="2"/>
        <v>0</v>
      </c>
      <c r="O13" s="252" t="e">
        <f t="shared" si="3"/>
        <v>#DIV/0!</v>
      </c>
      <c r="P13" s="92"/>
    </row>
    <row r="14" spans="1:16" ht="12.75" customHeight="1">
      <c r="A14" s="106"/>
      <c r="B14" s="107"/>
      <c r="C14" s="106"/>
      <c r="D14" s="93"/>
      <c r="E14" s="108"/>
      <c r="F14" s="108">
        <f t="shared" ref="F14:F18" si="8">+D14-E14</f>
        <v>0</v>
      </c>
      <c r="G14" s="252" t="e">
        <f t="shared" ref="G14:G19" si="9">ROUND(F14/D14,10)</f>
        <v>#DIV/0!</v>
      </c>
      <c r="H14" s="109"/>
      <c r="I14" s="109"/>
      <c r="J14" s="92"/>
      <c r="K14" s="92" t="s">
        <v>221</v>
      </c>
      <c r="L14" s="110"/>
      <c r="M14" s="110"/>
      <c r="N14" s="108">
        <f t="shared" si="2"/>
        <v>0</v>
      </c>
      <c r="O14" s="252" t="e">
        <f t="shared" si="3"/>
        <v>#DIV/0!</v>
      </c>
      <c r="P14" s="92"/>
    </row>
    <row r="15" spans="1:16" ht="12.75" customHeight="1">
      <c r="A15" s="92"/>
      <c r="B15" s="92"/>
      <c r="C15" s="93"/>
      <c r="D15" s="93"/>
      <c r="E15" s="108"/>
      <c r="F15" s="108">
        <f t="shared" si="8"/>
        <v>0</v>
      </c>
      <c r="G15" s="252" t="e">
        <f t="shared" si="9"/>
        <v>#DIV/0!</v>
      </c>
      <c r="H15" s="95"/>
      <c r="I15" s="95"/>
      <c r="J15" s="92"/>
      <c r="K15" s="92" t="s">
        <v>221</v>
      </c>
      <c r="L15" s="110"/>
      <c r="M15" s="110"/>
      <c r="N15" s="108">
        <f t="shared" si="2"/>
        <v>0</v>
      </c>
      <c r="O15" s="252" t="e">
        <f t="shared" si="3"/>
        <v>#DIV/0!</v>
      </c>
      <c r="P15" s="92"/>
    </row>
    <row r="16" spans="1:16" ht="12.75" customHeight="1">
      <c r="A16" s="92"/>
      <c r="B16" s="92"/>
      <c r="C16" s="93"/>
      <c r="D16" s="111"/>
      <c r="E16" s="108"/>
      <c r="F16" s="108">
        <f t="shared" si="8"/>
        <v>0</v>
      </c>
      <c r="G16" s="252" t="e">
        <f t="shared" si="9"/>
        <v>#DIV/0!</v>
      </c>
      <c r="H16" s="95"/>
      <c r="I16" s="95"/>
      <c r="J16" s="92"/>
      <c r="K16" s="92" t="s">
        <v>221</v>
      </c>
      <c r="L16" s="110"/>
      <c r="M16" s="110"/>
      <c r="N16" s="108">
        <f t="shared" si="2"/>
        <v>0</v>
      </c>
      <c r="O16" s="252" t="e">
        <f t="shared" si="3"/>
        <v>#DIV/0!</v>
      </c>
      <c r="P16" s="92"/>
    </row>
    <row r="17" spans="1:16" ht="12.75" customHeight="1">
      <c r="A17" s="92"/>
      <c r="B17" s="92"/>
      <c r="C17" s="111"/>
      <c r="D17" s="111"/>
      <c r="E17" s="112"/>
      <c r="F17" s="108">
        <f t="shared" si="8"/>
        <v>0</v>
      </c>
      <c r="G17" s="252" t="e">
        <f t="shared" si="9"/>
        <v>#DIV/0!</v>
      </c>
      <c r="H17" s="95"/>
      <c r="I17" s="95"/>
      <c r="J17" s="92"/>
      <c r="K17" s="92" t="s">
        <v>221</v>
      </c>
      <c r="L17" s="113"/>
      <c r="M17" s="113"/>
      <c r="N17" s="108">
        <f t="shared" si="2"/>
        <v>0</v>
      </c>
      <c r="O17" s="252" t="e">
        <f t="shared" si="3"/>
        <v>#DIV/0!</v>
      </c>
      <c r="P17" s="92"/>
    </row>
    <row r="18" spans="1:16" ht="12.75" customHeight="1">
      <c r="A18" s="114"/>
      <c r="B18" s="92"/>
      <c r="C18" s="93"/>
      <c r="D18" s="92"/>
      <c r="E18" s="116"/>
      <c r="F18" s="108">
        <f t="shared" si="8"/>
        <v>0</v>
      </c>
      <c r="G18" s="252" t="e">
        <f t="shared" si="9"/>
        <v>#DIV/0!</v>
      </c>
      <c r="H18" s="117"/>
      <c r="I18" s="117"/>
      <c r="J18" s="183"/>
      <c r="K18" s="92" t="s">
        <v>221</v>
      </c>
      <c r="L18" s="104"/>
      <c r="M18" s="104">
        <v>0</v>
      </c>
      <c r="N18" s="108">
        <f t="shared" si="2"/>
        <v>0</v>
      </c>
      <c r="O18" s="252" t="e">
        <f t="shared" si="3"/>
        <v>#DIV/0!</v>
      </c>
      <c r="P18" s="92"/>
    </row>
    <row r="19" spans="1:16" ht="18.95" customHeight="1" thickBot="1">
      <c r="A19" s="118"/>
      <c r="B19" s="118" t="s">
        <v>76</v>
      </c>
      <c r="C19" s="119"/>
      <c r="D19" s="115">
        <f>SUM(D4:D18)</f>
        <v>0</v>
      </c>
      <c r="E19" s="115">
        <f>SUM(E4:E18)</f>
        <v>0</v>
      </c>
      <c r="F19" s="115">
        <f>SUM(F4:F18)</f>
        <v>0</v>
      </c>
      <c r="G19" s="252" t="e">
        <f t="shared" si="9"/>
        <v>#DIV/0!</v>
      </c>
      <c r="H19" s="120"/>
      <c r="I19" s="120"/>
      <c r="J19" s="120"/>
      <c r="K19" s="120"/>
      <c r="L19" s="119">
        <f>SUM(L4:L18)</f>
        <v>0</v>
      </c>
      <c r="M19" s="121">
        <f>SUM(M4:M18)</f>
        <v>0</v>
      </c>
      <c r="N19" s="115">
        <f>SUM(N4:N18)</f>
        <v>0</v>
      </c>
      <c r="O19" s="252"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2" t="e">
        <f t="shared" ref="G24:G35" si="11">ROUND(F24/D24,10)</f>
        <v>#DIV/0!</v>
      </c>
      <c r="H24" s="109"/>
      <c r="I24" s="109"/>
      <c r="J24" s="92"/>
      <c r="K24" s="254" t="s">
        <v>222</v>
      </c>
      <c r="L24" s="110">
        <v>0</v>
      </c>
      <c r="M24" s="110">
        <v>0</v>
      </c>
      <c r="N24" s="108">
        <f t="shared" ref="N24:N43" si="12">+L24-M24</f>
        <v>0</v>
      </c>
      <c r="O24" s="252" t="e">
        <f t="shared" ref="O24:O43" si="13">ROUND(N24/L24,10)</f>
        <v>#DIV/0!</v>
      </c>
      <c r="P24" s="92"/>
    </row>
    <row r="25" spans="1:16">
      <c r="A25" s="106"/>
      <c r="B25" s="107"/>
      <c r="C25" s="112"/>
      <c r="D25" s="93"/>
      <c r="E25" s="93"/>
      <c r="F25" s="108">
        <f t="shared" si="10"/>
        <v>0</v>
      </c>
      <c r="G25" s="252" t="e">
        <f t="shared" si="11"/>
        <v>#DIV/0!</v>
      </c>
      <c r="H25" s="109"/>
      <c r="I25" s="109"/>
      <c r="J25" s="92"/>
      <c r="K25" s="255" t="s">
        <v>222</v>
      </c>
      <c r="L25" s="110">
        <v>0</v>
      </c>
      <c r="M25" s="110">
        <v>0</v>
      </c>
      <c r="N25" s="108">
        <f t="shared" si="12"/>
        <v>0</v>
      </c>
      <c r="O25" s="252" t="e">
        <f t="shared" si="13"/>
        <v>#DIV/0!</v>
      </c>
      <c r="P25" s="92"/>
    </row>
    <row r="26" spans="1:16" ht="13.15" customHeight="1">
      <c r="A26" s="106"/>
      <c r="B26" s="107"/>
      <c r="C26" s="112"/>
      <c r="D26" s="93"/>
      <c r="E26" s="93"/>
      <c r="F26" s="108">
        <f t="shared" si="10"/>
        <v>0</v>
      </c>
      <c r="G26" s="252" t="e">
        <f t="shared" si="11"/>
        <v>#DIV/0!</v>
      </c>
      <c r="H26" s="109"/>
      <c r="I26" s="109"/>
      <c r="J26" s="92"/>
      <c r="K26" s="255" t="s">
        <v>222</v>
      </c>
      <c r="L26" s="110">
        <v>0</v>
      </c>
      <c r="M26" s="110">
        <v>0</v>
      </c>
      <c r="N26" s="108">
        <f t="shared" si="12"/>
        <v>0</v>
      </c>
      <c r="O26" s="252" t="e">
        <f t="shared" si="13"/>
        <v>#DIV/0!</v>
      </c>
      <c r="P26" s="92"/>
    </row>
    <row r="27" spans="1:16">
      <c r="A27" s="106"/>
      <c r="B27" s="107"/>
      <c r="C27" s="112"/>
      <c r="D27" s="108"/>
      <c r="E27" s="108"/>
      <c r="F27" s="108">
        <f t="shared" si="10"/>
        <v>0</v>
      </c>
      <c r="G27" s="252" t="e">
        <f t="shared" si="11"/>
        <v>#DIV/0!</v>
      </c>
      <c r="H27" s="109"/>
      <c r="I27" s="109"/>
      <c r="J27" s="92"/>
      <c r="K27" s="255" t="s">
        <v>222</v>
      </c>
      <c r="L27" s="110">
        <v>0</v>
      </c>
      <c r="M27" s="110">
        <v>0</v>
      </c>
      <c r="N27" s="108">
        <f t="shared" si="12"/>
        <v>0</v>
      </c>
      <c r="O27" s="252" t="e">
        <f t="shared" si="13"/>
        <v>#DIV/0!</v>
      </c>
      <c r="P27" s="92"/>
    </row>
    <row r="28" spans="1:16">
      <c r="A28" s="106"/>
      <c r="B28" s="107"/>
      <c r="C28" s="112"/>
      <c r="D28" s="108"/>
      <c r="E28" s="108"/>
      <c r="F28" s="108">
        <f t="shared" ref="F28" si="14">+D28-E28</f>
        <v>0</v>
      </c>
      <c r="G28" s="252" t="e">
        <f t="shared" ref="G28" si="15">ROUND(F28/D28,10)</f>
        <v>#DIV/0!</v>
      </c>
      <c r="H28" s="109"/>
      <c r="I28" s="109"/>
      <c r="J28" s="92"/>
      <c r="K28" s="255" t="s">
        <v>222</v>
      </c>
      <c r="L28" s="110">
        <v>0</v>
      </c>
      <c r="M28" s="110">
        <v>0</v>
      </c>
      <c r="N28" s="108">
        <f t="shared" si="12"/>
        <v>0</v>
      </c>
      <c r="O28" s="252" t="e">
        <f t="shared" si="13"/>
        <v>#DIV/0!</v>
      </c>
      <c r="P28" s="92"/>
    </row>
    <row r="29" spans="1:16">
      <c r="A29" s="106"/>
      <c r="B29" s="107"/>
      <c r="C29" s="112"/>
      <c r="D29" s="108"/>
      <c r="E29" s="108"/>
      <c r="F29" s="108">
        <f t="shared" si="10"/>
        <v>0</v>
      </c>
      <c r="G29" s="252" t="e">
        <f t="shared" si="11"/>
        <v>#DIV/0!</v>
      </c>
      <c r="H29" s="109"/>
      <c r="I29" s="109"/>
      <c r="J29" s="92"/>
      <c r="K29" s="255" t="s">
        <v>222</v>
      </c>
      <c r="L29" s="110">
        <v>0</v>
      </c>
      <c r="M29" s="110">
        <v>0</v>
      </c>
      <c r="N29" s="108">
        <f t="shared" si="12"/>
        <v>0</v>
      </c>
      <c r="O29" s="252" t="e">
        <f t="shared" si="13"/>
        <v>#DIV/0!</v>
      </c>
      <c r="P29" s="92"/>
    </row>
    <row r="30" spans="1:16">
      <c r="A30" s="106"/>
      <c r="B30" s="107"/>
      <c r="C30" s="112"/>
      <c r="D30" s="93"/>
      <c r="E30" s="93"/>
      <c r="F30" s="108">
        <f t="shared" si="10"/>
        <v>0</v>
      </c>
      <c r="G30" s="252" t="e">
        <f t="shared" si="11"/>
        <v>#DIV/0!</v>
      </c>
      <c r="H30" s="109"/>
      <c r="I30" s="109"/>
      <c r="J30" s="92"/>
      <c r="K30" s="255" t="s">
        <v>222</v>
      </c>
      <c r="L30" s="110">
        <v>0</v>
      </c>
      <c r="M30" s="110">
        <v>0</v>
      </c>
      <c r="N30" s="108">
        <f t="shared" si="12"/>
        <v>0</v>
      </c>
      <c r="O30" s="252" t="e">
        <f t="shared" si="13"/>
        <v>#DIV/0!</v>
      </c>
      <c r="P30" s="92"/>
    </row>
    <row r="31" spans="1:16">
      <c r="A31" s="106"/>
      <c r="B31" s="107"/>
      <c r="C31" s="112"/>
      <c r="D31" s="93"/>
      <c r="E31" s="93"/>
      <c r="F31" s="108">
        <f t="shared" si="10"/>
        <v>0</v>
      </c>
      <c r="G31" s="252" t="e">
        <f t="shared" si="11"/>
        <v>#DIV/0!</v>
      </c>
      <c r="H31" s="109"/>
      <c r="I31" s="109"/>
      <c r="J31" s="92"/>
      <c r="K31" s="255" t="s">
        <v>222</v>
      </c>
      <c r="L31" s="110">
        <v>0</v>
      </c>
      <c r="M31" s="110">
        <v>0</v>
      </c>
      <c r="N31" s="108">
        <f t="shared" si="12"/>
        <v>0</v>
      </c>
      <c r="O31" s="252" t="e">
        <f t="shared" si="13"/>
        <v>#DIV/0!</v>
      </c>
      <c r="P31" s="92"/>
    </row>
    <row r="32" spans="1:16">
      <c r="A32" s="106"/>
      <c r="B32" s="107"/>
      <c r="C32" s="112"/>
      <c r="D32" s="108"/>
      <c r="E32" s="108"/>
      <c r="F32" s="108">
        <f t="shared" si="10"/>
        <v>0</v>
      </c>
      <c r="G32" s="252" t="e">
        <f t="shared" si="11"/>
        <v>#DIV/0!</v>
      </c>
      <c r="H32" s="109"/>
      <c r="I32" s="109"/>
      <c r="J32" s="92"/>
      <c r="K32" s="255" t="s">
        <v>222</v>
      </c>
      <c r="L32" s="110"/>
      <c r="M32" s="110"/>
      <c r="N32" s="108">
        <f t="shared" si="12"/>
        <v>0</v>
      </c>
      <c r="O32" s="252" t="e">
        <f t="shared" si="13"/>
        <v>#DIV/0!</v>
      </c>
      <c r="P32" s="92"/>
    </row>
    <row r="33" spans="1:16">
      <c r="A33" s="106"/>
      <c r="B33" s="107"/>
      <c r="C33" s="112"/>
      <c r="D33" s="108"/>
      <c r="E33" s="108"/>
      <c r="F33" s="108">
        <f t="shared" si="10"/>
        <v>0</v>
      </c>
      <c r="G33" s="252" t="e">
        <f t="shared" si="11"/>
        <v>#DIV/0!</v>
      </c>
      <c r="H33" s="109"/>
      <c r="I33" s="109"/>
      <c r="J33" s="92"/>
      <c r="K33" s="255" t="s">
        <v>222</v>
      </c>
      <c r="L33" s="110"/>
      <c r="M33" s="110"/>
      <c r="N33" s="108">
        <f t="shared" si="12"/>
        <v>0</v>
      </c>
      <c r="O33" s="252" t="e">
        <f t="shared" si="13"/>
        <v>#DIV/0!</v>
      </c>
      <c r="P33" s="92"/>
    </row>
    <row r="34" spans="1:16">
      <c r="A34" s="106"/>
      <c r="B34" s="107"/>
      <c r="C34" s="112"/>
      <c r="D34" s="108"/>
      <c r="E34" s="108"/>
      <c r="F34" s="108">
        <f t="shared" si="10"/>
        <v>0</v>
      </c>
      <c r="G34" s="252" t="e">
        <f t="shared" si="11"/>
        <v>#DIV/0!</v>
      </c>
      <c r="H34" s="109"/>
      <c r="I34" s="109"/>
      <c r="J34" s="92"/>
      <c r="K34" s="255" t="s">
        <v>222</v>
      </c>
      <c r="L34" s="110"/>
      <c r="M34" s="110"/>
      <c r="N34" s="108">
        <f t="shared" si="12"/>
        <v>0</v>
      </c>
      <c r="O34" s="252" t="e">
        <f t="shared" si="13"/>
        <v>#DIV/0!</v>
      </c>
      <c r="P34" s="92"/>
    </row>
    <row r="35" spans="1:16">
      <c r="A35" s="106"/>
      <c r="B35" s="107"/>
      <c r="C35" s="112"/>
      <c r="D35" s="108"/>
      <c r="E35" s="108"/>
      <c r="F35" s="108">
        <f t="shared" si="10"/>
        <v>0</v>
      </c>
      <c r="G35" s="252" t="e">
        <f t="shared" si="11"/>
        <v>#DIV/0!</v>
      </c>
      <c r="H35" s="109"/>
      <c r="I35" s="109"/>
      <c r="J35" s="92"/>
      <c r="K35" s="255" t="s">
        <v>222</v>
      </c>
      <c r="L35" s="110"/>
      <c r="M35" s="110"/>
      <c r="N35" s="108">
        <f t="shared" si="12"/>
        <v>0</v>
      </c>
      <c r="O35" s="252" t="e">
        <f t="shared" si="13"/>
        <v>#DIV/0!</v>
      </c>
      <c r="P35" s="92"/>
    </row>
    <row r="36" spans="1:16">
      <c r="A36" s="106"/>
      <c r="B36" s="107"/>
      <c r="C36" s="106"/>
      <c r="D36" s="108"/>
      <c r="E36" s="108"/>
      <c r="F36" s="108">
        <f t="shared" ref="F36:F38" si="16">+D36-E36</f>
        <v>0</v>
      </c>
      <c r="G36" s="252" t="e">
        <f t="shared" ref="G36:G38" si="17">ROUND(F36/D36,10)</f>
        <v>#DIV/0!</v>
      </c>
      <c r="H36" s="109"/>
      <c r="I36" s="109"/>
      <c r="J36" s="92"/>
      <c r="K36" s="255" t="s">
        <v>222</v>
      </c>
      <c r="L36" s="110"/>
      <c r="M36" s="110"/>
      <c r="N36" s="108">
        <f t="shared" si="12"/>
        <v>0</v>
      </c>
      <c r="O36" s="252" t="e">
        <f t="shared" si="13"/>
        <v>#DIV/0!</v>
      </c>
      <c r="P36" s="92"/>
    </row>
    <row r="37" spans="1:16">
      <c r="A37" s="106"/>
      <c r="B37" s="107"/>
      <c r="C37" s="106"/>
      <c r="D37" s="93"/>
      <c r="E37" s="108"/>
      <c r="F37" s="108">
        <f t="shared" si="16"/>
        <v>0</v>
      </c>
      <c r="G37" s="252" t="e">
        <f t="shared" si="17"/>
        <v>#DIV/0!</v>
      </c>
      <c r="H37" s="109"/>
      <c r="I37" s="109"/>
      <c r="J37" s="92"/>
      <c r="K37" s="255" t="s">
        <v>222</v>
      </c>
      <c r="L37" s="110"/>
      <c r="M37" s="110"/>
      <c r="N37" s="108">
        <f t="shared" si="12"/>
        <v>0</v>
      </c>
      <c r="O37" s="252" t="e">
        <f t="shared" si="13"/>
        <v>#DIV/0!</v>
      </c>
      <c r="P37" s="92"/>
    </row>
    <row r="38" spans="1:16">
      <c r="A38" s="106"/>
      <c r="B38" s="107"/>
      <c r="C38" s="106"/>
      <c r="D38" s="93"/>
      <c r="E38" s="108"/>
      <c r="F38" s="108">
        <f t="shared" si="16"/>
        <v>0</v>
      </c>
      <c r="G38" s="252" t="e">
        <f t="shared" si="17"/>
        <v>#DIV/0!</v>
      </c>
      <c r="H38" s="109"/>
      <c r="I38" s="109"/>
      <c r="J38" s="92"/>
      <c r="K38" s="255" t="s">
        <v>222</v>
      </c>
      <c r="L38" s="110"/>
      <c r="M38" s="110"/>
      <c r="N38" s="108">
        <f t="shared" si="12"/>
        <v>0</v>
      </c>
      <c r="O38" s="252" t="e">
        <f t="shared" si="13"/>
        <v>#DIV/0!</v>
      </c>
      <c r="P38" s="92"/>
    </row>
    <row r="39" spans="1:16">
      <c r="A39" s="106"/>
      <c r="B39" s="107"/>
      <c r="C39" s="106"/>
      <c r="D39" s="93"/>
      <c r="E39" s="108"/>
      <c r="F39" s="108">
        <f t="shared" ref="F39:F44" si="18">+D39-E39</f>
        <v>0</v>
      </c>
      <c r="G39" s="252" t="e">
        <f t="shared" ref="G39:G45" si="19">ROUND(F39/D39,10)</f>
        <v>#DIV/0!</v>
      </c>
      <c r="H39" s="109"/>
      <c r="I39" s="109"/>
      <c r="J39" s="92"/>
      <c r="K39" s="255" t="s">
        <v>222</v>
      </c>
      <c r="L39" s="110"/>
      <c r="M39" s="110"/>
      <c r="N39" s="108">
        <f t="shared" si="12"/>
        <v>0</v>
      </c>
      <c r="O39" s="252" t="e">
        <f t="shared" si="13"/>
        <v>#DIV/0!</v>
      </c>
      <c r="P39" s="92"/>
    </row>
    <row r="40" spans="1:16">
      <c r="A40" s="106"/>
      <c r="B40" s="107"/>
      <c r="C40" s="106"/>
      <c r="D40" s="92"/>
      <c r="E40" s="108"/>
      <c r="F40" s="108">
        <f t="shared" si="18"/>
        <v>0</v>
      </c>
      <c r="G40" s="252" t="e">
        <f t="shared" si="19"/>
        <v>#DIV/0!</v>
      </c>
      <c r="H40" s="109"/>
      <c r="I40" s="109"/>
      <c r="J40" s="92"/>
      <c r="K40" s="255" t="s">
        <v>222</v>
      </c>
      <c r="L40" s="110"/>
      <c r="M40" s="110"/>
      <c r="N40" s="108">
        <f t="shared" si="12"/>
        <v>0</v>
      </c>
      <c r="O40" s="252" t="e">
        <f t="shared" si="13"/>
        <v>#DIV/0!</v>
      </c>
      <c r="P40" s="92"/>
    </row>
    <row r="41" spans="1:16">
      <c r="A41" s="92"/>
      <c r="B41" s="92"/>
      <c r="C41" s="93"/>
      <c r="D41" s="93"/>
      <c r="E41" s="108"/>
      <c r="F41" s="108">
        <f t="shared" si="18"/>
        <v>0</v>
      </c>
      <c r="G41" s="252" t="e">
        <f t="shared" si="19"/>
        <v>#DIV/0!</v>
      </c>
      <c r="H41" s="95"/>
      <c r="I41" s="95"/>
      <c r="J41" s="92"/>
      <c r="K41" s="255" t="s">
        <v>222</v>
      </c>
      <c r="L41" s="110"/>
      <c r="M41" s="110"/>
      <c r="N41" s="108">
        <f t="shared" si="12"/>
        <v>0</v>
      </c>
      <c r="O41" s="252" t="e">
        <f t="shared" si="13"/>
        <v>#DIV/0!</v>
      </c>
      <c r="P41" s="92"/>
    </row>
    <row r="42" spans="1:16">
      <c r="A42" s="106"/>
      <c r="B42" s="107"/>
      <c r="C42" s="112"/>
      <c r="D42" s="93"/>
      <c r="E42" s="108"/>
      <c r="F42" s="108">
        <f t="shared" si="18"/>
        <v>0</v>
      </c>
      <c r="G42" s="252" t="e">
        <f t="shared" si="19"/>
        <v>#DIV/0!</v>
      </c>
      <c r="H42" s="109"/>
      <c r="I42" s="109"/>
      <c r="J42" s="92"/>
      <c r="K42" s="255" t="s">
        <v>222</v>
      </c>
      <c r="L42" s="110"/>
      <c r="M42" s="113"/>
      <c r="N42" s="108">
        <f t="shared" si="12"/>
        <v>0</v>
      </c>
      <c r="O42" s="252" t="e">
        <f t="shared" si="13"/>
        <v>#DIV/0!</v>
      </c>
      <c r="P42" s="92"/>
    </row>
    <row r="43" spans="1:16">
      <c r="A43" s="106"/>
      <c r="B43" s="107"/>
      <c r="C43" s="112"/>
      <c r="D43" s="93"/>
      <c r="E43" s="108"/>
      <c r="F43" s="108">
        <f t="shared" si="18"/>
        <v>0</v>
      </c>
      <c r="G43" s="252" t="e">
        <f t="shared" si="19"/>
        <v>#DIV/0!</v>
      </c>
      <c r="H43" s="109"/>
      <c r="I43" s="109"/>
      <c r="J43" s="92"/>
      <c r="K43" s="255" t="s">
        <v>222</v>
      </c>
      <c r="L43" s="110"/>
      <c r="M43" s="113"/>
      <c r="N43" s="108">
        <f t="shared" si="12"/>
        <v>0</v>
      </c>
      <c r="O43" s="252" t="e">
        <f t="shared" si="13"/>
        <v>#DIV/0!</v>
      </c>
      <c r="P43" s="92"/>
    </row>
    <row r="44" spans="1:16">
      <c r="A44" s="92"/>
      <c r="B44" s="92"/>
      <c r="C44" s="93"/>
      <c r="D44" s="123"/>
      <c r="E44" s="123"/>
      <c r="F44" s="108">
        <f t="shared" si="18"/>
        <v>0</v>
      </c>
      <c r="G44" s="252" t="e">
        <f t="shared" si="19"/>
        <v>#DIV/0!</v>
      </c>
      <c r="H44" s="96"/>
      <c r="I44" s="96"/>
      <c r="J44" s="92"/>
      <c r="K44" s="255" t="s">
        <v>222</v>
      </c>
      <c r="L44" s="124"/>
      <c r="M44" s="124"/>
      <c r="N44" s="108">
        <f t="shared" ref="N44" si="20">+L44-M44</f>
        <v>0</v>
      </c>
      <c r="O44" s="252" t="e">
        <f t="shared" ref="O44" si="21">ROUND(N44/L44,10)</f>
        <v>#DIV/0!</v>
      </c>
      <c r="P44" s="92"/>
    </row>
    <row r="45" spans="1:16" ht="13.5" thickBot="1">
      <c r="A45" s="118"/>
      <c r="B45" s="118" t="s">
        <v>106</v>
      </c>
      <c r="C45" s="125"/>
      <c r="D45" s="5">
        <f>SUM(D24:D44)</f>
        <v>0</v>
      </c>
      <c r="E45" s="5">
        <f>SUM(E24:E44)</f>
        <v>0</v>
      </c>
      <c r="F45" s="5">
        <f>SUM(F24:F44)</f>
        <v>0</v>
      </c>
      <c r="G45" s="252" t="e">
        <f t="shared" si="19"/>
        <v>#DIV/0!</v>
      </c>
      <c r="H45" s="126"/>
      <c r="I45" s="126"/>
      <c r="J45" s="126"/>
      <c r="K45" s="126"/>
      <c r="L45" s="115">
        <f>SUM(L24:L44)</f>
        <v>0</v>
      </c>
      <c r="M45" s="115">
        <f>SUM(M24:M44)</f>
        <v>0</v>
      </c>
      <c r="N45" s="5">
        <f>SUM(N24:N44)</f>
        <v>0</v>
      </c>
      <c r="O45" s="252" t="e">
        <f t="shared" ref="O45" si="22">ROUND(N45/L45,10)</f>
        <v>#DIV/0!</v>
      </c>
      <c r="P45" s="92"/>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2024-11-04T16:12:41Z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