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E:\Home\Shared\Institutional Reports\Reports\20230831\"/>
    </mc:Choice>
  </mc:AlternateContent>
  <xr:revisionPtr revIDLastSave="0" documentId="13_ncr:1_{31975D81-0951-4C57-9576-A44A36230986}"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H12" i="7"/>
  <c r="I12" i="7" s="1"/>
  <c r="T11" i="7"/>
  <c r="U11" i="7" s="1"/>
  <c r="R11" i="7"/>
  <c r="S11" i="7" s="1"/>
  <c r="P11" i="7"/>
  <c r="Q11" i="7" s="1"/>
  <c r="H11" i="7"/>
  <c r="I11" i="7" s="1"/>
  <c r="T10" i="7"/>
  <c r="U10" i="7" s="1"/>
  <c r="S10" i="7"/>
  <c r="R10" i="7"/>
  <c r="P10" i="7"/>
  <c r="Q10" i="7" s="1"/>
  <c r="H10" i="7"/>
  <c r="I10" i="7" s="1"/>
  <c r="T9" i="7"/>
  <c r="U9" i="7" s="1"/>
  <c r="R9" i="7"/>
  <c r="S9" i="7" s="1"/>
  <c r="P9" i="7"/>
  <c r="Q9" i="7" s="1"/>
  <c r="H9" i="7"/>
  <c r="I9" i="7" s="1"/>
  <c r="T8" i="7"/>
  <c r="U8" i="7" s="1"/>
  <c r="R8" i="7"/>
  <c r="S8" i="7" s="1"/>
  <c r="P8" i="7"/>
  <c r="Q8" i="7" s="1"/>
  <c r="H8" i="7"/>
  <c r="I8" i="7" s="1"/>
  <c r="T7" i="7"/>
  <c r="U7" i="7" s="1"/>
  <c r="R7" i="7"/>
  <c r="S7" i="7" s="1"/>
  <c r="P7" i="7"/>
  <c r="Q7" i="7" s="1"/>
  <c r="H7" i="7"/>
  <c r="I7" i="7" s="1"/>
  <c r="T6" i="7"/>
  <c r="U6" i="7" s="1"/>
  <c r="R6" i="7"/>
  <c r="S6" i="7" s="1"/>
  <c r="P6" i="7"/>
  <c r="Q6" i="7" s="1"/>
  <c r="H6" i="7"/>
  <c r="I6" i="7" s="1"/>
  <c r="S13" i="12"/>
  <c r="T13" i="12" s="1"/>
  <c r="O13" i="12"/>
  <c r="P13" i="12" s="1"/>
  <c r="K13" i="12"/>
  <c r="L13" i="12" s="1"/>
  <c r="G13" i="12"/>
  <c r="H13" i="12" s="1"/>
  <c r="S12" i="12"/>
  <c r="T12" i="12" s="1"/>
  <c r="O12" i="12"/>
  <c r="P12" i="12" s="1"/>
  <c r="K12" i="12"/>
  <c r="L12" i="12" s="1"/>
  <c r="G12" i="12"/>
  <c r="H12" i="12" s="1"/>
  <c r="S11" i="12"/>
  <c r="T11" i="12" s="1"/>
  <c r="O11" i="12"/>
  <c r="P11" i="12" s="1"/>
  <c r="K11" i="12"/>
  <c r="L11" i="12" s="1"/>
  <c r="G11" i="12"/>
  <c r="H11" i="12" s="1"/>
  <c r="S10" i="12"/>
  <c r="T10" i="12" s="1"/>
  <c r="O10" i="12"/>
  <c r="P10" i="12" s="1"/>
  <c r="K10" i="12"/>
  <c r="L10" i="12" s="1"/>
  <c r="G10" i="12"/>
  <c r="H10" i="12" s="1"/>
  <c r="S9" i="12"/>
  <c r="T9" i="12" s="1"/>
  <c r="O9" i="12"/>
  <c r="P9" i="12" s="1"/>
  <c r="K9" i="12"/>
  <c r="L9" i="12" s="1"/>
  <c r="G9" i="12"/>
  <c r="H9" i="12" s="1"/>
  <c r="S8" i="12"/>
  <c r="T8" i="12" s="1"/>
  <c r="O8" i="12"/>
  <c r="P8" i="12" s="1"/>
  <c r="K8" i="12"/>
  <c r="L8" i="12" s="1"/>
  <c r="H8" i="12"/>
  <c r="G8" i="12"/>
  <c r="S7" i="12"/>
  <c r="T7" i="12" s="1"/>
  <c r="O7" i="12"/>
  <c r="P7" i="12" s="1"/>
  <c r="K7" i="12"/>
  <c r="L7" i="12" s="1"/>
  <c r="G7" i="12"/>
  <c r="H7" i="12" s="1"/>
  <c r="S6" i="12"/>
  <c r="T6" i="12" s="1"/>
  <c r="O6" i="12"/>
  <c r="P6" i="12" s="1"/>
  <c r="K6" i="12"/>
  <c r="L6" i="12" s="1"/>
  <c r="G6" i="12"/>
  <c r="H6" i="12" s="1"/>
  <c r="S5" i="12"/>
  <c r="T5" i="12" s="1"/>
  <c r="O5" i="12"/>
  <c r="P5" i="12" s="1"/>
  <c r="K5" i="12"/>
  <c r="L5" i="12" s="1"/>
  <c r="G5" i="12"/>
  <c r="H5" i="12" s="1"/>
  <c r="S4" i="12"/>
  <c r="T4" i="12" s="1"/>
  <c r="O4" i="12"/>
  <c r="P4" i="12" s="1"/>
  <c r="K4" i="12"/>
  <c r="L4" i="12" s="1"/>
  <c r="G4" i="12"/>
  <c r="H4" i="12" s="1"/>
  <c r="A67" i="2"/>
  <c r="I67" i="2" s="1"/>
  <c r="J67" i="2" s="1"/>
  <c r="K67" i="2" s="1"/>
  <c r="A66" i="2"/>
  <c r="E66" i="2" s="1"/>
  <c r="F66" i="2" s="1"/>
  <c r="G66" i="2" s="1"/>
  <c r="A65" i="2"/>
  <c r="I65" i="2" s="1"/>
  <c r="J65" i="2" s="1"/>
  <c r="K65" i="2" s="1"/>
  <c r="Q65" i="2" l="1"/>
  <c r="R65" i="2" s="1"/>
  <c r="S65" i="2" s="1"/>
  <c r="M65" i="2"/>
  <c r="N65" i="2" s="1"/>
  <c r="O65" i="2" s="1"/>
  <c r="M67" i="2"/>
  <c r="N67" i="2" s="1"/>
  <c r="O67" i="2" s="1"/>
  <c r="E65" i="2"/>
  <c r="F65" i="2" s="1"/>
  <c r="G65" i="2" s="1"/>
  <c r="Q66" i="2"/>
  <c r="R66" i="2" s="1"/>
  <c r="S66" i="2" s="1"/>
  <c r="E67" i="2"/>
  <c r="F67" i="2" s="1"/>
  <c r="G67" i="2" s="1"/>
  <c r="M66" i="2"/>
  <c r="N66" i="2" s="1"/>
  <c r="O66" i="2" s="1"/>
  <c r="Q67" i="2"/>
  <c r="R67" i="2" s="1"/>
  <c r="S67" i="2" s="1"/>
  <c r="I66" i="2"/>
  <c r="J66" i="2" s="1"/>
  <c r="K66" i="2" s="1"/>
  <c r="T19" i="7" l="1"/>
  <c r="U19" i="7" s="1"/>
  <c r="R19" i="7"/>
  <c r="S19" i="7" s="1"/>
  <c r="P19" i="7"/>
  <c r="Q19" i="7" s="1"/>
  <c r="H19" i="7"/>
  <c r="I19" i="7" s="1"/>
  <c r="S20" i="12"/>
  <c r="T20" i="12" s="1"/>
  <c r="O20" i="12"/>
  <c r="P20" i="12" s="1"/>
  <c r="K20" i="12"/>
  <c r="L20" i="12" s="1"/>
  <c r="G20" i="12"/>
  <c r="H20" i="12" s="1"/>
  <c r="T21" i="7" l="1"/>
  <c r="U21" i="7" s="1"/>
  <c r="R21" i="7"/>
  <c r="S21" i="7" s="1"/>
  <c r="P21" i="7"/>
  <c r="Q21" i="7" s="1"/>
  <c r="H21" i="7"/>
  <c r="I21" i="7" s="1"/>
  <c r="T30" i="7" l="1"/>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8" i="7"/>
  <c r="U18" i="7" s="1"/>
  <c r="R18" i="7"/>
  <c r="S18" i="7" s="1"/>
  <c r="P18" i="7"/>
  <c r="Q18" i="7" s="1"/>
  <c r="H18" i="7"/>
  <c r="I18" i="7" s="1"/>
  <c r="T17" i="7"/>
  <c r="U17" i="7" s="1"/>
  <c r="R17" i="7"/>
  <c r="S17" i="7" s="1"/>
  <c r="P17" i="7"/>
  <c r="Q17" i="7" s="1"/>
  <c r="H17" i="7"/>
  <c r="I17"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G16" i="12"/>
  <c r="H16" i="12" s="1"/>
  <c r="S15" i="12"/>
  <c r="T15" i="12" s="1"/>
  <c r="O15" i="12"/>
  <c r="K15" i="12"/>
  <c r="L15" i="12" s="1"/>
  <c r="G15" i="12"/>
  <c r="H15" i="12" s="1"/>
  <c r="T86" i="7"/>
  <c r="U86" i="7" s="1"/>
  <c r="R86" i="7"/>
  <c r="S86" i="7" s="1"/>
  <c r="P86" i="7"/>
  <c r="Q86" i="7" s="1"/>
  <c r="H86" i="7"/>
  <c r="I86" i="7" s="1"/>
  <c r="T85" i="7"/>
  <c r="U85" i="7" s="1"/>
  <c r="R85" i="7"/>
  <c r="S85" i="7" s="1"/>
  <c r="P85" i="7"/>
  <c r="Q85" i="7" s="1"/>
  <c r="H85" i="7"/>
  <c r="I85" i="7" s="1"/>
  <c r="T84" i="7"/>
  <c r="U84" i="7" s="1"/>
  <c r="R84" i="7"/>
  <c r="S84" i="7" s="1"/>
  <c r="P84" i="7"/>
  <c r="Q84" i="7" s="1"/>
  <c r="H84" i="7"/>
  <c r="I84" i="7" s="1"/>
  <c r="T83" i="7"/>
  <c r="U83" i="7" s="1"/>
  <c r="R83" i="7"/>
  <c r="S83" i="7" s="1"/>
  <c r="P83" i="7"/>
  <c r="Q83" i="7" s="1"/>
  <c r="H83" i="7"/>
  <c r="I83" i="7" s="1"/>
  <c r="T82" i="7"/>
  <c r="U82" i="7" s="1"/>
  <c r="R82" i="7"/>
  <c r="S82" i="7" s="1"/>
  <c r="P82" i="7"/>
  <c r="Q82" i="7" s="1"/>
  <c r="H82" i="7"/>
  <c r="I82" i="7" s="1"/>
  <c r="T81" i="7"/>
  <c r="U81" i="7" s="1"/>
  <c r="R81" i="7"/>
  <c r="S81" i="7" s="1"/>
  <c r="P81" i="7"/>
  <c r="Q81" i="7" s="1"/>
  <c r="H81" i="7"/>
  <c r="I81" i="7" s="1"/>
  <c r="T80" i="7"/>
  <c r="U80" i="7" s="1"/>
  <c r="R80" i="7"/>
  <c r="S80" i="7" s="1"/>
  <c r="P80" i="7"/>
  <c r="Q80" i="7" s="1"/>
  <c r="H80" i="7"/>
  <c r="I80" i="7"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A62" i="2"/>
  <c r="E62" i="2" s="1"/>
  <c r="F62" i="2" s="1"/>
  <c r="G62" i="2" s="1"/>
  <c r="P81" i="2"/>
  <c r="C19" i="1" s="1"/>
  <c r="I94" i="12"/>
  <c r="C24" i="1" s="1"/>
  <c r="Q94" i="12"/>
  <c r="L93" i="7"/>
  <c r="J93" i="7"/>
  <c r="C25" i="1" s="1"/>
  <c r="D52" i="1"/>
  <c r="D51" i="1"/>
  <c r="D50" i="1"/>
  <c r="A3" i="2"/>
  <c r="Q3" i="2" s="1"/>
  <c r="J94" i="12"/>
  <c r="D24" i="1" s="1"/>
  <c r="R94" i="12"/>
  <c r="O93" i="7"/>
  <c r="M93" i="7"/>
  <c r="D25" i="1" s="1"/>
  <c r="H81" i="2"/>
  <c r="C18" i="1" s="1"/>
  <c r="E12" i="3"/>
  <c r="F12" i="3"/>
  <c r="H60" i="7"/>
  <c r="I60" i="7" s="1"/>
  <c r="P60" i="7"/>
  <c r="Q60" i="7" s="1"/>
  <c r="R60" i="7"/>
  <c r="S60" i="7" s="1"/>
  <c r="T60" i="7"/>
  <c r="U60" i="7" s="1"/>
  <c r="H61" i="7"/>
  <c r="I61" i="7" s="1"/>
  <c r="P61" i="7"/>
  <c r="Q61" i="7" s="1"/>
  <c r="R61" i="7"/>
  <c r="S61" i="7" s="1"/>
  <c r="T61" i="7"/>
  <c r="U61" i="7" s="1"/>
  <c r="H62" i="7"/>
  <c r="I62" i="7" s="1"/>
  <c r="P62" i="7"/>
  <c r="Q62" i="7" s="1"/>
  <c r="R62" i="7"/>
  <c r="S62" i="7" s="1"/>
  <c r="T62" i="7"/>
  <c r="U62" i="7" s="1"/>
  <c r="H63" i="7"/>
  <c r="I63" i="7" s="1"/>
  <c r="P63" i="7"/>
  <c r="Q63" i="7" s="1"/>
  <c r="R63" i="7"/>
  <c r="S63" i="7" s="1"/>
  <c r="T63" i="7"/>
  <c r="U63" i="7" s="1"/>
  <c r="H64" i="7"/>
  <c r="I64" i="7" s="1"/>
  <c r="P64" i="7"/>
  <c r="Q64" i="7" s="1"/>
  <c r="R64" i="7"/>
  <c r="S64" i="7" s="1"/>
  <c r="T64" i="7"/>
  <c r="U64" i="7" s="1"/>
  <c r="H65" i="7"/>
  <c r="I65" i="7" s="1"/>
  <c r="P65" i="7"/>
  <c r="Q65" i="7" s="1"/>
  <c r="R65" i="7"/>
  <c r="S65" i="7" s="1"/>
  <c r="T65" i="7"/>
  <c r="U65" i="7" s="1"/>
  <c r="H66" i="7"/>
  <c r="I66" i="7" s="1"/>
  <c r="P66" i="7"/>
  <c r="Q66" i="7" s="1"/>
  <c r="R66" i="7"/>
  <c r="S66" i="7" s="1"/>
  <c r="T66" i="7"/>
  <c r="U66" i="7" s="1"/>
  <c r="H67" i="7"/>
  <c r="I67" i="7" s="1"/>
  <c r="P67" i="7"/>
  <c r="Q67" i="7" s="1"/>
  <c r="R67" i="7"/>
  <c r="S67" i="7" s="1"/>
  <c r="T67" i="7"/>
  <c r="U67" i="7" s="1"/>
  <c r="H68" i="7"/>
  <c r="I68" i="7" s="1"/>
  <c r="P68" i="7"/>
  <c r="Q68" i="7" s="1"/>
  <c r="R68" i="7"/>
  <c r="S68" i="7" s="1"/>
  <c r="T68" i="7"/>
  <c r="U68" i="7"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R72" i="7"/>
  <c r="S72" i="7" s="1"/>
  <c r="T72" i="7"/>
  <c r="U72" i="7" s="1"/>
  <c r="O73" i="12"/>
  <c r="P73" i="12" s="1"/>
  <c r="S73" i="12"/>
  <c r="T73" i="12" s="1"/>
  <c r="O74" i="12"/>
  <c r="P74" i="12" s="1"/>
  <c r="S74" i="12"/>
  <c r="T74" i="12" s="1"/>
  <c r="O75" i="12"/>
  <c r="P75" i="12" s="1"/>
  <c r="S75" i="12"/>
  <c r="T75" i="12" s="1"/>
  <c r="O76" i="12"/>
  <c r="P76" i="12" s="1"/>
  <c r="S76" i="12"/>
  <c r="T76" i="12"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K73" i="12"/>
  <c r="L73" i="12" s="1"/>
  <c r="K74" i="12"/>
  <c r="L74" i="12" s="1"/>
  <c r="K75" i="12"/>
  <c r="L75" i="12" s="1"/>
  <c r="K76" i="12"/>
  <c r="L76" i="12" s="1"/>
  <c r="K77" i="12"/>
  <c r="L77" i="12" s="1"/>
  <c r="K78" i="12"/>
  <c r="L78" i="12" s="1"/>
  <c r="K79" i="12"/>
  <c r="L79" i="12" s="1"/>
  <c r="K80" i="12"/>
  <c r="L80" i="12" s="1"/>
  <c r="K81" i="12"/>
  <c r="L81" i="12" s="1"/>
  <c r="K82" i="12"/>
  <c r="L82" i="12" s="1"/>
  <c r="G73" i="12"/>
  <c r="H73" i="12" s="1"/>
  <c r="G74" i="12"/>
  <c r="H74" i="12" s="1"/>
  <c r="G75" i="12"/>
  <c r="H75" i="12" s="1"/>
  <c r="G76" i="12"/>
  <c r="H76" i="12" s="1"/>
  <c r="G77" i="12"/>
  <c r="H77" i="12" s="1"/>
  <c r="G78" i="12"/>
  <c r="H78" i="12" s="1"/>
  <c r="G79" i="12"/>
  <c r="H79" i="12" s="1"/>
  <c r="G80" i="12"/>
  <c r="H80" i="12" s="1"/>
  <c r="G81" i="12"/>
  <c r="H81" i="12" s="1"/>
  <c r="G82" i="12"/>
  <c r="H82" i="12" s="1"/>
  <c r="F4" i="9"/>
  <c r="G4" i="9"/>
  <c r="S87" i="12"/>
  <c r="T87" i="12" s="1"/>
  <c r="O87" i="12"/>
  <c r="P87" i="12" s="1"/>
  <c r="K87" i="12"/>
  <c r="L87" i="12" s="1"/>
  <c r="G87" i="12"/>
  <c r="H87" i="12" s="1"/>
  <c r="T3" i="7"/>
  <c r="T4" i="7"/>
  <c r="T5" i="7"/>
  <c r="U5" i="7" s="1"/>
  <c r="T16" i="7"/>
  <c r="T31" i="7"/>
  <c r="T32" i="7"/>
  <c r="U32" i="7" s="1"/>
  <c r="T33" i="7"/>
  <c r="U33" i="7" s="1"/>
  <c r="T34" i="7"/>
  <c r="T35" i="7"/>
  <c r="T36" i="7"/>
  <c r="T37" i="7"/>
  <c r="U37" i="7" s="1"/>
  <c r="T38" i="7"/>
  <c r="T39" i="7"/>
  <c r="T40" i="7"/>
  <c r="T41" i="7"/>
  <c r="U41" i="7" s="1"/>
  <c r="T42" i="7"/>
  <c r="U42" i="7" s="1"/>
  <c r="T43" i="7"/>
  <c r="U43" i="7" s="1"/>
  <c r="T44" i="7"/>
  <c r="U44" i="7" s="1"/>
  <c r="T45" i="7"/>
  <c r="U45" i="7" s="1"/>
  <c r="T46" i="7"/>
  <c r="U46" i="7" s="1"/>
  <c r="T47" i="7"/>
  <c r="U47" i="7" s="1"/>
  <c r="T48" i="7"/>
  <c r="U48" i="7" s="1"/>
  <c r="T49" i="7"/>
  <c r="U49" i="7" s="1"/>
  <c r="T50" i="7"/>
  <c r="U50" i="7" s="1"/>
  <c r="T51" i="7"/>
  <c r="U51" i="7" s="1"/>
  <c r="T52" i="7"/>
  <c r="U52" i="7" s="1"/>
  <c r="T53" i="7"/>
  <c r="U53" i="7" s="1"/>
  <c r="T54" i="7"/>
  <c r="U54" i="7" s="1"/>
  <c r="T55" i="7"/>
  <c r="U55" i="7" s="1"/>
  <c r="T56" i="7"/>
  <c r="U56" i="7" s="1"/>
  <c r="T57" i="7"/>
  <c r="U57" i="7" s="1"/>
  <c r="T58" i="7"/>
  <c r="U58" i="7" s="1"/>
  <c r="T59" i="7"/>
  <c r="U59" i="7" s="1"/>
  <c r="T73" i="7"/>
  <c r="T74" i="7"/>
  <c r="U74" i="7" s="1"/>
  <c r="T75" i="7"/>
  <c r="T76" i="7"/>
  <c r="T77" i="7"/>
  <c r="T78" i="7"/>
  <c r="T79" i="7"/>
  <c r="T87" i="7"/>
  <c r="T88" i="7"/>
  <c r="T89" i="7"/>
  <c r="T90" i="7"/>
  <c r="T91" i="7"/>
  <c r="T92" i="7"/>
  <c r="R3" i="7"/>
  <c r="R4" i="7"/>
  <c r="R5" i="7"/>
  <c r="S5" i="7" s="1"/>
  <c r="R16" i="7"/>
  <c r="S16" i="7" s="1"/>
  <c r="R31" i="7"/>
  <c r="S31" i="7" s="1"/>
  <c r="R32" i="7"/>
  <c r="R33" i="7"/>
  <c r="R34" i="7"/>
  <c r="S34" i="7" s="1"/>
  <c r="R35" i="7"/>
  <c r="R36" i="7"/>
  <c r="R37" i="7"/>
  <c r="S37" i="7" s="1"/>
  <c r="R38" i="7"/>
  <c r="S38" i="7" s="1"/>
  <c r="R39" i="7"/>
  <c r="S39" i="7" s="1"/>
  <c r="R40" i="7"/>
  <c r="R41" i="7"/>
  <c r="S41" i="7" s="1"/>
  <c r="R42" i="7"/>
  <c r="S42" i="7" s="1"/>
  <c r="R43" i="7"/>
  <c r="R44" i="7"/>
  <c r="S44" i="7" s="1"/>
  <c r="R45" i="7"/>
  <c r="S45" i="7" s="1"/>
  <c r="R46" i="7"/>
  <c r="S46" i="7" s="1"/>
  <c r="R47" i="7"/>
  <c r="S47" i="7" s="1"/>
  <c r="R48" i="7"/>
  <c r="S48" i="7" s="1"/>
  <c r="R49" i="7"/>
  <c r="S49" i="7" s="1"/>
  <c r="R50" i="7"/>
  <c r="S50" i="7" s="1"/>
  <c r="R51" i="7"/>
  <c r="S51" i="7" s="1"/>
  <c r="R52" i="7"/>
  <c r="S52" i="7" s="1"/>
  <c r="R53" i="7"/>
  <c r="S53" i="7" s="1"/>
  <c r="R54" i="7"/>
  <c r="S54" i="7" s="1"/>
  <c r="R55" i="7"/>
  <c r="S55" i="7" s="1"/>
  <c r="R56" i="7"/>
  <c r="S56" i="7" s="1"/>
  <c r="R57" i="7"/>
  <c r="S57" i="7" s="1"/>
  <c r="R58" i="7"/>
  <c r="S58" i="7" s="1"/>
  <c r="R59" i="7"/>
  <c r="S59" i="7" s="1"/>
  <c r="R73" i="7"/>
  <c r="S73" i="7" s="1"/>
  <c r="R74" i="7"/>
  <c r="S74" i="7" s="1"/>
  <c r="R75" i="7"/>
  <c r="R76" i="7"/>
  <c r="R77" i="7"/>
  <c r="R78" i="7"/>
  <c r="S78" i="7" s="1"/>
  <c r="R79" i="7"/>
  <c r="R87" i="7"/>
  <c r="R88" i="7"/>
  <c r="R89" i="7"/>
  <c r="S89" i="7" s="1"/>
  <c r="R90" i="7"/>
  <c r="R91" i="7"/>
  <c r="R92" i="7"/>
  <c r="P3" i="7"/>
  <c r="Q3" i="7" s="1"/>
  <c r="P4" i="7"/>
  <c r="Q4" i="7" s="1"/>
  <c r="P5" i="7"/>
  <c r="Q5" i="7" s="1"/>
  <c r="P16" i="7"/>
  <c r="Q16" i="7" s="1"/>
  <c r="P31" i="7"/>
  <c r="P32" i="7"/>
  <c r="Q32" i="7" s="1"/>
  <c r="P33" i="7"/>
  <c r="P34" i="7"/>
  <c r="Q34" i="7" s="1"/>
  <c r="P35" i="7"/>
  <c r="Q35" i="7" s="1"/>
  <c r="P36" i="7"/>
  <c r="Q36" i="7" s="1"/>
  <c r="P37" i="7"/>
  <c r="Q37" i="7" s="1"/>
  <c r="P38" i="7"/>
  <c r="Q38" i="7" s="1"/>
  <c r="P39" i="7"/>
  <c r="P40" i="7"/>
  <c r="Q40" i="7" s="1"/>
  <c r="P41" i="7"/>
  <c r="Q41" i="7" s="1"/>
  <c r="P42" i="7"/>
  <c r="Q42" i="7" s="1"/>
  <c r="P43" i="7"/>
  <c r="Q43" i="7" s="1"/>
  <c r="P44" i="7"/>
  <c r="Q44" i="7" s="1"/>
  <c r="P45" i="7"/>
  <c r="Q45" i="7" s="1"/>
  <c r="P46" i="7"/>
  <c r="Q46" i="7" s="1"/>
  <c r="P47" i="7"/>
  <c r="Q47" i="7" s="1"/>
  <c r="P48" i="7"/>
  <c r="Q48" i="7" s="1"/>
  <c r="P49" i="7"/>
  <c r="Q49" i="7" s="1"/>
  <c r="P50" i="7"/>
  <c r="Q50" i="7" s="1"/>
  <c r="P51" i="7"/>
  <c r="Q51" i="7" s="1"/>
  <c r="P52" i="7"/>
  <c r="Q52" i="7" s="1"/>
  <c r="P53" i="7"/>
  <c r="Q53" i="7" s="1"/>
  <c r="P54" i="7"/>
  <c r="Q54" i="7" s="1"/>
  <c r="P55" i="7"/>
  <c r="Q55" i="7" s="1"/>
  <c r="P56" i="7"/>
  <c r="Q56" i="7" s="1"/>
  <c r="P57" i="7"/>
  <c r="Q57" i="7" s="1"/>
  <c r="P58" i="7"/>
  <c r="Q58" i="7" s="1"/>
  <c r="P59" i="7"/>
  <c r="Q59" i="7" s="1"/>
  <c r="P72" i="7"/>
  <c r="Q72" i="7" s="1"/>
  <c r="P73" i="7"/>
  <c r="P74" i="7"/>
  <c r="P75" i="7"/>
  <c r="Q75" i="7" s="1"/>
  <c r="P76" i="7"/>
  <c r="P77" i="7"/>
  <c r="Q77" i="7" s="1"/>
  <c r="P78" i="7"/>
  <c r="P79" i="7"/>
  <c r="Q79" i="7" s="1"/>
  <c r="P87" i="7"/>
  <c r="P88" i="7"/>
  <c r="Q88" i="7" s="1"/>
  <c r="P89" i="7"/>
  <c r="P90" i="7"/>
  <c r="P91" i="7"/>
  <c r="P92" i="7"/>
  <c r="F93" i="7"/>
  <c r="G93" i="7"/>
  <c r="S43" i="7"/>
  <c r="H42" i="7"/>
  <c r="I42" i="7" s="1"/>
  <c r="H43" i="7"/>
  <c r="I43" i="7" s="1"/>
  <c r="H44" i="7"/>
  <c r="I44" i="7" s="1"/>
  <c r="H45" i="7"/>
  <c r="I45" i="7" s="1"/>
  <c r="H46" i="7"/>
  <c r="I46" i="7" s="1"/>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72" i="7"/>
  <c r="I72" i="7" s="1"/>
  <c r="H73" i="7"/>
  <c r="I73" i="7" s="1"/>
  <c r="H74" i="7"/>
  <c r="I74" i="7" s="1"/>
  <c r="H75" i="7"/>
  <c r="I75" i="7" s="1"/>
  <c r="H76" i="7"/>
  <c r="I76" i="7" s="1"/>
  <c r="H77" i="7"/>
  <c r="I77" i="7" s="1"/>
  <c r="H78" i="7"/>
  <c r="I78" i="7" s="1"/>
  <c r="H79" i="7"/>
  <c r="I79" i="7" s="1"/>
  <c r="H87" i="7"/>
  <c r="I87" i="7" s="1"/>
  <c r="H88" i="7"/>
  <c r="I88" i="7" s="1"/>
  <c r="H89" i="7"/>
  <c r="I89" i="7" s="1"/>
  <c r="H90" i="7"/>
  <c r="I90" i="7" s="1"/>
  <c r="H91" i="7"/>
  <c r="I91" i="7" s="1"/>
  <c r="H92" i="7"/>
  <c r="I92" i="7" s="1"/>
  <c r="H3" i="7"/>
  <c r="I3" i="7" s="1"/>
  <c r="H4" i="7"/>
  <c r="I4" i="7" s="1"/>
  <c r="H5" i="7"/>
  <c r="I5" i="7" s="1"/>
  <c r="H16" i="7"/>
  <c r="I16" i="7" s="1"/>
  <c r="H31" i="7"/>
  <c r="I31" i="7" s="1"/>
  <c r="H32" i="7"/>
  <c r="I32" i="7" s="1"/>
  <c r="H33" i="7"/>
  <c r="I33" i="7" s="1"/>
  <c r="H34" i="7"/>
  <c r="I34" i="7" s="1"/>
  <c r="H35" i="7"/>
  <c r="I35" i="7" s="1"/>
  <c r="H36" i="7"/>
  <c r="I36" i="7" s="1"/>
  <c r="H37" i="7"/>
  <c r="I37" i="7" s="1"/>
  <c r="H38" i="7"/>
  <c r="I38" i="7" s="1"/>
  <c r="H39" i="7"/>
  <c r="I39" i="7" s="1"/>
  <c r="H40" i="7"/>
  <c r="I40" i="7" s="1"/>
  <c r="H41" i="7"/>
  <c r="I41" i="7" s="1"/>
  <c r="H2" i="7"/>
  <c r="I2" i="7" s="1"/>
  <c r="S3" i="12"/>
  <c r="T3" i="12" s="1"/>
  <c r="S14" i="12"/>
  <c r="T14"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83" i="12"/>
  <c r="T83" i="12" s="1"/>
  <c r="S84" i="12"/>
  <c r="T84" i="12" s="1"/>
  <c r="S85" i="12"/>
  <c r="T85" i="12" s="1"/>
  <c r="S86" i="12"/>
  <c r="T86" i="12" s="1"/>
  <c r="S88" i="12"/>
  <c r="T88" i="12" s="1"/>
  <c r="S89" i="12"/>
  <c r="T89" i="12" s="1"/>
  <c r="S90" i="12"/>
  <c r="T90" i="12" s="1"/>
  <c r="O3" i="12"/>
  <c r="P3" i="12" s="1"/>
  <c r="O14" i="12"/>
  <c r="P14"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83" i="12"/>
  <c r="P83" i="12" s="1"/>
  <c r="O84" i="12"/>
  <c r="P84" i="12" s="1"/>
  <c r="O85" i="12"/>
  <c r="P85" i="12" s="1"/>
  <c r="O86" i="12"/>
  <c r="P86" i="12" s="1"/>
  <c r="O88" i="12"/>
  <c r="P88" i="12" s="1"/>
  <c r="O89" i="12"/>
  <c r="P89" i="12" s="1"/>
  <c r="O90" i="12"/>
  <c r="P90" i="12" s="1"/>
  <c r="K44" i="12"/>
  <c r="L44" i="12" s="1"/>
  <c r="K45" i="12"/>
  <c r="L45" i="12" s="1"/>
  <c r="K46" i="12"/>
  <c r="L46" i="12" s="1"/>
  <c r="K47" i="12"/>
  <c r="L47" i="12" s="1"/>
  <c r="K48" i="12"/>
  <c r="L4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83" i="12"/>
  <c r="L83" i="12" s="1"/>
  <c r="K84" i="12"/>
  <c r="L84" i="12" s="1"/>
  <c r="K85" i="12"/>
  <c r="L85" i="12" s="1"/>
  <c r="K86" i="12"/>
  <c r="L86" i="12" s="1"/>
  <c r="K88" i="12"/>
  <c r="L88" i="12" s="1"/>
  <c r="K89" i="12"/>
  <c r="L89" i="12" s="1"/>
  <c r="K90" i="12"/>
  <c r="L90" i="12" s="1"/>
  <c r="G44" i="12"/>
  <c r="H44" i="12" s="1"/>
  <c r="G45" i="12"/>
  <c r="H45" i="12" s="1"/>
  <c r="G46" i="12"/>
  <c r="H46" i="12" s="1"/>
  <c r="G47" i="12"/>
  <c r="H47" i="12" s="1"/>
  <c r="G48" i="12"/>
  <c r="H4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83" i="12"/>
  <c r="H83" i="12" s="1"/>
  <c r="G84" i="12"/>
  <c r="H84" i="12" s="1"/>
  <c r="G85" i="12"/>
  <c r="H85" i="12" s="1"/>
  <c r="G86" i="12"/>
  <c r="H86" i="12" s="1"/>
  <c r="G88" i="12"/>
  <c r="H88" i="12" s="1"/>
  <c r="G89" i="12"/>
  <c r="H89" i="12" s="1"/>
  <c r="G90" i="12"/>
  <c r="H90" i="12" s="1"/>
  <c r="A4" i="2"/>
  <c r="M4" i="2" s="1"/>
  <c r="A5" i="2"/>
  <c r="I5" i="2" s="1"/>
  <c r="J5" i="2" s="1"/>
  <c r="K5" i="2" s="1"/>
  <c r="A6" i="2"/>
  <c r="E6" i="2" s="1"/>
  <c r="F6" i="2" s="1"/>
  <c r="G6" i="2" s="1"/>
  <c r="A7" i="2"/>
  <c r="E7" i="2" s="1"/>
  <c r="F7" i="2" s="1"/>
  <c r="G7" i="2" s="1"/>
  <c r="A8" i="2"/>
  <c r="A9" i="2"/>
  <c r="E9" i="2" s="1"/>
  <c r="F9" i="2" s="1"/>
  <c r="G9" i="2" s="1"/>
  <c r="A10" i="2"/>
  <c r="A11" i="2"/>
  <c r="E11" i="2" s="1"/>
  <c r="F11" i="2" s="1"/>
  <c r="G11" i="2" s="1"/>
  <c r="A12" i="2"/>
  <c r="Q12" i="2" s="1"/>
  <c r="R12" i="2" s="1"/>
  <c r="S12" i="2" s="1"/>
  <c r="A13" i="2"/>
  <c r="A14" i="2"/>
  <c r="M14" i="2" s="1"/>
  <c r="N14" i="2" s="1"/>
  <c r="O14" i="2" s="1"/>
  <c r="A15" i="2"/>
  <c r="M15" i="2" s="1"/>
  <c r="N15" i="2" s="1"/>
  <c r="O15" i="2" s="1"/>
  <c r="A16" i="2"/>
  <c r="M16" i="2" s="1"/>
  <c r="N16" i="2" s="1"/>
  <c r="O16" i="2" s="1"/>
  <c r="A17" i="2"/>
  <c r="E17" i="2" s="1"/>
  <c r="F17" i="2" s="1"/>
  <c r="G17" i="2" s="1"/>
  <c r="A18" i="2"/>
  <c r="E18" i="2" s="1"/>
  <c r="F18" i="2" s="1"/>
  <c r="G18" i="2" s="1"/>
  <c r="A19" i="2"/>
  <c r="E19" i="2" s="1"/>
  <c r="A20" i="2"/>
  <c r="M20" i="2" s="1"/>
  <c r="N20" i="2" s="1"/>
  <c r="O20" i="2" s="1"/>
  <c r="A21" i="2"/>
  <c r="I21" i="2" s="1"/>
  <c r="J21" i="2" s="1"/>
  <c r="K21" i="2" s="1"/>
  <c r="A22" i="2"/>
  <c r="E22" i="2" s="1"/>
  <c r="F22" i="2" s="1"/>
  <c r="G22" i="2" s="1"/>
  <c r="A23" i="2"/>
  <c r="A24" i="2"/>
  <c r="M24" i="2" s="1"/>
  <c r="N24" i="2" s="1"/>
  <c r="O24" i="2" s="1"/>
  <c r="A25" i="2"/>
  <c r="A26" i="2"/>
  <c r="E26" i="2" s="1"/>
  <c r="F26" i="2" s="1"/>
  <c r="G26" i="2" s="1"/>
  <c r="A27" i="2"/>
  <c r="E27" i="2" s="1"/>
  <c r="F27" i="2" s="1"/>
  <c r="G27" i="2" s="1"/>
  <c r="A28" i="2"/>
  <c r="Q28" i="2" s="1"/>
  <c r="R28" i="2" s="1"/>
  <c r="S28" i="2" s="1"/>
  <c r="A29" i="2"/>
  <c r="I29" i="2" s="1"/>
  <c r="J29" i="2" s="1"/>
  <c r="K29" i="2" s="1"/>
  <c r="A30" i="2"/>
  <c r="I30" i="2" s="1"/>
  <c r="J30" i="2" s="1"/>
  <c r="K30" i="2" s="1"/>
  <c r="A31" i="2"/>
  <c r="E31" i="2" s="1"/>
  <c r="F31" i="2" s="1"/>
  <c r="G31" i="2" s="1"/>
  <c r="A32" i="2"/>
  <c r="M32" i="2" s="1"/>
  <c r="N32" i="2" s="1"/>
  <c r="O32" i="2" s="1"/>
  <c r="A33" i="2"/>
  <c r="E33" i="2" s="1"/>
  <c r="F33" i="2" s="1"/>
  <c r="G33" i="2" s="1"/>
  <c r="A34" i="2"/>
  <c r="Q34" i="2" s="1"/>
  <c r="R34" i="2" s="1"/>
  <c r="S34" i="2" s="1"/>
  <c r="A35" i="2"/>
  <c r="E35" i="2" s="1"/>
  <c r="F35" i="2" s="1"/>
  <c r="G35" i="2" s="1"/>
  <c r="A36" i="2"/>
  <c r="I36" i="2" s="1"/>
  <c r="J36" i="2" s="1"/>
  <c r="K36" i="2" s="1"/>
  <c r="A37" i="2"/>
  <c r="E37" i="2" s="1"/>
  <c r="F37" i="2" s="1"/>
  <c r="G37" i="2" s="1"/>
  <c r="A38" i="2"/>
  <c r="Q38" i="2" s="1"/>
  <c r="R38" i="2" s="1"/>
  <c r="S38" i="2" s="1"/>
  <c r="A39" i="2"/>
  <c r="E39" i="2" s="1"/>
  <c r="F39" i="2" s="1"/>
  <c r="G39" i="2" s="1"/>
  <c r="A40" i="2"/>
  <c r="M40" i="2" s="1"/>
  <c r="N40" i="2" s="1"/>
  <c r="O40" i="2" s="1"/>
  <c r="A41" i="2"/>
  <c r="E41" i="2" s="1"/>
  <c r="F41" i="2" s="1"/>
  <c r="G41" i="2" s="1"/>
  <c r="A42" i="2"/>
  <c r="M42" i="2" s="1"/>
  <c r="N42" i="2" s="1"/>
  <c r="O42" i="2" s="1"/>
  <c r="A43" i="2"/>
  <c r="A44" i="2"/>
  <c r="Q44" i="2" s="1"/>
  <c r="R44" i="2" s="1"/>
  <c r="S44" i="2" s="1"/>
  <c r="A45" i="2"/>
  <c r="A46" i="2"/>
  <c r="A47" i="2"/>
  <c r="E47" i="2" s="1"/>
  <c r="F47" i="2" s="1"/>
  <c r="G47" i="2" s="1"/>
  <c r="A48" i="2"/>
  <c r="M48" i="2" s="1"/>
  <c r="N48" i="2" s="1"/>
  <c r="O48" i="2" s="1"/>
  <c r="A49" i="2"/>
  <c r="E49" i="2" s="1"/>
  <c r="F49" i="2" s="1"/>
  <c r="G49" i="2" s="1"/>
  <c r="A50" i="2"/>
  <c r="M50" i="2" s="1"/>
  <c r="N50" i="2" s="1"/>
  <c r="O50" i="2" s="1"/>
  <c r="A51" i="2"/>
  <c r="E51" i="2" s="1"/>
  <c r="F51" i="2" s="1"/>
  <c r="G51" i="2" s="1"/>
  <c r="A52" i="2"/>
  <c r="I52" i="2" s="1"/>
  <c r="J52" i="2" s="1"/>
  <c r="K52" i="2" s="1"/>
  <c r="A53" i="2"/>
  <c r="A54" i="2"/>
  <c r="Q54" i="2" s="1"/>
  <c r="R54" i="2" s="1"/>
  <c r="S54" i="2" s="1"/>
  <c r="A55" i="2"/>
  <c r="E55" i="2" s="1"/>
  <c r="F55" i="2" s="1"/>
  <c r="G55" i="2" s="1"/>
  <c r="A56" i="2"/>
  <c r="M56" i="2" s="1"/>
  <c r="N56" i="2" s="1"/>
  <c r="O56" i="2" s="1"/>
  <c r="A57" i="2"/>
  <c r="E57" i="2" s="1"/>
  <c r="F57" i="2" s="1"/>
  <c r="G57" i="2" s="1"/>
  <c r="A58" i="2"/>
  <c r="Q58" i="2" s="1"/>
  <c r="R58" i="2" s="1"/>
  <c r="S58" i="2" s="1"/>
  <c r="A59" i="2"/>
  <c r="E59" i="2" s="1"/>
  <c r="F59" i="2" s="1"/>
  <c r="G59" i="2" s="1"/>
  <c r="A60" i="2"/>
  <c r="I60" i="2" s="1"/>
  <c r="J60" i="2" s="1"/>
  <c r="K60" i="2" s="1"/>
  <c r="A61" i="2"/>
  <c r="M61" i="2" s="1"/>
  <c r="N61" i="2" s="1"/>
  <c r="O61" i="2" s="1"/>
  <c r="A63" i="2"/>
  <c r="Q63" i="2" s="1"/>
  <c r="R63" i="2" s="1"/>
  <c r="S63" i="2" s="1"/>
  <c r="A64" i="2"/>
  <c r="E64" i="2" s="1"/>
  <c r="F64" i="2" s="1"/>
  <c r="G64" i="2" s="1"/>
  <c r="M3" i="2"/>
  <c r="N3" i="2" s="1"/>
  <c r="O3" i="2" s="1"/>
  <c r="E3" i="2"/>
  <c r="F3" i="2" s="1"/>
  <c r="G3" i="2" s="1"/>
  <c r="M63" i="2"/>
  <c r="N63" i="2" s="1"/>
  <c r="O63" i="2" s="1"/>
  <c r="E38" i="2"/>
  <c r="F38" i="2" s="1"/>
  <c r="G38" i="2" s="1"/>
  <c r="I28" i="2"/>
  <c r="J28" i="2" s="1"/>
  <c r="K28" i="2" s="1"/>
  <c r="Q26" i="2"/>
  <c r="R26" i="2" s="1"/>
  <c r="S26" i="2" s="1"/>
  <c r="Q18" i="2"/>
  <c r="R18" i="2" s="1"/>
  <c r="S18" i="2" s="1"/>
  <c r="Q10" i="2"/>
  <c r="R10" i="2" s="1"/>
  <c r="S10" i="2" s="1"/>
  <c r="E8" i="2"/>
  <c r="F8" i="2" s="1"/>
  <c r="G8" i="2" s="1"/>
  <c r="Q6" i="2"/>
  <c r="R6" i="2" s="1"/>
  <c r="S6" i="2" s="1"/>
  <c r="M6" i="2"/>
  <c r="I3" i="2"/>
  <c r="J3" i="2" s="1"/>
  <c r="M64" i="2"/>
  <c r="N64" i="2" s="1"/>
  <c r="O64" i="2" s="1"/>
  <c r="M55" i="2"/>
  <c r="N55" i="2" s="1"/>
  <c r="O55" i="2" s="1"/>
  <c r="M47" i="2"/>
  <c r="N47" i="2" s="1"/>
  <c r="O47" i="2" s="1"/>
  <c r="Q31" i="2"/>
  <c r="R31" i="2" s="1"/>
  <c r="S31" i="2" s="1"/>
  <c r="Q23" i="2"/>
  <c r="R23" i="2" s="1"/>
  <c r="S23" i="2" s="1"/>
  <c r="Q9" i="2"/>
  <c r="R9" i="2" s="1"/>
  <c r="S9" i="2" s="1"/>
  <c r="I55" i="2"/>
  <c r="J55" i="2" s="1"/>
  <c r="K55" i="2" s="1"/>
  <c r="I35" i="2"/>
  <c r="J35" i="2" s="1"/>
  <c r="K35" i="2" s="1"/>
  <c r="I33" i="2"/>
  <c r="J33" i="2" s="1"/>
  <c r="K33" i="2" s="1"/>
  <c r="I23" i="2"/>
  <c r="J23" i="2" s="1"/>
  <c r="K23" i="2" s="1"/>
  <c r="E35" i="1"/>
  <c r="E28" i="1"/>
  <c r="E57" i="1"/>
  <c r="F57" i="1" s="1"/>
  <c r="E34" i="1"/>
  <c r="E33" i="1"/>
  <c r="K43" i="12"/>
  <c r="L43" i="12" s="1"/>
  <c r="G43" i="12"/>
  <c r="H43" i="12" s="1"/>
  <c r="K41" i="12"/>
  <c r="L41" i="12" s="1"/>
  <c r="K37" i="12"/>
  <c r="L37" i="12" s="1"/>
  <c r="G41" i="12"/>
  <c r="H41" i="12" s="1"/>
  <c r="G37" i="12"/>
  <c r="H37" i="12" s="1"/>
  <c r="F24" i="9"/>
  <c r="F25" i="9"/>
  <c r="F26" i="9"/>
  <c r="F27" i="9"/>
  <c r="F28" i="9"/>
  <c r="G28" i="9" s="1"/>
  <c r="F5" i="9"/>
  <c r="G5" i="9" s="1"/>
  <c r="G2" i="12"/>
  <c r="H2" i="12" s="1"/>
  <c r="G3" i="12"/>
  <c r="H3" i="12" s="1"/>
  <c r="G14" i="12"/>
  <c r="H14" i="12" s="1"/>
  <c r="G28" i="12"/>
  <c r="H28" i="12" s="1"/>
  <c r="G29" i="12"/>
  <c r="H29" i="12" s="1"/>
  <c r="G30" i="12"/>
  <c r="H30" i="12" s="1"/>
  <c r="G31" i="12"/>
  <c r="H31" i="12" s="1"/>
  <c r="G32" i="12"/>
  <c r="H32" i="12" s="1"/>
  <c r="G33" i="12"/>
  <c r="H33" i="12" s="1"/>
  <c r="G34" i="12"/>
  <c r="H34" i="12" s="1"/>
  <c r="G35" i="12"/>
  <c r="H35" i="12" s="1"/>
  <c r="G36" i="12"/>
  <c r="H36" i="12" s="1"/>
  <c r="S32" i="7"/>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14" i="12"/>
  <c r="L14" i="12" s="1"/>
  <c r="G42" i="12"/>
  <c r="H42" i="12" s="1"/>
  <c r="G40" i="12"/>
  <c r="H40" i="12" s="1"/>
  <c r="G39" i="12"/>
  <c r="H39" i="12" s="1"/>
  <c r="G38" i="12"/>
  <c r="H38" i="12" s="1"/>
  <c r="F35" i="9"/>
  <c r="G35" i="9"/>
  <c r="F34" i="9"/>
  <c r="G34" i="9" s="1"/>
  <c r="F33" i="9"/>
  <c r="G33" i="9"/>
  <c r="F32" i="9"/>
  <c r="G32" i="9" s="1"/>
  <c r="F31" i="9"/>
  <c r="G31" i="9"/>
  <c r="F30" i="9"/>
  <c r="G30" i="9" s="1"/>
  <c r="F29" i="9"/>
  <c r="G29" i="9"/>
  <c r="G27" i="9"/>
  <c r="G26" i="9"/>
  <c r="G25" i="9"/>
  <c r="G24" i="9"/>
  <c r="F13" i="9"/>
  <c r="G13" i="9" s="1"/>
  <c r="F12" i="9"/>
  <c r="G12" i="9"/>
  <c r="F11" i="9"/>
  <c r="G11" i="9" s="1"/>
  <c r="F10" i="9"/>
  <c r="G10" i="9"/>
  <c r="F9" i="9"/>
  <c r="G9" i="9" s="1"/>
  <c r="F8" i="9"/>
  <c r="G8" i="9"/>
  <c r="F7" i="9"/>
  <c r="G7" i="9" s="1"/>
  <c r="F6" i="9"/>
  <c r="G6" i="9"/>
  <c r="K3" i="12"/>
  <c r="L3" i="12" s="1"/>
  <c r="N44" i="9"/>
  <c r="O44" i="9" s="1"/>
  <c r="N43" i="9"/>
  <c r="O43" i="9"/>
  <c r="N42" i="9"/>
  <c r="O42" i="9" s="1"/>
  <c r="N41" i="9"/>
  <c r="O41" i="9"/>
  <c r="N40" i="9"/>
  <c r="O40" i="9" s="1"/>
  <c r="N39" i="9"/>
  <c r="O39" i="9"/>
  <c r="N38" i="9"/>
  <c r="O38" i="9" s="1"/>
  <c r="N37" i="9"/>
  <c r="O37" i="9"/>
  <c r="N36" i="9"/>
  <c r="O36" i="9" s="1"/>
  <c r="N35" i="9"/>
  <c r="O35" i="9"/>
  <c r="N34" i="9"/>
  <c r="O34" i="9" s="1"/>
  <c r="N33" i="9"/>
  <c r="O33" i="9"/>
  <c r="N32" i="9"/>
  <c r="O32" i="9" s="1"/>
  <c r="N31" i="9"/>
  <c r="O31" i="9" s="1"/>
  <c r="N30" i="9"/>
  <c r="O30" i="9" s="1"/>
  <c r="N29" i="9"/>
  <c r="O29" i="9" s="1"/>
  <c r="N28" i="9"/>
  <c r="O28" i="9" s="1"/>
  <c r="N27" i="9"/>
  <c r="O27" i="9" s="1"/>
  <c r="N26" i="9"/>
  <c r="O26" i="9" s="1"/>
  <c r="N25" i="9"/>
  <c r="O25" i="9" s="1"/>
  <c r="N24" i="9"/>
  <c r="O24" i="9" s="1"/>
  <c r="F39" i="9"/>
  <c r="G39" i="9" s="1"/>
  <c r="F40" i="9"/>
  <c r="G40" i="9" s="1"/>
  <c r="F41" i="9"/>
  <c r="G41" i="9" s="1"/>
  <c r="F42" i="9"/>
  <c r="G42" i="9" s="1"/>
  <c r="F43" i="9"/>
  <c r="G43" i="9" s="1"/>
  <c r="F44" i="9"/>
  <c r="G44" i="9" s="1"/>
  <c r="F38" i="9"/>
  <c r="G38" i="9" s="1"/>
  <c r="F37" i="9"/>
  <c r="G37" i="9" s="1"/>
  <c r="F36" i="9"/>
  <c r="G36" i="9" s="1"/>
  <c r="N5" i="9"/>
  <c r="O5" i="9" s="1"/>
  <c r="N6" i="9"/>
  <c r="O6" i="9" s="1"/>
  <c r="N7" i="9"/>
  <c r="O7" i="9" s="1"/>
  <c r="N8" i="9"/>
  <c r="O8" i="9" s="1"/>
  <c r="N9" i="9"/>
  <c r="O9" i="9" s="1"/>
  <c r="N10" i="9"/>
  <c r="O10" i="9" s="1"/>
  <c r="N11" i="9"/>
  <c r="O11" i="9" s="1"/>
  <c r="N12" i="9"/>
  <c r="O12" i="9" s="1"/>
  <c r="N13" i="9"/>
  <c r="O13" i="9" s="1"/>
  <c r="N14" i="9"/>
  <c r="O14" i="9" s="1"/>
  <c r="N15" i="9"/>
  <c r="O15" i="9" s="1"/>
  <c r="N16" i="9"/>
  <c r="O16" i="9" s="1"/>
  <c r="N17" i="9"/>
  <c r="O17" i="9" s="1"/>
  <c r="N18" i="9"/>
  <c r="O18" i="9" s="1"/>
  <c r="N4" i="9"/>
  <c r="O4" i="9" s="1"/>
  <c r="F14" i="9"/>
  <c r="F19" i="9" s="1"/>
  <c r="G19" i="9" s="1"/>
  <c r="F15" i="9"/>
  <c r="G15" i="9" s="1"/>
  <c r="F16" i="9"/>
  <c r="G16" i="9" s="1"/>
  <c r="F17" i="9"/>
  <c r="G17" i="9" s="1"/>
  <c r="F18" i="9"/>
  <c r="G18" i="9" s="1"/>
  <c r="N45" i="9"/>
  <c r="N19" i="9"/>
  <c r="F45" i="9"/>
  <c r="N6" i="2"/>
  <c r="O6" i="2" s="1"/>
  <c r="U92" i="7"/>
  <c r="U91" i="7"/>
  <c r="U90" i="7"/>
  <c r="U89" i="7"/>
  <c r="U88" i="7"/>
  <c r="U87" i="7"/>
  <c r="U79" i="7"/>
  <c r="U78" i="7"/>
  <c r="U77" i="7"/>
  <c r="U76" i="7"/>
  <c r="U75" i="7"/>
  <c r="U73" i="7"/>
  <c r="U40" i="7"/>
  <c r="U39" i="7"/>
  <c r="U38" i="7"/>
  <c r="U36" i="7"/>
  <c r="U35" i="7"/>
  <c r="U34" i="7"/>
  <c r="U31" i="7"/>
  <c r="U16" i="7"/>
  <c r="U4" i="7"/>
  <c r="U3" i="7"/>
  <c r="T2" i="7"/>
  <c r="U2" i="7" s="1"/>
  <c r="S92" i="7"/>
  <c r="S91" i="7"/>
  <c r="S90" i="7"/>
  <c r="S88" i="7"/>
  <c r="S87" i="7"/>
  <c r="S79" i="7"/>
  <c r="S77" i="7"/>
  <c r="S76" i="7"/>
  <c r="S75" i="7"/>
  <c r="S40" i="7"/>
  <c r="S36" i="7"/>
  <c r="S35" i="7"/>
  <c r="S33" i="7"/>
  <c r="S4" i="7"/>
  <c r="S3" i="7"/>
  <c r="R2" i="7"/>
  <c r="S2" i="12"/>
  <c r="O2" i="12"/>
  <c r="P2" i="12" s="1"/>
  <c r="K2" i="12"/>
  <c r="S2" i="7"/>
  <c r="F2" i="8"/>
  <c r="G2" i="8" s="1"/>
  <c r="F19" i="2"/>
  <c r="G19" i="2" s="1"/>
  <c r="D81" i="2"/>
  <c r="C17" i="1" s="1"/>
  <c r="P2" i="7"/>
  <c r="Q2" i="7" s="1"/>
  <c r="Q31" i="7"/>
  <c r="Q33" i="7"/>
  <c r="Q39" i="7"/>
  <c r="E5" i="3"/>
  <c r="E6" i="3"/>
  <c r="F6" i="3" s="1"/>
  <c r="E7" i="3"/>
  <c r="F7" i="3" s="1"/>
  <c r="E8" i="3"/>
  <c r="F8" i="3" s="1"/>
  <c r="E9" i="3"/>
  <c r="F9" i="3" s="1"/>
  <c r="E10" i="3"/>
  <c r="F10" i="3"/>
  <c r="E11" i="3"/>
  <c r="F11" i="3"/>
  <c r="E13" i="3"/>
  <c r="F13" i="3"/>
  <c r="E14" i="3"/>
  <c r="F14" i="3"/>
  <c r="E15" i="3"/>
  <c r="F15" i="3"/>
  <c r="N93" i="7"/>
  <c r="U93" i="7"/>
  <c r="K93" i="7"/>
  <c r="U94" i="12"/>
  <c r="N94" i="12"/>
  <c r="M94" i="12"/>
  <c r="F94" i="12"/>
  <c r="E94" i="12"/>
  <c r="L81" i="2"/>
  <c r="D19" i="9"/>
  <c r="C31" i="1" s="1"/>
  <c r="E31" i="1" s="1"/>
  <c r="Q73" i="7"/>
  <c r="Q74" i="7"/>
  <c r="Q76" i="7"/>
  <c r="Q78" i="7"/>
  <c r="Q87" i="7"/>
  <c r="Q89" i="7"/>
  <c r="Q90" i="7"/>
  <c r="Q91" i="7"/>
  <c r="Q92" i="7"/>
  <c r="H22" i="11"/>
  <c r="E26" i="11" s="1"/>
  <c r="D40" i="1" s="1"/>
  <c r="G22" i="11"/>
  <c r="F22" i="11"/>
  <c r="E22" i="11"/>
  <c r="C22" i="11"/>
  <c r="B22" i="11"/>
  <c r="H11" i="11"/>
  <c r="E25" i="11" s="1"/>
  <c r="D41" i="1" s="1"/>
  <c r="G11" i="11"/>
  <c r="D25" i="11" s="1"/>
  <c r="F11" i="11"/>
  <c r="E11" i="11"/>
  <c r="D11" i="11"/>
  <c r="C11" i="11"/>
  <c r="D26" i="1" s="1"/>
  <c r="B11" i="11"/>
  <c r="M45" i="9"/>
  <c r="D39" i="1"/>
  <c r="L45" i="9"/>
  <c r="E45" i="9"/>
  <c r="D22" i="1"/>
  <c r="D45" i="9"/>
  <c r="M19" i="9"/>
  <c r="D38" i="1" s="1"/>
  <c r="L19" i="9"/>
  <c r="E19" i="9"/>
  <c r="D31" i="1" s="1"/>
  <c r="E8" i="8"/>
  <c r="D23" i="1"/>
  <c r="D8" i="8"/>
  <c r="C23" i="1"/>
  <c r="D18" i="3"/>
  <c r="D14" i="1" s="1"/>
  <c r="C18" i="3"/>
  <c r="C14" i="1" s="1"/>
  <c r="E16" i="3"/>
  <c r="F16" i="3" s="1"/>
  <c r="E4" i="3"/>
  <c r="F4" i="3" s="1"/>
  <c r="E27" i="1"/>
  <c r="C39" i="1"/>
  <c r="O45" i="9"/>
  <c r="C38" i="1"/>
  <c r="O19" i="9"/>
  <c r="C22" i="1"/>
  <c r="G45" i="9"/>
  <c r="D26" i="11"/>
  <c r="F26" i="11" s="1"/>
  <c r="E22" i="1"/>
  <c r="I50" i="2" l="1"/>
  <c r="J50" i="2" s="1"/>
  <c r="K50" i="2" s="1"/>
  <c r="I14" i="2"/>
  <c r="J14" i="2" s="1"/>
  <c r="K14" i="2" s="1"/>
  <c r="Q22" i="2"/>
  <c r="R22" i="2" s="1"/>
  <c r="S22" i="2" s="1"/>
  <c r="Q50" i="2"/>
  <c r="R50" i="2" s="1"/>
  <c r="S50" i="2" s="1"/>
  <c r="I63" i="2"/>
  <c r="J63" i="2" s="1"/>
  <c r="K63" i="2" s="1"/>
  <c r="M18" i="2"/>
  <c r="N18" i="2" s="1"/>
  <c r="O18" i="2" s="1"/>
  <c r="M26" i="2"/>
  <c r="N26" i="2" s="1"/>
  <c r="O26" i="2" s="1"/>
  <c r="E34" i="2"/>
  <c r="F34" i="2" s="1"/>
  <c r="G34" i="2" s="1"/>
  <c r="E54" i="2"/>
  <c r="F54" i="2" s="1"/>
  <c r="G54" i="2" s="1"/>
  <c r="I42" i="2"/>
  <c r="J42" i="2" s="1"/>
  <c r="K42" i="2" s="1"/>
  <c r="Q14" i="2"/>
  <c r="R14" i="2" s="1"/>
  <c r="S14" i="2" s="1"/>
  <c r="M22" i="2"/>
  <c r="N22" i="2" s="1"/>
  <c r="O22" i="2" s="1"/>
  <c r="Q42" i="2"/>
  <c r="R42" i="2" s="1"/>
  <c r="S42" i="2" s="1"/>
  <c r="E4" i="2"/>
  <c r="F4" i="2" s="1"/>
  <c r="G4" i="2" s="1"/>
  <c r="I16" i="2"/>
  <c r="J16" i="2" s="1"/>
  <c r="K16" i="2" s="1"/>
  <c r="E40" i="2"/>
  <c r="F40" i="2" s="1"/>
  <c r="G40" i="2" s="1"/>
  <c r="E56" i="2"/>
  <c r="F56" i="2" s="1"/>
  <c r="G56" i="2" s="1"/>
  <c r="I12" i="2"/>
  <c r="J12" i="2" s="1"/>
  <c r="K12" i="2" s="1"/>
  <c r="E36" i="2"/>
  <c r="F36" i="2" s="1"/>
  <c r="G36" i="2" s="1"/>
  <c r="I39" i="2"/>
  <c r="J39" i="2" s="1"/>
  <c r="K39" i="2" s="1"/>
  <c r="I11" i="2"/>
  <c r="J11" i="2" s="1"/>
  <c r="K11" i="2" s="1"/>
  <c r="I31" i="2"/>
  <c r="J31" i="2" s="1"/>
  <c r="K31" i="2" s="1"/>
  <c r="I47" i="2"/>
  <c r="J47" i="2" s="1"/>
  <c r="K47" i="2" s="1"/>
  <c r="I64" i="2"/>
  <c r="J64" i="2" s="1"/>
  <c r="K64" i="2" s="1"/>
  <c r="M19" i="2"/>
  <c r="N19" i="2" s="1"/>
  <c r="O19" i="2" s="1"/>
  <c r="Q27" i="2"/>
  <c r="R27" i="2" s="1"/>
  <c r="S27" i="2" s="1"/>
  <c r="M39" i="2"/>
  <c r="N39" i="2" s="1"/>
  <c r="O39" i="2" s="1"/>
  <c r="M51" i="2"/>
  <c r="N51" i="2" s="1"/>
  <c r="O51" i="2" s="1"/>
  <c r="M59" i="2"/>
  <c r="N59" i="2" s="1"/>
  <c r="O59" i="2" s="1"/>
  <c r="I34" i="2"/>
  <c r="J34" i="2" s="1"/>
  <c r="K34" i="2" s="1"/>
  <c r="I54" i="2"/>
  <c r="J54" i="2" s="1"/>
  <c r="K54" i="2" s="1"/>
  <c r="I6" i="2"/>
  <c r="J6" i="2" s="1"/>
  <c r="K6" i="2" s="1"/>
  <c r="E14" i="2"/>
  <c r="F14" i="2" s="1"/>
  <c r="G14" i="2" s="1"/>
  <c r="I18" i="2"/>
  <c r="J18" i="2" s="1"/>
  <c r="K18" i="2" s="1"/>
  <c r="I22" i="2"/>
  <c r="J22" i="2" s="1"/>
  <c r="K22" i="2" s="1"/>
  <c r="I26" i="2"/>
  <c r="J26" i="2" s="1"/>
  <c r="K26" i="2" s="1"/>
  <c r="M34" i="2"/>
  <c r="N34" i="2" s="1"/>
  <c r="O34" i="2" s="1"/>
  <c r="M38" i="2"/>
  <c r="N38" i="2" s="1"/>
  <c r="O38" i="2" s="1"/>
  <c r="E50" i="2"/>
  <c r="F50" i="2" s="1"/>
  <c r="G50" i="2" s="1"/>
  <c r="M54" i="2"/>
  <c r="N54" i="2" s="1"/>
  <c r="O54" i="2" s="1"/>
  <c r="I27" i="2"/>
  <c r="J27" i="2" s="1"/>
  <c r="K27" i="2" s="1"/>
  <c r="I59" i="2"/>
  <c r="J59" i="2" s="1"/>
  <c r="K59" i="2" s="1"/>
  <c r="M11" i="2"/>
  <c r="N11" i="2" s="1"/>
  <c r="O11" i="2" s="1"/>
  <c r="M27" i="2"/>
  <c r="N27" i="2" s="1"/>
  <c r="O27" i="2" s="1"/>
  <c r="Q35" i="2"/>
  <c r="R35" i="2" s="1"/>
  <c r="S35" i="2" s="1"/>
  <c r="Q47" i="2"/>
  <c r="R47" i="2" s="1"/>
  <c r="S47" i="2" s="1"/>
  <c r="Q55" i="2"/>
  <c r="R55" i="2" s="1"/>
  <c r="S55" i="2" s="1"/>
  <c r="Q64" i="2"/>
  <c r="R64" i="2" s="1"/>
  <c r="S64" i="2" s="1"/>
  <c r="I19" i="2"/>
  <c r="J19" i="2" s="1"/>
  <c r="K19" i="2" s="1"/>
  <c r="I51" i="2"/>
  <c r="J51" i="2" s="1"/>
  <c r="K51" i="2" s="1"/>
  <c r="M7" i="2"/>
  <c r="N7" i="2" s="1"/>
  <c r="O7" i="2" s="1"/>
  <c r="Q19" i="2"/>
  <c r="R19" i="2" s="1"/>
  <c r="S19" i="2" s="1"/>
  <c r="M31" i="2"/>
  <c r="N31" i="2" s="1"/>
  <c r="O31" i="2" s="1"/>
  <c r="Q39" i="2"/>
  <c r="R39" i="2" s="1"/>
  <c r="S39" i="2" s="1"/>
  <c r="Q51" i="2"/>
  <c r="R51" i="2" s="1"/>
  <c r="S51" i="2" s="1"/>
  <c r="Q59" i="2"/>
  <c r="R59" i="2" s="1"/>
  <c r="S59" i="2" s="1"/>
  <c r="I38" i="2"/>
  <c r="J38" i="2" s="1"/>
  <c r="K38" i="2" s="1"/>
  <c r="I58" i="2"/>
  <c r="J58" i="2" s="1"/>
  <c r="K58" i="2" s="1"/>
  <c r="S94" i="12"/>
  <c r="T94" i="12" s="1"/>
  <c r="K94" i="12"/>
  <c r="L94" i="12" s="1"/>
  <c r="I9" i="2"/>
  <c r="J9" i="2" s="1"/>
  <c r="K9" i="2" s="1"/>
  <c r="M5" i="2"/>
  <c r="N5" i="2" s="1"/>
  <c r="O5" i="2" s="1"/>
  <c r="M12" i="2"/>
  <c r="N12" i="2" s="1"/>
  <c r="O12" i="2" s="1"/>
  <c r="Q20" i="2"/>
  <c r="R20" i="2" s="1"/>
  <c r="S20" i="2" s="1"/>
  <c r="I41" i="2"/>
  <c r="J41" i="2" s="1"/>
  <c r="K41" i="2" s="1"/>
  <c r="I57" i="2"/>
  <c r="J57" i="2" s="1"/>
  <c r="K57" i="2" s="1"/>
  <c r="E12" i="2"/>
  <c r="F12" i="2" s="1"/>
  <c r="G12" i="2" s="1"/>
  <c r="I24" i="2"/>
  <c r="J24" i="2" s="1"/>
  <c r="K24" i="2" s="1"/>
  <c r="I37" i="2"/>
  <c r="J37" i="2" s="1"/>
  <c r="K37" i="2" s="1"/>
  <c r="I61" i="2"/>
  <c r="J61" i="2" s="1"/>
  <c r="K61" i="2" s="1"/>
  <c r="M17" i="2"/>
  <c r="N17" i="2" s="1"/>
  <c r="O17" i="2" s="1"/>
  <c r="M21" i="2"/>
  <c r="N21" i="2" s="1"/>
  <c r="O21" i="2" s="1"/>
  <c r="M29" i="2"/>
  <c r="N29" i="2" s="1"/>
  <c r="O29" i="2" s="1"/>
  <c r="M33" i="2"/>
  <c r="N33" i="2" s="1"/>
  <c r="O33" i="2" s="1"/>
  <c r="Q37" i="2"/>
  <c r="R37" i="2" s="1"/>
  <c r="S37" i="2" s="1"/>
  <c r="Q41" i="2"/>
  <c r="R41" i="2" s="1"/>
  <c r="S41" i="2" s="1"/>
  <c r="M57" i="2"/>
  <c r="N57" i="2" s="1"/>
  <c r="O57" i="2" s="1"/>
  <c r="M36" i="2"/>
  <c r="N36" i="2" s="1"/>
  <c r="O36" i="2" s="1"/>
  <c r="Q16" i="2"/>
  <c r="R16" i="2" s="1"/>
  <c r="S16" i="2" s="1"/>
  <c r="Q24" i="2"/>
  <c r="R24" i="2" s="1"/>
  <c r="S24" i="2" s="1"/>
  <c r="E21" i="2"/>
  <c r="F21" i="2" s="1"/>
  <c r="G21" i="2" s="1"/>
  <c r="Q5" i="2"/>
  <c r="R5" i="2" s="1"/>
  <c r="S5" i="2" s="1"/>
  <c r="M37" i="2"/>
  <c r="N37" i="2" s="1"/>
  <c r="O37" i="2" s="1"/>
  <c r="M41" i="2"/>
  <c r="N41" i="2" s="1"/>
  <c r="O41" i="2" s="1"/>
  <c r="Q49" i="2"/>
  <c r="R49" i="2" s="1"/>
  <c r="S49" i="2" s="1"/>
  <c r="E5" i="2"/>
  <c r="F5" i="2" s="1"/>
  <c r="G5" i="2" s="1"/>
  <c r="I17" i="2"/>
  <c r="J17" i="2" s="1"/>
  <c r="K17" i="2" s="1"/>
  <c r="M9" i="2"/>
  <c r="N9" i="2" s="1"/>
  <c r="O9" i="2" s="1"/>
  <c r="Q17" i="2"/>
  <c r="R17" i="2" s="1"/>
  <c r="S17" i="2" s="1"/>
  <c r="Q29" i="2"/>
  <c r="R29" i="2" s="1"/>
  <c r="S29" i="2" s="1"/>
  <c r="Q33" i="2"/>
  <c r="R33" i="2" s="1"/>
  <c r="S33" i="2" s="1"/>
  <c r="Q57" i="2"/>
  <c r="R57" i="2" s="1"/>
  <c r="S57" i="2" s="1"/>
  <c r="M60" i="2"/>
  <c r="N60" i="2" s="1"/>
  <c r="O60" i="2" s="1"/>
  <c r="E16" i="2"/>
  <c r="F16" i="2" s="1"/>
  <c r="G16" i="2" s="1"/>
  <c r="E24" i="2"/>
  <c r="F24" i="2" s="1"/>
  <c r="G24" i="2" s="1"/>
  <c r="E32" i="2"/>
  <c r="F32" i="2" s="1"/>
  <c r="G32" i="2" s="1"/>
  <c r="Q36" i="2"/>
  <c r="R36" i="2" s="1"/>
  <c r="S36" i="2" s="1"/>
  <c r="E29" i="2"/>
  <c r="F29" i="2" s="1"/>
  <c r="G29" i="2" s="1"/>
  <c r="G14" i="9"/>
  <c r="C40" i="1"/>
  <c r="E40" i="1" s="1"/>
  <c r="E38" i="1"/>
  <c r="C32" i="1"/>
  <c r="D37" i="1"/>
  <c r="E48" i="2"/>
  <c r="F48" i="2" s="1"/>
  <c r="G48" i="2" s="1"/>
  <c r="H93" i="7"/>
  <c r="I93" i="7" s="1"/>
  <c r="D49" i="1"/>
  <c r="L2" i="12"/>
  <c r="F8" i="8"/>
  <c r="G8" i="8" s="1"/>
  <c r="E39" i="1"/>
  <c r="Q48" i="2"/>
  <c r="R48" i="2" s="1"/>
  <c r="S48" i="2" s="1"/>
  <c r="Q56" i="2"/>
  <c r="R56" i="2" s="1"/>
  <c r="S56" i="2" s="1"/>
  <c r="I48" i="2"/>
  <c r="J48" i="2" s="1"/>
  <c r="K48" i="2" s="1"/>
  <c r="T2" i="12"/>
  <c r="E24" i="1"/>
  <c r="E18" i="3"/>
  <c r="F18" i="3" s="1"/>
  <c r="Q60" i="2"/>
  <c r="R60" i="2" s="1"/>
  <c r="S60" i="2" s="1"/>
  <c r="E60" i="2"/>
  <c r="F60" i="2" s="1"/>
  <c r="G60" i="2" s="1"/>
  <c r="I56" i="2"/>
  <c r="J56" i="2" s="1"/>
  <c r="K56" i="2" s="1"/>
  <c r="E58" i="2"/>
  <c r="F58" i="2" s="1"/>
  <c r="G58" i="2" s="1"/>
  <c r="E14" i="1"/>
  <c r="E63" i="2"/>
  <c r="F63" i="2" s="1"/>
  <c r="G63" i="2" s="1"/>
  <c r="N4" i="2"/>
  <c r="R3" i="2"/>
  <c r="I7" i="2"/>
  <c r="J7" i="2" s="1"/>
  <c r="K7" i="2" s="1"/>
  <c r="Q15" i="2"/>
  <c r="R15" i="2" s="1"/>
  <c r="S15" i="2" s="1"/>
  <c r="M35" i="2"/>
  <c r="N35" i="2" s="1"/>
  <c r="O35" i="2" s="1"/>
  <c r="Q61" i="2"/>
  <c r="R61" i="2" s="1"/>
  <c r="S61" i="2" s="1"/>
  <c r="M52" i="2"/>
  <c r="N52" i="2" s="1"/>
  <c r="O52" i="2" s="1"/>
  <c r="Q4" i="2"/>
  <c r="R4" i="2" s="1"/>
  <c r="S4" i="2" s="1"/>
  <c r="E28" i="2"/>
  <c r="F28" i="2" s="1"/>
  <c r="G28" i="2" s="1"/>
  <c r="Q40" i="2"/>
  <c r="R40" i="2" s="1"/>
  <c r="S40" i="2" s="1"/>
  <c r="I40" i="2"/>
  <c r="J40" i="2" s="1"/>
  <c r="K40" i="2" s="1"/>
  <c r="E61" i="2"/>
  <c r="F61" i="2" s="1"/>
  <c r="G61" i="2" s="1"/>
  <c r="E15" i="2"/>
  <c r="F15" i="2" s="1"/>
  <c r="G15" i="2" s="1"/>
  <c r="I15" i="2"/>
  <c r="J15" i="2" s="1"/>
  <c r="K15" i="2" s="1"/>
  <c r="Q7" i="2"/>
  <c r="R7" i="2" s="1"/>
  <c r="S7" i="2" s="1"/>
  <c r="Q11" i="2"/>
  <c r="R11" i="2" s="1"/>
  <c r="S11" i="2" s="1"/>
  <c r="Q21" i="2"/>
  <c r="R21" i="2" s="1"/>
  <c r="S21" i="2" s="1"/>
  <c r="M49" i="2"/>
  <c r="N49" i="2" s="1"/>
  <c r="O49" i="2" s="1"/>
  <c r="M28" i="2"/>
  <c r="N28" i="2" s="1"/>
  <c r="O28" i="2" s="1"/>
  <c r="I4" i="2"/>
  <c r="E42" i="2"/>
  <c r="F42" i="2" s="1"/>
  <c r="G42" i="2" s="1"/>
  <c r="Q52" i="2"/>
  <c r="R52" i="2" s="1"/>
  <c r="S52" i="2" s="1"/>
  <c r="M58" i="2"/>
  <c r="N58" i="2" s="1"/>
  <c r="O58" i="2" s="1"/>
  <c r="M62" i="2"/>
  <c r="N62" i="2" s="1"/>
  <c r="O62" i="2" s="1"/>
  <c r="I49" i="2"/>
  <c r="J49" i="2" s="1"/>
  <c r="K49" i="2" s="1"/>
  <c r="Q32" i="2"/>
  <c r="R32" i="2" s="1"/>
  <c r="S32" i="2" s="1"/>
  <c r="E52" i="2"/>
  <c r="F52" i="2" s="1"/>
  <c r="G52" i="2" s="1"/>
  <c r="I32" i="2"/>
  <c r="J32" i="2" s="1"/>
  <c r="K32" i="2" s="1"/>
  <c r="Q62" i="2"/>
  <c r="R62" i="2" s="1"/>
  <c r="S62" i="2" s="1"/>
  <c r="C41" i="1"/>
  <c r="E41" i="1" s="1"/>
  <c r="F25" i="11"/>
  <c r="D32" i="1"/>
  <c r="E32" i="1" s="1"/>
  <c r="C26" i="1"/>
  <c r="C37" i="1"/>
  <c r="E37" i="1" s="1"/>
  <c r="R93" i="7"/>
  <c r="S93" i="7" s="1"/>
  <c r="D48" i="1"/>
  <c r="E25" i="1"/>
  <c r="P93" i="7"/>
  <c r="Q93" i="7" s="1"/>
  <c r="E23" i="1"/>
  <c r="O94" i="12"/>
  <c r="P94" i="12" s="1"/>
  <c r="P15" i="12"/>
  <c r="G94" i="12"/>
  <c r="H94" i="12" s="1"/>
  <c r="F5" i="3"/>
  <c r="K3" i="2"/>
  <c r="I44" i="2"/>
  <c r="J44" i="2" s="1"/>
  <c r="K44" i="2" s="1"/>
  <c r="E44" i="2"/>
  <c r="F44" i="2" s="1"/>
  <c r="G44" i="2" s="1"/>
  <c r="M44" i="2"/>
  <c r="N44" i="2" s="1"/>
  <c r="O44" i="2" s="1"/>
  <c r="M8" i="2"/>
  <c r="N8" i="2" s="1"/>
  <c r="O8" i="2" s="1"/>
  <c r="Q8" i="2"/>
  <c r="R8" i="2" s="1"/>
  <c r="S8" i="2" s="1"/>
  <c r="I8" i="2"/>
  <c r="J8" i="2" s="1"/>
  <c r="K8" i="2" s="1"/>
  <c r="E43" i="2"/>
  <c r="F43" i="2" s="1"/>
  <c r="G43" i="2" s="1"/>
  <c r="I43" i="2"/>
  <c r="J43" i="2" s="1"/>
  <c r="K43" i="2" s="1"/>
  <c r="M43" i="2"/>
  <c r="N43" i="2" s="1"/>
  <c r="O43" i="2" s="1"/>
  <c r="E25" i="2"/>
  <c r="F25" i="2" s="1"/>
  <c r="G25" i="2" s="1"/>
  <c r="Q25" i="2"/>
  <c r="R25" i="2" s="1"/>
  <c r="S25" i="2" s="1"/>
  <c r="I25" i="2"/>
  <c r="J25" i="2" s="1"/>
  <c r="K25" i="2" s="1"/>
  <c r="M25" i="2"/>
  <c r="N25" i="2" s="1"/>
  <c r="O25" i="2" s="1"/>
  <c r="E46" i="2"/>
  <c r="F46" i="2" s="1"/>
  <c r="G46" i="2" s="1"/>
  <c r="I46" i="2"/>
  <c r="J46" i="2" s="1"/>
  <c r="K46" i="2" s="1"/>
  <c r="M46" i="2"/>
  <c r="N46" i="2" s="1"/>
  <c r="O46" i="2" s="1"/>
  <c r="I20" i="2"/>
  <c r="J20" i="2" s="1"/>
  <c r="K20" i="2" s="1"/>
  <c r="E20" i="2"/>
  <c r="F20" i="2" s="1"/>
  <c r="G20" i="2" s="1"/>
  <c r="M10" i="2"/>
  <c r="N10" i="2" s="1"/>
  <c r="O10" i="2" s="1"/>
  <c r="E10" i="2"/>
  <c r="I10" i="2"/>
  <c r="J10" i="2" s="1"/>
  <c r="K10" i="2" s="1"/>
  <c r="Q43" i="2"/>
  <c r="R43" i="2" s="1"/>
  <c r="S43" i="2" s="1"/>
  <c r="Q46" i="2"/>
  <c r="R46" i="2" s="1"/>
  <c r="S46" i="2" s="1"/>
  <c r="E53" i="2"/>
  <c r="F53" i="2" s="1"/>
  <c r="G53" i="2" s="1"/>
  <c r="I53" i="2"/>
  <c r="J53" i="2" s="1"/>
  <c r="K53" i="2" s="1"/>
  <c r="Q53" i="2"/>
  <c r="R53" i="2" s="1"/>
  <c r="S53" i="2" s="1"/>
  <c r="M53" i="2"/>
  <c r="N53" i="2" s="1"/>
  <c r="O53" i="2" s="1"/>
  <c r="E45" i="2"/>
  <c r="F45" i="2" s="1"/>
  <c r="G45" i="2" s="1"/>
  <c r="M45" i="2"/>
  <c r="N45" i="2" s="1"/>
  <c r="O45" i="2" s="1"/>
  <c r="Q45" i="2"/>
  <c r="R45" i="2" s="1"/>
  <c r="S45" i="2" s="1"/>
  <c r="I45" i="2"/>
  <c r="J45" i="2" s="1"/>
  <c r="K45" i="2" s="1"/>
  <c r="Q30" i="2"/>
  <c r="R30" i="2" s="1"/>
  <c r="S30" i="2" s="1"/>
  <c r="M30" i="2"/>
  <c r="N30" i="2" s="1"/>
  <c r="O30" i="2" s="1"/>
  <c r="E30" i="2"/>
  <c r="F30" i="2" s="1"/>
  <c r="G30" i="2" s="1"/>
  <c r="E23" i="2"/>
  <c r="F23" i="2" s="1"/>
  <c r="G23" i="2" s="1"/>
  <c r="M23" i="2"/>
  <c r="N23" i="2" s="1"/>
  <c r="O23" i="2" s="1"/>
  <c r="I13" i="2"/>
  <c r="J13" i="2" s="1"/>
  <c r="K13" i="2" s="1"/>
  <c r="E13" i="2"/>
  <c r="F13" i="2" s="1"/>
  <c r="G13" i="2" s="1"/>
  <c r="Q13" i="2"/>
  <c r="R13" i="2" s="1"/>
  <c r="S13" i="2" s="1"/>
  <c r="M13" i="2"/>
  <c r="N13" i="2" s="1"/>
  <c r="O13" i="2" s="1"/>
  <c r="I62" i="2"/>
  <c r="J62" i="2" s="1"/>
  <c r="K62" i="2" s="1"/>
  <c r="E26" i="1" l="1"/>
  <c r="C43" i="1"/>
  <c r="C53" i="1" s="1"/>
  <c r="F10" i="2"/>
  <c r="E81" i="2"/>
  <c r="D17" i="1" s="1"/>
  <c r="E17" i="1" s="1"/>
  <c r="I81" i="2"/>
  <c r="D18" i="1" s="1"/>
  <c r="E18" i="1" s="1"/>
  <c r="J4" i="2"/>
  <c r="Q81" i="2"/>
  <c r="D19" i="1" s="1"/>
  <c r="S3" i="2"/>
  <c r="S81" i="2" s="1"/>
  <c r="R81" i="2"/>
  <c r="O4" i="2"/>
  <c r="N81" i="2"/>
  <c r="O81" i="2" s="1"/>
  <c r="M81" i="2"/>
  <c r="C59" i="1" l="1"/>
  <c r="G10" i="2"/>
  <c r="F81" i="2"/>
  <c r="G81" i="2" s="1"/>
  <c r="D43" i="1"/>
  <c r="D53" i="1" s="1"/>
  <c r="E19" i="1"/>
  <c r="K4" i="2"/>
  <c r="J81" i="2"/>
  <c r="K81" i="2" s="1"/>
  <c r="E53" i="1" l="1"/>
  <c r="D59" i="1"/>
  <c r="E43" i="1"/>
  <c r="E44" i="1" l="1"/>
  <c r="F43" i="1"/>
  <c r="E54" i="1"/>
  <c r="F53" i="1"/>
</calcChain>
</file>

<file path=xl/sharedStrings.xml><?xml version="1.0" encoding="utf-8"?>
<sst xmlns="http://schemas.openxmlformats.org/spreadsheetml/2006/main" count="1349" uniqueCount="513">
  <si>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</si>
  <si>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</si>
  <si>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</si>
  <si>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</si>
  <si>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</si>
  <si>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</si>
  <si>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</si>
  <si>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</si>
  <si>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</si>
  <si>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</si>
  <si>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</si>
  <si>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</si>
  <si>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</si>
  <si>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</si>
  <si>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</si>
  <si>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</si>
  <si>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</si>
  <si>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</si>
  <si>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</si>
  <si>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</si>
  <si>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</si>
  <si>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</si>
  <si>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</si>
  <si>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</si>
  <si>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</si>
  <si>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</si>
  <si>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</si>
  <si>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</si>
  <si>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</si>
  <si>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</si>
  <si>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</si>
  <si>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</si>
  <si>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</si>
  <si>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</si>
  <si>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</si>
  <si>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</si>
  <si>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</si>
  <si>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</si>
  <si>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</si>
  <si>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</si>
  <si>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</si>
  <si>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</si>
  <si>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</si>
  <si>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</si>
  <si>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</si>
  <si>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</si>
  <si>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</si>
  <si>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</si>
  <si>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</si>
  <si>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</si>
  <si>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</si>
  <si>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</si>
  <si>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</si>
  <si>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</si>
  <si>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</si>
  <si>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</si>
  <si>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</si>
  <si>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</si>
  <si>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</si>
  <si>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</si>
  <si>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</si>
  <si>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</si>
  <si>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</si>
  <si>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</si>
  <si>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</si>
  <si>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</si>
  <si>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</si>
  <si>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</si>
  <si>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</si>
  <si>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</si>
  <si>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</si>
  <si>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</si>
  <si>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</si>
  <si>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</si>
  <si>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</si>
  <si>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</si>
  <si>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</si>
  <si>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</si>
  <si>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</si>
  <si>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</si>
  <si>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</si>
  <si>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</si>
  <si>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</si>
  <si>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</si>
  <si>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</si>
  <si>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</si>
  <si>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</si>
  <si>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</si>
  <si>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</si>
  <si>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</si>
  <si>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</si>
  <si>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</si>
  <si>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</si>
  <si>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</si>
  <si>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</si>
  <si>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</si>
  <si>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</si>
  <si>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</si>
  <si>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</si>
  <si>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</si>
  <si>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</si>
  <si>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</si>
  <si>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</si>
  <si>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</si>
  <si>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</si>
  <si>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</si>
  <si>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</si>
  <si>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</si>
  <si>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</si>
  <si>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</si>
  <si>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</si>
  <si>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</si>
  <si>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</si>
  <si>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</si>
  <si>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</si>
  <si>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</si>
  <si>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</si>
  <si>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</si>
  <si>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</si>
  <si>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</si>
  <si>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</si>
  <si>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</si>
  <si>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</si>
  <si>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</si>
  <si>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</si>
  <si>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</si>
  <si>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</si>
  <si>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</si>
  <si>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</si>
  <si>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</si>
  <si>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</si>
  <si>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</si>
  <si>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</si>
  <si>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</si>
  <si>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</si>
  <si>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</si>
  <si>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</si>
  <si>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</si>
  <si>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</si>
  <si>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</si>
  <si>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</si>
  <si>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</si>
  <si>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</si>
  <si>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</si>
  <si>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</si>
  <si>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</si>
  <si>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</si>
  <si>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</si>
  <si>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</si>
  <si>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</si>
  <si>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</si>
  <si>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</si>
  <si>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</si>
  <si>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</si>
  <si>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</si>
  <si>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</si>
  <si>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</si>
  <si>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</si>
  <si>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</si>
  <si>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</si>
  <si>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</si>
  <si>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</si>
  <si>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</si>
  <si>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</si>
  <si>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</si>
  <si>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</si>
  <si>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</si>
  <si>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</si>
  <si>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</si>
  <si>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</si>
  <si>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</si>
  <si>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</si>
  <si>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</si>
  <si>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</si>
  <si>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</si>
  <si>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</si>
  <si>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</si>
  <si>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</si>
  <si>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</si>
  <si>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</si>
  <si>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</si>
  <si>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</si>
  <si>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</si>
  <si>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</si>
  <si>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</si>
  <si>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</si>
  <si>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</si>
  <si>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</si>
  <si>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</si>
  <si>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</si>
  <si>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</si>
  <si>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</si>
  <si>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</si>
  <si>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</si>
  <si>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</si>
  <si>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</si>
  <si>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</si>
  <si>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</si>
  <si>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</si>
  <si>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</si>
  <si>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</si>
  <si>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</si>
  <si>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</si>
  <si>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</si>
  <si>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</si>
  <si>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</si>
  <si>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</si>
  <si>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</si>
  <si>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</si>
  <si>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</si>
  <si>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</si>
  <si>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</si>
  <si>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</si>
  <si>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</si>
  <si>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</si>
  <si>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</si>
  <si>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</si>
  <si>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</si>
  <si>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</si>
  <si>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</si>
  <si>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</si>
  <si>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</si>
  <si>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</si>
  <si>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</si>
  <si>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</si>
  <si>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</si>
  <si>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</si>
  <si>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</si>
  <si>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</si>
  <si>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</si>
  <si>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</si>
  <si>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</si>
  <si>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</si>
  <si>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</si>
  <si>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</si>
  <si>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</si>
  <si>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</si>
  <si>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</si>
  <si>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</si>
  <si>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</si>
  <si>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</si>
  <si>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</si>
  <si>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</si>
  <si>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</si>
  <si>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</si>
  <si>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</si>
  <si>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</si>
  <si>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</si>
  <si>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</si>
  <si>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</si>
  <si>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</si>
  <si>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</si>
  <si>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</si>
  <si>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</si>
  <si>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</si>
  <si>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</si>
  <si>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</si>
  <si>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</si>
  <si>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</si>
  <si>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</si>
  <si>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</si>
  <si>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</si>
  <si>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</si>
  <si>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</si>
  <si>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</si>
  <si>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</si>
  <si>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</si>
  <si>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</si>
  <si>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</si>
  <si>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</si>
  <si>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</si>
  <si>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</si>
  <si>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</si>
  <si>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</si>
  <si>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</si>
  <si>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</si>
  <si>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</si>
  <si>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</si>
  <si>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</si>
  <si>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</si>
  <si>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</si>
  <si>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</si>
  <si>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</si>
  <si>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</si>
  <si>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</si>
  <si>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</si>
  <si>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</si>
  <si>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</si>
  <si>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</si>
  <si>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</si>
  <si>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</si>
  <si>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</si>
  <si>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</si>
  <si>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nyc0</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</si>
  <si>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</si>
  <si>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</si>
  <si>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</si>
  <si>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</si>
  <si>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</si>
  <si>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</si>
  <si>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</si>
  <si>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</si>
  <si>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</si>
  <si>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</si>
  <si>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</si>
  <si>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</si>
  <si>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</si>
  <si>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</si>
  <si>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</si>
  <si>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</si>
  <si>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N07059210</t>
  </si>
  <si>
    <t>B908F01</t>
  </si>
  <si>
    <t>ASML HOLDING NV</t>
  </si>
  <si>
    <t>BAE SYSTEMS PLC</t>
  </si>
  <si>
    <t>gb</t>
  </si>
  <si>
    <t>Baloise-Holding AG</t>
  </si>
  <si>
    <t>ch</t>
  </si>
  <si>
    <t>05965X109</t>
  </si>
  <si>
    <t>Banco Santander-Chile</t>
  </si>
  <si>
    <t>Barrick Gold Corp.</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</si>
  <si>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</si>
  <si>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</si>
  <si>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</si>
  <si>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</si>
  <si>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</si>
  <si>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</si>
  <si>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</si>
  <si>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</si>
  <si>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</si>
  <si>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</si>
  <si>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</si>
  <si>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</si>
  <si>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</si>
  <si>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</si>
  <si>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</si>
  <si>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</si>
  <si>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</si>
  <si>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</si>
  <si>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</si>
  <si>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</si>
  <si>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</si>
  <si>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</si>
  <si>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</si>
  <si>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</si>
  <si>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</si>
  <si>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</si>
  <si>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</si>
  <si>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</si>
  <si>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</si>
  <si>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</si>
  <si>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</si>
  <si>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</si>
  <si>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</si>
  <si>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</si>
  <si>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</si>
  <si>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</si>
  <si>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</si>
  <si>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</si>
  <si>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</si>
  <si>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</si>
  <si>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</si>
  <si>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</si>
  <si>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</si>
  <si>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</si>
  <si>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</si>
  <si>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</si>
  <si>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</si>
  <si>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</si>
  <si>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</si>
  <si>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</si>
  <si>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</si>
  <si>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</si>
  <si>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</si>
  <si>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</si>
  <si>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</si>
  <si>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</si>
  <si>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</si>
  <si>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</si>
  <si>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</si>
  <si>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</si>
  <si>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</si>
  <si>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</si>
  <si>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</si>
  <si>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</si>
  <si>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</si>
  <si>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</si>
  <si>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</si>
  <si>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</si>
  <si>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</si>
  <si>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</si>
  <si>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</si>
  <si>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</si>
  <si>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</si>
  <si>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</si>
  <si>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</si>
  <si>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</si>
  <si>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</si>
  <si>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</si>
  <si>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</si>
  <si>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</si>
  <si>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</si>
  <si>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</si>
  <si>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</si>
  <si>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</si>
  <si>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</si>
  <si>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B61JC67</t>
  </si>
  <si>
    <t>Treasury Wine Estates ltd</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</si>
  <si>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</si>
  <si>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</si>
  <si>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</si>
  <si>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</si>
  <si>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</si>
  <si>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</si>
  <si>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</si>
  <si>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</si>
  <si>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</si>
  <si>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</si>
  <si>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</si>
  <si>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</si>
  <si>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</si>
  <si>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</si>
  <si>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</si>
  <si>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Japanese Yen</t>
  </si>
  <si>
    <t>0263494</t>
  </si>
  <si>
    <t>8611229F8</t>
  </si>
  <si>
    <t>STATE STREET BANK + TRUST CO</t>
  </si>
  <si>
    <t>CHF</t>
  </si>
  <si>
    <t>SWISS FRANC</t>
  </si>
  <si>
    <t>EUR</t>
  </si>
  <si>
    <t>EURO CURRENCY</t>
  </si>
  <si>
    <t>JPY</t>
  </si>
  <si>
    <t>JAPANESE YEN</t>
  </si>
  <si>
    <t>USD</t>
  </si>
  <si>
    <t>US DOLLAR</t>
  </si>
  <si>
    <t>RELX PLC   SPON ADR</t>
  </si>
  <si>
    <t>FERRARI NV</t>
  </si>
  <si>
    <t>YUM CHINA HOLDINGS INC</t>
  </si>
  <si>
    <t>INTERCONTINENTAL HOTELS ADR</t>
  </si>
  <si>
    <t>BJ2KSG907</t>
  </si>
  <si>
    <t>AKZO NOBEL N.V.</t>
  </si>
  <si>
    <t>SK TELECOM CO LTD SPON ADR</t>
  </si>
  <si>
    <t>PEARSON PLC SPONSORED ADR</t>
  </si>
  <si>
    <t>TELEPERFORMANCE</t>
  </si>
  <si>
    <t>ICICI BANK LTD SPON ADR</t>
  </si>
  <si>
    <t>YASKAWA ELECTRIC CORP</t>
  </si>
  <si>
    <t>OPEN TEXT CORP</t>
  </si>
  <si>
    <t>DASSAULT SYSTEMES SE</t>
  </si>
  <si>
    <t>DEUTSCHE BANK AG REGISTERED</t>
  </si>
  <si>
    <t>NOKIA CORP SPON ADR</t>
  </si>
  <si>
    <t>067901108</t>
  </si>
  <si>
    <t>BARRICK GOLD CORP</t>
  </si>
  <si>
    <t>NOVO NORDISK A/S SPONS ADR</t>
  </si>
  <si>
    <t>SAP SE SPONSORED ADR</t>
  </si>
  <si>
    <t>BALOISE HOLDING AG   REG</t>
  </si>
  <si>
    <t>LONZA GROUP AG REG</t>
  </si>
  <si>
    <t>GBP</t>
  </si>
  <si>
    <t>B0SWJX907</t>
  </si>
  <si>
    <t>LONDON STOCK EXCHANGE GROUP</t>
  </si>
  <si>
    <t>LOGITECH INTERNATIONAL REG</t>
  </si>
  <si>
    <t>B1JB4K905</t>
  </si>
  <si>
    <t>SYMRISE AG</t>
  </si>
  <si>
    <t>VESTAS WIND SYSTEMS UNSP ADR</t>
  </si>
  <si>
    <t>KB FINANCIAL GROUP INC ADR</t>
  </si>
  <si>
    <t>B4R2R5908</t>
  </si>
  <si>
    <t>JULIUS BAER GROUP LTD</t>
  </si>
  <si>
    <t>48137C108</t>
  </si>
  <si>
    <t>JULIUS BAER GROUP LTD UN ADR</t>
  </si>
  <si>
    <t>AUD</t>
  </si>
  <si>
    <t>B61JC6908</t>
  </si>
  <si>
    <t>TREASURY WINE ESTATES LTD</t>
  </si>
  <si>
    <t>ASML HOLDING NV NY REG SHS</t>
  </si>
  <si>
    <t>UBS GROUP AG REG</t>
  </si>
  <si>
    <t>AERCAP HOLDINGS NV</t>
  </si>
  <si>
    <t>001317205</t>
  </si>
  <si>
    <t>AIA GROUP LTD SP ADR</t>
  </si>
  <si>
    <t>ALIBABA GROUP HOLDING SP ADR</t>
  </si>
  <si>
    <t>AMERICA MOVIL SAB DE CV</t>
  </si>
  <si>
    <t>026349902</t>
  </si>
  <si>
    <t>BANCO SANTANDER CHILE ADR</t>
  </si>
  <si>
    <t>BANK MANDIRI TBK UNSPON ADR</t>
  </si>
  <si>
    <t>B0744B906</t>
  </si>
  <si>
    <t>BUNZL PLC</t>
  </si>
  <si>
    <t>CAE INC</t>
  </si>
  <si>
    <t>CGI INC</t>
  </si>
  <si>
    <t>CSL LTD</t>
  </si>
  <si>
    <t>BM8H5Y907</t>
  </si>
  <si>
    <t>DASSAULT SYSTEMES</t>
  </si>
  <si>
    <t>GRIFOLS SA ADR</t>
  </si>
  <si>
    <t>HDFC BANK LTD ADR</t>
  </si>
  <si>
    <t>ICON PLC</t>
  </si>
  <si>
    <t>LVMH MOET HENNESSY UNSP ADR</t>
  </si>
  <si>
    <t>B28YTC906</t>
  </si>
  <si>
    <t>MAKITA CORP</t>
  </si>
  <si>
    <t>NATIONAL GRID PLC SP ADR</t>
  </si>
  <si>
    <t>NESTLE SA SPONS ADR</t>
  </si>
  <si>
    <t>NIDEC CORP</t>
  </si>
  <si>
    <t>OMRON CORP</t>
  </si>
  <si>
    <t>ORIX CORP</t>
  </si>
  <si>
    <t>QUIMICA Y MINERA CHIL SP ADR</t>
  </si>
  <si>
    <t>RAKUTEN GROUP INC</t>
  </si>
  <si>
    <t>SHOPIFY INC   CLASS A</t>
  </si>
  <si>
    <t>B1Q3J3907</t>
  </si>
  <si>
    <t>SKF AB B SHARES</t>
  </si>
  <si>
    <t>SMITH + NEPHEW PLC  SPON ADR</t>
  </si>
  <si>
    <t>B1WY23900</t>
  </si>
  <si>
    <t>SMITHS GROUP PLC</t>
  </si>
  <si>
    <t>SONY GROUP CORP   SP ADR</t>
  </si>
  <si>
    <t>STMICROELECTRONICS NV NY SHS</t>
  </si>
  <si>
    <t>TAIWAN SEMICONDUCTOR SP ADR</t>
  </si>
  <si>
    <t>TDK CORP</t>
  </si>
  <si>
    <t>TENCENT HOLDINGS LTD UNS ADR</t>
  </si>
  <si>
    <t>UNIQURE NV</t>
  </si>
  <si>
    <t>VEOLIA 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</si>
</sst>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5">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2" t="s">
        <v>202</v>
      </c>
      <c r="C5" s="312"/>
      <c r="D5" s="312"/>
      <c r="E5" s="312"/>
      <c r="F5" s="312"/>
      <c r="G5" s="312"/>
      <c r="H5" s="312"/>
      <c r="I5" s="312"/>
      <c r="J5" s="312"/>
      <c r="K5" s="312"/>
      <c r="L5" s="312"/>
      <c r="M5" s="312"/>
      <c r="N5" s="312"/>
      <c r="O5" s="312"/>
      <c r="P5" s="312"/>
    </row>
    <row r="6" spans="1:19">
      <c r="B6" s="312"/>
      <c r="C6" s="312"/>
      <c r="D6" s="312"/>
      <c r="E6" s="312"/>
      <c r="F6" s="312"/>
      <c r="G6" s="312"/>
      <c r="H6" s="312"/>
      <c r="I6" s="312"/>
      <c r="J6" s="312"/>
      <c r="K6" s="312"/>
      <c r="L6" s="312"/>
      <c r="M6" s="312"/>
      <c r="N6" s="312"/>
      <c r="O6" s="312"/>
      <c r="P6" s="312"/>
    </row>
    <row r="7" spans="1:19">
      <c r="B7" s="312"/>
      <c r="C7" s="312"/>
      <c r="D7" s="312"/>
      <c r="E7" s="312"/>
      <c r="F7" s="312"/>
      <c r="G7" s="312"/>
      <c r="H7" s="312"/>
      <c r="I7" s="312"/>
      <c r="J7" s="312"/>
      <c r="K7" s="312"/>
      <c r="L7" s="312"/>
      <c r="M7" s="312"/>
      <c r="N7" s="312"/>
      <c r="O7" s="312"/>
      <c r="P7" s="312"/>
    </row>
    <row r="8" spans="1:19" ht="12.75" customHeight="1">
      <c r="B8" s="133"/>
      <c r="C8" s="133"/>
      <c r="D8" s="133"/>
      <c r="E8" s="133"/>
      <c r="F8" s="133"/>
      <c r="G8" s="133"/>
      <c r="H8" s="133"/>
      <c r="I8" s="133"/>
      <c r="J8" s="133"/>
      <c r="K8" s="133"/>
      <c r="L8" s="133"/>
      <c r="M8" s="133"/>
      <c r="N8" s="133"/>
      <c r="O8" s="133"/>
      <c r="P8" s="133"/>
    </row>
    <row r="9" spans="1:19" ht="15" customHeight="1">
      <c r="B9" s="313" t="s">
        <v>189</v>
      </c>
      <c r="C9" s="313"/>
      <c r="D9" s="313"/>
      <c r="E9" s="313"/>
      <c r="F9" s="313"/>
      <c r="G9" s="313"/>
      <c r="H9" s="313"/>
      <c r="I9" s="313"/>
      <c r="J9" s="313"/>
      <c r="K9" s="313"/>
      <c r="L9" s="313"/>
      <c r="M9" s="313"/>
      <c r="N9" s="313"/>
      <c r="O9" s="313"/>
      <c r="P9" s="313"/>
      <c r="Q9" s="313"/>
    </row>
    <row r="10" spans="1:19" ht="15" customHeight="1">
      <c r="B10" s="313"/>
      <c r="C10" s="313"/>
      <c r="D10" s="313"/>
      <c r="E10" s="313"/>
      <c r="F10" s="313"/>
      <c r="G10" s="313"/>
      <c r="H10" s="313"/>
      <c r="I10" s="313"/>
      <c r="J10" s="313"/>
      <c r="K10" s="313"/>
      <c r="L10" s="313"/>
      <c r="M10" s="313"/>
      <c r="N10" s="313"/>
      <c r="O10" s="313"/>
      <c r="P10" s="313"/>
      <c r="Q10" s="313"/>
    </row>
    <row r="11" spans="1:19" ht="15" customHeight="1">
      <c r="B11" s="313" t="s">
        <v>244</v>
      </c>
      <c r="C11" s="313"/>
      <c r="D11" s="313"/>
      <c r="E11" s="313"/>
      <c r="F11" s="313"/>
      <c r="G11" s="313"/>
      <c r="H11" s="313"/>
      <c r="I11" s="313"/>
      <c r="J11" s="313"/>
      <c r="K11" s="313"/>
      <c r="L11" s="313"/>
      <c r="M11" s="313"/>
      <c r="N11" s="313"/>
      <c r="O11" s="313"/>
      <c r="P11" s="313"/>
      <c r="Q11" s="313"/>
    </row>
    <row r="12" spans="1:19" ht="26.25" customHeight="1">
      <c r="B12" s="313"/>
      <c r="C12" s="313"/>
      <c r="D12" s="313"/>
      <c r="E12" s="313"/>
      <c r="F12" s="313"/>
      <c r="G12" s="313"/>
      <c r="H12" s="313"/>
      <c r="I12" s="313"/>
      <c r="J12" s="313"/>
      <c r="K12" s="313"/>
      <c r="L12" s="313"/>
      <c r="M12" s="313"/>
      <c r="N12" s="313"/>
      <c r="O12" s="313"/>
      <c r="P12" s="313"/>
      <c r="Q12" s="313"/>
    </row>
    <row r="13" spans="1:19">
      <c r="C13" s="10"/>
    </row>
    <row r="14" spans="1:19">
      <c r="B14" s="311" t="s">
        <v>245</v>
      </c>
      <c r="C14" s="311"/>
      <c r="D14" s="311"/>
      <c r="E14" s="311"/>
      <c r="F14" s="311"/>
      <c r="G14" s="311"/>
      <c r="H14" s="311"/>
      <c r="I14" s="311"/>
      <c r="J14" s="311"/>
      <c r="K14" s="311"/>
      <c r="L14" s="311"/>
      <c r="M14" s="311"/>
      <c r="N14" s="311"/>
      <c r="O14" s="311"/>
      <c r="P14" s="311"/>
      <c r="Q14" s="311"/>
      <c r="R14" s="311"/>
      <c r="S14" s="311"/>
    </row>
    <row r="15" spans="1:19" ht="38.25" customHeight="1">
      <c r="B15" s="311"/>
      <c r="C15" s="311"/>
      <c r="D15" s="311"/>
      <c r="E15" s="311"/>
      <c r="F15" s="311"/>
      <c r="G15" s="311"/>
      <c r="H15" s="311"/>
      <c r="I15" s="311"/>
      <c r="J15" s="311"/>
      <c r="K15" s="311"/>
      <c r="L15" s="311"/>
      <c r="M15" s="311"/>
      <c r="N15" s="311"/>
      <c r="O15" s="311"/>
      <c r="P15" s="311"/>
      <c r="Q15" s="311"/>
      <c r="R15" s="311"/>
      <c r="S15" s="311"/>
    </row>
    <row r="16" spans="1:19">
      <c r="B16" s="11" t="s">
        <v>110</v>
      </c>
      <c r="C16" s="10"/>
    </row>
    <row r="17" spans="2:19">
      <c r="B17" s="11" t="s">
        <v>111</v>
      </c>
      <c r="C17" s="10"/>
    </row>
    <row r="18" spans="2:19" ht="8.25" customHeight="1">
      <c r="C18" s="10"/>
    </row>
    <row r="19" spans="2:19" ht="15" customHeight="1">
      <c r="B19" s="314" t="s">
        <v>246</v>
      </c>
      <c r="C19" s="314"/>
      <c r="D19" s="314"/>
      <c r="E19" s="314"/>
      <c r="F19" s="314"/>
      <c r="G19" s="314"/>
      <c r="H19" s="314"/>
      <c r="I19" s="314"/>
      <c r="J19" s="314"/>
      <c r="K19" s="314"/>
      <c r="L19" s="314"/>
      <c r="M19" s="314"/>
      <c r="N19" s="314"/>
      <c r="O19" s="314"/>
      <c r="P19" s="314"/>
      <c r="Q19" s="314"/>
      <c r="R19" s="314"/>
      <c r="S19" s="314"/>
    </row>
    <row r="20" spans="2:19" ht="37.5" customHeight="1">
      <c r="B20" s="314" t="s">
        <v>187</v>
      </c>
      <c r="C20" s="314"/>
      <c r="D20" s="314"/>
      <c r="E20" s="314"/>
      <c r="F20" s="314"/>
      <c r="G20" s="314"/>
      <c r="H20" s="314"/>
      <c r="I20" s="314"/>
      <c r="J20" s="314"/>
      <c r="K20" s="314"/>
      <c r="L20" s="314"/>
      <c r="M20" s="314"/>
      <c r="N20" s="314"/>
      <c r="O20" s="314"/>
      <c r="P20" s="314"/>
      <c r="Q20" s="314"/>
      <c r="R20" s="314"/>
      <c r="S20" s="314"/>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432</v>
      </c>
      <c r="B4" s="131">
        <v>942.73</v>
      </c>
      <c r="C4" s="131"/>
      <c r="D4" s="131" t="s">
        <v>426</v>
      </c>
      <c r="E4" s="131">
        <v>942.73</v>
      </c>
      <c r="F4" s="131"/>
      <c r="G4" s="131">
        <v>-0.8</v>
      </c>
      <c r="H4" s="131"/>
      <c r="I4" s="98"/>
      <c r="J4" s="132">
        <v>45169</v>
      </c>
      <c r="K4" s="132">
        <v>45170</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942.73</v>
      </c>
      <c r="C11" s="73">
        <f t="shared" ref="C11:H11" si="0">SUM(C4:C10)</f>
        <v>0</v>
      </c>
      <c r="D11" s="73">
        <f t="shared" si="0"/>
        <v>0</v>
      </c>
      <c r="E11" s="73">
        <f>SUM(E4:E10)</f>
        <v>942.73</v>
      </c>
      <c r="F11" s="73">
        <f t="shared" si="0"/>
        <v>0</v>
      </c>
      <c r="G11" s="73">
        <f t="shared" si="0"/>
        <v>-0.8</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-0.8</v>
      </c>
      <c r="E25" s="81">
        <f>H11</f>
        <v>0</v>
      </c>
      <c r="F25" s="82">
        <f>D25-E25</f>
        <v>-0.8</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8" max="8" width="17.5703125" customWidth="1"/>
    <col min="11" max="11" width="14.5703125" customWidth="1"/>
    <col min="13" max="13" width="11.140625" customWidth="1"/>
  </cols>
  <sheetData>
    <row r="1" spans="1:13">
      <c r="A1" t="s">
        <v>273</v>
      </c>
      <c r="B1" s="276" t="s">
        <v>272</v>
      </c>
      <c r="C1" s="276" t="s">
        <v>271</v>
      </c>
      <c r="D1" t="s">
        <v>270</v>
      </c>
      <c r="E1" t="s">
        <v>269</v>
      </c>
      <c r="F1" t="s">
        <v>268</v>
      </c>
      <c r="G1" t="s">
        <v>267</v>
      </c>
      <c r="H1" t="s">
        <v>266</v>
      </c>
      <c r="I1" t="s">
        <v>265</v>
      </c>
      <c r="J1" t="s">
        <v>264</v>
      </c>
      <c r="K1" t="s">
        <v>263</v>
      </c>
      <c r="L1" t="s">
        <v>262</v>
      </c>
      <c r="M1" t="s">
        <v>261</v>
      </c>
    </row>
    <row r="2" spans="1:13">
      <c r="A2" t="s">
        <v>293</v>
      </c>
      <c r="B2" s="276">
        <v>4031976</v>
      </c>
      <c r="C2" s="276">
        <v>4031976</v>
      </c>
      <c r="D2" t="s">
        <v>294</v>
      </c>
      <c r="E2">
        <v>1981</v>
      </c>
      <c r="F2">
        <v>416679.14</v>
      </c>
      <c r="G2">
        <v>199.93</v>
      </c>
      <c r="H2">
        <v>396071.14</v>
      </c>
      <c r="I2">
        <v>369368.29</v>
      </c>
      <c r="J2">
        <v>184.42</v>
      </c>
      <c r="K2">
        <v>365336.02</v>
      </c>
      <c r="L2" t="s">
        <v>295</v>
      </c>
      <c r="M2" s="1">
        <v>45169</v>
      </c>
    </row>
    <row r="3" spans="1:13">
      <c r="A3" t="s">
        <v>293</v>
      </c>
      <c r="B3" s="278" t="s">
        <v>296</v>
      </c>
      <c r="C3" s="276" t="s">
        <v>297</v>
      </c>
      <c r="D3" t="s">
        <v>298</v>
      </c>
      <c r="E3">
        <v>6519</v>
      </c>
      <c r="F3">
        <v>346577.48</v>
      </c>
      <c r="G3">
        <v>61.52</v>
      </c>
      <c r="H3">
        <v>401048.88</v>
      </c>
      <c r="I3">
        <v>346577.48</v>
      </c>
      <c r="J3">
        <v>61.52</v>
      </c>
      <c r="K3">
        <v>401048.88</v>
      </c>
      <c r="L3" t="s">
        <v>299</v>
      </c>
      <c r="M3" s="1">
        <v>45169</v>
      </c>
    </row>
    <row r="4" spans="1:13">
      <c r="A4" t="s">
        <v>293</v>
      </c>
      <c r="B4" s="276">
        <v>1317205</v>
      </c>
      <c r="C4" s="276" t="s">
        <v>300</v>
      </c>
      <c r="D4" t="s">
        <v>301</v>
      </c>
      <c r="E4">
        <v>19260</v>
      </c>
      <c r="F4">
        <v>664429.89</v>
      </c>
      <c r="G4">
        <v>36.11</v>
      </c>
      <c r="H4">
        <v>695478.6</v>
      </c>
      <c r="I4">
        <v>664429.89</v>
      </c>
      <c r="J4">
        <v>36.11</v>
      </c>
      <c r="K4">
        <v>695478.6</v>
      </c>
      <c r="L4" t="s">
        <v>299</v>
      </c>
      <c r="M4" s="1">
        <v>45169</v>
      </c>
    </row>
    <row r="5" spans="1:13">
      <c r="A5" t="s">
        <v>293</v>
      </c>
      <c r="B5" s="276" t="s">
        <v>302</v>
      </c>
      <c r="C5" s="276" t="s">
        <v>302</v>
      </c>
      <c r="D5" t="s">
        <v>303</v>
      </c>
      <c r="E5">
        <v>4674</v>
      </c>
      <c r="F5">
        <v>460951.74</v>
      </c>
      <c r="G5">
        <v>81.349999999999994</v>
      </c>
      <c r="H5">
        <v>380243.89</v>
      </c>
      <c r="I5">
        <v>412571.71</v>
      </c>
      <c r="J5">
        <v>75.040000000000006</v>
      </c>
      <c r="K5">
        <v>350736.96</v>
      </c>
      <c r="L5" t="s">
        <v>295</v>
      </c>
      <c r="M5" s="1">
        <v>45169</v>
      </c>
    </row>
    <row r="6" spans="1:13">
      <c r="A6" t="s">
        <v>293</v>
      </c>
      <c r="B6" s="276" t="s">
        <v>304</v>
      </c>
      <c r="C6" s="276" t="s">
        <v>305</v>
      </c>
      <c r="D6" t="s">
        <v>306</v>
      </c>
      <c r="E6">
        <v>2420</v>
      </c>
      <c r="F6">
        <v>300247.95</v>
      </c>
      <c r="G6">
        <v>92.9</v>
      </c>
      <c r="H6">
        <v>224818</v>
      </c>
      <c r="I6">
        <v>300247.95</v>
      </c>
      <c r="J6">
        <v>92.9</v>
      </c>
      <c r="K6">
        <v>224818</v>
      </c>
      <c r="L6" t="s">
        <v>299</v>
      </c>
      <c r="M6" s="1">
        <v>45169</v>
      </c>
    </row>
    <row r="7" spans="1:13">
      <c r="A7" t="s">
        <v>293</v>
      </c>
      <c r="B7" s="276" t="s">
        <v>307</v>
      </c>
      <c r="C7" s="276" t="s">
        <v>308</v>
      </c>
      <c r="D7" t="s">
        <v>309</v>
      </c>
      <c r="E7">
        <v>31119</v>
      </c>
      <c r="F7">
        <v>540402.04</v>
      </c>
      <c r="G7">
        <v>19.170000000000002</v>
      </c>
      <c r="H7">
        <v>596551.23</v>
      </c>
      <c r="I7">
        <v>540402.04</v>
      </c>
      <c r="J7">
        <v>19.170000000000002</v>
      </c>
      <c r="K7">
        <v>596551.23</v>
      </c>
      <c r="L7" t="s">
        <v>299</v>
      </c>
      <c r="M7" s="1">
        <v>45169</v>
      </c>
    </row>
    <row r="8" spans="1:13">
      <c r="A8" t="s">
        <v>293</v>
      </c>
      <c r="B8" s="276" t="s">
        <v>310</v>
      </c>
      <c r="C8" s="276" t="s">
        <v>311</v>
      </c>
      <c r="D8" t="s">
        <v>312</v>
      </c>
      <c r="E8">
        <v>1400</v>
      </c>
      <c r="F8">
        <v>268038.5</v>
      </c>
      <c r="G8">
        <v>660.53</v>
      </c>
      <c r="H8">
        <v>924742</v>
      </c>
      <c r="I8">
        <v>268038.5</v>
      </c>
      <c r="J8">
        <v>660.53</v>
      </c>
      <c r="K8">
        <v>924742</v>
      </c>
      <c r="L8" t="s">
        <v>299</v>
      </c>
      <c r="M8" s="1">
        <v>45169</v>
      </c>
    </row>
    <row r="9" spans="1:13">
      <c r="A9" t="s">
        <v>293</v>
      </c>
      <c r="B9" s="290" t="s">
        <v>423</v>
      </c>
      <c r="C9" s="290" t="s">
        <v>423</v>
      </c>
      <c r="D9" t="s">
        <v>313</v>
      </c>
      <c r="E9">
        <v>68820</v>
      </c>
      <c r="F9">
        <v>556138.74</v>
      </c>
      <c r="G9">
        <v>12.77</v>
      </c>
      <c r="H9">
        <v>878673.81</v>
      </c>
      <c r="I9">
        <v>423938.11</v>
      </c>
      <c r="J9">
        <v>10.07</v>
      </c>
      <c r="K9">
        <v>693361.5</v>
      </c>
      <c r="L9" t="s">
        <v>314</v>
      </c>
      <c r="M9" s="1">
        <v>45169</v>
      </c>
    </row>
    <row r="10" spans="1:13">
      <c r="A10" t="s">
        <v>293</v>
      </c>
      <c r="B10" s="276">
        <v>7124594</v>
      </c>
      <c r="C10" s="276">
        <v>7124594</v>
      </c>
      <c r="D10" t="s">
        <v>315</v>
      </c>
      <c r="E10">
        <v>2772</v>
      </c>
      <c r="F10">
        <v>415902.18</v>
      </c>
      <c r="G10">
        <v>156.49</v>
      </c>
      <c r="H10">
        <v>433801.83</v>
      </c>
      <c r="I10">
        <v>414592.09</v>
      </c>
      <c r="J10">
        <v>138.19999999999999</v>
      </c>
      <c r="K10">
        <v>383090.4</v>
      </c>
      <c r="L10" t="s">
        <v>316</v>
      </c>
      <c r="M10" s="1">
        <v>45169</v>
      </c>
    </row>
    <row r="11" spans="1:13">
      <c r="A11" t="s">
        <v>293</v>
      </c>
      <c r="B11" s="278" t="s">
        <v>317</v>
      </c>
      <c r="C11" s="276">
        <v>2136646</v>
      </c>
      <c r="D11" t="s">
        <v>318</v>
      </c>
      <c r="E11">
        <v>9014</v>
      </c>
      <c r="F11">
        <v>235941.96</v>
      </c>
      <c r="G11">
        <v>19.13</v>
      </c>
      <c r="H11">
        <v>172437.82</v>
      </c>
      <c r="I11">
        <v>235941.96</v>
      </c>
      <c r="J11">
        <v>19.13</v>
      </c>
      <c r="K11">
        <v>172437.82</v>
      </c>
      <c r="L11" t="s">
        <v>299</v>
      </c>
      <c r="M11" s="1">
        <v>45169</v>
      </c>
    </row>
    <row r="12" spans="1:13">
      <c r="A12" t="s">
        <v>293</v>
      </c>
      <c r="B12" s="276">
        <v>67901108</v>
      </c>
      <c r="C12" s="276">
        <v>2024677</v>
      </c>
      <c r="D12" t="s">
        <v>319</v>
      </c>
      <c r="E12">
        <v>11886</v>
      </c>
      <c r="F12">
        <v>137974.39000000001</v>
      </c>
      <c r="G12">
        <v>16.21</v>
      </c>
      <c r="H12">
        <v>192672.06</v>
      </c>
      <c r="I12">
        <v>137974.39000000001</v>
      </c>
      <c r="J12">
        <v>16.21</v>
      </c>
      <c r="K12">
        <v>192672.06</v>
      </c>
      <c r="L12" t="s">
        <v>299</v>
      </c>
      <c r="M12" s="1">
        <v>45169</v>
      </c>
    </row>
    <row r="13" spans="1:13">
      <c r="A13" t="s">
        <v>293</v>
      </c>
      <c r="B13" s="276" t="s">
        <v>320</v>
      </c>
      <c r="C13" s="276" t="s">
        <v>320</v>
      </c>
      <c r="D13" t="s">
        <v>321</v>
      </c>
      <c r="E13">
        <v>19177</v>
      </c>
      <c r="F13">
        <v>577964.12</v>
      </c>
      <c r="G13">
        <v>35.86</v>
      </c>
      <c r="H13">
        <v>687757.07</v>
      </c>
      <c r="I13">
        <v>439178.55</v>
      </c>
      <c r="J13">
        <v>28.3</v>
      </c>
      <c r="K13">
        <v>542709.1</v>
      </c>
      <c r="L13" t="s">
        <v>314</v>
      </c>
      <c r="M13" s="1">
        <v>45169</v>
      </c>
    </row>
    <row r="14" spans="1:13">
      <c r="A14" t="s">
        <v>293</v>
      </c>
      <c r="B14" s="276">
        <v>124765108</v>
      </c>
      <c r="C14" s="276">
        <v>2125097</v>
      </c>
      <c r="D14" t="s">
        <v>322</v>
      </c>
      <c r="E14">
        <v>25808</v>
      </c>
      <c r="F14">
        <v>461328.83</v>
      </c>
      <c r="G14">
        <v>24.11</v>
      </c>
      <c r="H14">
        <v>622230.88</v>
      </c>
      <c r="I14">
        <v>461328.83</v>
      </c>
      <c r="J14">
        <v>24.11</v>
      </c>
      <c r="K14">
        <v>622230.88</v>
      </c>
      <c r="L14" t="s">
        <v>299</v>
      </c>
      <c r="M14" s="1">
        <v>45169</v>
      </c>
    </row>
    <row r="15" spans="1:13">
      <c r="A15" t="s">
        <v>293</v>
      </c>
      <c r="B15" s="276" t="s">
        <v>323</v>
      </c>
      <c r="C15" s="276" t="s">
        <v>324</v>
      </c>
      <c r="D15" t="s">
        <v>325</v>
      </c>
      <c r="E15">
        <v>6829</v>
      </c>
      <c r="F15">
        <v>396204.78</v>
      </c>
      <c r="G15">
        <v>104.14</v>
      </c>
      <c r="H15">
        <v>711172.06</v>
      </c>
      <c r="I15">
        <v>396204.78</v>
      </c>
      <c r="J15">
        <v>104.14</v>
      </c>
      <c r="K15">
        <v>711172.06</v>
      </c>
      <c r="L15" t="s">
        <v>299</v>
      </c>
      <c r="M15" s="1">
        <v>45169</v>
      </c>
    </row>
    <row r="16" spans="1:13">
      <c r="A16" t="s">
        <v>293</v>
      </c>
      <c r="B16" s="276">
        <v>6185495</v>
      </c>
      <c r="C16" s="276">
        <v>6185495</v>
      </c>
      <c r="D16" t="s">
        <v>326</v>
      </c>
      <c r="E16">
        <v>2183</v>
      </c>
      <c r="F16">
        <v>224876.91</v>
      </c>
      <c r="G16">
        <v>177.33</v>
      </c>
      <c r="H16">
        <v>387109.23</v>
      </c>
      <c r="I16">
        <v>296322.06</v>
      </c>
      <c r="J16">
        <v>273.52999999999997</v>
      </c>
      <c r="K16">
        <v>597115.99</v>
      </c>
      <c r="L16" t="s">
        <v>327</v>
      </c>
      <c r="M16" s="1">
        <v>45169</v>
      </c>
    </row>
    <row r="17" spans="1:13">
      <c r="A17" t="s">
        <v>293</v>
      </c>
      <c r="B17" s="276" t="s">
        <v>328</v>
      </c>
      <c r="C17" s="276" t="s">
        <v>328</v>
      </c>
      <c r="D17" t="s">
        <v>329</v>
      </c>
      <c r="E17">
        <v>22675</v>
      </c>
      <c r="F17">
        <v>514856.53</v>
      </c>
      <c r="G17">
        <v>39.69</v>
      </c>
      <c r="H17">
        <v>899969.37</v>
      </c>
      <c r="I17">
        <v>448624.58</v>
      </c>
      <c r="J17">
        <v>36.61</v>
      </c>
      <c r="K17">
        <v>830131.75</v>
      </c>
      <c r="L17" t="s">
        <v>295</v>
      </c>
      <c r="M17" s="1">
        <v>45169</v>
      </c>
    </row>
    <row r="18" spans="1:13">
      <c r="A18" t="s">
        <v>293</v>
      </c>
      <c r="B18" s="276" t="s">
        <v>330</v>
      </c>
      <c r="C18" s="276" t="s">
        <v>331</v>
      </c>
      <c r="D18" t="s">
        <v>332</v>
      </c>
      <c r="E18">
        <v>3243</v>
      </c>
      <c r="F18">
        <v>337436.65</v>
      </c>
      <c r="G18">
        <v>317.74</v>
      </c>
      <c r="H18">
        <v>1030430.82</v>
      </c>
      <c r="I18">
        <v>337436.65</v>
      </c>
      <c r="J18">
        <v>317.74</v>
      </c>
      <c r="K18">
        <v>1030430.82</v>
      </c>
      <c r="L18" t="s">
        <v>299</v>
      </c>
      <c r="M18" s="1">
        <v>45169</v>
      </c>
    </row>
    <row r="19" spans="1:13">
      <c r="A19" t="s">
        <v>293</v>
      </c>
      <c r="B19" s="276">
        <v>398438408</v>
      </c>
      <c r="C19" s="276" t="s">
        <v>333</v>
      </c>
      <c r="D19" t="s">
        <v>334</v>
      </c>
      <c r="E19">
        <v>25596</v>
      </c>
      <c r="F19">
        <v>516790.81</v>
      </c>
      <c r="G19">
        <v>9.4700000000000006</v>
      </c>
      <c r="H19">
        <v>242394.12</v>
      </c>
      <c r="I19">
        <v>516790.81</v>
      </c>
      <c r="J19">
        <v>9.4700000000000006</v>
      </c>
      <c r="K19">
        <v>242394.12</v>
      </c>
      <c r="L19" t="s">
        <v>299</v>
      </c>
      <c r="M19" s="1">
        <v>45169</v>
      </c>
    </row>
    <row r="20" spans="1:13">
      <c r="A20" t="s">
        <v>293</v>
      </c>
      <c r="B20" s="276" t="s">
        <v>335</v>
      </c>
      <c r="C20" s="276">
        <v>2781648</v>
      </c>
      <c r="D20" t="s">
        <v>336</v>
      </c>
      <c r="E20">
        <v>9253</v>
      </c>
      <c r="F20">
        <v>641783.54</v>
      </c>
      <c r="G20">
        <v>62.31</v>
      </c>
      <c r="H20">
        <v>576554.43000000005</v>
      </c>
      <c r="I20">
        <v>641783.54</v>
      </c>
      <c r="J20">
        <v>62.31</v>
      </c>
      <c r="K20">
        <v>576554.43000000005</v>
      </c>
      <c r="L20" t="s">
        <v>299</v>
      </c>
      <c r="M20" s="1">
        <v>45169</v>
      </c>
    </row>
    <row r="21" spans="1:13">
      <c r="A21" t="s">
        <v>293</v>
      </c>
      <c r="B21" s="276" t="s">
        <v>337</v>
      </c>
      <c r="C21" s="276">
        <v>2569286</v>
      </c>
      <c r="D21" t="s">
        <v>338</v>
      </c>
      <c r="E21">
        <v>34555</v>
      </c>
      <c r="F21">
        <v>411870.94</v>
      </c>
      <c r="G21">
        <v>23.17</v>
      </c>
      <c r="H21">
        <v>800639.35</v>
      </c>
      <c r="I21">
        <v>411870.94</v>
      </c>
      <c r="J21">
        <v>23.17</v>
      </c>
      <c r="K21">
        <v>800639.35</v>
      </c>
      <c r="L21" t="s">
        <v>299</v>
      </c>
      <c r="M21" s="1">
        <v>45169</v>
      </c>
    </row>
    <row r="22" spans="1:13">
      <c r="A22" t="s">
        <v>293</v>
      </c>
      <c r="B22" s="276" t="s">
        <v>339</v>
      </c>
      <c r="C22" s="276" t="s">
        <v>340</v>
      </c>
      <c r="D22" t="s">
        <v>341</v>
      </c>
      <c r="E22">
        <v>1361</v>
      </c>
      <c r="F22">
        <v>220051.24</v>
      </c>
      <c r="G22">
        <v>259.94</v>
      </c>
      <c r="H22">
        <v>353778.34</v>
      </c>
      <c r="I22">
        <v>220051.24</v>
      </c>
      <c r="J22">
        <v>259.94</v>
      </c>
      <c r="K22">
        <v>353778.34</v>
      </c>
      <c r="L22" t="s">
        <v>299</v>
      </c>
      <c r="M22" s="1">
        <v>45169</v>
      </c>
    </row>
    <row r="23" spans="1:13">
      <c r="A23" t="s">
        <v>293</v>
      </c>
      <c r="B23" s="276">
        <v>5889505</v>
      </c>
      <c r="C23" s="276">
        <v>5889505</v>
      </c>
      <c r="D23" t="s">
        <v>342</v>
      </c>
      <c r="E23">
        <v>11346</v>
      </c>
      <c r="F23">
        <v>262658.57</v>
      </c>
      <c r="G23">
        <v>35.79</v>
      </c>
      <c r="H23">
        <v>406101.68</v>
      </c>
      <c r="I23">
        <v>223702.81</v>
      </c>
      <c r="J23">
        <v>33.01</v>
      </c>
      <c r="K23">
        <v>374588.19</v>
      </c>
      <c r="L23" t="s">
        <v>295</v>
      </c>
      <c r="M23" s="1">
        <v>45169</v>
      </c>
    </row>
    <row r="24" spans="1:13">
      <c r="A24" t="s">
        <v>293</v>
      </c>
      <c r="B24" s="276" t="s">
        <v>343</v>
      </c>
      <c r="C24" s="276" t="s">
        <v>344</v>
      </c>
      <c r="D24" t="s">
        <v>345</v>
      </c>
      <c r="E24">
        <v>11445</v>
      </c>
      <c r="F24">
        <v>680732.21</v>
      </c>
      <c r="G24">
        <v>75.97</v>
      </c>
      <c r="H24">
        <v>869476.65</v>
      </c>
      <c r="I24">
        <v>680732.21</v>
      </c>
      <c r="J24">
        <v>75.97</v>
      </c>
      <c r="K24">
        <v>869476.65</v>
      </c>
      <c r="L24" t="s">
        <v>299</v>
      </c>
      <c r="M24" s="1">
        <v>45169</v>
      </c>
    </row>
    <row r="25" spans="1:13">
      <c r="A25" t="s">
        <v>293</v>
      </c>
      <c r="B25" s="276" t="s">
        <v>346</v>
      </c>
      <c r="C25" s="276" t="s">
        <v>347</v>
      </c>
      <c r="D25" t="s">
        <v>348</v>
      </c>
      <c r="E25">
        <v>13248</v>
      </c>
      <c r="F25">
        <v>609357.11</v>
      </c>
      <c r="G25">
        <v>40.369999999999997</v>
      </c>
      <c r="H25">
        <v>534821.76</v>
      </c>
      <c r="I25">
        <v>609357.11</v>
      </c>
      <c r="J25">
        <v>40.369999999999997</v>
      </c>
      <c r="K25">
        <v>534821.76</v>
      </c>
      <c r="L25" t="s">
        <v>299</v>
      </c>
      <c r="M25" s="1">
        <v>45169</v>
      </c>
    </row>
    <row r="26" spans="1:13">
      <c r="A26" t="s">
        <v>293</v>
      </c>
      <c r="B26" s="276">
        <v>6499260</v>
      </c>
      <c r="C26" s="276">
        <v>6499260</v>
      </c>
      <c r="D26" t="s">
        <v>349</v>
      </c>
      <c r="E26">
        <v>4932</v>
      </c>
      <c r="F26">
        <v>275349.78999999998</v>
      </c>
      <c r="G26">
        <v>51.38</v>
      </c>
      <c r="H26">
        <v>253428.82</v>
      </c>
      <c r="I26">
        <v>30271858</v>
      </c>
      <c r="J26">
        <v>7478</v>
      </c>
      <c r="K26">
        <v>36881496</v>
      </c>
      <c r="L26" t="s">
        <v>350</v>
      </c>
      <c r="M26" s="1">
        <v>45169</v>
      </c>
    </row>
    <row r="27" spans="1:13">
      <c r="A27" t="s">
        <v>293</v>
      </c>
      <c r="B27" s="276" t="s">
        <v>351</v>
      </c>
      <c r="C27" s="276" t="s">
        <v>352</v>
      </c>
      <c r="D27" t="s">
        <v>353</v>
      </c>
      <c r="E27">
        <v>2551</v>
      </c>
      <c r="F27">
        <v>213753.39</v>
      </c>
      <c r="G27">
        <v>68.819999999999993</v>
      </c>
      <c r="H27">
        <v>175559.82</v>
      </c>
      <c r="I27">
        <v>213753.39</v>
      </c>
      <c r="J27">
        <v>68.819999999999993</v>
      </c>
      <c r="K27">
        <v>175559.82</v>
      </c>
      <c r="L27" t="s">
        <v>299</v>
      </c>
      <c r="M27" s="1">
        <v>45169</v>
      </c>
    </row>
    <row r="28" spans="1:13">
      <c r="A28" t="s">
        <v>293</v>
      </c>
      <c r="B28" s="276" t="s">
        <v>354</v>
      </c>
      <c r="C28" s="276" t="s">
        <v>354</v>
      </c>
      <c r="D28" t="s">
        <v>355</v>
      </c>
      <c r="E28">
        <v>7058</v>
      </c>
      <c r="F28">
        <v>416616.22</v>
      </c>
      <c r="G28">
        <v>103.64</v>
      </c>
      <c r="H28">
        <v>731470.33</v>
      </c>
      <c r="I28">
        <v>313301.18</v>
      </c>
      <c r="J28">
        <v>81.78</v>
      </c>
      <c r="K28">
        <v>577203.24</v>
      </c>
      <c r="L28" t="s">
        <v>314</v>
      </c>
      <c r="M28" s="1">
        <v>45169</v>
      </c>
    </row>
    <row r="29" spans="1:13">
      <c r="A29" t="s">
        <v>293</v>
      </c>
      <c r="B29" s="276">
        <v>7333378</v>
      </c>
      <c r="C29" s="276">
        <v>7333378</v>
      </c>
      <c r="D29" t="s">
        <v>356</v>
      </c>
      <c r="E29">
        <v>1305</v>
      </c>
      <c r="F29">
        <v>253421.67</v>
      </c>
      <c r="G29">
        <v>553.62</v>
      </c>
      <c r="H29">
        <v>722471.41</v>
      </c>
      <c r="I29">
        <v>246818.21</v>
      </c>
      <c r="J29">
        <v>488.9</v>
      </c>
      <c r="K29">
        <v>638014.5</v>
      </c>
      <c r="L29" t="s">
        <v>316</v>
      </c>
      <c r="M29" s="1">
        <v>45169</v>
      </c>
    </row>
    <row r="30" spans="1:13">
      <c r="A30" t="s">
        <v>293</v>
      </c>
      <c r="B30" s="276">
        <v>502441306</v>
      </c>
      <c r="C30" s="276">
        <v>2165747</v>
      </c>
      <c r="D30" t="s">
        <v>357</v>
      </c>
      <c r="E30">
        <v>850</v>
      </c>
      <c r="F30">
        <v>162296.65</v>
      </c>
      <c r="G30">
        <v>169.28</v>
      </c>
      <c r="H30">
        <v>143888</v>
      </c>
      <c r="I30">
        <v>162296.65</v>
      </c>
      <c r="J30">
        <v>169.28</v>
      </c>
      <c r="K30">
        <v>143888</v>
      </c>
      <c r="L30" t="s">
        <v>299</v>
      </c>
      <c r="M30" s="1">
        <v>45169</v>
      </c>
    </row>
    <row r="31" spans="1:13">
      <c r="A31" t="s">
        <v>293</v>
      </c>
      <c r="B31" s="276" t="s">
        <v>358</v>
      </c>
      <c r="C31" s="276" t="s">
        <v>358</v>
      </c>
      <c r="D31" t="s">
        <v>359</v>
      </c>
      <c r="E31">
        <v>3828</v>
      </c>
      <c r="F31">
        <v>290111.44</v>
      </c>
      <c r="G31">
        <v>115.09</v>
      </c>
      <c r="H31">
        <v>440573.64</v>
      </c>
      <c r="I31">
        <v>389400.74</v>
      </c>
      <c r="J31">
        <v>177.53</v>
      </c>
      <c r="K31">
        <v>679584.84</v>
      </c>
      <c r="L31" t="s">
        <v>327</v>
      </c>
      <c r="M31" s="1">
        <v>45169</v>
      </c>
    </row>
    <row r="32" spans="1:13">
      <c r="A32" t="s">
        <v>293</v>
      </c>
      <c r="B32" s="276">
        <v>6555805</v>
      </c>
      <c r="C32" s="276">
        <v>6555805</v>
      </c>
      <c r="D32" t="s">
        <v>360</v>
      </c>
      <c r="E32">
        <v>12293</v>
      </c>
      <c r="F32">
        <v>438504.51</v>
      </c>
      <c r="G32">
        <v>27.47</v>
      </c>
      <c r="H32">
        <v>337713.28</v>
      </c>
      <c r="I32">
        <v>50705576</v>
      </c>
      <c r="J32">
        <v>3998</v>
      </c>
      <c r="K32">
        <v>49147414</v>
      </c>
      <c r="L32" t="s">
        <v>350</v>
      </c>
      <c r="M32" s="1">
        <v>45169</v>
      </c>
    </row>
    <row r="33" spans="1:13">
      <c r="A33" t="s">
        <v>293</v>
      </c>
      <c r="B33" s="276">
        <v>4741844</v>
      </c>
      <c r="C33" s="276">
        <v>4741844</v>
      </c>
      <c r="D33" t="s">
        <v>361</v>
      </c>
      <c r="E33">
        <v>4336</v>
      </c>
      <c r="F33">
        <v>464034.76</v>
      </c>
      <c r="G33">
        <v>179.97</v>
      </c>
      <c r="H33">
        <v>780329.58</v>
      </c>
      <c r="I33">
        <v>415658.51</v>
      </c>
      <c r="J33">
        <v>166</v>
      </c>
      <c r="K33">
        <v>719776</v>
      </c>
      <c r="L33" t="s">
        <v>295</v>
      </c>
      <c r="M33" s="1">
        <v>45169</v>
      </c>
    </row>
    <row r="34" spans="1:13">
      <c r="A34" t="s">
        <v>293</v>
      </c>
      <c r="B34" s="276">
        <v>636274409</v>
      </c>
      <c r="C34" s="276" t="s">
        <v>362</v>
      </c>
      <c r="D34" t="s">
        <v>363</v>
      </c>
      <c r="E34">
        <v>3935</v>
      </c>
      <c r="F34">
        <v>301533.42</v>
      </c>
      <c r="G34">
        <v>63.21</v>
      </c>
      <c r="H34">
        <v>248731.35</v>
      </c>
      <c r="I34">
        <v>301533.42</v>
      </c>
      <c r="J34">
        <v>63.21</v>
      </c>
      <c r="K34">
        <v>248731.35</v>
      </c>
      <c r="L34" t="s">
        <v>299</v>
      </c>
      <c r="M34" s="1">
        <v>45169</v>
      </c>
    </row>
    <row r="35" spans="1:13">
      <c r="A35" t="s">
        <v>293</v>
      </c>
      <c r="B35" s="276">
        <v>641069406</v>
      </c>
      <c r="C35" s="276" t="s">
        <v>364</v>
      </c>
      <c r="D35" t="s">
        <v>365</v>
      </c>
      <c r="E35">
        <v>1200</v>
      </c>
      <c r="F35">
        <v>153246.96</v>
      </c>
      <c r="G35">
        <v>120.13</v>
      </c>
      <c r="H35">
        <v>144156</v>
      </c>
      <c r="I35">
        <v>153246.96</v>
      </c>
      <c r="J35">
        <v>120.13</v>
      </c>
      <c r="K35">
        <v>144156</v>
      </c>
      <c r="L35" t="s">
        <v>299</v>
      </c>
      <c r="M35" s="1">
        <v>45169</v>
      </c>
    </row>
    <row r="36" spans="1:13">
      <c r="A36" t="s">
        <v>293</v>
      </c>
      <c r="B36" s="276">
        <v>6640682</v>
      </c>
      <c r="C36" s="276">
        <v>6640682</v>
      </c>
      <c r="D36" t="s">
        <v>366</v>
      </c>
      <c r="E36">
        <v>4278</v>
      </c>
      <c r="F36">
        <v>298244.25</v>
      </c>
      <c r="G36">
        <v>52.44</v>
      </c>
      <c r="H36">
        <v>224350.28</v>
      </c>
      <c r="I36">
        <v>32629079</v>
      </c>
      <c r="J36">
        <v>7632</v>
      </c>
      <c r="K36">
        <v>32649696</v>
      </c>
      <c r="L36" t="s">
        <v>350</v>
      </c>
      <c r="M36" s="1">
        <v>45169</v>
      </c>
    </row>
    <row r="37" spans="1:13">
      <c r="A37" t="s">
        <v>293</v>
      </c>
      <c r="B37" s="276">
        <v>654902204</v>
      </c>
      <c r="C37" s="276">
        <v>2640891</v>
      </c>
      <c r="D37" t="s">
        <v>367</v>
      </c>
      <c r="E37">
        <v>139515</v>
      </c>
      <c r="F37">
        <v>648931.64</v>
      </c>
      <c r="G37">
        <v>3.99</v>
      </c>
      <c r="H37">
        <v>556664.85</v>
      </c>
      <c r="I37">
        <v>648931.64</v>
      </c>
      <c r="J37">
        <v>3.99</v>
      </c>
      <c r="K37">
        <v>556664.85</v>
      </c>
      <c r="L37" t="s">
        <v>299</v>
      </c>
      <c r="M37" s="1">
        <v>45169</v>
      </c>
    </row>
    <row r="38" spans="1:13">
      <c r="A38" t="s">
        <v>293</v>
      </c>
      <c r="B38" s="276">
        <v>670100205</v>
      </c>
      <c r="C38" s="276">
        <v>2651202</v>
      </c>
      <c r="D38" t="s">
        <v>368</v>
      </c>
      <c r="E38">
        <v>1000</v>
      </c>
      <c r="F38">
        <v>168173.1</v>
      </c>
      <c r="G38">
        <v>185.62</v>
      </c>
      <c r="H38">
        <v>185620</v>
      </c>
      <c r="I38">
        <v>168173.1</v>
      </c>
      <c r="J38">
        <v>185.62</v>
      </c>
      <c r="K38">
        <v>185620</v>
      </c>
      <c r="L38" t="s">
        <v>299</v>
      </c>
      <c r="M38" s="1">
        <v>45169</v>
      </c>
    </row>
    <row r="39" spans="1:13">
      <c r="A39" t="s">
        <v>293</v>
      </c>
      <c r="B39" s="276">
        <v>6659428</v>
      </c>
      <c r="C39" s="276">
        <v>6659428</v>
      </c>
      <c r="D39" t="s">
        <v>369</v>
      </c>
      <c r="E39">
        <v>4222</v>
      </c>
      <c r="F39">
        <v>217239.91</v>
      </c>
      <c r="G39">
        <v>48.36</v>
      </c>
      <c r="H39">
        <v>204180.83</v>
      </c>
      <c r="I39">
        <v>24196181.57</v>
      </c>
      <c r="J39">
        <v>7038</v>
      </c>
      <c r="K39">
        <v>29714436</v>
      </c>
      <c r="L39" t="s">
        <v>350</v>
      </c>
      <c r="M39" s="1">
        <v>45169</v>
      </c>
    </row>
    <row r="40" spans="1:13">
      <c r="A40" t="s">
        <v>293</v>
      </c>
      <c r="B40" s="276">
        <v>683715106</v>
      </c>
      <c r="C40" s="276">
        <v>2655657</v>
      </c>
      <c r="D40" t="s">
        <v>370</v>
      </c>
      <c r="E40">
        <v>10545</v>
      </c>
      <c r="F40">
        <v>370986.25</v>
      </c>
      <c r="G40">
        <v>40.26</v>
      </c>
      <c r="H40">
        <v>424541.7</v>
      </c>
      <c r="I40">
        <v>370986.25</v>
      </c>
      <c r="J40">
        <v>40.26</v>
      </c>
      <c r="K40">
        <v>424541.7</v>
      </c>
      <c r="L40" t="s">
        <v>299</v>
      </c>
      <c r="M40" s="1">
        <v>45169</v>
      </c>
    </row>
    <row r="41" spans="1:13">
      <c r="A41" t="s">
        <v>293</v>
      </c>
      <c r="B41" s="276">
        <v>6661144</v>
      </c>
      <c r="C41" s="276">
        <v>6661144</v>
      </c>
      <c r="D41" t="s">
        <v>371</v>
      </c>
      <c r="E41">
        <v>19388</v>
      </c>
      <c r="F41">
        <v>313342.39</v>
      </c>
      <c r="G41">
        <v>18.690000000000001</v>
      </c>
      <c r="H41">
        <v>362367.62</v>
      </c>
      <c r="I41">
        <v>34443471</v>
      </c>
      <c r="J41">
        <v>2720</v>
      </c>
      <c r="K41">
        <v>52735360</v>
      </c>
      <c r="L41" t="s">
        <v>350</v>
      </c>
      <c r="M41" s="1">
        <v>45169</v>
      </c>
    </row>
    <row r="42" spans="1:13">
      <c r="A42" t="s">
        <v>293</v>
      </c>
      <c r="B42" s="276">
        <v>705015105</v>
      </c>
      <c r="C42" s="276">
        <v>2704485</v>
      </c>
      <c r="D42" t="s">
        <v>372</v>
      </c>
      <c r="E42">
        <v>37059</v>
      </c>
      <c r="F42">
        <v>434978.65</v>
      </c>
      <c r="G42">
        <v>10.57</v>
      </c>
      <c r="H42">
        <v>391713.63</v>
      </c>
      <c r="I42">
        <v>434978.65</v>
      </c>
      <c r="J42">
        <v>10.57</v>
      </c>
      <c r="K42">
        <v>391713.63</v>
      </c>
      <c r="L42" t="s">
        <v>299</v>
      </c>
      <c r="M42" s="1">
        <v>45169</v>
      </c>
    </row>
    <row r="43" spans="1:13">
      <c r="A43" t="s">
        <v>293</v>
      </c>
      <c r="B43" s="276" t="s">
        <v>373</v>
      </c>
      <c r="C43" s="276" t="s">
        <v>374</v>
      </c>
      <c r="D43" t="s">
        <v>375</v>
      </c>
      <c r="E43">
        <v>41107</v>
      </c>
      <c r="F43">
        <v>449577.75</v>
      </c>
      <c r="G43">
        <v>15.75</v>
      </c>
      <c r="H43">
        <v>647435.25</v>
      </c>
      <c r="I43">
        <v>449577.75</v>
      </c>
      <c r="J43">
        <v>15.75</v>
      </c>
      <c r="K43">
        <v>647435.25</v>
      </c>
      <c r="L43" t="s">
        <v>299</v>
      </c>
      <c r="M43" s="1">
        <v>45169</v>
      </c>
    </row>
    <row r="44" spans="1:13">
      <c r="A44" t="s">
        <v>293</v>
      </c>
      <c r="B44" s="276">
        <v>6229597</v>
      </c>
      <c r="C44" s="276">
        <v>6229597</v>
      </c>
      <c r="D44" t="s">
        <v>376</v>
      </c>
      <c r="E44">
        <v>27352</v>
      </c>
      <c r="F44">
        <v>229351.23</v>
      </c>
      <c r="G44">
        <v>3.91</v>
      </c>
      <c r="H44">
        <v>106810.57</v>
      </c>
      <c r="I44">
        <v>25545139.920000002</v>
      </c>
      <c r="J44">
        <v>568.29999999999995</v>
      </c>
      <c r="K44">
        <v>15544141.6</v>
      </c>
      <c r="L44" t="s">
        <v>350</v>
      </c>
      <c r="M44" s="1">
        <v>45169</v>
      </c>
    </row>
    <row r="45" spans="1:13">
      <c r="A45" t="s">
        <v>293</v>
      </c>
      <c r="B45" s="276">
        <v>759530108</v>
      </c>
      <c r="C45" s="276" t="s">
        <v>377</v>
      </c>
      <c r="D45" t="s">
        <v>378</v>
      </c>
      <c r="E45">
        <v>16887</v>
      </c>
      <c r="F45">
        <v>347567.89</v>
      </c>
      <c r="G45">
        <v>32.53</v>
      </c>
      <c r="H45">
        <v>549334.11</v>
      </c>
      <c r="I45">
        <v>347567.89</v>
      </c>
      <c r="J45">
        <v>32.53</v>
      </c>
      <c r="K45">
        <v>549334.11</v>
      </c>
      <c r="L45" t="s">
        <v>299</v>
      </c>
      <c r="M45" s="1">
        <v>45169</v>
      </c>
    </row>
    <row r="46" spans="1:13">
      <c r="A46" t="s">
        <v>293</v>
      </c>
      <c r="B46" s="276">
        <v>803054204</v>
      </c>
      <c r="C46" s="276">
        <v>2775135</v>
      </c>
      <c r="D46" t="s">
        <v>379</v>
      </c>
      <c r="E46">
        <v>3130</v>
      </c>
      <c r="F46">
        <v>359932.38</v>
      </c>
      <c r="G46">
        <v>139.69</v>
      </c>
      <c r="H46">
        <v>437229.7</v>
      </c>
      <c r="I46">
        <v>359932.38</v>
      </c>
      <c r="J46">
        <v>139.69</v>
      </c>
      <c r="K46">
        <v>437229.7</v>
      </c>
      <c r="L46" t="s">
        <v>299</v>
      </c>
      <c r="M46" s="1">
        <v>45169</v>
      </c>
    </row>
    <row r="47" spans="1:13">
      <c r="A47" t="s">
        <v>293</v>
      </c>
      <c r="B47" s="276" t="s">
        <v>380</v>
      </c>
      <c r="C47" s="276" t="s">
        <v>381</v>
      </c>
      <c r="D47" t="s">
        <v>382</v>
      </c>
      <c r="E47">
        <v>18530</v>
      </c>
      <c r="F47">
        <v>638746.30000000005</v>
      </c>
      <c r="G47">
        <v>66.489999999999995</v>
      </c>
      <c r="H47">
        <v>1232059.7</v>
      </c>
      <c r="I47">
        <v>638746.30000000005</v>
      </c>
      <c r="J47">
        <v>66.489999999999995</v>
      </c>
      <c r="K47">
        <v>1232059.7</v>
      </c>
      <c r="L47" t="s">
        <v>299</v>
      </c>
      <c r="M47" s="1">
        <v>45169</v>
      </c>
    </row>
    <row r="48" spans="1:13">
      <c r="A48" t="s">
        <v>293</v>
      </c>
      <c r="B48" s="276" t="s">
        <v>383</v>
      </c>
      <c r="C48" s="276" t="s">
        <v>384</v>
      </c>
      <c r="D48" t="s">
        <v>385</v>
      </c>
      <c r="E48">
        <v>12268</v>
      </c>
      <c r="F48">
        <v>394093.69</v>
      </c>
      <c r="G48">
        <v>20.079999999999998</v>
      </c>
      <c r="H48">
        <v>246341.44</v>
      </c>
      <c r="I48">
        <v>394093.69</v>
      </c>
      <c r="J48">
        <v>20.079999999999998</v>
      </c>
      <c r="K48">
        <v>246341.44</v>
      </c>
      <c r="L48" t="s">
        <v>299</v>
      </c>
      <c r="M48" s="1">
        <v>45169</v>
      </c>
    </row>
    <row r="49" spans="1:13">
      <c r="A49" t="s">
        <v>293</v>
      </c>
      <c r="B49" s="276" t="s">
        <v>386</v>
      </c>
      <c r="C49" s="276" t="s">
        <v>386</v>
      </c>
      <c r="D49" t="s">
        <v>387</v>
      </c>
      <c r="E49">
        <v>15759</v>
      </c>
      <c r="F49">
        <v>312462.38</v>
      </c>
      <c r="G49">
        <v>16.239999999999998</v>
      </c>
      <c r="H49">
        <v>255851.29</v>
      </c>
      <c r="I49">
        <v>2749844.3</v>
      </c>
      <c r="J49">
        <v>177.75</v>
      </c>
      <c r="K49">
        <v>2801162.25</v>
      </c>
      <c r="L49" t="s">
        <v>388</v>
      </c>
      <c r="M49" s="1">
        <v>45169</v>
      </c>
    </row>
    <row r="50" spans="1:13">
      <c r="A50" t="s">
        <v>293</v>
      </c>
      <c r="B50" s="276" t="s">
        <v>389</v>
      </c>
      <c r="C50" s="276">
        <v>2615565</v>
      </c>
      <c r="D50" t="s">
        <v>390</v>
      </c>
      <c r="E50">
        <v>16837</v>
      </c>
      <c r="F50">
        <v>571952.71</v>
      </c>
      <c r="G50">
        <v>26.94</v>
      </c>
      <c r="H50">
        <v>453588.78</v>
      </c>
      <c r="I50">
        <v>571952.71</v>
      </c>
      <c r="J50">
        <v>26.94</v>
      </c>
      <c r="K50">
        <v>453588.78</v>
      </c>
      <c r="L50" t="s">
        <v>299</v>
      </c>
      <c r="M50" s="1">
        <v>45169</v>
      </c>
    </row>
    <row r="51" spans="1:13">
      <c r="A51" t="s">
        <v>293</v>
      </c>
      <c r="B51" s="276" t="s">
        <v>391</v>
      </c>
      <c r="C51" s="276" t="s">
        <v>391</v>
      </c>
      <c r="D51" t="s">
        <v>392</v>
      </c>
      <c r="E51">
        <v>25547</v>
      </c>
      <c r="F51">
        <v>519184.98</v>
      </c>
      <c r="G51">
        <v>20.78</v>
      </c>
      <c r="H51">
        <v>530947.66</v>
      </c>
      <c r="I51">
        <v>395434.61</v>
      </c>
      <c r="J51">
        <v>16.399999999999999</v>
      </c>
      <c r="K51">
        <v>418970.8</v>
      </c>
      <c r="L51" t="s">
        <v>314</v>
      </c>
      <c r="M51" s="1">
        <v>45169</v>
      </c>
    </row>
    <row r="52" spans="1:13">
      <c r="A52" t="s">
        <v>293</v>
      </c>
      <c r="B52" s="276">
        <v>833635105</v>
      </c>
      <c r="C52" s="276">
        <v>2771122</v>
      </c>
      <c r="D52" t="s">
        <v>393</v>
      </c>
      <c r="E52">
        <v>2500</v>
      </c>
      <c r="F52">
        <v>244878.75</v>
      </c>
      <c r="G52">
        <v>62.59</v>
      </c>
      <c r="H52">
        <v>156475</v>
      </c>
      <c r="I52">
        <v>244878.75</v>
      </c>
      <c r="J52">
        <v>62.59</v>
      </c>
      <c r="K52">
        <v>156475</v>
      </c>
      <c r="L52" t="s">
        <v>299</v>
      </c>
      <c r="M52" s="1">
        <v>45169</v>
      </c>
    </row>
    <row r="53" spans="1:13">
      <c r="A53" t="s">
        <v>293</v>
      </c>
      <c r="B53" s="276">
        <v>835699307</v>
      </c>
      <c r="C53" s="276">
        <v>2821481</v>
      </c>
      <c r="D53" t="s">
        <v>394</v>
      </c>
      <c r="E53">
        <v>5497</v>
      </c>
      <c r="F53">
        <v>283756.40000000002</v>
      </c>
      <c r="G53">
        <v>83.19</v>
      </c>
      <c r="H53">
        <v>457295.43</v>
      </c>
      <c r="I53">
        <v>283756.40000000002</v>
      </c>
      <c r="J53">
        <v>83.19</v>
      </c>
      <c r="K53">
        <v>457295.43</v>
      </c>
      <c r="L53" t="s">
        <v>299</v>
      </c>
      <c r="M53" s="1">
        <v>45169</v>
      </c>
    </row>
    <row r="54" spans="1:13">
      <c r="A54" t="s">
        <v>293</v>
      </c>
      <c r="B54" s="276">
        <v>861012102</v>
      </c>
      <c r="C54" s="276">
        <v>2430025</v>
      </c>
      <c r="D54" t="s">
        <v>395</v>
      </c>
      <c r="E54">
        <v>3100</v>
      </c>
      <c r="F54">
        <v>151409.26999999999</v>
      </c>
      <c r="G54">
        <v>47.26</v>
      </c>
      <c r="H54">
        <v>146506</v>
      </c>
      <c r="I54">
        <v>151409.26999999999</v>
      </c>
      <c r="J54">
        <v>47.26</v>
      </c>
      <c r="K54">
        <v>146506</v>
      </c>
      <c r="L54" t="s">
        <v>299</v>
      </c>
      <c r="M54" s="1">
        <v>45169</v>
      </c>
    </row>
    <row r="55" spans="1:13">
      <c r="A55" t="s">
        <v>293</v>
      </c>
      <c r="B55" s="276">
        <v>6356406</v>
      </c>
      <c r="C55" s="276">
        <v>6356406</v>
      </c>
      <c r="D55" t="s">
        <v>396</v>
      </c>
      <c r="E55">
        <v>12500</v>
      </c>
      <c r="F55">
        <v>206274.35</v>
      </c>
      <c r="G55">
        <v>19.309999999999999</v>
      </c>
      <c r="H55">
        <v>241316.22</v>
      </c>
      <c r="I55">
        <v>26278321</v>
      </c>
      <c r="J55">
        <v>2809.5</v>
      </c>
      <c r="K55">
        <v>35118750</v>
      </c>
      <c r="L55" t="s">
        <v>350</v>
      </c>
      <c r="M55" s="1">
        <v>45169</v>
      </c>
    </row>
    <row r="56" spans="1:13">
      <c r="A56" t="s">
        <v>293</v>
      </c>
      <c r="B56" s="276" t="s">
        <v>397</v>
      </c>
      <c r="C56" s="276" t="s">
        <v>397</v>
      </c>
      <c r="D56" t="s">
        <v>398</v>
      </c>
      <c r="E56">
        <v>7487</v>
      </c>
      <c r="F56">
        <v>611038.05000000005</v>
      </c>
      <c r="G56">
        <v>104.25</v>
      </c>
      <c r="H56">
        <v>780518.13</v>
      </c>
      <c r="I56">
        <v>540509.28</v>
      </c>
      <c r="J56">
        <v>96.16</v>
      </c>
      <c r="K56">
        <v>719949.92</v>
      </c>
      <c r="L56" t="s">
        <v>295</v>
      </c>
      <c r="M56" s="1">
        <v>45169</v>
      </c>
    </row>
    <row r="57" spans="1:13">
      <c r="A57" t="s">
        <v>293</v>
      </c>
      <c r="B57" s="276">
        <v>874039100</v>
      </c>
      <c r="C57" s="276">
        <v>2113382</v>
      </c>
      <c r="D57" t="s">
        <v>399</v>
      </c>
      <c r="E57">
        <v>11979</v>
      </c>
      <c r="F57">
        <v>1283528.8700000001</v>
      </c>
      <c r="G57">
        <v>93.57</v>
      </c>
      <c r="H57">
        <v>1120875.03</v>
      </c>
      <c r="I57">
        <v>1283528.8700000001</v>
      </c>
      <c r="J57">
        <v>93.57</v>
      </c>
      <c r="K57">
        <v>1120875.03</v>
      </c>
      <c r="L57" t="s">
        <v>299</v>
      </c>
      <c r="M57" s="1">
        <v>45169</v>
      </c>
    </row>
    <row r="58" spans="1:13">
      <c r="A58" t="s">
        <v>293</v>
      </c>
      <c r="B58" s="276">
        <v>6869302</v>
      </c>
      <c r="C58" s="276">
        <v>6869302</v>
      </c>
      <c r="D58" t="s">
        <v>400</v>
      </c>
      <c r="E58">
        <v>6584</v>
      </c>
      <c r="F58">
        <v>209611.01</v>
      </c>
      <c r="G58">
        <v>36.51</v>
      </c>
      <c r="H58">
        <v>240413.5</v>
      </c>
      <c r="I58">
        <v>23287522.920000002</v>
      </c>
      <c r="J58">
        <v>5314</v>
      </c>
      <c r="K58">
        <v>34987376</v>
      </c>
      <c r="L58" t="s">
        <v>350</v>
      </c>
      <c r="M58" s="1">
        <v>45169</v>
      </c>
    </row>
    <row r="59" spans="1:13">
      <c r="A59" t="s">
        <v>293</v>
      </c>
      <c r="B59" s="276">
        <v>5999330</v>
      </c>
      <c r="C59" s="276">
        <v>5999330</v>
      </c>
      <c r="D59" t="s">
        <v>401</v>
      </c>
      <c r="E59">
        <v>2593</v>
      </c>
      <c r="F59">
        <v>462751.8</v>
      </c>
      <c r="G59">
        <v>138.61000000000001</v>
      </c>
      <c r="H59">
        <v>359404.87</v>
      </c>
      <c r="I59">
        <v>404365.06</v>
      </c>
      <c r="J59">
        <v>127.85</v>
      </c>
      <c r="K59">
        <v>331515.05</v>
      </c>
      <c r="L59" t="s">
        <v>295</v>
      </c>
      <c r="M59" s="1">
        <v>45169</v>
      </c>
    </row>
    <row r="60" spans="1:13">
      <c r="A60" t="s">
        <v>293</v>
      </c>
      <c r="B60" s="276" t="s">
        <v>402</v>
      </c>
      <c r="C60" s="276" t="s">
        <v>403</v>
      </c>
      <c r="D60" t="s">
        <v>404</v>
      </c>
      <c r="E60">
        <v>4700</v>
      </c>
      <c r="F60">
        <v>218532.14</v>
      </c>
      <c r="G60">
        <v>41.41</v>
      </c>
      <c r="H60">
        <v>194627</v>
      </c>
      <c r="I60">
        <v>218532.14</v>
      </c>
      <c r="J60">
        <v>41.41</v>
      </c>
      <c r="K60">
        <v>194627</v>
      </c>
      <c r="L60" t="s">
        <v>299</v>
      </c>
      <c r="M60" s="1">
        <v>45169</v>
      </c>
    </row>
    <row r="61" spans="1:13">
      <c r="A61" t="s">
        <v>293</v>
      </c>
      <c r="B61" s="276" t="s">
        <v>405</v>
      </c>
      <c r="C61" s="276" t="s">
        <v>405</v>
      </c>
      <c r="D61" t="s">
        <v>406</v>
      </c>
      <c r="E61">
        <v>24064</v>
      </c>
      <c r="F61">
        <v>246081.88</v>
      </c>
      <c r="G61">
        <v>7.57</v>
      </c>
      <c r="H61">
        <v>182059.57</v>
      </c>
      <c r="I61">
        <v>325543.82</v>
      </c>
      <c r="J61">
        <v>11.67</v>
      </c>
      <c r="K61">
        <v>280826.88</v>
      </c>
      <c r="L61" t="s">
        <v>327</v>
      </c>
      <c r="M61" s="1">
        <v>45169</v>
      </c>
    </row>
    <row r="62" spans="1:13">
      <c r="A62" t="s">
        <v>293</v>
      </c>
      <c r="B62" s="276" t="s">
        <v>407</v>
      </c>
      <c r="C62" s="276" t="s">
        <v>408</v>
      </c>
      <c r="D62" t="s">
        <v>409</v>
      </c>
      <c r="E62">
        <v>37907</v>
      </c>
      <c r="F62">
        <v>609490.42000000004</v>
      </c>
      <c r="G62">
        <v>26.71</v>
      </c>
      <c r="H62">
        <v>1012495.97</v>
      </c>
      <c r="I62">
        <v>609490.42000000004</v>
      </c>
      <c r="J62">
        <v>26.71</v>
      </c>
      <c r="K62">
        <v>1012495.97</v>
      </c>
      <c r="L62" t="s">
        <v>299</v>
      </c>
      <c r="M62" s="1">
        <v>45169</v>
      </c>
    </row>
    <row r="63" spans="1:13">
      <c r="A63" t="s">
        <v>293</v>
      </c>
      <c r="B63" s="276" t="s">
        <v>410</v>
      </c>
      <c r="C63" s="276" t="s">
        <v>411</v>
      </c>
      <c r="D63" t="s">
        <v>412</v>
      </c>
      <c r="E63">
        <v>10800</v>
      </c>
      <c r="F63">
        <v>742151.09</v>
      </c>
      <c r="G63">
        <v>8.7100000000000009</v>
      </c>
      <c r="H63">
        <v>94068</v>
      </c>
      <c r="I63">
        <v>742151.09</v>
      </c>
      <c r="J63">
        <v>8.7100000000000009</v>
      </c>
      <c r="K63">
        <v>94068</v>
      </c>
      <c r="L63" t="s">
        <v>299</v>
      </c>
      <c r="M63" s="1">
        <v>45169</v>
      </c>
    </row>
    <row r="64" spans="1:13">
      <c r="A64" t="s">
        <v>293</v>
      </c>
      <c r="B64" s="276">
        <v>4031879</v>
      </c>
      <c r="C64" s="276">
        <v>4031879</v>
      </c>
      <c r="D64" t="s">
        <v>413</v>
      </c>
      <c r="E64">
        <v>24390</v>
      </c>
      <c r="F64">
        <v>516604.71</v>
      </c>
      <c r="G64">
        <v>31.29</v>
      </c>
      <c r="H64">
        <v>763112.97</v>
      </c>
      <c r="I64">
        <v>454323.62</v>
      </c>
      <c r="J64">
        <v>28.86</v>
      </c>
      <c r="K64">
        <v>703895.4</v>
      </c>
      <c r="L64" t="s">
        <v>295</v>
      </c>
      <c r="M64" s="1">
        <v>45169</v>
      </c>
    </row>
    <row r="65" spans="1:13">
      <c r="A65" t="s">
        <v>293</v>
      </c>
      <c r="B65" s="276">
        <v>6986041</v>
      </c>
      <c r="C65" s="276">
        <v>6986041</v>
      </c>
      <c r="D65" t="s">
        <v>414</v>
      </c>
      <c r="E65">
        <v>6803</v>
      </c>
      <c r="F65">
        <v>179376.93</v>
      </c>
      <c r="G65">
        <v>39.31</v>
      </c>
      <c r="H65">
        <v>267436.01</v>
      </c>
      <c r="I65">
        <v>20344034.75</v>
      </c>
      <c r="J65">
        <v>5721</v>
      </c>
      <c r="K65">
        <v>38919963</v>
      </c>
      <c r="L65" t="s">
        <v>350</v>
      </c>
      <c r="M65" s="1">
        <v>45169</v>
      </c>
    </row>
    <row r="66" spans="1:13">
      <c r="A66" t="s">
        <v>293</v>
      </c>
      <c r="B66" s="276" t="s">
        <v>415</v>
      </c>
      <c r="C66" s="276" t="s">
        <v>416</v>
      </c>
      <c r="D66" t="s">
        <v>417</v>
      </c>
      <c r="E66">
        <v>7000</v>
      </c>
      <c r="F66">
        <v>347096.4</v>
      </c>
      <c r="G66">
        <v>53.69</v>
      </c>
      <c r="H66">
        <v>375830</v>
      </c>
      <c r="I66">
        <v>347096.4</v>
      </c>
      <c r="J66">
        <v>53.69</v>
      </c>
      <c r="K66">
        <v>375830</v>
      </c>
      <c r="L66" t="s">
        <v>299</v>
      </c>
      <c r="M66" s="1">
        <v>45169</v>
      </c>
    </row>
    <row r="67" spans="1:13">
      <c r="A67" t="s">
        <v>293</v>
      </c>
      <c r="B67" s="276" t="s">
        <v>418</v>
      </c>
      <c r="C67" s="276" t="s">
        <v>418</v>
      </c>
      <c r="D67" t="s">
        <v>419</v>
      </c>
      <c r="F67">
        <v>647628.65</v>
      </c>
      <c r="H67">
        <v>647628.65</v>
      </c>
      <c r="I67">
        <v>647628.65</v>
      </c>
      <c r="K67">
        <v>647628.65</v>
      </c>
      <c r="L67" t="s">
        <v>299</v>
      </c>
      <c r="M67" s="1">
        <v>45169</v>
      </c>
    </row>
    <row r="68" spans="1:13">
      <c r="A68" t="s">
        <v>293</v>
      </c>
      <c r="B68" s="276" t="s">
        <v>418</v>
      </c>
      <c r="C68" s="276" t="s">
        <v>418</v>
      </c>
      <c r="D68" t="s">
        <v>420</v>
      </c>
      <c r="E68">
        <v>882.96</v>
      </c>
      <c r="F68">
        <v>1004.77</v>
      </c>
      <c r="G68">
        <v>1.1299999999999999</v>
      </c>
      <c r="H68">
        <v>999.84</v>
      </c>
      <c r="I68">
        <v>882.96</v>
      </c>
      <c r="J68">
        <v>1</v>
      </c>
      <c r="K68">
        <v>882.96</v>
      </c>
      <c r="L68" t="s">
        <v>316</v>
      </c>
      <c r="M68" s="1">
        <v>45169</v>
      </c>
    </row>
    <row r="69" spans="1:13">
      <c r="A69" t="s">
        <v>293</v>
      </c>
      <c r="B69" s="276" t="s">
        <v>418</v>
      </c>
      <c r="C69" s="276" t="s">
        <v>418</v>
      </c>
      <c r="D69" t="s">
        <v>421</v>
      </c>
      <c r="E69">
        <v>24.69</v>
      </c>
      <c r="F69">
        <v>27</v>
      </c>
      <c r="G69">
        <v>1.08</v>
      </c>
      <c r="H69">
        <v>26.77</v>
      </c>
      <c r="I69">
        <v>24.69</v>
      </c>
      <c r="J69">
        <v>1</v>
      </c>
      <c r="K69">
        <v>24.69</v>
      </c>
      <c r="L69" t="s">
        <v>295</v>
      </c>
      <c r="M69" s="1">
        <v>45169</v>
      </c>
    </row>
    <row r="70" spans="1:13">
      <c r="A70" t="s">
        <v>293</v>
      </c>
      <c r="B70" s="276" t="s">
        <v>418</v>
      </c>
      <c r="C70" s="276" t="s">
        <v>418</v>
      </c>
      <c r="D70" t="s">
        <v>422</v>
      </c>
      <c r="E70">
        <v>3536</v>
      </c>
      <c r="F70">
        <v>24.9</v>
      </c>
      <c r="G70">
        <v>0.01</v>
      </c>
      <c r="H70">
        <v>24.3</v>
      </c>
      <c r="I70">
        <v>3536</v>
      </c>
      <c r="J70">
        <v>1</v>
      </c>
      <c r="K70">
        <v>3536</v>
      </c>
      <c r="L70" t="s">
        <v>350</v>
      </c>
      <c r="M70" s="1">
        <v>45169</v>
      </c>
    </row>
    <row r="71" spans="1:13">
      <c r="B71" s="278"/>
      <c r="C71" s="278"/>
      <c r="M71" s="1"/>
    </row>
    <row r="72" spans="1:13">
      <c r="M72" s="1"/>
    </row>
    <row r="73" spans="1:13">
      <c r="M73" s="1"/>
    </row>
    <row r="74" spans="1:13">
      <c r="M74" s="1"/>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45169</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648679.41000000015</v>
      </c>
      <c r="D14" s="185">
        <f>Cash!D18</f>
        <v>648679.56000000006</v>
      </c>
      <c r="E14" s="186">
        <f>C14-D14</f>
        <v>-0.14999999990686774</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950200</v>
      </c>
      <c r="D17" s="189">
        <f>Share_Cost_Mkt!E81</f>
        <v>950200</v>
      </c>
      <c r="E17" s="186">
        <f>C17-D17</f>
        <v>0</v>
      </c>
      <c r="F17" s="29"/>
      <c r="G17" s="30" t="s">
        <v>51</v>
      </c>
      <c r="H17" s="31"/>
    </row>
    <row r="18" spans="1:8" ht="15.75">
      <c r="A18" s="37"/>
      <c r="B18" s="28" t="s">
        <v>39</v>
      </c>
      <c r="C18" s="186">
        <f>Share_Cost_Mkt!H81</f>
        <v>25042174.270000007</v>
      </c>
      <c r="D18" s="186">
        <f>Share_Cost_Mkt!I81</f>
        <v>25755412.630000006</v>
      </c>
      <c r="E18" s="186">
        <f>C18-D18</f>
        <v>-713238.3599999994</v>
      </c>
      <c r="F18" s="29"/>
      <c r="G18" s="30" t="s">
        <v>51</v>
      </c>
      <c r="H18" s="31"/>
    </row>
    <row r="19" spans="1:8" ht="79.900000000000006" customHeight="1">
      <c r="A19" s="37"/>
      <c r="B19" s="28" t="s">
        <v>40</v>
      </c>
      <c r="C19" s="186">
        <f>Share_Cost_Mkt!P81</f>
        <v>30601789.090000004</v>
      </c>
      <c r="D19" s="186">
        <f>Share_Cost_Mkt!Q81</f>
        <v>30598768.359999999</v>
      </c>
      <c r="E19" s="186">
        <f>C19-D19</f>
        <v>3020.7300000041723</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3002.35</v>
      </c>
      <c r="D23" s="186">
        <f>SUM(INT_BNI_IM)</f>
        <v>0</v>
      </c>
      <c r="E23" s="186">
        <f t="shared" si="0"/>
        <v>3002.35</v>
      </c>
      <c r="F23" s="29"/>
      <c r="G23" s="30" t="s">
        <v>3</v>
      </c>
      <c r="H23" s="31"/>
    </row>
    <row r="24" spans="1:8" ht="27.75" customHeight="1">
      <c r="A24" s="37"/>
      <c r="B24" s="37" t="s">
        <v>227</v>
      </c>
      <c r="C24" s="186">
        <f>SUM(Dividends!I94)</f>
        <v>30671.329999999998</v>
      </c>
      <c r="D24" s="186">
        <f>SUM(Dividends!J94)</f>
        <v>0</v>
      </c>
      <c r="E24" s="186">
        <f t="shared" si="0"/>
        <v>30671.329999999998</v>
      </c>
      <c r="F24" s="29"/>
      <c r="G24" s="30" t="s">
        <v>1</v>
      </c>
      <c r="H24" s="31"/>
    </row>
    <row r="25" spans="1:8" ht="15.75">
      <c r="A25" s="37"/>
      <c r="B25" s="37" t="s">
        <v>242</v>
      </c>
      <c r="C25" s="186">
        <f>Tax_Reclaims!J93</f>
        <v>107102.52000000003</v>
      </c>
      <c r="D25" s="186">
        <f>SUM(Tax_Reclaims!M93)</f>
        <v>0</v>
      </c>
      <c r="E25" s="186">
        <f t="shared" si="0"/>
        <v>107102.52000000003</v>
      </c>
      <c r="F25" s="29"/>
      <c r="G25" s="30" t="s">
        <v>2</v>
      </c>
      <c r="H25" s="31"/>
    </row>
    <row r="26" spans="1:8" ht="23.25" customHeight="1">
      <c r="A26" s="37"/>
      <c r="B26" s="28" t="s">
        <v>49</v>
      </c>
      <c r="C26" s="186">
        <f>SUM('Pending_FX '!B11,'Pending_FX '!B22)</f>
        <v>942.73</v>
      </c>
      <c r="D26" s="186">
        <f>SUM('Pending_FX '!C11,'Pending_FX '!C22)</f>
        <v>0</v>
      </c>
      <c r="E26" s="186">
        <f t="shared" si="0"/>
        <v>942.73</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942.73</v>
      </c>
      <c r="D32" s="186">
        <f>SUM('Pending_FX '!C11,'Pending_FX '!C22)</f>
        <v>0</v>
      </c>
      <c r="E32" s="186">
        <f t="shared" ref="E32:E41" si="1">C32-D32</f>
        <v>942.73</v>
      </c>
      <c r="F32" s="29"/>
      <c r="G32" s="30" t="s">
        <v>45</v>
      </c>
      <c r="H32" s="31"/>
    </row>
    <row r="33" spans="1:8" ht="15.75">
      <c r="A33" s="256"/>
      <c r="B33" s="37" t="s">
        <v>224</v>
      </c>
      <c r="C33" s="190">
        <v>79532.75</v>
      </c>
      <c r="D33" s="190"/>
      <c r="E33" s="186">
        <f>C33-D33</f>
        <v>79532.75</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-812.84</v>
      </c>
      <c r="D37" s="190">
        <f>SUM(Dividends!R94,Tax_Reclaims!O93)</f>
        <v>0</v>
      </c>
      <c r="E37" s="186">
        <f t="shared" si="1"/>
        <v>-812.84</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-0.8</v>
      </c>
      <c r="D41" s="186">
        <f>'Pending_FX '!E25</f>
        <v>0</v>
      </c>
      <c r="E41" s="186">
        <f t="shared" si="1"/>
        <v>-0.8</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31310898.310000002</v>
      </c>
      <c r="D43" s="186">
        <f>SUM(D14+D19+D22+D23+D24+D25+D26+D27+D28)-SUM(D31:D35)+SUM(D37:D41)</f>
        <v>31247447.919999998</v>
      </c>
      <c r="E43" s="189">
        <f>C43-D43</f>
        <v>63450.390000004321</v>
      </c>
      <c r="F43" s="261">
        <f>(E43/$D43)*10000</f>
        <v>20.30578310345555</v>
      </c>
      <c r="G43" s="30" t="s">
        <v>247</v>
      </c>
      <c r="H43" s="38"/>
    </row>
    <row r="44" spans="1:8" ht="20.25" customHeight="1">
      <c r="A44" s="37"/>
      <c r="B44" s="262" t="s">
        <v>50</v>
      </c>
      <c r="C44" s="37"/>
      <c r="D44" s="37"/>
      <c r="E44" s="260">
        <f>IF(ISERROR(E43/C43),0,E43/C43)</f>
        <v>2.0264634176828992E-3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107102.52000000003</v>
      </c>
      <c r="E48" s="186"/>
      <c r="F48" s="307"/>
      <c r="G48" s="30"/>
      <c r="H48" s="38"/>
    </row>
    <row r="49" spans="1:8" ht="20.25" customHeight="1">
      <c r="B49" s="308" t="s">
        <v>292</v>
      </c>
      <c r="C49" s="37"/>
      <c r="D49" s="189">
        <f>C23+C24+C27+C28</f>
        <v>33673.68</v>
      </c>
      <c r="E49" s="186"/>
      <c r="F49" s="307"/>
      <c r="G49" s="30"/>
      <c r="H49" s="38"/>
    </row>
    <row r="50" spans="1:8" ht="20.25" customHeight="1">
      <c r="B50" s="308" t="s">
        <v>282</v>
      </c>
      <c r="C50" s="37"/>
      <c r="D50" s="189">
        <f>C33</f>
        <v>79532.75</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31310898.310000002</v>
      </c>
      <c r="D53" s="189">
        <f>D43+D48+D49-D50-D51-D52</f>
        <v>31308691.369999997</v>
      </c>
      <c r="E53" s="186">
        <f>C53-D53</f>
        <v>2206.9400000050664</v>
      </c>
      <c r="F53" s="310">
        <f>(E53/$D53)*10000</f>
        <v>0.70489691629837881</v>
      </c>
      <c r="G53" s="30" t="s">
        <v>286</v>
      </c>
      <c r="H53" s="38"/>
    </row>
    <row r="54" spans="1:8">
      <c r="A54" s="42"/>
      <c r="B54" s="305" t="s">
        <v>287</v>
      </c>
      <c r="C54" s="37"/>
      <c r="D54" s="37"/>
      <c r="E54" s="260">
        <f>IF(ISERROR(E53/C53),0,E53/C53)</f>
        <v>7.0484723183436066E-5</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31310898.309999999</v>
      </c>
      <c r="D57" s="273">
        <v>31310898.309999999</v>
      </c>
      <c r="E57" s="186">
        <f t="shared" ref="E57" si="2">C57-D57</f>
        <v>0</v>
      </c>
      <c r="F57" s="261">
        <f>(E57/$D57)*10000</f>
        <v>0</v>
      </c>
      <c r="G57" s="30" t="s">
        <v>236</v>
      </c>
      <c r="H57" s="38"/>
    </row>
    <row r="58" spans="1:8">
      <c r="A58" s="42"/>
      <c r="C58" s="259"/>
    </row>
    <row r="59" spans="1:8" ht="16.5" thickBot="1">
      <c r="B59" s="35" t="s">
        <v>241</v>
      </c>
      <c r="C59" s="263">
        <f>C57-C43</f>
        <v>0</v>
      </c>
      <c r="D59" s="263">
        <f>D57-D43</f>
        <v>63450.390000000596</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294</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200.16019800000001</v>
      </c>
      <c r="M3" s="206">
        <f>VLOOKUP(A3,Sheet1!$C$2:$G$84,5,FALSE)</f>
        <v>199.93</v>
      </c>
      <c r="N3" s="207">
        <f t="shared" ref="N3:N34" si="2">L3-M3</f>
        <v>0.23019800000000146</v>
      </c>
      <c r="O3" s="221">
        <f t="shared" ref="O3:O34" si="3">ROUND(N3/L3,10)</f>
        <v>1.1500688E-3</v>
      </c>
      <c r="P3">
        <v>396517.35</v>
      </c>
      <c r="Q3" s="206">
        <f>VLOOKUP(A3,Sheet1!$C$2:$H$84,6,FALSE)</f>
        <v>396071.14</v>
      </c>
      <c r="R3" s="207">
        <f>P3-Q3</f>
        <v>446.20999999996275</v>
      </c>
      <c r="S3" s="221">
        <f>ROUND(R3/P3,10)</f>
        <v>1.1253228000000001E-3</v>
      </c>
      <c r="T3" s="2"/>
      <c r="U3" s="276">
        <v>4031976</v>
      </c>
    </row>
    <row r="4" spans="1:21">
      <c r="A4" s="253" t="str">
        <f>VLOOKUP(U4,Sheet1!$C$2:$C$84,1,FALSE)</f>
        <v>B1HHKD3</v>
      </c>
      <c r="B4" s="276" t="s">
        <v>296</v>
      </c>
      <c r="C4" s="276" t="s">
        <v>472</v>
      </c>
      <c r="D4">
        <v>6519</v>
      </c>
      <c r="E4" s="206">
        <f>VLOOKUP(A4,Sheet1!$C$2:$E$84,3,FALSE)</f>
        <v>6519</v>
      </c>
      <c r="F4" s="207">
        <f t="shared" si="0"/>
        <v>0</v>
      </c>
      <c r="G4" s="221">
        <f t="shared" ref="G4:G81" si="4">ROUND(F4/D4,10)</f>
        <v>0</v>
      </c>
      <c r="H4">
        <v>313493.84999999998</v>
      </c>
      <c r="I4" s="209">
        <f>VLOOKUP(A4,Sheet1!$C$2:$F$84,4,FALSE)</f>
        <v>346577.48</v>
      </c>
      <c r="J4" s="207">
        <f t="shared" si="1"/>
        <v>-33083.630000000005</v>
      </c>
      <c r="K4" s="221">
        <f t="shared" ref="K4:K64" si="5">ROUND(J4/H4,10)</f>
        <v>-0.10553199050000001</v>
      </c>
      <c r="L4" s="285">
        <v>61.52</v>
      </c>
      <c r="M4" s="206">
        <f>VLOOKUP(A4,Sheet1!$C$2:$G$84,5,FALSE)</f>
        <v>61.52</v>
      </c>
      <c r="N4" s="207">
        <f t="shared" si="2"/>
        <v>0</v>
      </c>
      <c r="O4" s="221">
        <f t="shared" si="3"/>
        <v>0</v>
      </c>
      <c r="P4">
        <v>401048.88</v>
      </c>
      <c r="Q4" s="206">
        <f>VLOOKUP(A4,Sheet1!$C$2:$H$84,6,FALSE)</f>
        <v>401048.88</v>
      </c>
      <c r="R4" s="207">
        <f t="shared" ref="R4:R55" si="6">P4-Q4</f>
        <v>0</v>
      </c>
      <c r="S4" s="221">
        <f t="shared" ref="S4:S64" si="7">ROUND(R4/P4,10)</f>
        <v>0</v>
      </c>
      <c r="T4" s="2"/>
      <c r="U4" s="276" t="s">
        <v>297</v>
      </c>
    </row>
    <row r="5" spans="1:21">
      <c r="A5" s="253" t="str">
        <f>VLOOKUP(U5,Sheet1!$C$2:$C$84,1,FALSE)</f>
        <v>B6331J3</v>
      </c>
      <c r="B5" s="276" t="s">
        <v>473</v>
      </c>
      <c r="C5" s="276" t="s">
        <v>474</v>
      </c>
      <c r="D5">
        <v>19260</v>
      </c>
      <c r="E5" s="206">
        <f>VLOOKUP(A5,Sheet1!$C$2:$E$84,3,FALSE)</f>
        <v>19260</v>
      </c>
      <c r="F5" s="207">
        <f t="shared" si="0"/>
        <v>0</v>
      </c>
      <c r="G5" s="221">
        <f t="shared" si="4"/>
        <v>0</v>
      </c>
      <c r="H5">
        <v>646433.63</v>
      </c>
      <c r="I5" s="209">
        <f>VLOOKUP(A5,Sheet1!$C$2:$F$84,4,FALSE)</f>
        <v>664429.89</v>
      </c>
      <c r="J5" s="207">
        <f t="shared" si="1"/>
        <v>-17996.260000000009</v>
      </c>
      <c r="K5" s="221">
        <f t="shared" si="5"/>
        <v>-2.7839300399999999E-2</v>
      </c>
      <c r="L5" s="285">
        <v>36.11</v>
      </c>
      <c r="M5" s="206">
        <f>VLOOKUP(A5,Sheet1!$C$2:$G$84,5,FALSE)</f>
        <v>36.11</v>
      </c>
      <c r="N5" s="207">
        <f t="shared" si="2"/>
        <v>0</v>
      </c>
      <c r="O5" s="221">
        <f t="shared" si="3"/>
        <v>0</v>
      </c>
      <c r="P5">
        <v>695478.6</v>
      </c>
      <c r="Q5" s="206">
        <f>VLOOKUP(A5,Sheet1!$C$2:$H$84,6,FALSE)</f>
        <v>695478.6</v>
      </c>
      <c r="R5" s="207">
        <f t="shared" si="6"/>
        <v>0</v>
      </c>
      <c r="S5" s="221">
        <f t="shared" si="7"/>
        <v>0</v>
      </c>
      <c r="T5" s="2"/>
      <c r="U5" s="276" t="s">
        <v>300</v>
      </c>
    </row>
    <row r="6" spans="1:21">
      <c r="A6" s="253" t="str">
        <f>VLOOKUP(U6,Sheet1!$C$2:$C$84,1,FALSE)</f>
        <v>BJ2KSG2</v>
      </c>
      <c r="B6" s="276" t="s">
        <v>438</v>
      </c>
      <c r="C6" s="276" t="s">
        <v>439</v>
      </c>
      <c r="D6">
        <v>4674</v>
      </c>
      <c r="E6" s="206">
        <f>VLOOKUP(A6,Sheet1!$C$2:$E$84,3,FALSE)</f>
        <v>4674</v>
      </c>
      <c r="F6" s="207">
        <f t="shared" si="0"/>
        <v>0</v>
      </c>
      <c r="G6" s="221">
        <f t="shared" si="4"/>
        <v>0</v>
      </c>
      <c r="H6">
        <v>458241.92</v>
      </c>
      <c r="I6" s="209">
        <f>VLOOKUP(A6,Sheet1!$C$2:$F$84,4,FALSE)</f>
        <v>460951.74</v>
      </c>
      <c r="J6" s="207">
        <f t="shared" si="1"/>
        <v>-2709.820000000007</v>
      </c>
      <c r="K6" s="221">
        <f t="shared" si="5"/>
        <v>-5.9135139999999999E-3</v>
      </c>
      <c r="L6" s="285">
        <v>81.444643999999997</v>
      </c>
      <c r="M6" s="206">
        <f>VLOOKUP(A6,Sheet1!$C$2:$G$84,5,FALSE)</f>
        <v>81.349999999999994</v>
      </c>
      <c r="N6" s="207">
        <f t="shared" si="2"/>
        <v>9.4644000000002393E-2</v>
      </c>
      <c r="O6" s="221">
        <f t="shared" si="3"/>
        <v>1.1620654E-3</v>
      </c>
      <c r="P6">
        <v>380672.27</v>
      </c>
      <c r="Q6" s="206">
        <f>VLOOKUP(A6,Sheet1!$C$2:$H$84,6,FALSE)</f>
        <v>380243.89</v>
      </c>
      <c r="R6" s="207">
        <f t="shared" si="6"/>
        <v>428.38000000000466</v>
      </c>
      <c r="S6" s="221">
        <f t="shared" si="7"/>
        <v>1.1253248999999999E-3</v>
      </c>
      <c r="T6" s="2"/>
      <c r="U6" s="276" t="s">
        <v>302</v>
      </c>
    </row>
    <row r="7" spans="1:21">
      <c r="A7" s="253" t="str">
        <f>VLOOKUP(U7,Sheet1!$C$2:$C$84,1,FALSE)</f>
        <v>BP41ZD1</v>
      </c>
      <c r="B7" s="276" t="s">
        <v>304</v>
      </c>
      <c r="C7" s="276" t="s">
        <v>475</v>
      </c>
      <c r="D7">
        <v>2420</v>
      </c>
      <c r="E7" s="206">
        <f>VLOOKUP(A7,Sheet1!$C$2:$E$84,3,FALSE)</f>
        <v>2420</v>
      </c>
      <c r="F7" s="207">
        <f t="shared" si="0"/>
        <v>0</v>
      </c>
      <c r="G7" s="221">
        <f t="shared" si="4"/>
        <v>0</v>
      </c>
      <c r="H7">
        <v>300247.95</v>
      </c>
      <c r="I7" s="209">
        <f>VLOOKUP(A7,Sheet1!$C$2:$F$84,4,FALSE)</f>
        <v>300247.95</v>
      </c>
      <c r="J7" s="207">
        <f t="shared" si="1"/>
        <v>0</v>
      </c>
      <c r="K7" s="221">
        <f t="shared" si="5"/>
        <v>0</v>
      </c>
      <c r="L7" s="285">
        <v>92.9</v>
      </c>
      <c r="M7" s="206">
        <f>VLOOKUP(A7,Sheet1!$C$2:$G$84,5,FALSE)</f>
        <v>92.9</v>
      </c>
      <c r="N7" s="207">
        <f t="shared" si="2"/>
        <v>0</v>
      </c>
      <c r="O7" s="221">
        <f t="shared" si="3"/>
        <v>0</v>
      </c>
      <c r="P7">
        <v>224818</v>
      </c>
      <c r="Q7" s="206">
        <f>VLOOKUP(A7,Sheet1!$C$2:$H$84,6,FALSE)</f>
        <v>224818</v>
      </c>
      <c r="R7" s="207">
        <f t="shared" si="6"/>
        <v>0</v>
      </c>
      <c r="S7" s="221">
        <f t="shared" si="7"/>
        <v>0</v>
      </c>
      <c r="T7" s="2"/>
      <c r="U7" s="276" t="s">
        <v>305</v>
      </c>
    </row>
    <row r="8" spans="1:21">
      <c r="A8" s="253" t="str">
        <f>VLOOKUP(U8,Sheet1!$C$2:$C$84,1,FALSE)</f>
        <v>BNHN4P5</v>
      </c>
      <c r="B8" s="276" t="s">
        <v>307</v>
      </c>
      <c r="C8" s="276" t="s">
        <v>476</v>
      </c>
      <c r="D8">
        <v>31119</v>
      </c>
      <c r="E8" s="206">
        <f>VLOOKUP(A8,Sheet1!$C$2:$E$84,3,FALSE)</f>
        <v>31119</v>
      </c>
      <c r="F8" s="207">
        <f t="shared" si="0"/>
        <v>0</v>
      </c>
      <c r="G8" s="221">
        <f t="shared" si="4"/>
        <v>0</v>
      </c>
      <c r="H8">
        <v>484005.09</v>
      </c>
      <c r="I8" s="209">
        <f>VLOOKUP(A8,Sheet1!$C$2:$F$84,4,FALSE)</f>
        <v>540402.04</v>
      </c>
      <c r="J8" s="207">
        <f t="shared" si="1"/>
        <v>-56396.950000000012</v>
      </c>
      <c r="K8" s="221">
        <f t="shared" si="5"/>
        <v>-0.11652139860000001</v>
      </c>
      <c r="L8" s="285">
        <v>19.170000000000002</v>
      </c>
      <c r="M8" s="206">
        <f>VLOOKUP(A8,Sheet1!$C$2:$G$84,5,FALSE)</f>
        <v>19.170000000000002</v>
      </c>
      <c r="N8" s="207">
        <f t="shared" si="2"/>
        <v>0</v>
      </c>
      <c r="O8" s="221">
        <f t="shared" si="3"/>
        <v>0</v>
      </c>
      <c r="P8">
        <v>596551.23</v>
      </c>
      <c r="Q8" s="206">
        <f>VLOOKUP(A8,Sheet1!$C$2:$H$84,6,FALSE)</f>
        <v>596551.23</v>
      </c>
      <c r="R8" s="207">
        <f t="shared" si="6"/>
        <v>0</v>
      </c>
      <c r="S8" s="221">
        <f t="shared" si="7"/>
        <v>0</v>
      </c>
      <c r="T8" s="2"/>
      <c r="U8" s="276" t="s">
        <v>308</v>
      </c>
    </row>
    <row r="9" spans="1:21">
      <c r="A9" s="253" t="str">
        <f>VLOOKUP(U9,Sheet1!$C$2:$C$84,1,FALSE)</f>
        <v>B908F01</v>
      </c>
      <c r="B9" s="276" t="s">
        <v>310</v>
      </c>
      <c r="C9" s="276" t="s">
        <v>470</v>
      </c>
      <c r="D9">
        <v>1400</v>
      </c>
      <c r="E9" s="206">
        <f>VLOOKUP(A9,Sheet1!$C$2:$E$84,3,FALSE)</f>
        <v>1400</v>
      </c>
      <c r="F9" s="207">
        <f t="shared" si="0"/>
        <v>0</v>
      </c>
      <c r="G9" s="221">
        <f t="shared" si="4"/>
        <v>0</v>
      </c>
      <c r="H9">
        <v>209578.63</v>
      </c>
      <c r="I9" s="209">
        <f>VLOOKUP(A9,Sheet1!$C$2:$F$84,4,FALSE)</f>
        <v>268038.5</v>
      </c>
      <c r="J9" s="207">
        <f t="shared" si="1"/>
        <v>-58459.869999999995</v>
      </c>
      <c r="K9" s="221">
        <f t="shared" si="5"/>
        <v>-0.27894003319999999</v>
      </c>
      <c r="L9" s="285">
        <v>660.53</v>
      </c>
      <c r="M9" s="206">
        <f>VLOOKUP(A9,Sheet1!$C$2:$G$84,5,FALSE)</f>
        <v>660.53</v>
      </c>
      <c r="N9" s="207">
        <f t="shared" si="2"/>
        <v>0</v>
      </c>
      <c r="O9" s="221">
        <f t="shared" si="3"/>
        <v>0</v>
      </c>
      <c r="P9">
        <v>924742</v>
      </c>
      <c r="Q9" s="206">
        <f>VLOOKUP(A9,Sheet1!$C$2:$H$84,6,FALSE)</f>
        <v>924742</v>
      </c>
      <c r="R9" s="207">
        <f t="shared" si="6"/>
        <v>0</v>
      </c>
      <c r="S9" s="221">
        <f t="shared" si="7"/>
        <v>0</v>
      </c>
      <c r="T9" s="2"/>
      <c r="U9" s="276" t="s">
        <v>311</v>
      </c>
    </row>
    <row r="10" spans="1:21">
      <c r="A10" s="253" t="str">
        <f>VLOOKUP(U10,Sheet1!$C$2:$C$84,1,FALSE)</f>
        <v>0263494</v>
      </c>
      <c r="B10" s="276" t="s">
        <v>477</v>
      </c>
      <c r="C10" s="276" t="s">
        <v>313</v>
      </c>
      <c r="D10">
        <v>68820</v>
      </c>
      <c r="E10" s="206">
        <f>VLOOKUP(A10,Sheet1!$C$2:$E$84,3,FALSE)</f>
        <v>68820</v>
      </c>
      <c r="F10" s="207">
        <f t="shared" si="0"/>
        <v>0</v>
      </c>
      <c r="G10" s="221">
        <f t="shared" si="4"/>
        <v>0</v>
      </c>
      <c r="H10">
        <v>557196.43000000005</v>
      </c>
      <c r="I10" s="209">
        <f>VLOOKUP(A10,Sheet1!$C$2:$F$84,4,FALSE)</f>
        <v>556138.74</v>
      </c>
      <c r="J10" s="207">
        <f t="shared" si="1"/>
        <v>1057.6900000000605</v>
      </c>
      <c r="K10" s="221">
        <f t="shared" si="5"/>
        <v>1.8982354E-3</v>
      </c>
      <c r="L10" s="285">
        <v>12.766529</v>
      </c>
      <c r="M10" s="206">
        <f>VLOOKUP(A10,Sheet1!$C$2:$G$84,5,FALSE)</f>
        <v>12.77</v>
      </c>
      <c r="N10" s="207">
        <f t="shared" si="2"/>
        <v>-3.4709999999993357E-3</v>
      </c>
      <c r="O10" s="221">
        <f t="shared" si="3"/>
        <v>-2.7188279999999998E-4</v>
      </c>
      <c r="P10">
        <v>878592.53</v>
      </c>
      <c r="Q10" s="206">
        <f>VLOOKUP(A10,Sheet1!$C$2:$H$84,6,FALSE)</f>
        <v>878673.81</v>
      </c>
      <c r="R10" s="207">
        <f t="shared" si="6"/>
        <v>-81.28000000002794</v>
      </c>
      <c r="S10" s="221">
        <f t="shared" si="7"/>
        <v>-9.2511599999999997E-5</v>
      </c>
      <c r="T10" s="2"/>
      <c r="U10" s="276" t="s">
        <v>423</v>
      </c>
    </row>
    <row r="11" spans="1:21">
      <c r="A11" s="253">
        <f>VLOOKUP(U11,Sheet1!$C$2:$C$84,1,FALSE)</f>
        <v>7124594</v>
      </c>
      <c r="B11" s="276">
        <v>712459908</v>
      </c>
      <c r="C11" s="276" t="s">
        <v>453</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156.467591</v>
      </c>
      <c r="M11" s="206">
        <f>VLOOKUP(A11,Sheet1!$C$2:$G$84,5,FALSE)</f>
        <v>156.49</v>
      </c>
      <c r="N11" s="207">
        <f t="shared" si="2"/>
        <v>-2.2409000000010337E-2</v>
      </c>
      <c r="O11" s="221">
        <f t="shared" si="3"/>
        <v>-1.4321820000000001E-4</v>
      </c>
      <c r="P11">
        <v>433728.16</v>
      </c>
      <c r="Q11" s="206">
        <f>VLOOKUP(A11,Sheet1!$C$2:$H$84,6,FALSE)</f>
        <v>433801.83</v>
      </c>
      <c r="R11" s="207">
        <f t="shared" si="6"/>
        <v>-73.67000000004191</v>
      </c>
      <c r="S11" s="221">
        <f t="shared" si="7"/>
        <v>-1.6985289999999999E-4</v>
      </c>
      <c r="T11" s="2"/>
      <c r="U11" s="276">
        <v>7124594</v>
      </c>
    </row>
    <row r="12" spans="1:21">
      <c r="A12" s="253">
        <f>VLOOKUP(U12,Sheet1!$C$2:$C$84,1,FALSE)</f>
        <v>2136646</v>
      </c>
      <c r="B12" s="276" t="s">
        <v>317</v>
      </c>
      <c r="C12" s="276" t="s">
        <v>478</v>
      </c>
      <c r="D12">
        <v>9014</v>
      </c>
      <c r="E12" s="206">
        <f>VLOOKUP(A12,Sheet1!$C$2:$E$84,3,FALSE)</f>
        <v>9014</v>
      </c>
      <c r="F12" s="207">
        <f t="shared" si="0"/>
        <v>0</v>
      </c>
      <c r="G12" s="221">
        <f t="shared" si="4"/>
        <v>0</v>
      </c>
      <c r="H12">
        <v>232522.93</v>
      </c>
      <c r="I12" s="209">
        <f>VLOOKUP(A12,Sheet1!$C$2:$F$84,4,FALSE)</f>
        <v>235941.96</v>
      </c>
      <c r="J12" s="207">
        <f t="shared" si="1"/>
        <v>-3419.0299999999988</v>
      </c>
      <c r="K12" s="221">
        <f t="shared" si="5"/>
        <v>-1.47040552E-2</v>
      </c>
      <c r="L12" s="285">
        <v>19.13</v>
      </c>
      <c r="M12" s="206">
        <f>VLOOKUP(A12,Sheet1!$C$2:$G$84,5,FALSE)</f>
        <v>19.13</v>
      </c>
      <c r="N12" s="207">
        <f t="shared" si="2"/>
        <v>0</v>
      </c>
      <c r="O12" s="221">
        <f t="shared" si="3"/>
        <v>0</v>
      </c>
      <c r="P12">
        <v>172437.82</v>
      </c>
      <c r="Q12" s="206">
        <f>VLOOKUP(A12,Sheet1!$C$2:$H$84,6,FALSE)</f>
        <v>172437.82</v>
      </c>
      <c r="R12" s="207">
        <f t="shared" si="6"/>
        <v>0</v>
      </c>
      <c r="S12" s="221">
        <f t="shared" si="7"/>
        <v>0</v>
      </c>
      <c r="T12" s="2"/>
      <c r="U12" s="276">
        <v>2136646</v>
      </c>
    </row>
    <row r="13" spans="1:21">
      <c r="A13" s="253" t="str">
        <f>VLOOKUP(U13,Sheet1!$C$2:$C$84,1,FALSE)</f>
        <v>B3VCFN3</v>
      </c>
      <c r="B13" s="276" t="s">
        <v>373</v>
      </c>
      <c r="C13" s="276" t="s">
        <v>479</v>
      </c>
      <c r="D13">
        <v>41107</v>
      </c>
      <c r="E13" s="206">
        <f>VLOOKUP(A13,Sheet1!$C$2:$E$84,3,FALSE)</f>
        <v>41107</v>
      </c>
      <c r="F13" s="207">
        <f t="shared" si="0"/>
        <v>0</v>
      </c>
      <c r="G13" s="221">
        <f t="shared" si="4"/>
        <v>0</v>
      </c>
      <c r="H13">
        <v>449577.75</v>
      </c>
      <c r="I13" s="209">
        <f>VLOOKUP(A13,Sheet1!$C$2:$F$84,4,FALSE)</f>
        <v>449577.75</v>
      </c>
      <c r="J13" s="207">
        <f t="shared" si="1"/>
        <v>0</v>
      </c>
      <c r="K13" s="221">
        <f t="shared" si="5"/>
        <v>0</v>
      </c>
      <c r="L13" s="285">
        <v>15.75</v>
      </c>
      <c r="M13" s="206">
        <f>VLOOKUP(A13,Sheet1!$C$2:$G$84,5,FALSE)</f>
        <v>15.75</v>
      </c>
      <c r="N13" s="207">
        <f t="shared" si="2"/>
        <v>0</v>
      </c>
      <c r="O13" s="221">
        <f t="shared" si="3"/>
        <v>0</v>
      </c>
      <c r="P13">
        <v>647435.25</v>
      </c>
      <c r="Q13" s="206">
        <f>VLOOKUP(A13,Sheet1!$C$2:$H$84,6,FALSE)</f>
        <v>647435.25</v>
      </c>
      <c r="R13" s="207">
        <f t="shared" si="6"/>
        <v>0</v>
      </c>
      <c r="S13" s="221">
        <f t="shared" si="7"/>
        <v>0</v>
      </c>
      <c r="T13" s="2"/>
      <c r="U13" s="276" t="s">
        <v>374</v>
      </c>
    </row>
    <row r="14" spans="1:21">
      <c r="A14" s="253">
        <f>VLOOKUP(U14,Sheet1!$C$2:$C$84,1,FALSE)</f>
        <v>2024677</v>
      </c>
      <c r="B14" s="276" t="s">
        <v>449</v>
      </c>
      <c r="C14" s="276" t="s">
        <v>450</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16.21</v>
      </c>
      <c r="M14" s="206">
        <f>VLOOKUP(A14,Sheet1!$C$2:$G$84,5,FALSE)</f>
        <v>16.21</v>
      </c>
      <c r="N14" s="207">
        <f t="shared" si="2"/>
        <v>0</v>
      </c>
      <c r="O14" s="221">
        <f t="shared" si="3"/>
        <v>0</v>
      </c>
      <c r="P14">
        <v>192672.06</v>
      </c>
      <c r="Q14" s="206">
        <f>VLOOKUP(A14,Sheet1!$C$2:$H$84,6,FALSE)</f>
        <v>192672.06</v>
      </c>
      <c r="R14" s="207">
        <f t="shared" si="6"/>
        <v>0</v>
      </c>
      <c r="S14" s="221">
        <f t="shared" si="7"/>
        <v>0</v>
      </c>
      <c r="T14" s="2"/>
      <c r="U14" s="276">
        <v>2024677</v>
      </c>
    </row>
    <row r="15" spans="1:21">
      <c r="A15" s="253" t="str">
        <f>VLOOKUP(U15,Sheet1!$C$2:$C$84,1,FALSE)</f>
        <v>B0744B3</v>
      </c>
      <c r="B15" s="276" t="s">
        <v>480</v>
      </c>
      <c r="C15" s="276" t="s">
        <v>481</v>
      </c>
      <c r="D15">
        <v>19177</v>
      </c>
      <c r="E15" s="206">
        <f>VLOOKUP(A15,Sheet1!$C$2:$E$84,3,FALSE)</f>
        <v>19177</v>
      </c>
      <c r="F15" s="207">
        <f t="shared" si="0"/>
        <v>0</v>
      </c>
      <c r="G15" s="221">
        <f t="shared" si="4"/>
        <v>0</v>
      </c>
      <c r="H15">
        <v>576921.93000000005</v>
      </c>
      <c r="I15" s="209">
        <f>VLOOKUP(A15,Sheet1!$C$2:$F$84,4,FALSE)</f>
        <v>577964.12</v>
      </c>
      <c r="J15" s="207">
        <f t="shared" si="1"/>
        <v>-1042.1899999999441</v>
      </c>
      <c r="K15" s="221">
        <f t="shared" si="5"/>
        <v>-1.8064662999999999E-3</v>
      </c>
      <c r="L15" s="285">
        <v>35.860325000000003</v>
      </c>
      <c r="M15" s="206">
        <f>VLOOKUP(A15,Sheet1!$C$2:$G$84,5,FALSE)</f>
        <v>35.86</v>
      </c>
      <c r="N15" s="207">
        <f t="shared" si="2"/>
        <v>3.2500000000368345E-4</v>
      </c>
      <c r="O15" s="221">
        <f t="shared" si="3"/>
        <v>9.0628999999999992E-6</v>
      </c>
      <c r="P15">
        <v>687693.45</v>
      </c>
      <c r="Q15" s="206">
        <f>VLOOKUP(A15,Sheet1!$C$2:$H$84,6,FALSE)</f>
        <v>687757.07</v>
      </c>
      <c r="R15" s="207">
        <f t="shared" si="6"/>
        <v>-63.619999999995343</v>
      </c>
      <c r="S15" s="221">
        <f t="shared" si="7"/>
        <v>-9.2512199999999998E-5</v>
      </c>
      <c r="T15" s="2"/>
      <c r="U15" s="276" t="s">
        <v>320</v>
      </c>
    </row>
    <row r="16" spans="1:21">
      <c r="A16" s="253">
        <f>VLOOKUP(U16,Sheet1!$C$2:$C$84,1,FALSE)</f>
        <v>2125097</v>
      </c>
      <c r="B16" s="276">
        <v>124765108</v>
      </c>
      <c r="C16" s="276" t="s">
        <v>482</v>
      </c>
      <c r="D16">
        <v>25808</v>
      </c>
      <c r="E16" s="206">
        <f>VLOOKUP(A16,Sheet1!$C$2:$E$84,3,FALSE)</f>
        <v>25808</v>
      </c>
      <c r="F16" s="207">
        <f t="shared" si="0"/>
        <v>0</v>
      </c>
      <c r="G16" s="221">
        <f t="shared" si="4"/>
        <v>0</v>
      </c>
      <c r="H16">
        <v>450841.14</v>
      </c>
      <c r="I16" s="209">
        <f>VLOOKUP(A16,Sheet1!$C$2:$F$84,4,FALSE)</f>
        <v>461328.83</v>
      </c>
      <c r="J16" s="207">
        <f t="shared" si="1"/>
        <v>-10487.690000000002</v>
      </c>
      <c r="K16" s="221">
        <f t="shared" si="5"/>
        <v>-2.3262495500000001E-2</v>
      </c>
      <c r="L16" s="285">
        <v>24.11</v>
      </c>
      <c r="M16" s="206">
        <f>VLOOKUP(A16,Sheet1!$C$2:$G$84,5,FALSE)</f>
        <v>24.11</v>
      </c>
      <c r="N16" s="207">
        <f t="shared" si="2"/>
        <v>0</v>
      </c>
      <c r="O16" s="221">
        <f t="shared" si="3"/>
        <v>0</v>
      </c>
      <c r="P16">
        <v>622230.88</v>
      </c>
      <c r="Q16" s="206">
        <f>VLOOKUP(A16,Sheet1!$C$2:$H$84,6,FALSE)</f>
        <v>622230.88</v>
      </c>
      <c r="R16" s="207">
        <f t="shared" si="6"/>
        <v>0</v>
      </c>
      <c r="S16" s="221">
        <f t="shared" si="7"/>
        <v>0</v>
      </c>
      <c r="T16" s="2"/>
      <c r="U16" s="276">
        <v>2125097</v>
      </c>
    </row>
    <row r="17" spans="1:21">
      <c r="A17" s="253" t="str">
        <f>VLOOKUP(U17,Sheet1!$C$2:$C$84,1,FALSE)</f>
        <v>BJ2L553</v>
      </c>
      <c r="B17" s="276" t="s">
        <v>323</v>
      </c>
      <c r="C17" s="276" t="s">
        <v>483</v>
      </c>
      <c r="D17">
        <v>6829</v>
      </c>
      <c r="E17" s="206">
        <f>VLOOKUP(A17,Sheet1!$C$2:$E$84,3,FALSE)</f>
        <v>6829</v>
      </c>
      <c r="F17" s="207">
        <f t="shared" si="0"/>
        <v>0</v>
      </c>
      <c r="G17" s="221">
        <f t="shared" si="4"/>
        <v>0</v>
      </c>
      <c r="H17">
        <v>368943.8</v>
      </c>
      <c r="I17" s="209">
        <f>VLOOKUP(A17,Sheet1!$C$2:$F$84,4,FALSE)</f>
        <v>396204.78</v>
      </c>
      <c r="J17" s="207">
        <f t="shared" si="1"/>
        <v>-27260.98000000004</v>
      </c>
      <c r="K17" s="221">
        <f t="shared" si="5"/>
        <v>-7.3889248199999993E-2</v>
      </c>
      <c r="L17" s="285">
        <v>104.14</v>
      </c>
      <c r="M17" s="206">
        <f>VLOOKUP(A17,Sheet1!$C$2:$G$84,5,FALSE)</f>
        <v>104.14</v>
      </c>
      <c r="N17" s="207">
        <f t="shared" si="2"/>
        <v>0</v>
      </c>
      <c r="O17" s="221">
        <f t="shared" si="3"/>
        <v>0</v>
      </c>
      <c r="P17">
        <v>711172.06</v>
      </c>
      <c r="Q17" s="206">
        <f>VLOOKUP(A17,Sheet1!$C$2:$H$84,6,FALSE)</f>
        <v>711172.06</v>
      </c>
      <c r="R17" s="207">
        <f t="shared" si="6"/>
        <v>0</v>
      </c>
      <c r="S17" s="221">
        <f t="shared" si="7"/>
        <v>0</v>
      </c>
      <c r="T17" s="2"/>
      <c r="U17" s="276" t="s">
        <v>324</v>
      </c>
    </row>
    <row r="18" spans="1:21">
      <c r="A18" s="253">
        <f>VLOOKUP(U18,Sheet1!$C$2:$C$84,1,FALSE)</f>
        <v>6185495</v>
      </c>
      <c r="B18" s="276">
        <v>618549901</v>
      </c>
      <c r="C18" s="276" t="s">
        <v>484</v>
      </c>
      <c r="D18">
        <v>2183</v>
      </c>
      <c r="E18" s="206">
        <f>VLOOKUP(A18,Sheet1!$C$2:$E$84,3,FALSE)</f>
        <v>2183</v>
      </c>
      <c r="F18" s="207">
        <f t="shared" si="0"/>
        <v>0</v>
      </c>
      <c r="G18" s="221">
        <f t="shared" si="4"/>
        <v>0</v>
      </c>
      <c r="H18">
        <v>222532</v>
      </c>
      <c r="I18" s="209">
        <f>VLOOKUP(A18,Sheet1!$C$2:$F$84,4,FALSE)</f>
        <v>224876.91</v>
      </c>
      <c r="J18" s="207">
        <f t="shared" si="1"/>
        <v>-2344.9100000000035</v>
      </c>
      <c r="K18" s="221">
        <f t="shared" si="5"/>
        <v>-1.05374059E-2</v>
      </c>
      <c r="L18" s="285">
        <v>177.15168700000001</v>
      </c>
      <c r="M18" s="206">
        <f>VLOOKUP(A18,Sheet1!$C$2:$G$84,5,FALSE)</f>
        <v>177.33</v>
      </c>
      <c r="N18" s="207">
        <f t="shared" si="2"/>
        <v>-0.17831300000000283</v>
      </c>
      <c r="O18" s="221">
        <f t="shared" si="3"/>
        <v>-1.0065555000000001E-3</v>
      </c>
      <c r="P18">
        <v>386722.13</v>
      </c>
      <c r="Q18" s="206">
        <f>VLOOKUP(A18,Sheet1!$C$2:$H$84,6,FALSE)</f>
        <v>387109.23</v>
      </c>
      <c r="R18" s="207">
        <f t="shared" si="6"/>
        <v>-387.09999999997672</v>
      </c>
      <c r="S18" s="221">
        <f t="shared" si="7"/>
        <v>-1.0009770999999999E-3</v>
      </c>
      <c r="T18" s="2"/>
      <c r="U18" s="276">
        <v>6185495</v>
      </c>
    </row>
    <row r="19" spans="1:21">
      <c r="A19" s="253" t="str">
        <f>VLOOKUP(U19,Sheet1!$C$2:$C$84,1,FALSE)</f>
        <v>BM8H5Y5</v>
      </c>
      <c r="B19" s="276" t="s">
        <v>485</v>
      </c>
      <c r="C19" s="276" t="s">
        <v>486</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39.734653999999999</v>
      </c>
      <c r="M19" s="206">
        <f>VLOOKUP(A19,Sheet1!$C$2:$G$84,5,FALSE)</f>
        <v>39.69</v>
      </c>
      <c r="N19" s="207">
        <f t="shared" si="2"/>
        <v>4.4654000000001304E-2</v>
      </c>
      <c r="O19" s="221">
        <f t="shared" si="3"/>
        <v>1.1238049E-3</v>
      </c>
      <c r="P19">
        <v>900983.27</v>
      </c>
      <c r="Q19" s="206">
        <f>VLOOKUP(A19,Sheet1!$C$2:$H$84,6,FALSE)</f>
        <v>899969.37</v>
      </c>
      <c r="R19" s="207">
        <f t="shared" si="6"/>
        <v>1013.9000000000233</v>
      </c>
      <c r="S19" s="221">
        <f t="shared" si="7"/>
        <v>1.1253261000000001E-3</v>
      </c>
      <c r="T19" s="2"/>
      <c r="U19" s="276" t="s">
        <v>328</v>
      </c>
    </row>
    <row r="20" spans="1:21">
      <c r="A20" s="253" t="str">
        <f>VLOOKUP(U20,Sheet1!$C$2:$C$84,1,FALSE)</f>
        <v>BZ1GMK5</v>
      </c>
      <c r="B20" s="276" t="s">
        <v>330</v>
      </c>
      <c r="C20" s="276" t="s">
        <v>435</v>
      </c>
      <c r="D20">
        <v>3243</v>
      </c>
      <c r="E20" s="206">
        <f>VLOOKUP(A20,Sheet1!$C$2:$E$84,3,FALSE)</f>
        <v>3243</v>
      </c>
      <c r="F20" s="207">
        <f t="shared" si="0"/>
        <v>0</v>
      </c>
      <c r="G20" s="221">
        <f t="shared" si="4"/>
        <v>0</v>
      </c>
      <c r="H20">
        <v>275309.28000000003</v>
      </c>
      <c r="I20" s="209">
        <f>VLOOKUP(A20,Sheet1!$C$2:$F$84,4,FALSE)</f>
        <v>337436.65</v>
      </c>
      <c r="J20" s="207">
        <f t="shared" si="1"/>
        <v>-62127.369999999995</v>
      </c>
      <c r="K20" s="221">
        <f t="shared" si="5"/>
        <v>-0.2256639151</v>
      </c>
      <c r="L20" s="285">
        <v>317.74</v>
      </c>
      <c r="M20" s="206">
        <f>VLOOKUP(A20,Sheet1!$C$2:$G$84,5,FALSE)</f>
        <v>317.74</v>
      </c>
      <c r="N20" s="207">
        <f t="shared" si="2"/>
        <v>0</v>
      </c>
      <c r="O20" s="221">
        <f t="shared" si="3"/>
        <v>0</v>
      </c>
      <c r="P20">
        <v>1030430.82</v>
      </c>
      <c r="Q20" s="206">
        <f>VLOOKUP(A20,Sheet1!$C$2:$H$84,6,FALSE)</f>
        <v>1030430.82</v>
      </c>
      <c r="R20" s="207">
        <f t="shared" si="6"/>
        <v>0</v>
      </c>
      <c r="S20" s="221">
        <f t="shared" si="7"/>
        <v>0</v>
      </c>
      <c r="T20" s="2"/>
      <c r="U20" s="276" t="s">
        <v>331</v>
      </c>
    </row>
    <row r="21" spans="1:21">
      <c r="A21" s="253" t="str">
        <f>VLOOKUP(U21,Sheet1!$C$2:$C$84,1,FALSE)</f>
        <v>B8K7T65</v>
      </c>
      <c r="B21" s="276">
        <v>398438408</v>
      </c>
      <c r="C21" s="276" t="s">
        <v>487</v>
      </c>
      <c r="D21">
        <v>25596</v>
      </c>
      <c r="E21" s="206">
        <f>VLOOKUP(A21,Sheet1!$C$2:$E$84,3,FALSE)</f>
        <v>25596</v>
      </c>
      <c r="F21" s="207">
        <f t="shared" si="0"/>
        <v>0</v>
      </c>
      <c r="G21" s="221">
        <f t="shared" si="4"/>
        <v>0</v>
      </c>
      <c r="H21">
        <v>515372.56</v>
      </c>
      <c r="I21" s="209">
        <f>VLOOKUP(A21,Sheet1!$C$2:$F$84,4,FALSE)</f>
        <v>516790.81</v>
      </c>
      <c r="J21" s="207">
        <f t="shared" si="1"/>
        <v>-1418.25</v>
      </c>
      <c r="K21" s="221">
        <f t="shared" si="5"/>
        <v>-2.7518926999999999E-3</v>
      </c>
      <c r="L21" s="285">
        <v>9.4700000000000006</v>
      </c>
      <c r="M21" s="206">
        <f>VLOOKUP(A21,Sheet1!$C$2:$G$84,5,FALSE)</f>
        <v>9.4700000000000006</v>
      </c>
      <c r="N21" s="207">
        <f t="shared" si="2"/>
        <v>0</v>
      </c>
      <c r="O21" s="221">
        <f t="shared" si="3"/>
        <v>0</v>
      </c>
      <c r="P21">
        <v>242394.12</v>
      </c>
      <c r="Q21" s="206">
        <f>VLOOKUP(A21,Sheet1!$C$2:$H$84,6,FALSE)</f>
        <v>242394.12</v>
      </c>
      <c r="R21" s="207">
        <f t="shared" si="6"/>
        <v>0</v>
      </c>
      <c r="S21" s="221">
        <f t="shared" si="7"/>
        <v>0</v>
      </c>
      <c r="T21" s="2"/>
      <c r="U21" s="276" t="s">
        <v>333</v>
      </c>
    </row>
    <row r="22" spans="1:21">
      <c r="A22" s="253">
        <f>VLOOKUP(U22,Sheet1!$C$2:$C$84,1,FALSE)</f>
        <v>2781648</v>
      </c>
      <c r="B22" s="276" t="s">
        <v>335</v>
      </c>
      <c r="C22" s="276" t="s">
        <v>488</v>
      </c>
      <c r="D22">
        <v>9253</v>
      </c>
      <c r="E22" s="206">
        <f>VLOOKUP(A22,Sheet1!$C$2:$E$84,3,FALSE)</f>
        <v>9253</v>
      </c>
      <c r="F22" s="207">
        <f t="shared" si="0"/>
        <v>0</v>
      </c>
      <c r="G22" s="221">
        <f t="shared" si="4"/>
        <v>0</v>
      </c>
      <c r="H22">
        <v>641783.54</v>
      </c>
      <c r="I22" s="209">
        <f>VLOOKUP(A22,Sheet1!$C$2:$F$84,4,FALSE)</f>
        <v>641783.54</v>
      </c>
      <c r="J22" s="207">
        <f t="shared" si="1"/>
        <v>0</v>
      </c>
      <c r="K22" s="221">
        <f t="shared" si="5"/>
        <v>0</v>
      </c>
      <c r="L22" s="285">
        <v>62.31</v>
      </c>
      <c r="M22" s="206">
        <f>VLOOKUP(A22,Sheet1!$C$2:$G$84,5,FALSE)</f>
        <v>62.31</v>
      </c>
      <c r="N22" s="207">
        <f t="shared" si="2"/>
        <v>0</v>
      </c>
      <c r="O22" s="221">
        <f t="shared" si="3"/>
        <v>0</v>
      </c>
      <c r="P22">
        <v>576554.43000000005</v>
      </c>
      <c r="Q22" s="206">
        <f>VLOOKUP(A22,Sheet1!$C$2:$H$84,6,FALSE)</f>
        <v>576554.43000000005</v>
      </c>
      <c r="R22" s="207">
        <f t="shared" si="6"/>
        <v>0</v>
      </c>
      <c r="S22" s="221">
        <f t="shared" si="7"/>
        <v>0</v>
      </c>
      <c r="T22" s="2"/>
      <c r="U22" s="276">
        <v>2781648</v>
      </c>
    </row>
    <row r="23" spans="1:21">
      <c r="A23" s="253">
        <f>VLOOKUP(U23,Sheet1!$C$2:$C$84,1,FALSE)</f>
        <v>2569286</v>
      </c>
      <c r="B23" s="276" t="s">
        <v>337</v>
      </c>
      <c r="C23" s="276" t="s">
        <v>443</v>
      </c>
      <c r="D23">
        <v>34555</v>
      </c>
      <c r="E23" s="206">
        <f>VLOOKUP(A23,Sheet1!$C$2:$E$84,3,FALSE)</f>
        <v>34555</v>
      </c>
      <c r="F23" s="207">
        <f t="shared" si="0"/>
        <v>0</v>
      </c>
      <c r="G23" s="221">
        <f t="shared" si="4"/>
        <v>0</v>
      </c>
      <c r="H23">
        <v>405554.6</v>
      </c>
      <c r="I23" s="209">
        <f>VLOOKUP(A23,Sheet1!$C$2:$F$84,4,FALSE)</f>
        <v>411870.94</v>
      </c>
      <c r="J23" s="207">
        <f t="shared" si="1"/>
        <v>-6316.3400000000256</v>
      </c>
      <c r="K23" s="221">
        <f t="shared" si="5"/>
        <v>-1.55745737E-2</v>
      </c>
      <c r="L23" s="285">
        <v>23.17</v>
      </c>
      <c r="M23" s="206">
        <f>VLOOKUP(A23,Sheet1!$C$2:$G$84,5,FALSE)</f>
        <v>23.17</v>
      </c>
      <c r="N23" s="207">
        <f t="shared" si="2"/>
        <v>0</v>
      </c>
      <c r="O23" s="221">
        <f t="shared" si="3"/>
        <v>0</v>
      </c>
      <c r="P23">
        <v>800639.35</v>
      </c>
      <c r="Q23" s="206">
        <f>VLOOKUP(A23,Sheet1!$C$2:$H$84,6,FALSE)</f>
        <v>800639.35</v>
      </c>
      <c r="R23" s="207">
        <f t="shared" si="6"/>
        <v>0</v>
      </c>
      <c r="S23" s="221">
        <f t="shared" si="7"/>
        <v>0</v>
      </c>
      <c r="T23" s="2"/>
      <c r="U23" s="276">
        <v>2569286</v>
      </c>
    </row>
    <row r="24" spans="1:21">
      <c r="A24" s="253" t="str">
        <f>VLOOKUP(U24,Sheet1!$C$2:$C$84,1,FALSE)</f>
        <v>B94G471</v>
      </c>
      <c r="B24" s="276" t="s">
        <v>339</v>
      </c>
      <c r="C24" s="276" t="s">
        <v>489</v>
      </c>
      <c r="D24">
        <v>1361</v>
      </c>
      <c r="E24" s="206">
        <f>VLOOKUP(A24,Sheet1!$C$2:$E$84,3,FALSE)</f>
        <v>1361</v>
      </c>
      <c r="F24" s="207">
        <f t="shared" si="0"/>
        <v>0</v>
      </c>
      <c r="G24" s="221">
        <f t="shared" si="4"/>
        <v>0</v>
      </c>
      <c r="H24">
        <v>220051.24</v>
      </c>
      <c r="I24" s="209">
        <f>VLOOKUP(A24,Sheet1!$C$2:$F$84,4,FALSE)</f>
        <v>220051.24</v>
      </c>
      <c r="J24" s="207">
        <f t="shared" si="1"/>
        <v>0</v>
      </c>
      <c r="K24" s="221">
        <f t="shared" si="5"/>
        <v>0</v>
      </c>
      <c r="L24" s="285">
        <v>259.94</v>
      </c>
      <c r="M24" s="206">
        <f>VLOOKUP(A24,Sheet1!$C$2:$G$84,5,FALSE)</f>
        <v>259.94</v>
      </c>
      <c r="N24" s="207">
        <f t="shared" si="2"/>
        <v>0</v>
      </c>
      <c r="O24" s="221">
        <f t="shared" si="3"/>
        <v>0</v>
      </c>
      <c r="P24">
        <v>353778.34</v>
      </c>
      <c r="Q24" s="206">
        <f>VLOOKUP(A24,Sheet1!$C$2:$H$84,6,FALSE)</f>
        <v>353778.34</v>
      </c>
      <c r="R24" s="207">
        <f t="shared" si="6"/>
        <v>0</v>
      </c>
      <c r="S24" s="221">
        <f t="shared" si="7"/>
        <v>0</v>
      </c>
      <c r="T24" s="2"/>
      <c r="U24" s="290" t="s">
        <v>340</v>
      </c>
    </row>
    <row r="25" spans="1:21">
      <c r="A25" s="253">
        <f>VLOOKUP(U25,Sheet1!$C$2:$C$84,1,FALSE)</f>
        <v>5889505</v>
      </c>
      <c r="B25" s="276">
        <v>588950907</v>
      </c>
      <c r="C25" s="276" t="s">
        <v>342</v>
      </c>
      <c r="D25">
        <v>11346</v>
      </c>
      <c r="E25" s="206">
        <f>VLOOKUP(A25,Sheet1!$C$2:$E$84,3,FALSE)</f>
        <v>11346</v>
      </c>
      <c r="F25" s="207">
        <f t="shared" si="0"/>
        <v>0</v>
      </c>
      <c r="G25" s="221">
        <f t="shared" si="4"/>
        <v>0</v>
      </c>
      <c r="H25">
        <v>239562.62</v>
      </c>
      <c r="I25" s="209">
        <f>VLOOKUP(A25,Sheet1!$C$2:$F$84,4,FALSE)</f>
        <v>262658.57</v>
      </c>
      <c r="J25" s="207">
        <f t="shared" si="1"/>
        <v>-23095.950000000012</v>
      </c>
      <c r="K25" s="221">
        <f t="shared" si="5"/>
        <v>-9.6408822000000005E-2</v>
      </c>
      <c r="L25" s="285">
        <v>35.832821000000003</v>
      </c>
      <c r="M25" s="206">
        <f>VLOOKUP(A25,Sheet1!$C$2:$G$84,5,FALSE)</f>
        <v>35.79</v>
      </c>
      <c r="N25" s="207">
        <f t="shared" si="2"/>
        <v>4.2821000000003551E-2</v>
      </c>
      <c r="O25" s="221">
        <f t="shared" si="3"/>
        <v>1.1950216999999999E-3</v>
      </c>
      <c r="P25">
        <v>406559.19</v>
      </c>
      <c r="Q25" s="206">
        <f>VLOOKUP(A25,Sheet1!$C$2:$H$84,6,FALSE)</f>
        <v>406101.68</v>
      </c>
      <c r="R25" s="207">
        <f t="shared" si="6"/>
        <v>457.51000000000931</v>
      </c>
      <c r="S25" s="221">
        <f t="shared" si="7"/>
        <v>1.125322E-3</v>
      </c>
      <c r="T25" s="2"/>
      <c r="U25" s="276">
        <v>5889505</v>
      </c>
    </row>
    <row r="26" spans="1:21">
      <c r="A26" s="253" t="str">
        <f>VLOOKUP(U26,Sheet1!$C$2:$C$84,1,FALSE)</f>
        <v>BF7NT10</v>
      </c>
      <c r="B26" s="276" t="s">
        <v>343</v>
      </c>
      <c r="C26" s="276" t="s">
        <v>437</v>
      </c>
      <c r="D26">
        <v>11445</v>
      </c>
      <c r="E26" s="206">
        <f>VLOOKUP(A26,Sheet1!$C$2:$E$84,3,FALSE)</f>
        <v>11445</v>
      </c>
      <c r="F26" s="207">
        <f t="shared" si="0"/>
        <v>0</v>
      </c>
      <c r="G26" s="221">
        <f t="shared" si="4"/>
        <v>0</v>
      </c>
      <c r="H26">
        <v>671572.04</v>
      </c>
      <c r="I26" s="209">
        <f>VLOOKUP(A26,Sheet1!$C$2:$F$84,4,FALSE)</f>
        <v>680732.21</v>
      </c>
      <c r="J26" s="207">
        <f t="shared" si="1"/>
        <v>-9160.1699999999255</v>
      </c>
      <c r="K26" s="221">
        <f t="shared" si="5"/>
        <v>-1.3639891899999999E-2</v>
      </c>
      <c r="L26" s="285">
        <v>75.97</v>
      </c>
      <c r="M26" s="206">
        <f>VLOOKUP(A26,Sheet1!$C$2:$G$84,5,FALSE)</f>
        <v>75.97</v>
      </c>
      <c r="N26" s="207">
        <f t="shared" si="2"/>
        <v>0</v>
      </c>
      <c r="O26" s="221">
        <f t="shared" si="3"/>
        <v>0</v>
      </c>
      <c r="P26">
        <v>869476.65</v>
      </c>
      <c r="Q26" s="206">
        <f>VLOOKUP(A26,Sheet1!$C$2:$H$84,6,FALSE)</f>
        <v>869476.65</v>
      </c>
      <c r="R26" s="207">
        <f t="shared" si="6"/>
        <v>0</v>
      </c>
      <c r="S26" s="221">
        <f t="shared" si="7"/>
        <v>0</v>
      </c>
      <c r="T26" s="2"/>
      <c r="U26" s="276" t="s">
        <v>344</v>
      </c>
    </row>
    <row r="27" spans="1:21">
      <c r="A27" s="253" t="str">
        <f>VLOOKUP(U27,Sheet1!$C$2:$C$84,1,FALSE)</f>
        <v>B3DG2Y3</v>
      </c>
      <c r="B27" s="276" t="s">
        <v>346</v>
      </c>
      <c r="C27" s="276" t="s">
        <v>462</v>
      </c>
      <c r="D27">
        <v>13248</v>
      </c>
      <c r="E27" s="206">
        <f>VLOOKUP(A27,Sheet1!$C$2:$E$84,3,FALSE)</f>
        <v>13248</v>
      </c>
      <c r="F27" s="207">
        <f t="shared" si="0"/>
        <v>0</v>
      </c>
      <c r="G27" s="221">
        <f t="shared" si="4"/>
        <v>0</v>
      </c>
      <c r="H27">
        <v>603954.73</v>
      </c>
      <c r="I27" s="209">
        <f>VLOOKUP(A27,Sheet1!$C$2:$F$84,4,FALSE)</f>
        <v>609357.11</v>
      </c>
      <c r="J27" s="207">
        <f t="shared" si="1"/>
        <v>-5402.3800000000047</v>
      </c>
      <c r="K27" s="221">
        <f t="shared" si="5"/>
        <v>-8.9450082E-3</v>
      </c>
      <c r="L27" s="285">
        <v>40.369999999999997</v>
      </c>
      <c r="M27" s="206">
        <f>VLOOKUP(A27,Sheet1!$C$2:$G$84,5,FALSE)</f>
        <v>40.369999999999997</v>
      </c>
      <c r="N27" s="207">
        <f t="shared" si="2"/>
        <v>0</v>
      </c>
      <c r="O27" s="221">
        <f t="shared" si="3"/>
        <v>0</v>
      </c>
      <c r="P27">
        <v>534821.76</v>
      </c>
      <c r="Q27" s="206">
        <f>VLOOKUP(A27,Sheet1!$C$2:$H$84,6,FALSE)</f>
        <v>534821.76</v>
      </c>
      <c r="R27" s="207">
        <f t="shared" si="6"/>
        <v>0</v>
      </c>
      <c r="S27" s="221">
        <f t="shared" si="7"/>
        <v>0</v>
      </c>
      <c r="T27" s="2"/>
      <c r="U27" s="276" t="s">
        <v>347</v>
      </c>
    </row>
    <row r="28" spans="1:21">
      <c r="A28" s="253">
        <f>VLOOKUP(U28,Sheet1!$C$2:$C$84,1,FALSE)</f>
        <v>6499260</v>
      </c>
      <c r="B28" s="276">
        <v>649926003</v>
      </c>
      <c r="C28" s="276" t="s">
        <v>349</v>
      </c>
      <c r="D28">
        <v>4932</v>
      </c>
      <c r="E28" s="206">
        <f>VLOOKUP(A28,Sheet1!$C$2:$E$84,3,FALSE)</f>
        <v>4932</v>
      </c>
      <c r="F28" s="207">
        <f t="shared" si="0"/>
        <v>0</v>
      </c>
      <c r="G28" s="221">
        <f t="shared" si="4"/>
        <v>0</v>
      </c>
      <c r="H28">
        <v>274248.93</v>
      </c>
      <c r="I28" s="209">
        <f>VLOOKUP(A28,Sheet1!$C$2:$F$84,4,FALSE)</f>
        <v>275349.78999999998</v>
      </c>
      <c r="J28" s="207">
        <f t="shared" si="1"/>
        <v>-1100.859999999986</v>
      </c>
      <c r="K28" s="221">
        <f t="shared" si="5"/>
        <v>-4.0140903999999998E-3</v>
      </c>
      <c r="L28" s="285">
        <v>51.365181999999997</v>
      </c>
      <c r="M28" s="206">
        <f>VLOOKUP(A28,Sheet1!$C$2:$G$84,5,FALSE)</f>
        <v>51.38</v>
      </c>
      <c r="N28" s="207">
        <f t="shared" si="2"/>
        <v>-1.4818000000005327E-2</v>
      </c>
      <c r="O28" s="221">
        <f t="shared" si="3"/>
        <v>-2.884834E-4</v>
      </c>
      <c r="P28">
        <v>253333.08</v>
      </c>
      <c r="Q28" s="206">
        <f>VLOOKUP(A28,Sheet1!$C$2:$H$84,6,FALSE)</f>
        <v>253428.82</v>
      </c>
      <c r="R28" s="207">
        <f t="shared" si="6"/>
        <v>-95.740000000019791</v>
      </c>
      <c r="S28" s="221">
        <f t="shared" si="7"/>
        <v>-3.779214E-4</v>
      </c>
      <c r="T28" s="2"/>
      <c r="U28" s="276">
        <v>6499260</v>
      </c>
    </row>
    <row r="29" spans="1:21">
      <c r="A29" s="253" t="str">
        <f>VLOOKUP(U29,Sheet1!$C$2:$C$84,1,FALSE)</f>
        <v>B1921K0</v>
      </c>
      <c r="B29" s="276" t="s">
        <v>351</v>
      </c>
      <c r="C29" s="276" t="s">
        <v>458</v>
      </c>
      <c r="D29">
        <v>2551</v>
      </c>
      <c r="E29" s="206">
        <f>VLOOKUP(A29,Sheet1!$C$2:$E$84,3,FALSE)</f>
        <v>2551</v>
      </c>
      <c r="F29" s="207">
        <f t="shared" si="0"/>
        <v>0</v>
      </c>
      <c r="G29" s="221">
        <f t="shared" si="4"/>
        <v>0</v>
      </c>
      <c r="H29">
        <v>213753.39</v>
      </c>
      <c r="I29" s="209">
        <f>VLOOKUP(A29,Sheet1!$C$2:$F$84,4,FALSE)</f>
        <v>213753.39</v>
      </c>
      <c r="J29" s="207">
        <f t="shared" si="1"/>
        <v>0</v>
      </c>
      <c r="K29" s="221">
        <f t="shared" si="5"/>
        <v>0</v>
      </c>
      <c r="L29" s="285">
        <v>68.819999999999993</v>
      </c>
      <c r="M29" s="206">
        <f>VLOOKUP(A29,Sheet1!$C$2:$G$84,5,FALSE)</f>
        <v>68.819999999999993</v>
      </c>
      <c r="N29" s="207">
        <f t="shared" si="2"/>
        <v>0</v>
      </c>
      <c r="O29" s="221">
        <f t="shared" si="3"/>
        <v>0</v>
      </c>
      <c r="P29">
        <v>175559.82</v>
      </c>
      <c r="Q29" s="206">
        <f>VLOOKUP(A29,Sheet1!$C$2:$H$84,6,FALSE)</f>
        <v>175559.82</v>
      </c>
      <c r="R29" s="207">
        <f t="shared" si="6"/>
        <v>0</v>
      </c>
      <c r="S29" s="221">
        <f t="shared" si="7"/>
        <v>0</v>
      </c>
      <c r="T29" s="2"/>
      <c r="U29" s="276" t="s">
        <v>352</v>
      </c>
    </row>
    <row r="30" spans="1:21">
      <c r="A30" s="253" t="str">
        <f>VLOOKUP(U30,Sheet1!$C$2:$C$84,1,FALSE)</f>
        <v>B0SWJX3</v>
      </c>
      <c r="B30" s="276" t="s">
        <v>456</v>
      </c>
      <c r="C30" s="276" t="s">
        <v>457</v>
      </c>
      <c r="D30">
        <v>7058</v>
      </c>
      <c r="E30" s="206">
        <f>VLOOKUP(A30,Sheet1!$C$2:$E$84,3,FALSE)</f>
        <v>7058</v>
      </c>
      <c r="F30" s="207">
        <f t="shared" si="0"/>
        <v>0</v>
      </c>
      <c r="G30" s="221">
        <f t="shared" si="4"/>
        <v>0</v>
      </c>
      <c r="H30">
        <v>416739.93</v>
      </c>
      <c r="I30" s="209">
        <f>VLOOKUP(A30,Sheet1!$C$2:$F$84,4,FALSE)</f>
        <v>416616.22</v>
      </c>
      <c r="J30" s="207">
        <f t="shared" si="1"/>
        <v>123.71000000002095</v>
      </c>
      <c r="K30" s="221">
        <f t="shared" si="5"/>
        <v>2.968518E-4</v>
      </c>
      <c r="L30" s="285">
        <v>103.62746799999999</v>
      </c>
      <c r="M30" s="206">
        <f>VLOOKUP(A30,Sheet1!$C$2:$G$84,5,FALSE)</f>
        <v>103.64</v>
      </c>
      <c r="N30" s="207">
        <f t="shared" si="2"/>
        <v>-1.2532000000007315E-2</v>
      </c>
      <c r="O30" s="221">
        <f t="shared" si="3"/>
        <v>-1.209332E-4</v>
      </c>
      <c r="P30">
        <v>731402.67</v>
      </c>
      <c r="Q30" s="206">
        <f>VLOOKUP(A30,Sheet1!$C$2:$H$84,6,FALSE)</f>
        <v>731470.33</v>
      </c>
      <c r="R30" s="207">
        <f t="shared" si="6"/>
        <v>-67.659999999916181</v>
      </c>
      <c r="S30" s="221">
        <f t="shared" si="7"/>
        <v>-9.2507200000000001E-5</v>
      </c>
      <c r="T30" s="2"/>
      <c r="U30" s="276" t="s">
        <v>354</v>
      </c>
    </row>
    <row r="31" spans="1:21">
      <c r="A31" s="253">
        <f>VLOOKUP(U31,Sheet1!$C$2:$C$84,1,FALSE)</f>
        <v>7333378</v>
      </c>
      <c r="B31" s="276">
        <v>733337901</v>
      </c>
      <c r="C31" s="276" t="s">
        <v>454</v>
      </c>
      <c r="D31">
        <v>1305</v>
      </c>
      <c r="E31" s="206">
        <f>VLOOKUP(A31,Sheet1!$C$2:$E$84,3,FALSE)</f>
        <v>1305</v>
      </c>
      <c r="F31" s="207">
        <f t="shared" si="0"/>
        <v>0</v>
      </c>
      <c r="G31" s="221">
        <f t="shared" si="4"/>
        <v>0</v>
      </c>
      <c r="H31">
        <v>251328.34</v>
      </c>
      <c r="I31" s="209">
        <f>VLOOKUP(A31,Sheet1!$C$2:$F$84,4,FALSE)</f>
        <v>253421.67</v>
      </c>
      <c r="J31" s="207">
        <f t="shared" si="1"/>
        <v>-2093.3300000000163</v>
      </c>
      <c r="K31" s="221">
        <f t="shared" si="5"/>
        <v>-8.3290646999999995E-3</v>
      </c>
      <c r="L31" s="285">
        <v>553.52391699999998</v>
      </c>
      <c r="M31" s="206">
        <f>VLOOKUP(A31,Sheet1!$C$2:$G$84,5,FALSE)</f>
        <v>553.62</v>
      </c>
      <c r="N31" s="207">
        <f t="shared" si="2"/>
        <v>-9.6083000000021457E-2</v>
      </c>
      <c r="O31" s="221">
        <f t="shared" si="3"/>
        <v>-1.735842E-4</v>
      </c>
      <c r="P31">
        <v>722348.71</v>
      </c>
      <c r="Q31" s="206">
        <f>VLOOKUP(A31,Sheet1!$C$2:$H$84,6,FALSE)</f>
        <v>722471.41</v>
      </c>
      <c r="R31" s="207">
        <f t="shared" ref="R31:R51" si="8">P31-Q31</f>
        <v>-122.70000000006985</v>
      </c>
      <c r="S31" s="221">
        <f t="shared" ref="S31:S51" si="9">ROUND(R31/P31,10)</f>
        <v>-1.698626E-4</v>
      </c>
      <c r="T31" s="2"/>
      <c r="U31" s="276">
        <v>7333378</v>
      </c>
    </row>
    <row r="32" spans="1:21">
      <c r="A32" s="253">
        <f>VLOOKUP(U32,Sheet1!$C$2:$C$84,1,FALSE)</f>
        <v>2165747</v>
      </c>
      <c r="B32" s="276">
        <v>502441306</v>
      </c>
      <c r="C32" s="276" t="s">
        <v>490</v>
      </c>
      <c r="D32">
        <v>850</v>
      </c>
      <c r="E32" s="206">
        <f>VLOOKUP(A32,Sheet1!$C$2:$E$84,3,FALSE)</f>
        <v>850</v>
      </c>
      <c r="F32" s="207">
        <f t="shared" si="0"/>
        <v>0</v>
      </c>
      <c r="G32" s="221">
        <f t="shared" si="4"/>
        <v>0</v>
      </c>
      <c r="H32">
        <v>162296.65</v>
      </c>
      <c r="I32" s="209">
        <f>VLOOKUP(A32,Sheet1!$C$2:$F$84,4,FALSE)</f>
        <v>162296.65</v>
      </c>
      <c r="J32" s="207">
        <f t="shared" si="1"/>
        <v>0</v>
      </c>
      <c r="K32" s="221">
        <f t="shared" si="5"/>
        <v>0</v>
      </c>
      <c r="L32" s="285">
        <v>169.28</v>
      </c>
      <c r="M32" s="206">
        <f>VLOOKUP(A32,Sheet1!$C$2:$G$84,5,FALSE)</f>
        <v>169.28</v>
      </c>
      <c r="N32" s="207">
        <f t="shared" si="2"/>
        <v>0</v>
      </c>
      <c r="O32" s="221">
        <f t="shared" si="3"/>
        <v>0</v>
      </c>
      <c r="P32">
        <v>143888</v>
      </c>
      <c r="Q32" s="206">
        <f>VLOOKUP(A32,Sheet1!$C$2:$H$84,6,FALSE)</f>
        <v>143888</v>
      </c>
      <c r="R32" s="207">
        <f t="shared" si="8"/>
        <v>0</v>
      </c>
      <c r="S32" s="221">
        <f t="shared" si="9"/>
        <v>0</v>
      </c>
      <c r="T32" s="2"/>
      <c r="U32" s="276">
        <v>2165747</v>
      </c>
    </row>
    <row r="33" spans="1:21">
      <c r="A33" s="253" t="str">
        <f>VLOOKUP(U33,Sheet1!$C$2:$C$84,1,FALSE)</f>
        <v>B28YTC2</v>
      </c>
      <c r="B33" s="276" t="s">
        <v>491</v>
      </c>
      <c r="C33" s="276" t="s">
        <v>359</v>
      </c>
      <c r="D33">
        <v>3828</v>
      </c>
      <c r="E33" s="206">
        <f>VLOOKUP(A33,Sheet1!$C$2:$E$84,3,FALSE)</f>
        <v>3828</v>
      </c>
      <c r="F33" s="207">
        <f t="shared" si="0"/>
        <v>0</v>
      </c>
      <c r="G33" s="221">
        <f t="shared" si="4"/>
        <v>0</v>
      </c>
      <c r="H33">
        <v>285326.90000000002</v>
      </c>
      <c r="I33" s="209">
        <f>VLOOKUP(A33,Sheet1!$C$2:$F$84,4,FALSE)</f>
        <v>290111.44</v>
      </c>
      <c r="J33" s="207">
        <f t="shared" si="1"/>
        <v>-4784.539999999979</v>
      </c>
      <c r="K33" s="221">
        <f t="shared" si="5"/>
        <v>-1.6768625700000001E-2</v>
      </c>
      <c r="L33" s="285">
        <v>114.977293</v>
      </c>
      <c r="M33" s="206">
        <f>VLOOKUP(A33,Sheet1!$C$2:$G$84,5,FALSE)</f>
        <v>115.09</v>
      </c>
      <c r="N33" s="207">
        <f t="shared" si="2"/>
        <v>-0.11270700000000033</v>
      </c>
      <c r="O33" s="221">
        <f t="shared" si="3"/>
        <v>-9.8025439999999998E-4</v>
      </c>
      <c r="P33">
        <v>440133.08</v>
      </c>
      <c r="Q33" s="206">
        <f>VLOOKUP(A33,Sheet1!$C$2:$H$84,6,FALSE)</f>
        <v>440573.64</v>
      </c>
      <c r="R33" s="207">
        <f t="shared" si="8"/>
        <v>-440.55999999999767</v>
      </c>
      <c r="S33" s="221">
        <f t="shared" si="9"/>
        <v>-1.0009699999999999E-3</v>
      </c>
      <c r="T33" s="2"/>
      <c r="U33" s="276" t="s">
        <v>358</v>
      </c>
    </row>
    <row r="34" spans="1:21">
      <c r="A34" s="253">
        <f>VLOOKUP(U34,Sheet1!$C$2:$C$84,1,FALSE)</f>
        <v>6555805</v>
      </c>
      <c r="B34" s="276">
        <v>655580009</v>
      </c>
      <c r="C34" s="276" t="s">
        <v>492</v>
      </c>
      <c r="D34">
        <v>12293</v>
      </c>
      <c r="E34" s="206">
        <f>VLOOKUP(A34,Sheet1!$C$2:$E$84,3,FALSE)</f>
        <v>12293</v>
      </c>
      <c r="F34" s="207">
        <f t="shared" si="0"/>
        <v>0</v>
      </c>
      <c r="G34" s="221">
        <f t="shared" si="4"/>
        <v>0</v>
      </c>
      <c r="H34">
        <v>433160.17</v>
      </c>
      <c r="I34" s="209">
        <f>VLOOKUP(A34,Sheet1!$C$2:$F$84,4,FALSE)</f>
        <v>438504.51</v>
      </c>
      <c r="J34" s="207">
        <f t="shared" si="1"/>
        <v>-5344.3400000000256</v>
      </c>
      <c r="K34" s="221">
        <f t="shared" si="5"/>
        <v>-1.23380227E-2</v>
      </c>
      <c r="L34" s="285">
        <v>27.46162</v>
      </c>
      <c r="M34" s="206">
        <f>VLOOKUP(A34,Sheet1!$C$2:$G$84,5,FALSE)</f>
        <v>27.47</v>
      </c>
      <c r="N34" s="207">
        <f t="shared" si="2"/>
        <v>-8.3799999999989438E-3</v>
      </c>
      <c r="O34" s="221">
        <f t="shared" si="3"/>
        <v>-3.0515320000000002E-4</v>
      </c>
      <c r="P34">
        <v>337585.7</v>
      </c>
      <c r="Q34" s="206">
        <f>VLOOKUP(A34,Sheet1!$C$2:$H$84,6,FALSE)</f>
        <v>337713.28</v>
      </c>
      <c r="R34" s="207">
        <f t="shared" si="8"/>
        <v>-127.5800000000163</v>
      </c>
      <c r="S34" s="221">
        <f t="shared" si="9"/>
        <v>-3.7791890000000002E-4</v>
      </c>
      <c r="T34" s="2"/>
      <c r="U34" s="276">
        <v>6555805</v>
      </c>
    </row>
    <row r="35" spans="1:21">
      <c r="A35" s="253">
        <f>VLOOKUP(U35,Sheet1!$C$2:$C$84,1,FALSE)</f>
        <v>4741844</v>
      </c>
      <c r="B35" s="276">
        <v>474184900</v>
      </c>
      <c r="C35" s="276" t="s">
        <v>361</v>
      </c>
      <c r="D35">
        <v>4336</v>
      </c>
      <c r="E35" s="206">
        <f>VLOOKUP(A35,Sheet1!$C$2:$E$84,3,FALSE)</f>
        <v>4336</v>
      </c>
      <c r="F35" s="207">
        <f t="shared" si="0"/>
        <v>0</v>
      </c>
      <c r="G35" s="221">
        <f t="shared" si="4"/>
        <v>0</v>
      </c>
      <c r="H35">
        <v>466862.42</v>
      </c>
      <c r="I35" s="209">
        <f>VLOOKUP(A35,Sheet1!$C$2:$F$84,4,FALSE)</f>
        <v>464034.76</v>
      </c>
      <c r="J35" s="207">
        <f t="shared" si="1"/>
        <v>2827.6599999999744</v>
      </c>
      <c r="K35" s="221">
        <f t="shared" si="5"/>
        <v>6.0567308E-3</v>
      </c>
      <c r="L35" s="285">
        <v>180.16805600000001</v>
      </c>
      <c r="M35" s="206">
        <f>VLOOKUP(A35,Sheet1!$C$2:$G$84,5,FALSE)</f>
        <v>179.97</v>
      </c>
      <c r="N35" s="207">
        <f t="shared" ref="N35:N64" si="10">L35-M35</f>
        <v>0.19805600000000823</v>
      </c>
      <c r="O35" s="221">
        <f t="shared" ref="O35:O64" si="11">ROUND(N35/L35,10)</f>
        <v>1.0992847999999999E-3</v>
      </c>
      <c r="P35">
        <v>781208.69</v>
      </c>
      <c r="Q35" s="206">
        <f>VLOOKUP(A35,Sheet1!$C$2:$H$84,6,FALSE)</f>
        <v>780329.58</v>
      </c>
      <c r="R35" s="207">
        <f t="shared" si="8"/>
        <v>879.10999999998603</v>
      </c>
      <c r="S35" s="221">
        <f t="shared" si="9"/>
        <v>1.1253203000000001E-3</v>
      </c>
      <c r="T35" s="2"/>
      <c r="U35" s="276">
        <v>4741844</v>
      </c>
    </row>
    <row r="36" spans="1:21">
      <c r="A36" s="253" t="str">
        <f>VLOOKUP(U36,Sheet1!$C$2:$C$84,1,FALSE)</f>
        <v>BZ8FYV0</v>
      </c>
      <c r="B36" s="276">
        <v>636274409</v>
      </c>
      <c r="C36" s="276" t="s">
        <v>493</v>
      </c>
      <c r="D36">
        <v>3935</v>
      </c>
      <c r="E36" s="206">
        <f>VLOOKUP(A36,Sheet1!$C$2:$E$84,3,FALSE)</f>
        <v>3935</v>
      </c>
      <c r="F36" s="207">
        <f t="shared" si="0"/>
        <v>0</v>
      </c>
      <c r="G36" s="221">
        <f t="shared" si="4"/>
        <v>0</v>
      </c>
      <c r="H36">
        <v>301533.42</v>
      </c>
      <c r="I36" s="209">
        <f>VLOOKUP(A36,Sheet1!$C$2:$F$84,4,FALSE)</f>
        <v>301533.42</v>
      </c>
      <c r="J36" s="207">
        <f t="shared" si="1"/>
        <v>0</v>
      </c>
      <c r="K36" s="221">
        <f t="shared" si="5"/>
        <v>0</v>
      </c>
      <c r="L36" s="285">
        <v>63.21</v>
      </c>
      <c r="M36" s="206">
        <f>VLOOKUP(A36,Sheet1!$C$2:$G$84,5,FALSE)</f>
        <v>63.21</v>
      </c>
      <c r="N36" s="207">
        <f t="shared" si="10"/>
        <v>0</v>
      </c>
      <c r="O36" s="221">
        <f t="shared" si="11"/>
        <v>0</v>
      </c>
      <c r="P36">
        <v>248731.35</v>
      </c>
      <c r="Q36" s="206">
        <f>VLOOKUP(A36,Sheet1!$C$2:$H$84,6,FALSE)</f>
        <v>248731.35</v>
      </c>
      <c r="R36" s="207">
        <f t="shared" si="8"/>
        <v>0</v>
      </c>
      <c r="S36" s="221">
        <f t="shared" si="9"/>
        <v>0</v>
      </c>
      <c r="T36" s="2"/>
      <c r="U36" s="276" t="s">
        <v>362</v>
      </c>
    </row>
    <row r="37" spans="1:21">
      <c r="A37" s="253" t="str">
        <f>VLOOKUP(U37,Sheet1!$C$2:$C$84,1,FALSE)</f>
        <v>B014JG9</v>
      </c>
      <c r="B37" s="276">
        <v>641069406</v>
      </c>
      <c r="C37" s="276" t="s">
        <v>494</v>
      </c>
      <c r="D37">
        <v>1200</v>
      </c>
      <c r="E37" s="206">
        <f>VLOOKUP(A37,Sheet1!$C$2:$E$84,3,FALSE)</f>
        <v>1200</v>
      </c>
      <c r="F37" s="207">
        <f t="shared" si="0"/>
        <v>0</v>
      </c>
      <c r="G37" s="221">
        <f t="shared" si="4"/>
        <v>0</v>
      </c>
      <c r="H37">
        <v>153246.96</v>
      </c>
      <c r="I37" s="209">
        <f>VLOOKUP(A37,Sheet1!$C$2:$F$84,4,FALSE)</f>
        <v>153246.96</v>
      </c>
      <c r="J37" s="207">
        <f t="shared" si="1"/>
        <v>0</v>
      </c>
      <c r="K37" s="221">
        <f t="shared" si="5"/>
        <v>0</v>
      </c>
      <c r="L37" s="285">
        <v>120.13</v>
      </c>
      <c r="M37" s="206">
        <f>VLOOKUP(A37,Sheet1!$C$2:$G$84,5,FALSE)</f>
        <v>120.13</v>
      </c>
      <c r="N37" s="207">
        <f t="shared" si="10"/>
        <v>0</v>
      </c>
      <c r="O37" s="221">
        <f t="shared" si="11"/>
        <v>0</v>
      </c>
      <c r="P37">
        <v>144156</v>
      </c>
      <c r="Q37" s="206">
        <f>VLOOKUP(A37,Sheet1!$C$2:$H$84,6,FALSE)</f>
        <v>144156</v>
      </c>
      <c r="R37" s="207">
        <f t="shared" si="8"/>
        <v>0</v>
      </c>
      <c r="S37" s="221">
        <f t="shared" si="9"/>
        <v>0</v>
      </c>
      <c r="T37" s="2"/>
      <c r="U37" s="276" t="s">
        <v>364</v>
      </c>
    </row>
    <row r="38" spans="1:21">
      <c r="A38" s="253">
        <f>VLOOKUP(U38,Sheet1!$C$2:$C$84,1,FALSE)</f>
        <v>6640682</v>
      </c>
      <c r="B38" s="276">
        <v>664068004</v>
      </c>
      <c r="C38" s="276" t="s">
        <v>495</v>
      </c>
      <c r="D38">
        <v>4278</v>
      </c>
      <c r="E38" s="206">
        <f>VLOOKUP(A38,Sheet1!$C$2:$E$84,3,FALSE)</f>
        <v>4278</v>
      </c>
      <c r="F38" s="207">
        <f t="shared" si="0"/>
        <v>0</v>
      </c>
      <c r="G38" s="221">
        <f t="shared" si="4"/>
        <v>0</v>
      </c>
      <c r="H38">
        <v>233487.37</v>
      </c>
      <c r="I38" s="209">
        <f>VLOOKUP(A38,Sheet1!$C$2:$F$84,4,FALSE)</f>
        <v>298244.25</v>
      </c>
      <c r="J38" s="207">
        <f t="shared" si="1"/>
        <v>-64756.880000000005</v>
      </c>
      <c r="K38" s="221">
        <f t="shared" si="5"/>
        <v>-0.27734639350000001</v>
      </c>
      <c r="L38" s="285">
        <v>52.422983000000002</v>
      </c>
      <c r="M38" s="206">
        <f>VLOOKUP(A38,Sheet1!$C$2:$G$84,5,FALSE)</f>
        <v>52.44</v>
      </c>
      <c r="N38" s="207">
        <f t="shared" si="10"/>
        <v>-1.7016999999995619E-2</v>
      </c>
      <c r="O38" s="221">
        <f t="shared" si="11"/>
        <v>-3.2460950000000002E-4</v>
      </c>
      <c r="P38">
        <v>224265.52</v>
      </c>
      <c r="Q38" s="206">
        <f>VLOOKUP(A38,Sheet1!$C$2:$H$84,6,FALSE)</f>
        <v>224350.28</v>
      </c>
      <c r="R38" s="207">
        <f t="shared" si="8"/>
        <v>-84.760000000009313</v>
      </c>
      <c r="S38" s="221">
        <f t="shared" si="9"/>
        <v>-3.7794489999999999E-4</v>
      </c>
      <c r="T38" s="2"/>
      <c r="U38" s="276">
        <v>6640682</v>
      </c>
    </row>
    <row r="39" spans="1:21">
      <c r="A39" s="253">
        <f>VLOOKUP(U39,Sheet1!$C$2:$C$84,1,FALSE)</f>
        <v>2640891</v>
      </c>
      <c r="B39" s="276">
        <v>654902204</v>
      </c>
      <c r="C39" s="276" t="s">
        <v>448</v>
      </c>
      <c r="D39">
        <v>139515</v>
      </c>
      <c r="E39" s="206">
        <f>VLOOKUP(A39,Sheet1!$C$2:$E$84,3,FALSE)</f>
        <v>139515</v>
      </c>
      <c r="F39" s="207">
        <f t="shared" si="0"/>
        <v>0</v>
      </c>
      <c r="G39" s="221">
        <f t="shared" si="4"/>
        <v>0</v>
      </c>
      <c r="H39">
        <v>648931.64</v>
      </c>
      <c r="I39" s="209">
        <f>VLOOKUP(A39,Sheet1!$C$2:$F$84,4,FALSE)</f>
        <v>648931.64</v>
      </c>
      <c r="J39" s="207">
        <f t="shared" si="1"/>
        <v>0</v>
      </c>
      <c r="K39" s="221">
        <f t="shared" si="5"/>
        <v>0</v>
      </c>
      <c r="L39" s="285">
        <v>3.99</v>
      </c>
      <c r="M39" s="206">
        <f>VLOOKUP(A39,Sheet1!$C$2:$G$84,5,FALSE)</f>
        <v>3.99</v>
      </c>
      <c r="N39" s="207">
        <f t="shared" si="10"/>
        <v>0</v>
      </c>
      <c r="O39" s="221">
        <f t="shared" si="11"/>
        <v>0</v>
      </c>
      <c r="P39">
        <v>556664.85</v>
      </c>
      <c r="Q39" s="206">
        <f>VLOOKUP(A39,Sheet1!$C$2:$H$84,6,FALSE)</f>
        <v>556664.85</v>
      </c>
      <c r="R39" s="207">
        <f t="shared" si="8"/>
        <v>0</v>
      </c>
      <c r="S39" s="221">
        <f t="shared" si="9"/>
        <v>0</v>
      </c>
      <c r="T39" s="2"/>
      <c r="U39" s="276">
        <v>2640891</v>
      </c>
    </row>
    <row r="40" spans="1:21">
      <c r="A40" s="253">
        <f>VLOOKUP(U40,Sheet1!$C$2:$C$84,1,FALSE)</f>
        <v>2651202</v>
      </c>
      <c r="B40" s="276">
        <v>670100205</v>
      </c>
      <c r="C40" s="276" t="s">
        <v>451</v>
      </c>
      <c r="D40">
        <v>1000</v>
      </c>
      <c r="E40" s="206">
        <f>VLOOKUP(A40,Sheet1!$C$2:$E$84,3,FALSE)</f>
        <v>1000</v>
      </c>
      <c r="F40" s="207">
        <f t="shared" si="0"/>
        <v>0</v>
      </c>
      <c r="G40" s="221">
        <f t="shared" si="4"/>
        <v>0</v>
      </c>
      <c r="H40">
        <v>168173.1</v>
      </c>
      <c r="I40" s="209">
        <f>VLOOKUP(A40,Sheet1!$C$2:$F$84,4,FALSE)</f>
        <v>168173.1</v>
      </c>
      <c r="J40" s="207">
        <f t="shared" si="1"/>
        <v>0</v>
      </c>
      <c r="K40" s="221">
        <f t="shared" si="5"/>
        <v>0</v>
      </c>
      <c r="L40" s="285">
        <v>185.62</v>
      </c>
      <c r="M40" s="206">
        <f>VLOOKUP(A40,Sheet1!$C$2:$G$84,5,FALSE)</f>
        <v>185.62</v>
      </c>
      <c r="N40" s="207">
        <f t="shared" si="10"/>
        <v>0</v>
      </c>
      <c r="O40" s="221">
        <f t="shared" si="11"/>
        <v>0</v>
      </c>
      <c r="P40">
        <v>185620</v>
      </c>
      <c r="Q40" s="206">
        <f>VLOOKUP(A40,Sheet1!$C$2:$H$84,6,FALSE)</f>
        <v>185620</v>
      </c>
      <c r="R40" s="207">
        <f t="shared" si="8"/>
        <v>0</v>
      </c>
      <c r="S40" s="221">
        <f t="shared" si="9"/>
        <v>0</v>
      </c>
      <c r="T40" s="2"/>
      <c r="U40" s="276">
        <v>2651202</v>
      </c>
    </row>
    <row r="41" spans="1:21">
      <c r="A41" s="253">
        <f>VLOOKUP(U41,Sheet1!$C$2:$C$84,1,FALSE)</f>
        <v>6659428</v>
      </c>
      <c r="B41" s="276">
        <v>665942009</v>
      </c>
      <c r="C41" s="276" t="s">
        <v>496</v>
      </c>
      <c r="D41">
        <v>4222</v>
      </c>
      <c r="E41" s="206">
        <f>VLOOKUP(A41,Sheet1!$C$2:$E$84,3,FALSE)</f>
        <v>4222</v>
      </c>
      <c r="F41" s="207">
        <f t="shared" si="0"/>
        <v>0</v>
      </c>
      <c r="G41" s="221">
        <f t="shared" si="4"/>
        <v>0</v>
      </c>
      <c r="H41">
        <v>188310.39</v>
      </c>
      <c r="I41" s="209">
        <f>VLOOKUP(A41,Sheet1!$C$2:$F$84,4,FALSE)</f>
        <v>217239.91</v>
      </c>
      <c r="J41" s="207">
        <f t="shared" si="1"/>
        <v>-28929.51999999999</v>
      </c>
      <c r="K41" s="221">
        <f t="shared" si="5"/>
        <v>-0.1536267861</v>
      </c>
      <c r="L41" s="285">
        <v>48.342891999999999</v>
      </c>
      <c r="M41" s="206">
        <f>VLOOKUP(A41,Sheet1!$C$2:$G$84,5,FALSE)</f>
        <v>48.36</v>
      </c>
      <c r="N41" s="207">
        <f t="shared" si="10"/>
        <v>-1.7108000000000345E-2</v>
      </c>
      <c r="O41" s="221">
        <f t="shared" si="11"/>
        <v>-3.538886E-4</v>
      </c>
      <c r="P41">
        <v>204103.69</v>
      </c>
      <c r="Q41" s="206">
        <f>VLOOKUP(A41,Sheet1!$C$2:$H$84,6,FALSE)</f>
        <v>204180.83</v>
      </c>
      <c r="R41" s="207">
        <f t="shared" si="8"/>
        <v>-77.139999999984866</v>
      </c>
      <c r="S41" s="221">
        <f t="shared" si="9"/>
        <v>-3.7794519999999999E-4</v>
      </c>
      <c r="T41" s="2"/>
      <c r="U41" s="276">
        <v>6659428</v>
      </c>
    </row>
    <row r="42" spans="1:21">
      <c r="A42" s="253">
        <f>VLOOKUP(U42,Sheet1!$C$2:$C$84,1,FALSE)</f>
        <v>2655657</v>
      </c>
      <c r="B42" s="276">
        <v>683715106</v>
      </c>
      <c r="C42" s="276" t="s">
        <v>445</v>
      </c>
      <c r="D42">
        <v>10545</v>
      </c>
      <c r="E42" s="206">
        <f>VLOOKUP(A42,Sheet1!$C$2:$E$84,3,FALSE)</f>
        <v>10545</v>
      </c>
      <c r="F42" s="207">
        <f t="shared" si="0"/>
        <v>0</v>
      </c>
      <c r="G42" s="221">
        <f t="shared" si="4"/>
        <v>0</v>
      </c>
      <c r="H42">
        <v>368823.11</v>
      </c>
      <c r="I42" s="209">
        <f>VLOOKUP(A42,Sheet1!$C$2:$F$84,4,FALSE)</f>
        <v>370986.25</v>
      </c>
      <c r="J42" s="207">
        <f t="shared" si="1"/>
        <v>-2163.140000000014</v>
      </c>
      <c r="K42" s="221">
        <f t="shared" si="5"/>
        <v>-5.8649796000000004E-3</v>
      </c>
      <c r="L42" s="285">
        <v>40.26</v>
      </c>
      <c r="M42" s="206">
        <f>VLOOKUP(A42,Sheet1!$C$2:$G$84,5,FALSE)</f>
        <v>40.26</v>
      </c>
      <c r="N42" s="207">
        <f t="shared" si="10"/>
        <v>0</v>
      </c>
      <c r="O42" s="221">
        <f t="shared" si="11"/>
        <v>0</v>
      </c>
      <c r="P42">
        <v>424541.7</v>
      </c>
      <c r="Q42" s="206">
        <f>VLOOKUP(A42,Sheet1!$C$2:$H$84,6,FALSE)</f>
        <v>424541.7</v>
      </c>
      <c r="R42" s="207">
        <f t="shared" si="8"/>
        <v>0</v>
      </c>
      <c r="S42" s="221">
        <f t="shared" si="9"/>
        <v>0</v>
      </c>
      <c r="T42" s="2"/>
      <c r="U42" s="276">
        <v>2655657</v>
      </c>
    </row>
    <row r="43" spans="1:21">
      <c r="A43" s="253">
        <f>VLOOKUP(U43,Sheet1!$C$2:$C$84,1,FALSE)</f>
        <v>6661144</v>
      </c>
      <c r="B43" s="276">
        <v>666114004</v>
      </c>
      <c r="C43" s="276" t="s">
        <v>497</v>
      </c>
      <c r="D43">
        <v>19388</v>
      </c>
      <c r="E43" s="206">
        <f>VLOOKUP(A43,Sheet1!$C$2:$E$84,3,FALSE)</f>
        <v>19388</v>
      </c>
      <c r="F43" s="207">
        <f t="shared" si="0"/>
        <v>0</v>
      </c>
      <c r="G43" s="221">
        <f t="shared" si="4"/>
        <v>0</v>
      </c>
      <c r="H43">
        <v>311588.55</v>
      </c>
      <c r="I43" s="209">
        <f>VLOOKUP(A43,Sheet1!$C$2:$F$84,4,FALSE)</f>
        <v>313342.39</v>
      </c>
      <c r="J43" s="207">
        <f t="shared" si="1"/>
        <v>-1753.8400000000256</v>
      </c>
      <c r="K43" s="221">
        <f t="shared" si="5"/>
        <v>-5.6287048999999999E-3</v>
      </c>
      <c r="L43" s="285">
        <v>18.683243000000001</v>
      </c>
      <c r="M43" s="206">
        <f>VLOOKUP(A43,Sheet1!$C$2:$G$84,5,FALSE)</f>
        <v>18.690000000000001</v>
      </c>
      <c r="N43" s="207">
        <f t="shared" si="10"/>
        <v>-6.7570000000003461E-3</v>
      </c>
      <c r="O43" s="221">
        <f t="shared" si="11"/>
        <v>-3.6166099999999999E-4</v>
      </c>
      <c r="P43">
        <v>362230.72</v>
      </c>
      <c r="Q43" s="206">
        <f>VLOOKUP(A43,Sheet1!$C$2:$H$84,6,FALSE)</f>
        <v>362367.62</v>
      </c>
      <c r="R43" s="207">
        <f t="shared" si="8"/>
        <v>-136.90000000002328</v>
      </c>
      <c r="S43" s="221">
        <f t="shared" si="9"/>
        <v>-3.7793590000000001E-4</v>
      </c>
      <c r="T43" s="2"/>
      <c r="U43" s="276">
        <v>6661144</v>
      </c>
    </row>
    <row r="44" spans="1:21">
      <c r="A44" s="253">
        <f>VLOOKUP(U44,Sheet1!$C$2:$C$84,1,FALSE)</f>
        <v>2704485</v>
      </c>
      <c r="B44" s="276">
        <v>705015105</v>
      </c>
      <c r="C44" s="276" t="s">
        <v>441</v>
      </c>
      <c r="D44">
        <v>37059</v>
      </c>
      <c r="E44" s="206">
        <f>VLOOKUP(A44,Sheet1!$C$2:$E$84,3,FALSE)</f>
        <v>37059</v>
      </c>
      <c r="F44" s="207">
        <f t="shared" si="0"/>
        <v>0</v>
      </c>
      <c r="G44" s="221">
        <f t="shared" si="4"/>
        <v>0</v>
      </c>
      <c r="H44">
        <v>436994.84</v>
      </c>
      <c r="I44" s="209">
        <f>VLOOKUP(A44,Sheet1!$C$2:$F$84,4,FALSE)</f>
        <v>434978.65</v>
      </c>
      <c r="J44" s="207">
        <f t="shared" si="1"/>
        <v>2016.1900000000023</v>
      </c>
      <c r="K44" s="221">
        <f t="shared" si="5"/>
        <v>4.6137616000000003E-3</v>
      </c>
      <c r="L44" s="285">
        <v>10.57</v>
      </c>
      <c r="M44" s="206">
        <f>VLOOKUP(A44,Sheet1!$C$2:$G$84,5,FALSE)</f>
        <v>10.57</v>
      </c>
      <c r="N44" s="207">
        <f t="shared" si="10"/>
        <v>0</v>
      </c>
      <c r="O44" s="221">
        <f t="shared" si="11"/>
        <v>0</v>
      </c>
      <c r="P44">
        <v>391713.63</v>
      </c>
      <c r="Q44" s="206">
        <f>VLOOKUP(A44,Sheet1!$C$2:$H$84,6,FALSE)</f>
        <v>391713.63</v>
      </c>
      <c r="R44" s="207">
        <f t="shared" si="8"/>
        <v>0</v>
      </c>
      <c r="S44" s="221">
        <f t="shared" si="9"/>
        <v>0</v>
      </c>
      <c r="T44" s="2"/>
      <c r="U44" s="276">
        <v>2704485</v>
      </c>
    </row>
    <row r="45" spans="1:21">
      <c r="A45" s="253">
        <f>VLOOKUP(U45,Sheet1!$C$2:$C$84,1,FALSE)</f>
        <v>2771122</v>
      </c>
      <c r="B45" s="276">
        <v>833635105</v>
      </c>
      <c r="C45" s="276" t="s">
        <v>498</v>
      </c>
      <c r="D45">
        <v>2500</v>
      </c>
      <c r="E45" s="206">
        <f>VLOOKUP(A45,Sheet1!$C$2:$E$84,3,FALSE)</f>
        <v>2500</v>
      </c>
      <c r="F45" s="207">
        <f t="shared" si="0"/>
        <v>0</v>
      </c>
      <c r="G45" s="221">
        <f t="shared" si="4"/>
        <v>0</v>
      </c>
      <c r="H45">
        <v>244878.75</v>
      </c>
      <c r="I45" s="209">
        <f>VLOOKUP(A45,Sheet1!$C$2:$F$84,4,FALSE)</f>
        <v>244878.75</v>
      </c>
      <c r="J45" s="207">
        <f t="shared" si="1"/>
        <v>0</v>
      </c>
      <c r="K45" s="221">
        <f t="shared" si="5"/>
        <v>0</v>
      </c>
      <c r="L45" s="285">
        <v>62.59</v>
      </c>
      <c r="M45" s="206">
        <f>VLOOKUP(A45,Sheet1!$C$2:$G$84,5,FALSE)</f>
        <v>62.59</v>
      </c>
      <c r="N45" s="207">
        <f t="shared" si="10"/>
        <v>0</v>
      </c>
      <c r="O45" s="221">
        <f t="shared" si="11"/>
        <v>0</v>
      </c>
      <c r="P45">
        <v>156475</v>
      </c>
      <c r="Q45" s="206">
        <f>VLOOKUP(A45,Sheet1!$C$2:$H$84,6,FALSE)</f>
        <v>156475</v>
      </c>
      <c r="R45" s="207">
        <f t="shared" si="8"/>
        <v>0</v>
      </c>
      <c r="S45" s="221">
        <f t="shared" si="9"/>
        <v>0</v>
      </c>
      <c r="T45" s="2"/>
      <c r="U45" s="276">
        <v>2771122</v>
      </c>
    </row>
    <row r="46" spans="1:21">
      <c r="A46" s="253">
        <f>VLOOKUP(U46,Sheet1!$C$2:$C$84,1,FALSE)</f>
        <v>6229597</v>
      </c>
      <c r="B46" s="276">
        <v>622959906</v>
      </c>
      <c r="C46" s="276" t="s">
        <v>499</v>
      </c>
      <c r="D46">
        <v>27352</v>
      </c>
      <c r="E46" s="206">
        <f>VLOOKUP(A46,Sheet1!$C$2:$E$84,3,FALSE)</f>
        <v>27352</v>
      </c>
      <c r="F46" s="207">
        <f t="shared" si="0"/>
        <v>0</v>
      </c>
      <c r="G46" s="221">
        <f t="shared" si="4"/>
        <v>0</v>
      </c>
      <c r="H46">
        <v>218325.81</v>
      </c>
      <c r="I46" s="209">
        <f>VLOOKUP(A46,Sheet1!$C$2:$F$84,4,FALSE)</f>
        <v>229351.23</v>
      </c>
      <c r="J46" s="207">
        <f t="shared" si="1"/>
        <v>-11025.420000000013</v>
      </c>
      <c r="K46" s="221">
        <f t="shared" si="5"/>
        <v>-5.0499847E-2</v>
      </c>
      <c r="L46" s="285">
        <v>3.9035609999999998</v>
      </c>
      <c r="M46" s="206">
        <f>VLOOKUP(A46,Sheet1!$C$2:$G$84,5,FALSE)</f>
        <v>3.91</v>
      </c>
      <c r="N46" s="207">
        <f t="shared" si="10"/>
        <v>-6.4390000000003056E-3</v>
      </c>
      <c r="O46" s="221">
        <f t="shared" si="11"/>
        <v>-1.6495195000000001E-3</v>
      </c>
      <c r="P46">
        <v>106770.21</v>
      </c>
      <c r="Q46" s="206">
        <f>VLOOKUP(A46,Sheet1!$C$2:$H$84,6,FALSE)</f>
        <v>106810.57</v>
      </c>
      <c r="R46" s="207">
        <f t="shared" si="8"/>
        <v>-40.360000000000582</v>
      </c>
      <c r="S46" s="221">
        <f t="shared" si="9"/>
        <v>-3.7800810000000002E-4</v>
      </c>
      <c r="T46" s="2"/>
      <c r="U46" s="276">
        <v>6229597</v>
      </c>
    </row>
    <row r="47" spans="1:21">
      <c r="A47" s="253" t="str">
        <f>VLOOKUP(U47,Sheet1!$C$2:$C$84,1,FALSE)</f>
        <v>BYRY2M8</v>
      </c>
      <c r="B47" s="276">
        <v>759530108</v>
      </c>
      <c r="C47" s="276" t="s">
        <v>434</v>
      </c>
      <c r="D47">
        <v>16887</v>
      </c>
      <c r="E47" s="206">
        <f>VLOOKUP(A47,Sheet1!$C$2:$E$84,3,FALSE)</f>
        <v>16887</v>
      </c>
      <c r="F47" s="207">
        <f t="shared" si="0"/>
        <v>0</v>
      </c>
      <c r="G47" s="221">
        <f t="shared" si="4"/>
        <v>0</v>
      </c>
      <c r="H47">
        <v>342275.42</v>
      </c>
      <c r="I47" s="209">
        <f>VLOOKUP(A47,Sheet1!$C$2:$F$84,4,FALSE)</f>
        <v>347567.89</v>
      </c>
      <c r="J47" s="207">
        <f t="shared" si="1"/>
        <v>-5292.4700000000303</v>
      </c>
      <c r="K47" s="221">
        <f t="shared" si="5"/>
        <v>-1.54626061E-2</v>
      </c>
      <c r="L47" s="285">
        <v>32.53</v>
      </c>
      <c r="M47" s="206">
        <f>VLOOKUP(A47,Sheet1!$C$2:$G$84,5,FALSE)</f>
        <v>32.53</v>
      </c>
      <c r="N47" s="207">
        <f t="shared" si="10"/>
        <v>0</v>
      </c>
      <c r="O47" s="221">
        <f t="shared" si="11"/>
        <v>0</v>
      </c>
      <c r="P47">
        <v>549334.11</v>
      </c>
      <c r="Q47" s="206">
        <f>VLOOKUP(A47,Sheet1!$C$2:$H$84,6,FALSE)</f>
        <v>549334.11</v>
      </c>
      <c r="R47" s="207">
        <f t="shared" si="8"/>
        <v>0</v>
      </c>
      <c r="S47" s="221">
        <f t="shared" si="9"/>
        <v>0</v>
      </c>
      <c r="T47" s="2"/>
      <c r="U47" s="276" t="s">
        <v>377</v>
      </c>
    </row>
    <row r="48" spans="1:21">
      <c r="A48" s="253">
        <f>VLOOKUP(U48,Sheet1!$C$2:$C$84,1,FALSE)</f>
        <v>2775135</v>
      </c>
      <c r="B48" s="276">
        <v>803054204</v>
      </c>
      <c r="C48" s="276" t="s">
        <v>452</v>
      </c>
      <c r="D48">
        <v>3130</v>
      </c>
      <c r="E48" s="206">
        <f>VLOOKUP(A48,Sheet1!$C$2:$E$84,3,FALSE)</f>
        <v>3130</v>
      </c>
      <c r="F48" s="207">
        <f t="shared" si="0"/>
        <v>0</v>
      </c>
      <c r="G48" s="221">
        <f t="shared" si="4"/>
        <v>0</v>
      </c>
      <c r="H48">
        <v>330351.05</v>
      </c>
      <c r="I48" s="209">
        <f>VLOOKUP(A48,Sheet1!$C$2:$F$84,4,FALSE)</f>
        <v>359932.38</v>
      </c>
      <c r="J48" s="207">
        <f t="shared" si="1"/>
        <v>-29581.330000000016</v>
      </c>
      <c r="K48" s="221">
        <f t="shared" si="5"/>
        <v>-8.9545136900000002E-2</v>
      </c>
      <c r="L48" s="285">
        <v>139.69</v>
      </c>
      <c r="M48" s="206">
        <f>VLOOKUP(A48,Sheet1!$C$2:$G$84,5,FALSE)</f>
        <v>139.69</v>
      </c>
      <c r="N48" s="207">
        <f t="shared" si="10"/>
        <v>0</v>
      </c>
      <c r="O48" s="221">
        <f t="shared" si="11"/>
        <v>0</v>
      </c>
      <c r="P48">
        <v>437229.7</v>
      </c>
      <c r="Q48" s="206">
        <f>VLOOKUP(A48,Sheet1!$C$2:$H$84,6,FALSE)</f>
        <v>437229.7</v>
      </c>
      <c r="R48" s="207">
        <f t="shared" si="8"/>
        <v>0</v>
      </c>
      <c r="S48" s="221">
        <f t="shared" si="9"/>
        <v>0</v>
      </c>
      <c r="T48" s="2"/>
      <c r="U48" s="276">
        <v>2775135</v>
      </c>
    </row>
    <row r="49" spans="1:37">
      <c r="A49" s="253" t="str">
        <f>VLOOKUP(U49,Sheet1!$C$2:$C$84,1,FALSE)</f>
        <v>BXDZ9Z0</v>
      </c>
      <c r="B49" s="276" t="s">
        <v>380</v>
      </c>
      <c r="C49" s="276" t="s">
        <v>500</v>
      </c>
      <c r="D49">
        <v>18530</v>
      </c>
      <c r="E49" s="206">
        <f>VLOOKUP(A49,Sheet1!$C$2:$E$84,3,FALSE)</f>
        <v>18530</v>
      </c>
      <c r="F49" s="207">
        <f t="shared" si="0"/>
        <v>0</v>
      </c>
      <c r="G49" s="221">
        <f t="shared" si="4"/>
        <v>0</v>
      </c>
      <c r="H49">
        <v>612907.94999999995</v>
      </c>
      <c r="I49" s="209">
        <f>VLOOKUP(A49,Sheet1!$C$2:$F$84,4,FALSE)</f>
        <v>638746.30000000005</v>
      </c>
      <c r="J49" s="207">
        <f t="shared" si="1"/>
        <v>-25838.350000000093</v>
      </c>
      <c r="K49" s="221">
        <f t="shared" si="5"/>
        <v>-4.2156983000000002E-2</v>
      </c>
      <c r="L49" s="285">
        <v>66.489999999999995</v>
      </c>
      <c r="M49" s="206">
        <f>VLOOKUP(A49,Sheet1!$C$2:$G$84,5,FALSE)</f>
        <v>66.489999999999995</v>
      </c>
      <c r="N49" s="207">
        <f t="shared" si="10"/>
        <v>0</v>
      </c>
      <c r="O49" s="221">
        <f t="shared" si="11"/>
        <v>0</v>
      </c>
      <c r="P49">
        <v>1232059.7</v>
      </c>
      <c r="Q49" s="206">
        <f>VLOOKUP(A49,Sheet1!$C$2:$H$84,6,FALSE)</f>
        <v>1232059.7</v>
      </c>
      <c r="R49" s="207">
        <f t="shared" si="8"/>
        <v>0</v>
      </c>
      <c r="S49" s="221">
        <f t="shared" si="9"/>
        <v>0</v>
      </c>
      <c r="T49" s="2"/>
      <c r="U49" s="276" t="s">
        <v>381</v>
      </c>
    </row>
    <row r="50" spans="1:37">
      <c r="A50" s="253" t="str">
        <f>VLOOKUP(U50,Sheet1!$C$2:$C$84,1,FALSE)</f>
        <v>BMCNGB3</v>
      </c>
      <c r="B50" s="276" t="s">
        <v>383</v>
      </c>
      <c r="C50" s="276" t="s">
        <v>440</v>
      </c>
      <c r="D50">
        <v>12268</v>
      </c>
      <c r="E50" s="206">
        <f>VLOOKUP(A50,Sheet1!$C$2:$E$84,3,FALSE)</f>
        <v>12268</v>
      </c>
      <c r="F50" s="207">
        <f t="shared" si="0"/>
        <v>0</v>
      </c>
      <c r="G50" s="221">
        <f t="shared" si="4"/>
        <v>0</v>
      </c>
      <c r="H50">
        <v>407865.8</v>
      </c>
      <c r="I50" s="209">
        <f>VLOOKUP(A50,Sheet1!$C$2:$F$84,4,FALSE)</f>
        <v>394093.69</v>
      </c>
      <c r="J50" s="207">
        <f t="shared" si="1"/>
        <v>13772.109999999986</v>
      </c>
      <c r="K50" s="221">
        <f t="shared" si="5"/>
        <v>3.3766277999999997E-2</v>
      </c>
      <c r="L50" s="285">
        <v>20.079999999999998</v>
      </c>
      <c r="M50" s="206">
        <f>VLOOKUP(A50,Sheet1!$C$2:$G$84,5,FALSE)</f>
        <v>20.079999999999998</v>
      </c>
      <c r="N50" s="207">
        <f t="shared" si="10"/>
        <v>0</v>
      </c>
      <c r="O50" s="221">
        <f t="shared" si="11"/>
        <v>0</v>
      </c>
      <c r="P50">
        <v>246341.44</v>
      </c>
      <c r="Q50" s="206">
        <f>VLOOKUP(A50,Sheet1!$C$2:$H$84,6,FALSE)</f>
        <v>246341.44</v>
      </c>
      <c r="R50" s="207">
        <f t="shared" si="8"/>
        <v>0</v>
      </c>
      <c r="S50" s="221">
        <f t="shared" si="9"/>
        <v>0</v>
      </c>
      <c r="T50" s="2"/>
      <c r="U50" s="276" t="s">
        <v>384</v>
      </c>
    </row>
    <row r="51" spans="1:37">
      <c r="A51" s="253" t="str">
        <f>VLOOKUP(U51,Sheet1!$C$2:$C$84,1,FALSE)</f>
        <v>B1Q3J35</v>
      </c>
      <c r="B51" s="276" t="s">
        <v>501</v>
      </c>
      <c r="C51" s="276" t="s">
        <v>502</v>
      </c>
      <c r="D51">
        <v>15759</v>
      </c>
      <c r="E51" s="206">
        <f>VLOOKUP(A51,Sheet1!$C$2:$E$84,3,FALSE)</f>
        <v>15759</v>
      </c>
      <c r="F51" s="207">
        <f t="shared" si="0"/>
        <v>0</v>
      </c>
      <c r="G51" s="221">
        <f t="shared" si="4"/>
        <v>0</v>
      </c>
      <c r="H51">
        <v>311567.31</v>
      </c>
      <c r="I51" s="209">
        <f>VLOOKUP(A51,Sheet1!$C$2:$F$84,4,FALSE)</f>
        <v>312462.38</v>
      </c>
      <c r="J51" s="207">
        <f t="shared" si="1"/>
        <v>-895.07000000000698</v>
      </c>
      <c r="K51" s="221">
        <f t="shared" si="5"/>
        <v>-2.8727981999999998E-3</v>
      </c>
      <c r="L51" s="285">
        <v>16.233025000000001</v>
      </c>
      <c r="M51" s="206">
        <f>VLOOKUP(A51,Sheet1!$C$2:$G$84,5,FALSE)</f>
        <v>16.239999999999998</v>
      </c>
      <c r="N51" s="207">
        <f t="shared" si="10"/>
        <v>-6.9749999999970669E-3</v>
      </c>
      <c r="O51" s="221">
        <f t="shared" si="11"/>
        <v>-4.2967960000000002E-4</v>
      </c>
      <c r="P51">
        <v>255816.24</v>
      </c>
      <c r="Q51" s="206">
        <f>VLOOKUP(A51,Sheet1!$C$2:$H$84,6,FALSE)</f>
        <v>255851.29</v>
      </c>
      <c r="R51" s="207">
        <f t="shared" si="8"/>
        <v>-35.050000000017462</v>
      </c>
      <c r="S51" s="221">
        <f t="shared" si="9"/>
        <v>-1.370124E-4</v>
      </c>
      <c r="T51" s="2"/>
      <c r="U51" s="276" t="s">
        <v>386</v>
      </c>
    </row>
    <row r="52" spans="1:37">
      <c r="A52" s="253">
        <f>VLOOKUP(U52,Sheet1!$C$2:$C$84,1,FALSE)</f>
        <v>2615565</v>
      </c>
      <c r="B52" s="276" t="s">
        <v>389</v>
      </c>
      <c r="C52" s="276" t="s">
        <v>503</v>
      </c>
      <c r="D52">
        <v>16837</v>
      </c>
      <c r="E52" s="206">
        <f>VLOOKUP(A52,Sheet1!$C$2:$E$84,3,FALSE)</f>
        <v>16837</v>
      </c>
      <c r="F52" s="207">
        <f t="shared" si="0"/>
        <v>0</v>
      </c>
      <c r="G52" s="221">
        <f t="shared" si="4"/>
        <v>0</v>
      </c>
      <c r="H52">
        <v>566460.01</v>
      </c>
      <c r="I52" s="209">
        <f>VLOOKUP(A52,Sheet1!$C$2:$F$84,4,FALSE)</f>
        <v>571952.71</v>
      </c>
      <c r="J52" s="207">
        <f t="shared" si="1"/>
        <v>-5492.6999999999534</v>
      </c>
      <c r="K52" s="221">
        <f t="shared" si="5"/>
        <v>-9.6965361999999996E-3</v>
      </c>
      <c r="L52" s="285">
        <v>26.94</v>
      </c>
      <c r="M52" s="206">
        <f>VLOOKUP(A52,Sheet1!$C$2:$G$84,5,FALSE)</f>
        <v>26.94</v>
      </c>
      <c r="N52" s="207">
        <f t="shared" si="10"/>
        <v>0</v>
      </c>
      <c r="O52" s="221">
        <f t="shared" si="11"/>
        <v>0</v>
      </c>
      <c r="P52">
        <v>453588.78</v>
      </c>
      <c r="Q52" s="206">
        <f>VLOOKUP(A52,Sheet1!$C$2:$H$84,6,FALSE)</f>
        <v>453588.78</v>
      </c>
      <c r="R52" s="207">
        <f t="shared" si="6"/>
        <v>0</v>
      </c>
      <c r="S52" s="221">
        <f t="shared" si="7"/>
        <v>0</v>
      </c>
      <c r="T52" s="2"/>
      <c r="U52" s="276">
        <v>2615565</v>
      </c>
    </row>
    <row r="53" spans="1:37">
      <c r="A53" s="253" t="str">
        <f>VLOOKUP(U53,Sheet1!$C$2:$C$84,1,FALSE)</f>
        <v>B1WY233</v>
      </c>
      <c r="B53" s="276" t="s">
        <v>504</v>
      </c>
      <c r="C53" s="276" t="s">
        <v>505</v>
      </c>
      <c r="D53">
        <v>25547</v>
      </c>
      <c r="E53" s="206">
        <f>VLOOKUP(A53,Sheet1!$C$2:$E$84,3,FALSE)</f>
        <v>25547</v>
      </c>
      <c r="F53" s="207">
        <f t="shared" si="0"/>
        <v>0</v>
      </c>
      <c r="G53" s="221">
        <f t="shared" si="4"/>
        <v>0</v>
      </c>
      <c r="H53">
        <v>518676.49</v>
      </c>
      <c r="I53" s="209">
        <f>VLOOKUP(A53,Sheet1!$C$2:$F$84,4,FALSE)</f>
        <v>519184.98</v>
      </c>
      <c r="J53" s="207">
        <f t="shared" si="1"/>
        <v>-508.48999999999069</v>
      </c>
      <c r="K53" s="221">
        <f t="shared" si="5"/>
        <v>-9.8036059999999999E-4</v>
      </c>
      <c r="L53" s="285">
        <v>20.781248000000001</v>
      </c>
      <c r="M53" s="206">
        <f>VLOOKUP(A53,Sheet1!$C$2:$G$84,5,FALSE)</f>
        <v>20.78</v>
      </c>
      <c r="N53" s="207">
        <f t="shared" si="10"/>
        <v>1.2480000000003599E-3</v>
      </c>
      <c r="O53" s="221">
        <f t="shared" si="11"/>
        <v>6.0054099999999998E-5</v>
      </c>
      <c r="P53">
        <v>530898.55000000005</v>
      </c>
      <c r="Q53" s="206">
        <f>VLOOKUP(A53,Sheet1!$C$2:$H$84,6,FALSE)</f>
        <v>530947.66</v>
      </c>
      <c r="R53" s="207">
        <f t="shared" si="6"/>
        <v>-49.10999999998603</v>
      </c>
      <c r="S53" s="221">
        <f t="shared" si="7"/>
        <v>-9.25035E-5</v>
      </c>
      <c r="T53" s="2"/>
      <c r="U53" s="276" t="s">
        <v>391</v>
      </c>
    </row>
    <row r="54" spans="1:37">
      <c r="A54" s="253">
        <f>VLOOKUP(U54,Sheet1!$C$2:$C$84,1,FALSE)</f>
        <v>2821481</v>
      </c>
      <c r="B54" s="276">
        <v>835699307</v>
      </c>
      <c r="C54" s="276" t="s">
        <v>506</v>
      </c>
      <c r="D54">
        <v>5497</v>
      </c>
      <c r="E54" s="206">
        <f>VLOOKUP(A54,Sheet1!$C$2:$E$84,3,FALSE)</f>
        <v>5497</v>
      </c>
      <c r="F54" s="207">
        <f t="shared" si="0"/>
        <v>0</v>
      </c>
      <c r="G54" s="221">
        <f t="shared" si="4"/>
        <v>0</v>
      </c>
      <c r="H54">
        <v>215705.60000000001</v>
      </c>
      <c r="I54" s="209">
        <f>VLOOKUP(A54,Sheet1!$C$2:$F$84,4,FALSE)</f>
        <v>283756.40000000002</v>
      </c>
      <c r="J54" s="207">
        <f t="shared" si="1"/>
        <v>-68050.800000000017</v>
      </c>
      <c r="K54" s="221">
        <f t="shared" si="5"/>
        <v>-0.3154799875</v>
      </c>
      <c r="L54" s="285">
        <v>83.19</v>
      </c>
      <c r="M54" s="206">
        <f>VLOOKUP(A54,Sheet1!$C$2:$G$84,5,FALSE)</f>
        <v>83.19</v>
      </c>
      <c r="N54" s="207">
        <f t="shared" si="10"/>
        <v>0</v>
      </c>
      <c r="O54" s="221">
        <f t="shared" si="11"/>
        <v>0</v>
      </c>
      <c r="P54">
        <v>457295.43</v>
      </c>
      <c r="Q54" s="206">
        <f>VLOOKUP(A54,Sheet1!$C$2:$H$84,6,FALSE)</f>
        <v>457295.43</v>
      </c>
      <c r="R54" s="207">
        <f t="shared" si="6"/>
        <v>0</v>
      </c>
      <c r="S54" s="221">
        <f t="shared" si="7"/>
        <v>0</v>
      </c>
      <c r="T54" s="2"/>
      <c r="U54" s="276">
        <v>2821481</v>
      </c>
    </row>
    <row r="55" spans="1:37">
      <c r="A55" s="253">
        <f>VLOOKUP(U55,Sheet1!$C$2:$C$84,1,FALSE)</f>
        <v>2430025</v>
      </c>
      <c r="B55" s="276">
        <v>861012102</v>
      </c>
      <c r="C55" s="276" t="s">
        <v>507</v>
      </c>
      <c r="D55">
        <v>3100</v>
      </c>
      <c r="E55" s="206">
        <f>VLOOKUP(A55,Sheet1!$C$2:$E$84,3,FALSE)</f>
        <v>3100</v>
      </c>
      <c r="F55" s="207">
        <f t="shared" si="0"/>
        <v>0</v>
      </c>
      <c r="G55" s="221">
        <f t="shared" si="4"/>
        <v>0</v>
      </c>
      <c r="H55">
        <v>151409.26999999999</v>
      </c>
      <c r="I55" s="209">
        <f>VLOOKUP(A55,Sheet1!$C$2:$F$84,4,FALSE)</f>
        <v>151409.26999999999</v>
      </c>
      <c r="J55" s="207">
        <f t="shared" si="1"/>
        <v>0</v>
      </c>
      <c r="K55" s="221">
        <f t="shared" si="5"/>
        <v>0</v>
      </c>
      <c r="L55" s="285">
        <v>47.26</v>
      </c>
      <c r="M55" s="206">
        <f>VLOOKUP(A55,Sheet1!$C$2:$G$84,5,FALSE)</f>
        <v>47.26</v>
      </c>
      <c r="N55" s="207">
        <f t="shared" si="10"/>
        <v>0</v>
      </c>
      <c r="O55" s="221">
        <f t="shared" si="11"/>
        <v>0</v>
      </c>
      <c r="P55">
        <v>146506</v>
      </c>
      <c r="Q55" s="206">
        <f>VLOOKUP(A55,Sheet1!$C$2:$H$84,6,FALSE)</f>
        <v>146506</v>
      </c>
      <c r="R55" s="207">
        <f t="shared" si="6"/>
        <v>0</v>
      </c>
      <c r="S55" s="221">
        <f t="shared" si="7"/>
        <v>0</v>
      </c>
      <c r="T55" s="2"/>
      <c r="U55" s="276">
        <v>2430025</v>
      </c>
    </row>
    <row r="56" spans="1:37">
      <c r="A56" s="253">
        <f>VLOOKUP(U56,Sheet1!$C$2:$C$84,1,FALSE)</f>
        <v>6356406</v>
      </c>
      <c r="B56" s="276">
        <v>635640006</v>
      </c>
      <c r="C56" s="276" t="s">
        <v>396</v>
      </c>
      <c r="D56">
        <v>12500</v>
      </c>
      <c r="E56" s="206">
        <f>VLOOKUP(A56,Sheet1!$C$2:$E$84,3,FALSE)</f>
        <v>12500</v>
      </c>
      <c r="F56" s="207">
        <f t="shared" ref="F56:F59" si="12">D56-E56</f>
        <v>0</v>
      </c>
      <c r="G56" s="221">
        <f t="shared" ref="G56:G59" si="13">ROUND(F56/D56,10)</f>
        <v>0</v>
      </c>
      <c r="H56">
        <v>206274.35</v>
      </c>
      <c r="I56" s="209">
        <f>VLOOKUP(A56,Sheet1!$C$2:$F$84,4,FALSE)</f>
        <v>206274.35</v>
      </c>
      <c r="J56" s="207">
        <f t="shared" ref="J56:J58" si="14">H56-I56</f>
        <v>0</v>
      </c>
      <c r="K56" s="221">
        <f t="shared" ref="K56:K58" si="15">ROUND(J56/H56,10)</f>
        <v>0</v>
      </c>
      <c r="L56" s="285">
        <v>19.298005</v>
      </c>
      <c r="M56" s="206">
        <f>VLOOKUP(A56,Sheet1!$C$2:$G$84,5,FALSE)</f>
        <v>19.309999999999999</v>
      </c>
      <c r="N56" s="207">
        <f t="shared" si="10"/>
        <v>-1.1994999999998868E-2</v>
      </c>
      <c r="O56" s="221">
        <f t="shared" si="11"/>
        <v>-6.2156679999999999E-4</v>
      </c>
      <c r="P56">
        <v>241225.06</v>
      </c>
      <c r="Q56" s="206">
        <f>VLOOKUP(A56,Sheet1!$C$2:$H$84,6,FALSE)</f>
        <v>241316.22</v>
      </c>
      <c r="R56" s="207">
        <f t="shared" ref="R56" si="16">P56-Q56</f>
        <v>-91.160000000003492</v>
      </c>
      <c r="S56" s="221">
        <f t="shared" ref="S56" si="17">ROUND(R56/P56,10)</f>
        <v>-3.7790440000000001E-4</v>
      </c>
      <c r="T56" s="127"/>
      <c r="U56" s="276">
        <v>6356406</v>
      </c>
      <c r="V56" s="277"/>
      <c r="W56" s="277"/>
      <c r="X56" s="207"/>
      <c r="Y56" s="221"/>
      <c r="Z56" s="207"/>
      <c r="AA56" s="207"/>
      <c r="AB56" s="207"/>
      <c r="AC56" s="221"/>
      <c r="AD56" s="277"/>
      <c r="AE56" s="277"/>
      <c r="AF56" s="207"/>
      <c r="AG56" s="221"/>
      <c r="AH56" s="277"/>
      <c r="AI56" s="277"/>
      <c r="AJ56" s="207"/>
      <c r="AK56" s="221"/>
    </row>
    <row r="57" spans="1:37">
      <c r="A57" s="253" t="str">
        <f>VLOOKUP(U57,Sheet1!$C$2:$C$84,1,FALSE)</f>
        <v>B1JB4K8</v>
      </c>
      <c r="B57" s="276" t="s">
        <v>459</v>
      </c>
      <c r="C57" s="276" t="s">
        <v>460</v>
      </c>
      <c r="D57">
        <v>7487</v>
      </c>
      <c r="E57" s="206">
        <f>VLOOKUP(A57,Sheet1!$C$2:$E$84,3,FALSE)</f>
        <v>7487</v>
      </c>
      <c r="F57" s="207">
        <f t="shared" si="12"/>
        <v>0</v>
      </c>
      <c r="G57" s="221">
        <f t="shared" si="13"/>
        <v>0</v>
      </c>
      <c r="H57">
        <v>594598.30000000005</v>
      </c>
      <c r="I57" s="209">
        <f>VLOOKUP(A57,Sheet1!$C$2:$F$84,4,FALSE)</f>
        <v>611038.05000000005</v>
      </c>
      <c r="J57" s="207">
        <f t="shared" si="14"/>
        <v>-16439.75</v>
      </c>
      <c r="K57" s="221">
        <f t="shared" si="15"/>
        <v>-2.76484982E-2</v>
      </c>
      <c r="L57" s="285">
        <v>104.36723000000001</v>
      </c>
      <c r="M57" s="206">
        <f>VLOOKUP(A57,Sheet1!$C$2:$G$84,5,FALSE)</f>
        <v>104.25</v>
      </c>
      <c r="N57" s="207">
        <f t="shared" si="10"/>
        <v>0.11723000000000638</v>
      </c>
      <c r="O57" s="221">
        <f t="shared" si="11"/>
        <v>1.1232453E-3</v>
      </c>
      <c r="P57">
        <v>781397.45</v>
      </c>
      <c r="Q57" s="206">
        <f>VLOOKUP(A57,Sheet1!$C$2:$H$84,6,FALSE)</f>
        <v>780518.13</v>
      </c>
      <c r="R57" s="207">
        <f t="shared" ref="R57:R64" si="18">P57-Q57</f>
        <v>879.31999999994878</v>
      </c>
      <c r="S57" s="221">
        <f t="shared" si="7"/>
        <v>1.1253172000000001E-3</v>
      </c>
      <c r="T57" s="2"/>
      <c r="U57" s="276" t="s">
        <v>397</v>
      </c>
    </row>
    <row r="58" spans="1:37">
      <c r="A58" s="253">
        <f>VLOOKUP(U58,Sheet1!$C$2:$C$84,1,FALSE)</f>
        <v>2113382</v>
      </c>
      <c r="B58" s="276">
        <v>874039100</v>
      </c>
      <c r="C58" s="276" t="s">
        <v>508</v>
      </c>
      <c r="D58">
        <v>11979</v>
      </c>
      <c r="E58" s="206">
        <f>VLOOKUP(A58,Sheet1!$C$2:$E$84,3,FALSE)</f>
        <v>11979</v>
      </c>
      <c r="F58" s="207">
        <f t="shared" si="12"/>
        <v>0</v>
      </c>
      <c r="G58" s="221">
        <f t="shared" si="13"/>
        <v>0</v>
      </c>
      <c r="H58">
        <v>1259215.71</v>
      </c>
      <c r="I58" s="209">
        <f>VLOOKUP(A58,Sheet1!$C$2:$F$84,4,FALSE)</f>
        <v>1283528.8700000001</v>
      </c>
      <c r="J58" s="207">
        <f t="shared" si="14"/>
        <v>-24313.160000000149</v>
      </c>
      <c r="K58" s="221">
        <f t="shared" si="15"/>
        <v>-1.9308177199999998E-2</v>
      </c>
      <c r="L58" s="285">
        <v>93.57</v>
      </c>
      <c r="M58" s="206">
        <f>VLOOKUP(A58,Sheet1!$C$2:$G$84,5,FALSE)</f>
        <v>93.57</v>
      </c>
      <c r="N58" s="207">
        <f t="shared" si="10"/>
        <v>0</v>
      </c>
      <c r="O58" s="221">
        <f t="shared" si="11"/>
        <v>0</v>
      </c>
      <c r="P58">
        <v>1120875.03</v>
      </c>
      <c r="Q58" s="206">
        <f>VLOOKUP(A58,Sheet1!$C$2:$H$84,6,FALSE)</f>
        <v>1120875.03</v>
      </c>
      <c r="R58" s="207">
        <f t="shared" si="18"/>
        <v>0</v>
      </c>
      <c r="S58" s="221">
        <f t="shared" si="7"/>
        <v>0</v>
      </c>
      <c r="T58" s="2"/>
      <c r="U58" s="276">
        <v>2113382</v>
      </c>
    </row>
    <row r="59" spans="1:37">
      <c r="A59" s="253">
        <f>VLOOKUP(U59,Sheet1!$C$2:$C$84,1,FALSE)</f>
        <v>6869302</v>
      </c>
      <c r="B59" s="276">
        <v>686930009</v>
      </c>
      <c r="C59" s="276" t="s">
        <v>509</v>
      </c>
      <c r="D59">
        <v>6584</v>
      </c>
      <c r="E59" s="206">
        <f>VLOOKUP(A59,Sheet1!$C$2:$E$84,3,FALSE)</f>
        <v>6584</v>
      </c>
      <c r="F59" s="207">
        <f t="shared" si="12"/>
        <v>0</v>
      </c>
      <c r="G59" s="221">
        <f t="shared" si="13"/>
        <v>0</v>
      </c>
      <c r="H59">
        <v>163716.68</v>
      </c>
      <c r="I59" s="209">
        <f>VLOOKUP(A59,Sheet1!$C$2:$F$84,4,FALSE)</f>
        <v>209611.01</v>
      </c>
      <c r="J59" s="207">
        <f t="shared" si="1"/>
        <v>-45894.330000000016</v>
      </c>
      <c r="K59" s="221">
        <f t="shared" si="5"/>
        <v>-0.2803277589</v>
      </c>
      <c r="L59" s="285">
        <v>36.501013</v>
      </c>
      <c r="M59" s="206">
        <f>VLOOKUP(A59,Sheet1!$C$2:$G$84,5,FALSE)</f>
        <v>36.51</v>
      </c>
      <c r="N59" s="207">
        <f t="shared" si="10"/>
        <v>-8.9869999999976358E-3</v>
      </c>
      <c r="O59" s="221">
        <f t="shared" si="11"/>
        <v>-2.4621229999999999E-4</v>
      </c>
      <c r="P59">
        <v>240322.67</v>
      </c>
      <c r="Q59" s="206">
        <f>VLOOKUP(A59,Sheet1!$C$2:$H$84,6,FALSE)</f>
        <v>240413.5</v>
      </c>
      <c r="R59" s="207">
        <f t="shared" si="18"/>
        <v>-90.829999999987194</v>
      </c>
      <c r="S59" s="221">
        <f t="shared" si="7"/>
        <v>-3.7795020000000001E-4</v>
      </c>
      <c r="T59" s="2"/>
      <c r="U59" s="276">
        <v>6869302</v>
      </c>
    </row>
    <row r="60" spans="1:37">
      <c r="A60" s="253">
        <f>VLOOKUP(U60,Sheet1!$C$2:$C$84,1,FALSE)</f>
        <v>5999330</v>
      </c>
      <c r="B60" s="276">
        <v>599933900</v>
      </c>
      <c r="C60" s="276" t="s">
        <v>442</v>
      </c>
      <c r="D60">
        <v>2593</v>
      </c>
      <c r="E60" s="206">
        <f>VLOOKUP(A60,Sheet1!$C$2:$E$84,3,FALSE)</f>
        <v>2593</v>
      </c>
      <c r="F60" s="207">
        <f t="shared" si="0"/>
        <v>0</v>
      </c>
      <c r="G60" s="221">
        <f t="shared" si="4"/>
        <v>0</v>
      </c>
      <c r="H60">
        <v>464430.02</v>
      </c>
      <c r="I60" s="209">
        <f>VLOOKUP(A60,Sheet1!$C$2:$F$84,4,FALSE)</f>
        <v>462751.8</v>
      </c>
      <c r="J60" s="207">
        <f t="shared" si="1"/>
        <v>1678.2200000000303</v>
      </c>
      <c r="K60" s="221">
        <f t="shared" si="5"/>
        <v>3.6135045999999998E-3</v>
      </c>
      <c r="L60" s="285">
        <v>138.76196300000001</v>
      </c>
      <c r="M60" s="206">
        <f>VLOOKUP(A60,Sheet1!$C$2:$G$84,5,FALSE)</f>
        <v>138.61000000000001</v>
      </c>
      <c r="N60" s="207">
        <f t="shared" si="10"/>
        <v>0.15196299999999496</v>
      </c>
      <c r="O60" s="221">
        <f t="shared" si="11"/>
        <v>1.0951343999999999E-3</v>
      </c>
      <c r="P60">
        <v>359809.77</v>
      </c>
      <c r="Q60" s="206">
        <f>VLOOKUP(A60,Sheet1!$C$2:$H$84,6,FALSE)</f>
        <v>359404.87</v>
      </c>
      <c r="R60" s="207">
        <f t="shared" si="18"/>
        <v>404.90000000002328</v>
      </c>
      <c r="S60" s="221">
        <f t="shared" si="7"/>
        <v>1.1253169E-3</v>
      </c>
      <c r="T60" s="2"/>
      <c r="U60" s="276">
        <v>5999330</v>
      </c>
    </row>
    <row r="61" spans="1:37">
      <c r="A61" s="253" t="str">
        <f>VLOOKUP(U61,Sheet1!$C$2:$C$84,1,FALSE)</f>
        <v>B3F2DZ7</v>
      </c>
      <c r="B61" s="276" t="s">
        <v>402</v>
      </c>
      <c r="C61" s="276" t="s">
        <v>510</v>
      </c>
      <c r="D61">
        <v>4700</v>
      </c>
      <c r="E61" s="206">
        <f>VLOOKUP(A61,Sheet1!$C$2:$E$84,3,FALSE)</f>
        <v>4700</v>
      </c>
      <c r="F61" s="207">
        <f t="shared" si="0"/>
        <v>0</v>
      </c>
      <c r="G61" s="221">
        <f t="shared" si="4"/>
        <v>0</v>
      </c>
      <c r="H61">
        <v>218532.14</v>
      </c>
      <c r="I61" s="209">
        <f>VLOOKUP(A61,Sheet1!$C$2:$F$84,4,FALSE)</f>
        <v>218532.14</v>
      </c>
      <c r="J61" s="207">
        <f t="shared" si="1"/>
        <v>0</v>
      </c>
      <c r="K61" s="221">
        <f t="shared" si="5"/>
        <v>0</v>
      </c>
      <c r="L61" s="285">
        <v>41.41</v>
      </c>
      <c r="M61" s="206">
        <f>VLOOKUP(A61,Sheet1!$C$2:$G$84,5,FALSE)</f>
        <v>41.41</v>
      </c>
      <c r="N61" s="207">
        <f t="shared" si="10"/>
        <v>0</v>
      </c>
      <c r="O61" s="221">
        <f t="shared" si="11"/>
        <v>0</v>
      </c>
      <c r="P61">
        <v>194627</v>
      </c>
      <c r="Q61" s="206">
        <f>VLOOKUP(A61,Sheet1!$C$2:$H$84,6,FALSE)</f>
        <v>194627</v>
      </c>
      <c r="R61" s="207">
        <f t="shared" si="18"/>
        <v>0</v>
      </c>
      <c r="S61" s="221">
        <f t="shared" si="7"/>
        <v>0</v>
      </c>
      <c r="T61" s="2"/>
      <c r="U61" s="276" t="s">
        <v>403</v>
      </c>
    </row>
    <row r="62" spans="1:37">
      <c r="A62" s="253" t="str">
        <f>VLOOKUP(U62,Sheet1!$C$2:$C$84,1,FALSE)</f>
        <v>B61JC67</v>
      </c>
      <c r="B62" s="276" t="s">
        <v>468</v>
      </c>
      <c r="C62" s="276" t="s">
        <v>469</v>
      </c>
      <c r="D62">
        <v>24064</v>
      </c>
      <c r="E62" s="206">
        <f>VLOOKUP(A62,Sheet1!$C$2:$E$84,3,FALSE)</f>
        <v>24064</v>
      </c>
      <c r="F62" s="207">
        <f t="shared" ref="F62" si="19">D62-E62</f>
        <v>0</v>
      </c>
      <c r="G62" s="221">
        <f t="shared" ref="G62" si="20">ROUND(F62/D62,10)</f>
        <v>0</v>
      </c>
      <c r="H62">
        <v>241491.29</v>
      </c>
      <c r="I62" s="209">
        <f>VLOOKUP(A62,Sheet1!$C$2:$F$84,4,FALSE)</f>
        <v>246081.88</v>
      </c>
      <c r="J62" s="207">
        <f t="shared" ref="J62" si="21">H62-I62</f>
        <v>-4590.5899999999965</v>
      </c>
      <c r="K62" s="221">
        <f t="shared" ref="K62" si="22">ROUND(J62/H62,10)</f>
        <v>-1.90093398E-2</v>
      </c>
      <c r="L62" s="285">
        <v>7.5580749999999997</v>
      </c>
      <c r="M62" s="206">
        <f>VLOOKUP(A62,Sheet1!$C$2:$G$84,5,FALSE)</f>
        <v>7.57</v>
      </c>
      <c r="N62" s="207">
        <f t="shared" si="10"/>
        <v>-1.192500000000063E-2</v>
      </c>
      <c r="O62" s="221">
        <f t="shared" si="11"/>
        <v>-1.5777827E-3</v>
      </c>
      <c r="P62">
        <v>181877.51</v>
      </c>
      <c r="Q62" s="206">
        <f>VLOOKUP(A62,Sheet1!$C$2:$H$84,6,FALSE)</f>
        <v>182059.57</v>
      </c>
      <c r="R62" s="207">
        <f t="shared" ref="R62" si="23">P62-Q62</f>
        <v>-182.05999999999767</v>
      </c>
      <c r="S62" s="221">
        <f t="shared" ref="S62" si="24">ROUND(R62/P62,10)</f>
        <v>-1.0010034E-3</v>
      </c>
      <c r="T62" s="2"/>
      <c r="U62" s="276" t="s">
        <v>405</v>
      </c>
    </row>
    <row r="63" spans="1:37">
      <c r="A63" s="253" t="str">
        <f>VLOOKUP(U63,Sheet1!$C$2:$C$84,1,FALSE)</f>
        <v>BRTR118</v>
      </c>
      <c r="B63" s="276" t="s">
        <v>407</v>
      </c>
      <c r="C63" s="276" t="s">
        <v>471</v>
      </c>
      <c r="D63">
        <v>37907</v>
      </c>
      <c r="E63" s="206">
        <f>VLOOKUP(A63,Sheet1!$C$2:$E$84,3,FALSE)</f>
        <v>37907</v>
      </c>
      <c r="F63" s="207">
        <f t="shared" si="0"/>
        <v>0</v>
      </c>
      <c r="G63" s="221">
        <f t="shared" si="4"/>
        <v>0</v>
      </c>
      <c r="H63">
        <v>609490.42000000004</v>
      </c>
      <c r="I63" s="209">
        <f>VLOOKUP(A63,Sheet1!$C$2:$F$84,4,FALSE)</f>
        <v>609490.42000000004</v>
      </c>
      <c r="J63" s="207">
        <f t="shared" si="1"/>
        <v>0</v>
      </c>
      <c r="K63" s="221">
        <f t="shared" si="5"/>
        <v>0</v>
      </c>
      <c r="L63" s="285">
        <v>26.71</v>
      </c>
      <c r="M63" s="206">
        <f>VLOOKUP(A63,Sheet1!$C$2:$G$84,5,FALSE)</f>
        <v>26.71</v>
      </c>
      <c r="N63" s="207">
        <f t="shared" si="10"/>
        <v>0</v>
      </c>
      <c r="O63" s="221">
        <f t="shared" si="11"/>
        <v>0</v>
      </c>
      <c r="P63">
        <v>1012495.97</v>
      </c>
      <c r="Q63" s="206">
        <f>VLOOKUP(A63,Sheet1!$C$2:$H$84,6,FALSE)</f>
        <v>1012495.97</v>
      </c>
      <c r="R63" s="207">
        <f t="shared" si="18"/>
        <v>0</v>
      </c>
      <c r="S63" s="221">
        <f t="shared" si="7"/>
        <v>0</v>
      </c>
      <c r="T63" s="2"/>
      <c r="U63" s="276" t="s">
        <v>408</v>
      </c>
    </row>
    <row r="64" spans="1:37">
      <c r="A64" s="253" t="str">
        <f>VLOOKUP(U64,Sheet1!$C$2:$C$84,1,FALSE)</f>
        <v>BJFSR88</v>
      </c>
      <c r="B64" s="276" t="s">
        <v>410</v>
      </c>
      <c r="C64" s="276" t="s">
        <v>511</v>
      </c>
      <c r="D64">
        <v>10800</v>
      </c>
      <c r="E64" s="206">
        <f>VLOOKUP(A64,Sheet1!$C$2:$E$84,3,FALSE)</f>
        <v>10800</v>
      </c>
      <c r="F64" s="207">
        <f t="shared" si="0"/>
        <v>0</v>
      </c>
      <c r="G64" s="221">
        <f t="shared" si="4"/>
        <v>0</v>
      </c>
      <c r="H64">
        <v>738734.76</v>
      </c>
      <c r="I64" s="209">
        <f>VLOOKUP(A64,Sheet1!$C$2:$F$84,4,FALSE)</f>
        <v>742151.09</v>
      </c>
      <c r="J64" s="207">
        <f t="shared" si="1"/>
        <v>-3416.3299999999581</v>
      </c>
      <c r="K64" s="221">
        <f t="shared" si="5"/>
        <v>-4.6245692000000003E-3</v>
      </c>
      <c r="L64" s="285">
        <v>8.7100000000000009</v>
      </c>
      <c r="M64" s="206">
        <f>VLOOKUP(A64,Sheet1!$C$2:$G$84,5,FALSE)</f>
        <v>8.7100000000000009</v>
      </c>
      <c r="N64" s="207">
        <f t="shared" si="10"/>
        <v>0</v>
      </c>
      <c r="O64" s="221">
        <f t="shared" si="11"/>
        <v>0</v>
      </c>
      <c r="P64">
        <v>94068</v>
      </c>
      <c r="Q64" s="206">
        <f>VLOOKUP(A64,Sheet1!$C$2:$H$84,6,FALSE)</f>
        <v>94068</v>
      </c>
      <c r="R64" s="207">
        <f t="shared" si="18"/>
        <v>0</v>
      </c>
      <c r="S64" s="221">
        <f t="shared" si="7"/>
        <v>0</v>
      </c>
      <c r="T64" s="2"/>
      <c r="U64" s="276" t="s">
        <v>411</v>
      </c>
    </row>
    <row r="65" spans="1:21">
      <c r="A65" s="253">
        <f>VLOOKUP(U65,Sheet1!$C$2:$C$84,1,FALSE)</f>
        <v>4031879</v>
      </c>
      <c r="B65" s="276">
        <v>403187909</v>
      </c>
      <c r="C65" s="276" t="s">
        <v>512</v>
      </c>
      <c r="D65">
        <v>24390</v>
      </c>
      <c r="E65" s="206">
        <f>VLOOKUP(A65,Sheet1!$C$2:$E$84,3,FALSE)</f>
        <v>24390</v>
      </c>
      <c r="F65" s="207">
        <f t="shared" ref="F65:F67" si="25">D65-E65</f>
        <v>0</v>
      </c>
      <c r="G65" s="221">
        <f t="shared" ref="G65:G67" si="26">ROUND(F65/D65,10)</f>
        <v>0</v>
      </c>
      <c r="H65">
        <v>505993.32</v>
      </c>
      <c r="I65" s="209">
        <f>VLOOKUP(A65,Sheet1!$C$2:$F$84,4,FALSE)</f>
        <v>516604.71</v>
      </c>
      <c r="J65" s="207">
        <f t="shared" ref="J65:J67" si="27">H65-I65</f>
        <v>-10611.390000000014</v>
      </c>
      <c r="K65" s="221">
        <f t="shared" ref="K65:K67" si="28">ROUND(J65/H65,10)</f>
        <v>-2.09714033E-2</v>
      </c>
      <c r="L65" s="285">
        <v>31.323193</v>
      </c>
      <c r="M65" s="206">
        <f>VLOOKUP(A65,Sheet1!$C$2:$G$84,5,FALSE)</f>
        <v>31.29</v>
      </c>
      <c r="N65" s="207">
        <f t="shared" ref="N65:N67" si="29">L65-M65</f>
        <v>3.3193000000000694E-2</v>
      </c>
      <c r="O65" s="221">
        <f t="shared" ref="O65:O67" si="30">ROUND(N65/L65,10)</f>
        <v>1.0596939999999999E-3</v>
      </c>
      <c r="P65">
        <v>763972.68</v>
      </c>
      <c r="Q65" s="206">
        <f>VLOOKUP(A65,Sheet1!$C$2:$H$84,6,FALSE)</f>
        <v>763112.97</v>
      </c>
      <c r="R65" s="207">
        <f t="shared" ref="R65:R67" si="31">P65-Q65</f>
        <v>859.71000000007916</v>
      </c>
      <c r="S65" s="221">
        <f t="shared" ref="S65:S67" si="32">ROUND(R65/P65,10)</f>
        <v>1.1253151E-3</v>
      </c>
      <c r="T65" s="2"/>
      <c r="U65" s="276">
        <v>4031879</v>
      </c>
    </row>
    <row r="66" spans="1:21">
      <c r="A66" s="253">
        <f>VLOOKUP(U66,Sheet1!$C$2:$C$84,1,FALSE)</f>
        <v>6986041</v>
      </c>
      <c r="B66" s="276">
        <v>698604006</v>
      </c>
      <c r="C66" s="276" t="s">
        <v>444</v>
      </c>
      <c r="D66">
        <v>6803</v>
      </c>
      <c r="E66" s="206">
        <f>VLOOKUP(A66,Sheet1!$C$2:$E$84,3,FALSE)</f>
        <v>6803</v>
      </c>
      <c r="F66" s="207">
        <f t="shared" si="25"/>
        <v>0</v>
      </c>
      <c r="G66" s="221">
        <f t="shared" si="26"/>
        <v>0</v>
      </c>
      <c r="H66">
        <v>179376.93</v>
      </c>
      <c r="I66" s="209">
        <f>VLOOKUP(A66,Sheet1!$C$2:$F$84,4,FALSE)</f>
        <v>179376.93</v>
      </c>
      <c r="J66" s="207">
        <f t="shared" si="27"/>
        <v>0</v>
      </c>
      <c r="K66" s="221">
        <f t="shared" si="28"/>
        <v>0</v>
      </c>
      <c r="L66" s="285">
        <v>39.296630999999998</v>
      </c>
      <c r="M66" s="206">
        <f>VLOOKUP(A66,Sheet1!$C$2:$G$84,5,FALSE)</f>
        <v>39.31</v>
      </c>
      <c r="N66" s="207">
        <f t="shared" si="29"/>
        <v>-1.3369000000004405E-2</v>
      </c>
      <c r="O66" s="221">
        <f t="shared" si="30"/>
        <v>-3.4020730000000002E-4</v>
      </c>
      <c r="P66">
        <v>267334.98</v>
      </c>
      <c r="Q66" s="206">
        <f>VLOOKUP(A66,Sheet1!$C$2:$H$84,6,FALSE)</f>
        <v>267436.01</v>
      </c>
      <c r="R66" s="207">
        <f t="shared" si="31"/>
        <v>-101.03000000002794</v>
      </c>
      <c r="S66" s="221">
        <f t="shared" si="32"/>
        <v>-3.7791540000000002E-4</v>
      </c>
      <c r="T66" s="2"/>
      <c r="U66" s="276">
        <v>6986041</v>
      </c>
    </row>
    <row r="67" spans="1:21">
      <c r="A67" s="253" t="str">
        <f>VLOOKUP(U67,Sheet1!$C$2:$C$84,1,FALSE)</f>
        <v>BYW4289</v>
      </c>
      <c r="B67" s="276" t="s">
        <v>415</v>
      </c>
      <c r="C67" s="276" t="s">
        <v>436</v>
      </c>
      <c r="D67">
        <v>7000</v>
      </c>
      <c r="E67" s="206">
        <f>VLOOKUP(A67,Sheet1!$C$2:$E$84,3,FALSE)</f>
        <v>7000</v>
      </c>
      <c r="F67" s="207">
        <f t="shared" si="25"/>
        <v>0</v>
      </c>
      <c r="G67" s="221">
        <f t="shared" si="26"/>
        <v>0</v>
      </c>
      <c r="H67">
        <v>347096.4</v>
      </c>
      <c r="I67" s="209">
        <f>VLOOKUP(A67,Sheet1!$C$2:$F$84,4,FALSE)</f>
        <v>347096.4</v>
      </c>
      <c r="J67" s="207">
        <f t="shared" si="27"/>
        <v>0</v>
      </c>
      <c r="K67" s="221">
        <f t="shared" si="28"/>
        <v>0</v>
      </c>
      <c r="L67" s="285">
        <v>53.69</v>
      </c>
      <c r="M67" s="206">
        <f>VLOOKUP(A67,Sheet1!$C$2:$G$84,5,FALSE)</f>
        <v>53.69</v>
      </c>
      <c r="N67" s="207">
        <f t="shared" si="29"/>
        <v>0</v>
      </c>
      <c r="O67" s="221">
        <f t="shared" si="30"/>
        <v>0</v>
      </c>
      <c r="P67">
        <v>375830</v>
      </c>
      <c r="Q67" s="206">
        <f>VLOOKUP(A67,Sheet1!$C$2:$H$84,6,FALSE)</f>
        <v>375830</v>
      </c>
      <c r="R67" s="207">
        <f t="shared" si="31"/>
        <v>0</v>
      </c>
      <c r="S67" s="221">
        <f t="shared" si="32"/>
        <v>0</v>
      </c>
      <c r="T67" s="2"/>
      <c r="U67" s="276" t="s">
        <v>416</v>
      </c>
    </row>
    <row r="68" spans="1:21">
      <c r="A68" s="253"/>
      <c r="B68" s="276"/>
      <c r="C68" s="276"/>
      <c r="D68"/>
      <c r="E68" s="206"/>
      <c r="F68" s="207"/>
      <c r="G68" s="221"/>
      <c r="H68"/>
      <c r="I68" s="209"/>
      <c r="J68" s="207"/>
      <c r="K68" s="221"/>
      <c r="L68" s="285"/>
      <c r="M68" s="206"/>
      <c r="N68" s="207"/>
      <c r="O68" s="221"/>
      <c r="P68"/>
      <c r="Q68" s="206"/>
      <c r="R68" s="207"/>
      <c r="S68" s="221"/>
      <c r="T68" s="2"/>
      <c r="U68" s="276"/>
    </row>
    <row r="69" spans="1:21">
      <c r="A69" s="253"/>
      <c r="B69" s="276"/>
      <c r="C69" s="276"/>
      <c r="D69"/>
      <c r="E69" s="206"/>
      <c r="F69" s="207"/>
      <c r="G69" s="221"/>
      <c r="H69"/>
      <c r="I69" s="209"/>
      <c r="J69" s="207"/>
      <c r="K69" s="221"/>
      <c r="L69" s="285"/>
      <c r="M69" s="206"/>
      <c r="N69" s="207"/>
      <c r="O69" s="221"/>
      <c r="P69"/>
      <c r="Q69" s="206"/>
      <c r="R69" s="207"/>
      <c r="S69" s="221"/>
      <c r="T69" s="2"/>
      <c r="U69" s="276"/>
    </row>
    <row r="70" spans="1:21">
      <c r="A70" s="253"/>
      <c r="B70" s="276"/>
      <c r="C70" s="276"/>
      <c r="D70"/>
      <c r="E70" s="206"/>
      <c r="F70" s="207"/>
      <c r="G70" s="221"/>
      <c r="H70"/>
      <c r="I70" s="209"/>
      <c r="J70" s="207"/>
      <c r="K70" s="221"/>
      <c r="L70" s="285"/>
      <c r="M70" s="206"/>
      <c r="N70" s="207"/>
      <c r="O70" s="221"/>
      <c r="P70"/>
      <c r="Q70" s="206"/>
      <c r="R70" s="207"/>
      <c r="S70" s="221"/>
      <c r="T70" s="2"/>
      <c r="U70" s="276"/>
    </row>
    <row r="71" spans="1:21">
      <c r="A71" s="253"/>
      <c r="B71" s="276"/>
      <c r="C71" s="276"/>
      <c r="D71"/>
      <c r="E71" s="206"/>
      <c r="F71" s="207"/>
      <c r="G71" s="221"/>
      <c r="H71"/>
      <c r="I71" s="209"/>
      <c r="J71" s="207"/>
      <c r="K71" s="221"/>
      <c r="L71" s="285"/>
      <c r="M71" s="206"/>
      <c r="N71" s="207"/>
      <c r="O71" s="221"/>
      <c r="P71"/>
      <c r="Q71" s="206"/>
      <c r="R71" s="207"/>
      <c r="S71" s="221"/>
      <c r="T71" s="2"/>
      <c r="U71" s="276"/>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950200</v>
      </c>
      <c r="E81" s="215">
        <f t="shared" si="33"/>
        <v>950200</v>
      </c>
      <c r="F81" s="216">
        <f t="shared" si="33"/>
        <v>0</v>
      </c>
      <c r="G81" s="248">
        <f t="shared" si="4"/>
        <v>0</v>
      </c>
      <c r="H81" s="214">
        <f>SUM(H3:H79)</f>
        <v>25042174.270000007</v>
      </c>
      <c r="I81" s="215">
        <f>SUM(I3:I79)</f>
        <v>25755412.630000006</v>
      </c>
      <c r="J81" s="216">
        <f t="shared" si="33"/>
        <v>-713238.36000000045</v>
      </c>
      <c r="K81" s="249">
        <f>ROUND(J81/H81,10)</f>
        <v>-2.8481487E-2</v>
      </c>
      <c r="L81" s="288">
        <f>SUM(L3:L80)</f>
        <v>5511.2950469999987</v>
      </c>
      <c r="M81" s="215">
        <f t="shared" si="33"/>
        <v>5510.9299999999967</v>
      </c>
      <c r="N81" s="216">
        <f t="shared" si="33"/>
        <v>0.36504699999998191</v>
      </c>
      <c r="O81" s="249">
        <f>ROUND(N81/L81,10)</f>
        <v>6.6236199999999994E-5</v>
      </c>
      <c r="P81" s="214">
        <f t="shared" si="33"/>
        <v>30601789.090000004</v>
      </c>
      <c r="Q81" s="215">
        <f t="shared" si="33"/>
        <v>30598768.359999999</v>
      </c>
      <c r="R81" s="216">
        <f t="shared" si="33"/>
        <v>3020.7299999999377</v>
      </c>
      <c r="S81" s="272">
        <f t="shared" si="33"/>
        <v>1.7514080000000003E-3</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424</v>
      </c>
      <c r="B4" t="s">
        <v>425</v>
      </c>
      <c r="C4">
        <v>647628.64</v>
      </c>
      <c r="D4">
        <v>647628.65</v>
      </c>
      <c r="E4" s="65">
        <f>C4-D4</f>
        <v>-1.0000000009313226E-2</v>
      </c>
      <c r="F4" s="230">
        <f>ROUND(E4/C4,10)</f>
        <v>-1.5399999999999999E-8</v>
      </c>
      <c r="G4" s="59"/>
    </row>
    <row r="5" spans="1:7" ht="13.9" customHeight="1">
      <c r="A5" t="s">
        <v>426</v>
      </c>
      <c r="B5" t="s">
        <v>427</v>
      </c>
      <c r="C5">
        <v>999.67</v>
      </c>
      <c r="D5">
        <v>999.84</v>
      </c>
      <c r="E5" s="65">
        <f t="shared" ref="E5:E16" si="0">C5-D5</f>
        <v>-0.17000000000007276</v>
      </c>
      <c r="F5" s="230">
        <f t="shared" ref="F5:F18" si="1">ROUND(E5/C5,10)</f>
        <v>-1.7005610000000001E-4</v>
      </c>
      <c r="G5" s="59"/>
    </row>
    <row r="6" spans="1:7" ht="13.9" customHeight="1">
      <c r="A6" t="s">
        <v>428</v>
      </c>
      <c r="B6" t="s">
        <v>429</v>
      </c>
      <c r="C6">
        <v>26.8</v>
      </c>
      <c r="D6">
        <v>26.77</v>
      </c>
      <c r="E6" s="65">
        <f t="shared" si="0"/>
        <v>3.0000000000001137E-2</v>
      </c>
      <c r="F6" s="230">
        <f t="shared" si="1"/>
        <v>1.1194029999999999E-3</v>
      </c>
      <c r="G6" s="59"/>
    </row>
    <row r="7" spans="1:7" ht="13.9" customHeight="1">
      <c r="A7" t="s">
        <v>430</v>
      </c>
      <c r="B7" t="s">
        <v>431</v>
      </c>
      <c r="C7">
        <v>24.29</v>
      </c>
      <c r="D7">
        <v>24.3</v>
      </c>
      <c r="E7" s="65">
        <f t="shared" si="0"/>
        <v>-1.0000000000001563E-2</v>
      </c>
      <c r="F7" s="230">
        <f t="shared" si="1"/>
        <v>-4.1169209999999999E-4</v>
      </c>
      <c r="G7" s="59"/>
    </row>
    <row r="8" spans="1:7" ht="12.75">
      <c r="A8" t="s">
        <v>432</v>
      </c>
      <c r="B8" t="s">
        <v>433</v>
      </c>
      <c r="C8">
        <v>0.01</v>
      </c>
      <c r="D8">
        <v>0</v>
      </c>
      <c r="E8" s="65">
        <f t="shared" si="0"/>
        <v>0.01</v>
      </c>
      <c r="F8" s="230">
        <f t="shared" si="1"/>
        <v>1</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648679.41000000015</v>
      </c>
      <c r="D18" s="69">
        <f>SUM(D4:D17)</f>
        <v>648679.56000000006</v>
      </c>
      <c r="E18" s="69">
        <f>SUM(E4:E17)</f>
        <v>-0.1500000000093864</v>
      </c>
      <c r="F18" s="230">
        <f t="shared" si="1"/>
        <v>-2.3120000000000001E-7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432</v>
      </c>
      <c r="C2" s="276">
        <v>759530108</v>
      </c>
      <c r="D2" t="s">
        <v>434</v>
      </c>
      <c r="E2">
        <v>16887</v>
      </c>
      <c r="F2"/>
      <c r="G2" s="228">
        <f>E2-F2</f>
        <v>16887</v>
      </c>
      <c r="H2" s="240">
        <f>ROUND(G2/E2,10)</f>
        <v>1</v>
      </c>
      <c r="I2">
        <v>3707.34</v>
      </c>
      <c r="J2"/>
      <c r="K2" s="228">
        <f>I2-J2</f>
        <v>3707.34</v>
      </c>
      <c r="L2" s="240">
        <f>ROUND(K2/I2,10)</f>
        <v>1</v>
      </c>
      <c r="M2">
        <v>0</v>
      </c>
      <c r="N2"/>
      <c r="O2" s="228">
        <f>M2-N2</f>
        <v>0</v>
      </c>
      <c r="P2" s="240" t="e">
        <f>ROUND(O2/M2,10)</f>
        <v>#DIV/0!</v>
      </c>
      <c r="Q2">
        <v>0</v>
      </c>
      <c r="R2"/>
      <c r="S2" s="228">
        <f>Q2-R2</f>
        <v>0</v>
      </c>
      <c r="T2" s="240" t="e">
        <f>ROUND(S2/Q2,10)</f>
        <v>#DIV/0!</v>
      </c>
      <c r="U2" s="136"/>
      <c r="V2" s="222"/>
      <c r="W2" s="222"/>
      <c r="X2" s="222"/>
    </row>
    <row r="3" spans="1:24" s="57" customFormat="1" ht="12.75">
      <c r="A3" t="s">
        <v>275</v>
      </c>
      <c r="B3" t="s">
        <v>432</v>
      </c>
      <c r="C3" s="276" t="s">
        <v>330</v>
      </c>
      <c r="D3" t="s">
        <v>435</v>
      </c>
      <c r="E3">
        <v>7800</v>
      </c>
      <c r="F3"/>
      <c r="G3" s="228">
        <f t="shared" ref="G3:G13" si="0">E3-F3</f>
        <v>7800</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432</v>
      </c>
      <c r="C4" s="276" t="s">
        <v>415</v>
      </c>
      <c r="D4" t="s">
        <v>436</v>
      </c>
      <c r="E4">
        <v>7000</v>
      </c>
      <c r="F4"/>
      <c r="G4" s="228">
        <f t="shared" si="0"/>
        <v>7000</v>
      </c>
      <c r="H4" s="240">
        <f t="shared" si="1"/>
        <v>1</v>
      </c>
      <c r="I4">
        <v>910</v>
      </c>
      <c r="J4"/>
      <c r="K4" s="228">
        <f t="shared" si="2"/>
        <v>910</v>
      </c>
      <c r="L4" s="240">
        <f t="shared" si="3"/>
        <v>1</v>
      </c>
      <c r="M4">
        <v>0</v>
      </c>
      <c r="N4"/>
      <c r="O4" s="228">
        <f t="shared" si="4"/>
        <v>0</v>
      </c>
      <c r="P4" s="240" t="e">
        <f t="shared" si="5"/>
        <v>#DIV/0!</v>
      </c>
      <c r="Q4">
        <v>0</v>
      </c>
      <c r="R4"/>
      <c r="S4" s="228">
        <f t="shared" si="6"/>
        <v>0</v>
      </c>
      <c r="T4" s="240" t="e">
        <f t="shared" si="7"/>
        <v>#DIV/0!</v>
      </c>
      <c r="U4" s="136"/>
    </row>
    <row r="5" spans="1:24" s="57" customFormat="1" ht="12.75">
      <c r="A5" t="s">
        <v>275</v>
      </c>
      <c r="B5" t="s">
        <v>432</v>
      </c>
      <c r="C5" s="276" t="s">
        <v>343</v>
      </c>
      <c r="D5" t="s">
        <v>437</v>
      </c>
      <c r="E5">
        <v>11445</v>
      </c>
      <c r="F5"/>
      <c r="G5" s="228">
        <f t="shared" si="0"/>
        <v>11445</v>
      </c>
      <c r="H5" s="240">
        <f t="shared" si="1"/>
        <v>1</v>
      </c>
      <c r="I5">
        <v>5527.94</v>
      </c>
      <c r="J5"/>
      <c r="K5" s="228">
        <f t="shared" si="2"/>
        <v>5527.94</v>
      </c>
      <c r="L5" s="240">
        <f t="shared" si="3"/>
        <v>1</v>
      </c>
      <c r="M5">
        <v>0</v>
      </c>
      <c r="N5"/>
      <c r="O5" s="228">
        <f t="shared" si="4"/>
        <v>0</v>
      </c>
      <c r="P5" s="240" t="e">
        <f t="shared" si="5"/>
        <v>#DIV/0!</v>
      </c>
      <c r="Q5">
        <v>0</v>
      </c>
      <c r="R5"/>
      <c r="S5" s="228">
        <f t="shared" si="6"/>
        <v>0</v>
      </c>
      <c r="T5" s="240" t="e">
        <f t="shared" si="7"/>
        <v>#DIV/0!</v>
      </c>
      <c r="U5" s="136"/>
    </row>
    <row r="6" spans="1:24" s="57" customFormat="1" ht="12.75">
      <c r="A6" t="s">
        <v>275</v>
      </c>
      <c r="B6" t="s">
        <v>428</v>
      </c>
      <c r="C6" s="276" t="s">
        <v>438</v>
      </c>
      <c r="D6" t="s">
        <v>439</v>
      </c>
      <c r="E6">
        <v>5497</v>
      </c>
      <c r="F6"/>
      <c r="G6" s="228">
        <f t="shared" si="0"/>
        <v>5497</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428</v>
      </c>
      <c r="C7" s="276" t="s">
        <v>438</v>
      </c>
      <c r="D7" t="s">
        <v>439</v>
      </c>
      <c r="E7">
        <v>4674</v>
      </c>
      <c r="F7"/>
      <c r="G7" s="228">
        <f t="shared" si="0"/>
        <v>4674</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428</v>
      </c>
      <c r="C8" s="276" t="s">
        <v>438</v>
      </c>
      <c r="D8" t="s">
        <v>439</v>
      </c>
      <c r="E8">
        <v>5497</v>
      </c>
      <c r="F8"/>
      <c r="G8" s="228">
        <f t="shared" si="0"/>
        <v>5497</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428</v>
      </c>
      <c r="C9" s="276" t="s">
        <v>438</v>
      </c>
      <c r="D9" t="s">
        <v>439</v>
      </c>
      <c r="E9">
        <v>5497</v>
      </c>
      <c r="F9"/>
      <c r="G9" s="228">
        <f t="shared" si="0"/>
        <v>5497</v>
      </c>
      <c r="H9" s="240">
        <f t="shared" si="1"/>
        <v>1</v>
      </c>
      <c r="I9">
        <v>0</v>
      </c>
      <c r="J9"/>
      <c r="K9" s="228">
        <f t="shared" si="2"/>
        <v>0</v>
      </c>
      <c r="L9" s="240" t="e">
        <f t="shared" si="3"/>
        <v>#DIV/0!</v>
      </c>
      <c r="M9">
        <v>0</v>
      </c>
      <c r="N9"/>
      <c r="O9" s="228">
        <f t="shared" si="4"/>
        <v>0</v>
      </c>
      <c r="P9" s="240" t="e">
        <f t="shared" si="5"/>
        <v>#DIV/0!</v>
      </c>
      <c r="Q9">
        <v>0</v>
      </c>
      <c r="R9"/>
      <c r="S9" s="228">
        <f t="shared" si="6"/>
        <v>0</v>
      </c>
      <c r="T9" s="240" t="e">
        <f t="shared" si="7"/>
        <v>#DIV/0!</v>
      </c>
      <c r="U9" s="136"/>
    </row>
    <row r="10" spans="1:24" s="57" customFormat="1" ht="12.75">
      <c r="A10" t="s">
        <v>275</v>
      </c>
      <c r="B10" t="s">
        <v>428</v>
      </c>
      <c r="C10" s="276" t="s">
        <v>438</v>
      </c>
      <c r="D10" t="s">
        <v>439</v>
      </c>
      <c r="E10">
        <v>4674</v>
      </c>
      <c r="F10"/>
      <c r="G10" s="228">
        <f t="shared" si="0"/>
        <v>4674</v>
      </c>
      <c r="H10" s="240">
        <f t="shared" si="1"/>
        <v>1</v>
      </c>
      <c r="I10">
        <v>0</v>
      </c>
      <c r="J10"/>
      <c r="K10" s="228">
        <f t="shared" si="2"/>
        <v>0</v>
      </c>
      <c r="L10" s="240" t="e">
        <f t="shared" si="3"/>
        <v>#DIV/0!</v>
      </c>
      <c r="M10">
        <v>0</v>
      </c>
      <c r="N10"/>
      <c r="O10" s="228">
        <f t="shared" si="4"/>
        <v>0</v>
      </c>
      <c r="P10" s="240" t="e">
        <f t="shared" si="5"/>
        <v>#DIV/0!</v>
      </c>
      <c r="Q10">
        <v>0</v>
      </c>
      <c r="R10"/>
      <c r="S10" s="228">
        <f t="shared" si="6"/>
        <v>0</v>
      </c>
      <c r="T10" s="240" t="e">
        <f t="shared" si="7"/>
        <v>#DIV/0!</v>
      </c>
      <c r="U10" s="136"/>
    </row>
    <row r="11" spans="1:24" s="57" customFormat="1" ht="12.75">
      <c r="A11" t="s">
        <v>275</v>
      </c>
      <c r="B11" t="s">
        <v>432</v>
      </c>
      <c r="C11" s="276" t="s">
        <v>383</v>
      </c>
      <c r="D11" t="s">
        <v>440</v>
      </c>
      <c r="E11">
        <v>0</v>
      </c>
      <c r="F11"/>
      <c r="G11" s="228">
        <f t="shared" si="0"/>
        <v>0</v>
      </c>
      <c r="H11" s="240" t="e">
        <f t="shared" si="1"/>
        <v>#DIV/0!</v>
      </c>
      <c r="I11">
        <v>0.01</v>
      </c>
      <c r="J11"/>
      <c r="K11" s="228">
        <f t="shared" si="2"/>
        <v>0.01</v>
      </c>
      <c r="L11" s="240">
        <f t="shared" si="3"/>
        <v>1</v>
      </c>
      <c r="M11">
        <v>706.9</v>
      </c>
      <c r="N11"/>
      <c r="O11" s="228">
        <f t="shared" si="4"/>
        <v>706.9</v>
      </c>
      <c r="P11" s="240">
        <f t="shared" si="5"/>
        <v>1</v>
      </c>
      <c r="Q11">
        <v>0</v>
      </c>
      <c r="R11"/>
      <c r="S11" s="228">
        <f t="shared" si="6"/>
        <v>0</v>
      </c>
      <c r="T11" s="240" t="e">
        <f t="shared" si="7"/>
        <v>#DIV/0!</v>
      </c>
      <c r="U11" s="136"/>
    </row>
    <row r="12" spans="1:24" s="57" customFormat="1" ht="12.75">
      <c r="A12" t="s">
        <v>275</v>
      </c>
      <c r="B12" t="s">
        <v>432</v>
      </c>
      <c r="C12" s="276">
        <v>705015105</v>
      </c>
      <c r="D12" t="s">
        <v>441</v>
      </c>
      <c r="E12">
        <v>37059</v>
      </c>
      <c r="F12"/>
      <c r="G12" s="228">
        <f t="shared" si="0"/>
        <v>37059</v>
      </c>
      <c r="H12" s="240">
        <f t="shared" si="1"/>
        <v>1</v>
      </c>
      <c r="I12">
        <v>3336.5</v>
      </c>
      <c r="J12"/>
      <c r="K12" s="228">
        <f t="shared" si="2"/>
        <v>3336.5</v>
      </c>
      <c r="L12" s="240">
        <f t="shared" si="3"/>
        <v>1</v>
      </c>
      <c r="M12">
        <v>0</v>
      </c>
      <c r="N12"/>
      <c r="O12" s="228">
        <f t="shared" si="4"/>
        <v>0</v>
      </c>
      <c r="P12" s="240" t="e">
        <f t="shared" si="5"/>
        <v>#DIV/0!</v>
      </c>
      <c r="Q12">
        <v>0</v>
      </c>
      <c r="R12"/>
      <c r="S12" s="228">
        <f t="shared" si="6"/>
        <v>0</v>
      </c>
      <c r="T12" s="240" t="e">
        <f t="shared" si="7"/>
        <v>#DIV/0!</v>
      </c>
      <c r="U12" s="136"/>
    </row>
    <row r="13" spans="1:24" s="57" customFormat="1" ht="12.75">
      <c r="A13" t="s">
        <v>275</v>
      </c>
      <c r="B13" t="s">
        <v>428</v>
      </c>
      <c r="C13" s="276">
        <v>599933900</v>
      </c>
      <c r="D13" t="s">
        <v>442</v>
      </c>
      <c r="E13">
        <v>3050</v>
      </c>
      <c r="F13"/>
      <c r="G13" s="228">
        <f t="shared" si="0"/>
        <v>3050</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432</v>
      </c>
      <c r="C14" s="276" t="s">
        <v>337</v>
      </c>
      <c r="D14" t="s">
        <v>443</v>
      </c>
      <c r="E14">
        <v>34555</v>
      </c>
      <c r="F14"/>
      <c r="G14" s="228">
        <f t="shared" ref="G14:G28" si="8">E14-F14</f>
        <v>34555</v>
      </c>
      <c r="H14" s="240">
        <f t="shared" ref="H14:H28" si="9">ROUND(G14/E14,10)</f>
        <v>1</v>
      </c>
      <c r="I14">
        <v>6008.17</v>
      </c>
      <c r="J14"/>
      <c r="K14" s="228">
        <f t="shared" ref="K14:K43" si="10">I14-J14</f>
        <v>6008.17</v>
      </c>
      <c r="L14" s="240">
        <f t="shared" ref="L14:L43" si="11">ROUND(K14/I14,10)</f>
        <v>1</v>
      </c>
      <c r="M14">
        <v>667.58</v>
      </c>
      <c r="N14"/>
      <c r="O14" s="228">
        <f t="shared" si="4"/>
        <v>667.58</v>
      </c>
      <c r="P14" s="240">
        <f t="shared" si="5"/>
        <v>1</v>
      </c>
      <c r="Q14">
        <v>0</v>
      </c>
      <c r="R14"/>
      <c r="S14" s="228">
        <f t="shared" si="6"/>
        <v>0</v>
      </c>
      <c r="T14" s="240" t="e">
        <f t="shared" si="7"/>
        <v>#DIV/0!</v>
      </c>
      <c r="U14" s="136"/>
    </row>
    <row r="15" spans="1:24" s="57" customFormat="1" ht="12.75">
      <c r="A15" t="s">
        <v>275</v>
      </c>
      <c r="B15" t="s">
        <v>430</v>
      </c>
      <c r="C15" s="276">
        <v>698604006</v>
      </c>
      <c r="D15" t="s">
        <v>444</v>
      </c>
      <c r="E15">
        <v>6803</v>
      </c>
      <c r="F15"/>
      <c r="G15" s="228">
        <f t="shared" si="8"/>
        <v>6803</v>
      </c>
      <c r="H15" s="240">
        <f t="shared" si="9"/>
        <v>1</v>
      </c>
      <c r="I15">
        <v>1492.65</v>
      </c>
      <c r="J15"/>
      <c r="K15" s="228">
        <f t="shared" ref="K15:K27" si="12">I15-J15</f>
        <v>1492.65</v>
      </c>
      <c r="L15" s="240">
        <f t="shared" ref="L15:L27" si="13">ROUND(K15/I15,10)</f>
        <v>1</v>
      </c>
      <c r="M15">
        <v>0</v>
      </c>
      <c r="N15"/>
      <c r="O15" s="228">
        <f t="shared" ref="O15:O27" si="14">M15-N15</f>
        <v>0</v>
      </c>
      <c r="P15" s="240" t="e">
        <f t="shared" ref="P15:P27" si="15">ROUND(O15/M15,10)</f>
        <v>#DIV/0!</v>
      </c>
      <c r="Q15">
        <v>2.67</v>
      </c>
      <c r="R15"/>
      <c r="S15" s="228">
        <f t="shared" ref="S15:S27" si="16">Q15-R15</f>
        <v>2.67</v>
      </c>
      <c r="T15" s="240">
        <f t="shared" ref="T15:T27" si="17">ROUND(S15/Q15,10)</f>
        <v>1</v>
      </c>
      <c r="U15" s="136"/>
    </row>
    <row r="16" spans="1:24" s="57" customFormat="1" ht="12.75">
      <c r="A16" t="s">
        <v>275</v>
      </c>
      <c r="B16" t="s">
        <v>432</v>
      </c>
      <c r="C16" s="276">
        <v>683715106</v>
      </c>
      <c r="D16" t="s">
        <v>445</v>
      </c>
      <c r="E16">
        <v>10545</v>
      </c>
      <c r="F16"/>
      <c r="G16" s="228">
        <f t="shared" si="8"/>
        <v>10545</v>
      </c>
      <c r="H16" s="240">
        <f t="shared" si="9"/>
        <v>1</v>
      </c>
      <c r="I16">
        <v>2636.25</v>
      </c>
      <c r="J16"/>
      <c r="K16" s="228">
        <f t="shared" si="12"/>
        <v>2636.25</v>
      </c>
      <c r="L16" s="240">
        <f t="shared" si="13"/>
        <v>1</v>
      </c>
      <c r="M16">
        <v>0</v>
      </c>
      <c r="N16"/>
      <c r="O16" s="228">
        <f t="shared" si="14"/>
        <v>0</v>
      </c>
      <c r="P16" s="240" t="e">
        <f t="shared" si="15"/>
        <v>#DIV/0!</v>
      </c>
      <c r="Q16">
        <v>0</v>
      </c>
      <c r="R16"/>
      <c r="S16" s="228">
        <f t="shared" si="16"/>
        <v>0</v>
      </c>
      <c r="T16" s="240" t="e">
        <f t="shared" si="17"/>
        <v>#DIV/0!</v>
      </c>
      <c r="U16" s="136"/>
    </row>
    <row r="17" spans="1:21" s="57" customFormat="1" ht="12.75">
      <c r="A17" t="s">
        <v>275</v>
      </c>
      <c r="B17" t="s">
        <v>428</v>
      </c>
      <c r="C17" s="276">
        <v>403197908</v>
      </c>
      <c r="D17" t="s">
        <v>294</v>
      </c>
      <c r="E17">
        <v>1981</v>
      </c>
      <c r="F17"/>
      <c r="G17" s="228">
        <f t="shared" si="8"/>
        <v>1981</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428</v>
      </c>
      <c r="C18" s="276">
        <v>403197908</v>
      </c>
      <c r="D18" t="s">
        <v>294</v>
      </c>
      <c r="E18">
        <v>1495</v>
      </c>
      <c r="F18"/>
      <c r="G18" s="228">
        <f t="shared" si="8"/>
        <v>1495</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428</v>
      </c>
      <c r="C19" s="276">
        <v>403197908</v>
      </c>
      <c r="D19" t="s">
        <v>294</v>
      </c>
      <c r="E19">
        <v>2330</v>
      </c>
      <c r="F19"/>
      <c r="G19" s="228">
        <f t="shared" si="8"/>
        <v>2330</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428</v>
      </c>
      <c r="C20" s="276">
        <v>403197908</v>
      </c>
      <c r="D20" t="s">
        <v>294</v>
      </c>
      <c r="E20">
        <v>1930</v>
      </c>
      <c r="F20"/>
      <c r="G20" s="228">
        <f t="shared" ref="G20" si="18">E20-F20</f>
        <v>1930</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428</v>
      </c>
      <c r="C21" s="276">
        <v>403197908</v>
      </c>
      <c r="D21" t="s">
        <v>294</v>
      </c>
      <c r="E21">
        <v>1981</v>
      </c>
      <c r="F21"/>
      <c r="G21" s="228">
        <f t="shared" si="8"/>
        <v>1981</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428</v>
      </c>
      <c r="C22" s="276">
        <v>403197908</v>
      </c>
      <c r="D22" t="s">
        <v>294</v>
      </c>
      <c r="E22">
        <v>2330</v>
      </c>
      <c r="F22"/>
      <c r="G22" s="228">
        <f t="shared" si="8"/>
        <v>2330</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428</v>
      </c>
      <c r="C23" s="276">
        <v>474184900</v>
      </c>
      <c r="D23" t="s">
        <v>361</v>
      </c>
      <c r="E23">
        <v>3329</v>
      </c>
      <c r="F23"/>
      <c r="G23" s="228">
        <f t="shared" si="8"/>
        <v>3329</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428</v>
      </c>
      <c r="C24" s="276">
        <v>474184900</v>
      </c>
      <c r="D24" t="s">
        <v>361</v>
      </c>
      <c r="E24">
        <v>4299</v>
      </c>
      <c r="F24"/>
      <c r="G24" s="228">
        <f t="shared" si="8"/>
        <v>4299</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428</v>
      </c>
      <c r="C25" s="276">
        <v>474184900</v>
      </c>
      <c r="D25" t="s">
        <v>361</v>
      </c>
      <c r="E25">
        <v>5099</v>
      </c>
      <c r="F25"/>
      <c r="G25" s="228">
        <f t="shared" si="8"/>
        <v>5099</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428</v>
      </c>
      <c r="C26" s="276">
        <v>474184900</v>
      </c>
      <c r="D26" t="s">
        <v>361</v>
      </c>
      <c r="E26">
        <v>5099</v>
      </c>
      <c r="F26"/>
      <c r="G26" s="228">
        <f t="shared" si="8"/>
        <v>5099</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428</v>
      </c>
      <c r="C27" s="276">
        <v>474184900</v>
      </c>
      <c r="D27" t="s">
        <v>361</v>
      </c>
      <c r="E27">
        <v>5099</v>
      </c>
      <c r="F27"/>
      <c r="G27" s="228">
        <f t="shared" si="8"/>
        <v>5099</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428</v>
      </c>
      <c r="C28" s="276">
        <v>474184900</v>
      </c>
      <c r="D28" t="s">
        <v>361</v>
      </c>
      <c r="E28">
        <v>5099</v>
      </c>
      <c r="F28"/>
      <c r="G28" s="228">
        <f t="shared" si="8"/>
        <v>5099</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428</v>
      </c>
      <c r="C29" s="276">
        <v>474184900</v>
      </c>
      <c r="D29" t="s">
        <v>361</v>
      </c>
      <c r="E29">
        <v>4336</v>
      </c>
      <c r="F29"/>
      <c r="G29" s="228">
        <f t="shared" ref="G29:G42" si="26">E29-F29</f>
        <v>4336</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428</v>
      </c>
      <c r="C30" s="276">
        <v>533004909</v>
      </c>
      <c r="D30" t="s">
        <v>446</v>
      </c>
      <c r="E30">
        <v>6807</v>
      </c>
      <c r="F30"/>
      <c r="G30" s="228">
        <f t="shared" si="26"/>
        <v>6807</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428</v>
      </c>
      <c r="C31" s="276">
        <v>575035902</v>
      </c>
      <c r="D31" t="s">
        <v>447</v>
      </c>
      <c r="E31">
        <v>16586</v>
      </c>
      <c r="F31"/>
      <c r="G31" s="228">
        <f t="shared" si="26"/>
        <v>16586</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428</v>
      </c>
      <c r="C32" s="276">
        <v>575035902</v>
      </c>
      <c r="D32" t="s">
        <v>447</v>
      </c>
      <c r="E32">
        <v>16586</v>
      </c>
      <c r="F32"/>
      <c r="G32" s="228">
        <f t="shared" si="26"/>
        <v>16586</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428</v>
      </c>
      <c r="C33" s="276">
        <v>575035902</v>
      </c>
      <c r="D33" t="s">
        <v>447</v>
      </c>
      <c r="E33">
        <v>21421</v>
      </c>
      <c r="F33"/>
      <c r="G33" s="228">
        <f t="shared" si="26"/>
        <v>21421</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428</v>
      </c>
      <c r="C34" s="276">
        <v>588950907</v>
      </c>
      <c r="D34" t="s">
        <v>342</v>
      </c>
      <c r="E34">
        <v>26729</v>
      </c>
      <c r="F34"/>
      <c r="G34" s="228">
        <f t="shared" si="26"/>
        <v>26729</v>
      </c>
      <c r="H34" s="240">
        <f t="shared" si="27"/>
        <v>1</v>
      </c>
      <c r="I34">
        <v>0</v>
      </c>
      <c r="J34"/>
      <c r="K34" s="228">
        <f t="shared" si="10"/>
        <v>0</v>
      </c>
      <c r="L34" s="240" t="e">
        <f t="shared" si="11"/>
        <v>#DIV/0!</v>
      </c>
      <c r="M34">
        <v>0</v>
      </c>
      <c r="N34"/>
      <c r="O34" s="228">
        <f t="shared" si="4"/>
        <v>0</v>
      </c>
      <c r="P34" s="240" t="e">
        <f t="shared" si="5"/>
        <v>#DIV/0!</v>
      </c>
      <c r="Q34">
        <v>0</v>
      </c>
      <c r="R34"/>
      <c r="S34" s="228">
        <f t="shared" si="6"/>
        <v>0</v>
      </c>
      <c r="T34" s="240" t="e">
        <f t="shared" si="7"/>
        <v>#DIV/0!</v>
      </c>
      <c r="U34" s="136"/>
    </row>
    <row r="35" spans="1:21" s="57" customFormat="1" ht="12.75">
      <c r="A35" t="s">
        <v>275</v>
      </c>
      <c r="B35" t="s">
        <v>428</v>
      </c>
      <c r="C35" s="276">
        <v>588950907</v>
      </c>
      <c r="D35" t="s">
        <v>342</v>
      </c>
      <c r="E35">
        <v>26729</v>
      </c>
      <c r="F35"/>
      <c r="G35" s="228">
        <f t="shared" si="26"/>
        <v>26729</v>
      </c>
      <c r="H35" s="240">
        <f t="shared" si="27"/>
        <v>1</v>
      </c>
      <c r="I35">
        <v>0</v>
      </c>
      <c r="J35"/>
      <c r="K35" s="228">
        <f t="shared" si="10"/>
        <v>0</v>
      </c>
      <c r="L35" s="240" t="e">
        <f t="shared" si="11"/>
        <v>#DIV/0!</v>
      </c>
      <c r="M35">
        <v>0</v>
      </c>
      <c r="N35"/>
      <c r="O35" s="228">
        <f t="shared" si="4"/>
        <v>0</v>
      </c>
      <c r="P35" s="240" t="e">
        <f t="shared" si="5"/>
        <v>#DIV/0!</v>
      </c>
      <c r="Q35">
        <v>0</v>
      </c>
      <c r="R35"/>
      <c r="S35" s="228">
        <f t="shared" si="6"/>
        <v>0</v>
      </c>
      <c r="T35" s="240" t="e">
        <f t="shared" si="7"/>
        <v>#DIV/0!</v>
      </c>
      <c r="U35" s="136"/>
    </row>
    <row r="36" spans="1:21" s="57" customFormat="1" ht="12.75">
      <c r="A36" t="s">
        <v>275</v>
      </c>
      <c r="B36" t="s">
        <v>428</v>
      </c>
      <c r="C36" s="276">
        <v>588950907</v>
      </c>
      <c r="D36" t="s">
        <v>342</v>
      </c>
      <c r="E36">
        <v>26729</v>
      </c>
      <c r="F36"/>
      <c r="G36" s="228">
        <f t="shared" si="26"/>
        <v>26729</v>
      </c>
      <c r="H36" s="240">
        <f t="shared" si="27"/>
        <v>1</v>
      </c>
      <c r="I36">
        <v>0</v>
      </c>
      <c r="J36"/>
      <c r="K36" s="228">
        <f t="shared" si="10"/>
        <v>0</v>
      </c>
      <c r="L36" s="240" t="e">
        <f t="shared" si="11"/>
        <v>#DIV/0!</v>
      </c>
      <c r="M36">
        <v>0</v>
      </c>
      <c r="N36"/>
      <c r="O36" s="228">
        <f t="shared" si="4"/>
        <v>0</v>
      </c>
      <c r="P36" s="240" t="e">
        <f t="shared" si="5"/>
        <v>#DIV/0!</v>
      </c>
      <c r="Q36">
        <v>0</v>
      </c>
      <c r="R36"/>
      <c r="S36" s="228">
        <f t="shared" si="6"/>
        <v>0</v>
      </c>
      <c r="T36" s="240" t="e">
        <f t="shared" si="7"/>
        <v>#DIV/0!</v>
      </c>
      <c r="U36" s="136"/>
    </row>
    <row r="37" spans="1:21" s="57" customFormat="1" ht="12.75">
      <c r="A37" t="s">
        <v>275</v>
      </c>
      <c r="B37" t="s">
        <v>428</v>
      </c>
      <c r="C37" s="276">
        <v>588950907</v>
      </c>
      <c r="D37" t="s">
        <v>342</v>
      </c>
      <c r="E37">
        <v>26729</v>
      </c>
      <c r="F37"/>
      <c r="G37" s="228">
        <f t="shared" si="26"/>
        <v>26729</v>
      </c>
      <c r="H37" s="240">
        <f t="shared" si="27"/>
        <v>1</v>
      </c>
      <c r="I37">
        <v>0</v>
      </c>
      <c r="J37"/>
      <c r="K37" s="228">
        <f t="shared" si="10"/>
        <v>0</v>
      </c>
      <c r="L37" s="240" t="e">
        <f t="shared" si="11"/>
        <v>#DIV/0!</v>
      </c>
      <c r="M37">
        <v>0</v>
      </c>
      <c r="N37"/>
      <c r="O37" s="228">
        <f t="shared" si="4"/>
        <v>0</v>
      </c>
      <c r="P37" s="240" t="e">
        <f t="shared" si="5"/>
        <v>#DIV/0!</v>
      </c>
      <c r="Q37">
        <v>0</v>
      </c>
      <c r="R37"/>
      <c r="S37" s="228">
        <f t="shared" si="6"/>
        <v>0</v>
      </c>
      <c r="T37" s="240" t="e">
        <f t="shared" si="7"/>
        <v>#DIV/0!</v>
      </c>
      <c r="U37" s="136"/>
    </row>
    <row r="38" spans="1:21" s="57" customFormat="1" ht="12.75">
      <c r="A38" t="s">
        <v>275</v>
      </c>
      <c r="B38" t="s">
        <v>428</v>
      </c>
      <c r="C38" s="276">
        <v>588950907</v>
      </c>
      <c r="D38" t="s">
        <v>342</v>
      </c>
      <c r="E38">
        <v>11346</v>
      </c>
      <c r="F38"/>
      <c r="G38" s="228">
        <f t="shared" si="26"/>
        <v>11346</v>
      </c>
      <c r="H38" s="240">
        <f t="shared" si="27"/>
        <v>1</v>
      </c>
      <c r="I38">
        <v>0</v>
      </c>
      <c r="J38"/>
      <c r="K38" s="228">
        <f t="shared" si="10"/>
        <v>0</v>
      </c>
      <c r="L38" s="240" t="e">
        <f t="shared" si="11"/>
        <v>#DIV/0!</v>
      </c>
      <c r="M38">
        <v>0</v>
      </c>
      <c r="N38"/>
      <c r="O38" s="228">
        <f t="shared" si="4"/>
        <v>0</v>
      </c>
      <c r="P38" s="240" t="e">
        <f t="shared" si="5"/>
        <v>#DIV/0!</v>
      </c>
      <c r="Q38">
        <v>0</v>
      </c>
      <c r="R38"/>
      <c r="S38" s="228">
        <f t="shared" si="6"/>
        <v>0</v>
      </c>
      <c r="T38" s="240" t="e">
        <f t="shared" si="7"/>
        <v>#DIV/0!</v>
      </c>
      <c r="U38" s="136"/>
    </row>
    <row r="39" spans="1:21" s="57" customFormat="1" ht="12.75">
      <c r="A39" t="s">
        <v>275</v>
      </c>
      <c r="B39" t="s">
        <v>432</v>
      </c>
      <c r="C39" s="276">
        <v>654902204</v>
      </c>
      <c r="D39" t="s">
        <v>448</v>
      </c>
      <c r="E39">
        <v>139515</v>
      </c>
      <c r="F39"/>
      <c r="G39" s="228">
        <f t="shared" si="26"/>
        <v>139515</v>
      </c>
      <c r="H39" s="240">
        <f t="shared" si="27"/>
        <v>1</v>
      </c>
      <c r="I39">
        <v>0</v>
      </c>
      <c r="J39"/>
      <c r="K39" s="228">
        <f t="shared" si="10"/>
        <v>0</v>
      </c>
      <c r="L39" s="240" t="e">
        <f t="shared" si="11"/>
        <v>#DIV/0!</v>
      </c>
      <c r="M39">
        <v>0</v>
      </c>
      <c r="N39"/>
      <c r="O39" s="228">
        <f t="shared" si="4"/>
        <v>0</v>
      </c>
      <c r="P39" s="240" t="e">
        <f t="shared" si="5"/>
        <v>#DIV/0!</v>
      </c>
      <c r="Q39">
        <v>0</v>
      </c>
      <c r="R39"/>
      <c r="S39" s="228">
        <f t="shared" si="6"/>
        <v>0</v>
      </c>
      <c r="T39" s="240" t="e">
        <f t="shared" si="7"/>
        <v>#DIV/0!</v>
      </c>
      <c r="U39" s="136"/>
    </row>
    <row r="40" spans="1:21" s="57" customFormat="1" ht="12.75">
      <c r="A40" t="s">
        <v>275</v>
      </c>
      <c r="B40" t="s">
        <v>432</v>
      </c>
      <c r="C40" s="276" t="s">
        <v>449</v>
      </c>
      <c r="D40" t="s">
        <v>450</v>
      </c>
      <c r="E40">
        <v>11886</v>
      </c>
      <c r="F40"/>
      <c r="G40" s="228">
        <f t="shared" si="26"/>
        <v>11886</v>
      </c>
      <c r="H40" s="240">
        <f t="shared" si="27"/>
        <v>1</v>
      </c>
      <c r="I40">
        <v>1188.5999999999999</v>
      </c>
      <c r="J40"/>
      <c r="K40" s="228">
        <f t="shared" si="10"/>
        <v>1188.5999999999999</v>
      </c>
      <c r="L40" s="240">
        <f t="shared" si="11"/>
        <v>1</v>
      </c>
      <c r="M40">
        <v>0</v>
      </c>
      <c r="N40"/>
      <c r="O40" s="228">
        <f t="shared" si="4"/>
        <v>0</v>
      </c>
      <c r="P40" s="240" t="e">
        <f t="shared" si="5"/>
        <v>#DIV/0!</v>
      </c>
      <c r="Q40">
        <v>0</v>
      </c>
      <c r="R40"/>
      <c r="S40" s="228">
        <f t="shared" si="6"/>
        <v>0</v>
      </c>
      <c r="T40" s="240" t="e">
        <f t="shared" si="7"/>
        <v>#DIV/0!</v>
      </c>
      <c r="U40" s="136"/>
    </row>
    <row r="41" spans="1:21" s="57" customFormat="1" ht="12.75">
      <c r="A41" t="s">
        <v>275</v>
      </c>
      <c r="B41" t="s">
        <v>432</v>
      </c>
      <c r="C41" s="276">
        <v>670100205</v>
      </c>
      <c r="D41" t="s">
        <v>451</v>
      </c>
      <c r="E41">
        <v>1000</v>
      </c>
      <c r="F41"/>
      <c r="G41" s="228">
        <f t="shared" si="26"/>
        <v>1000</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432</v>
      </c>
      <c r="C42" s="276">
        <v>803054204</v>
      </c>
      <c r="D42" t="s">
        <v>452</v>
      </c>
      <c r="E42">
        <v>3130</v>
      </c>
      <c r="F42"/>
      <c r="G42" s="228">
        <f t="shared" si="26"/>
        <v>3130</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432</v>
      </c>
      <c r="C43" s="276">
        <v>803054204</v>
      </c>
      <c r="D43" t="s">
        <v>452</v>
      </c>
      <c r="E43">
        <v>3900</v>
      </c>
      <c r="F43"/>
      <c r="G43" s="228">
        <f t="shared" ref="G43" si="28">E43-F43</f>
        <v>3900</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432</v>
      </c>
      <c r="C44" s="276">
        <v>803054204</v>
      </c>
      <c r="D44" t="s">
        <v>452</v>
      </c>
      <c r="E44">
        <v>5050</v>
      </c>
      <c r="F44"/>
      <c r="G44" s="228">
        <f t="shared" ref="G44:G90" si="30">E44-F44</f>
        <v>5050</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432</v>
      </c>
      <c r="C45" s="276">
        <v>803054204</v>
      </c>
      <c r="D45" t="s">
        <v>452</v>
      </c>
      <c r="E45">
        <v>8380</v>
      </c>
      <c r="F45"/>
      <c r="G45" s="228">
        <f t="shared" si="30"/>
        <v>8380</v>
      </c>
      <c r="H45" s="240">
        <f t="shared" si="31"/>
        <v>1</v>
      </c>
      <c r="I45">
        <v>0</v>
      </c>
      <c r="J45"/>
      <c r="K45" s="228">
        <f t="shared" si="32"/>
        <v>0</v>
      </c>
      <c r="L45" s="240" t="e">
        <f t="shared" si="33"/>
        <v>#DIV/0!</v>
      </c>
      <c r="M45">
        <v>0</v>
      </c>
      <c r="N45"/>
      <c r="O45" s="228">
        <f t="shared" si="4"/>
        <v>0</v>
      </c>
      <c r="P45" s="240" t="e">
        <f t="shared" si="5"/>
        <v>#DIV/0!</v>
      </c>
      <c r="Q45">
        <v>0</v>
      </c>
      <c r="R45"/>
      <c r="S45" s="228">
        <f t="shared" si="6"/>
        <v>0</v>
      </c>
      <c r="T45" s="240" t="e">
        <f t="shared" si="7"/>
        <v>#DIV/0!</v>
      </c>
      <c r="U45" s="136"/>
    </row>
    <row r="46" spans="1:21" s="57" customFormat="1" ht="12.75">
      <c r="A46" t="s">
        <v>275</v>
      </c>
      <c r="B46" t="s">
        <v>432</v>
      </c>
      <c r="C46" s="276">
        <v>803054204</v>
      </c>
      <c r="D46" t="s">
        <v>452</v>
      </c>
      <c r="E46">
        <v>6980</v>
      </c>
      <c r="F46"/>
      <c r="G46" s="228">
        <f t="shared" si="30"/>
        <v>6980</v>
      </c>
      <c r="H46" s="240">
        <f t="shared" si="31"/>
        <v>1</v>
      </c>
      <c r="I46">
        <v>0</v>
      </c>
      <c r="J46"/>
      <c r="K46" s="228">
        <f t="shared" si="32"/>
        <v>0</v>
      </c>
      <c r="L46" s="240" t="e">
        <f t="shared" si="33"/>
        <v>#DIV/0!</v>
      </c>
      <c r="M46">
        <v>0</v>
      </c>
      <c r="N46"/>
      <c r="O46" s="228">
        <f t="shared" si="4"/>
        <v>0</v>
      </c>
      <c r="P46" s="240" t="e">
        <f t="shared" si="5"/>
        <v>#DIV/0!</v>
      </c>
      <c r="Q46">
        <v>0</v>
      </c>
      <c r="R46"/>
      <c r="S46" s="228">
        <f t="shared" si="6"/>
        <v>0</v>
      </c>
      <c r="T46" s="240" t="e">
        <f t="shared" si="7"/>
        <v>#DIV/0!</v>
      </c>
      <c r="U46" s="136"/>
    </row>
    <row r="47" spans="1:21" s="57" customFormat="1" ht="12.75">
      <c r="A47" t="s">
        <v>275</v>
      </c>
      <c r="B47" t="s">
        <v>432</v>
      </c>
      <c r="C47" s="276">
        <v>803054204</v>
      </c>
      <c r="D47" t="s">
        <v>452</v>
      </c>
      <c r="E47">
        <v>3130</v>
      </c>
      <c r="F47"/>
      <c r="G47" s="228">
        <f t="shared" si="30"/>
        <v>3130</v>
      </c>
      <c r="H47" s="240">
        <f t="shared" si="31"/>
        <v>1</v>
      </c>
      <c r="I47">
        <v>0</v>
      </c>
      <c r="J47"/>
      <c r="K47" s="228">
        <f t="shared" si="32"/>
        <v>0</v>
      </c>
      <c r="L47" s="240" t="e">
        <f t="shared" si="33"/>
        <v>#DIV/0!</v>
      </c>
      <c r="M47">
        <v>0</v>
      </c>
      <c r="N47"/>
      <c r="O47" s="228">
        <f t="shared" si="4"/>
        <v>0</v>
      </c>
      <c r="P47" s="240" t="e">
        <f t="shared" si="5"/>
        <v>#DIV/0!</v>
      </c>
      <c r="Q47">
        <v>0</v>
      </c>
      <c r="R47"/>
      <c r="S47" s="228">
        <f t="shared" si="6"/>
        <v>0</v>
      </c>
      <c r="T47" s="240" t="e">
        <f t="shared" si="7"/>
        <v>#DIV/0!</v>
      </c>
      <c r="U47" s="136"/>
    </row>
    <row r="48" spans="1:21" s="57" customFormat="1" ht="12.75">
      <c r="A48" t="s">
        <v>275</v>
      </c>
      <c r="B48" t="s">
        <v>432</v>
      </c>
      <c r="C48" s="276">
        <v>803054204</v>
      </c>
      <c r="D48" t="s">
        <v>452</v>
      </c>
      <c r="E48">
        <v>3130</v>
      </c>
      <c r="F48"/>
      <c r="G48" s="228">
        <f t="shared" si="30"/>
        <v>3130</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432</v>
      </c>
      <c r="C49" s="276">
        <v>803054204</v>
      </c>
      <c r="D49" t="s">
        <v>452</v>
      </c>
      <c r="E49">
        <v>3680</v>
      </c>
      <c r="F49"/>
      <c r="G49" s="228">
        <f t="shared" ref="G49:G58" si="34">E49-F49</f>
        <v>3680</v>
      </c>
      <c r="H49" s="240">
        <f t="shared" ref="H49:H58" si="35">ROUND(G49/E49,10)</f>
        <v>1</v>
      </c>
      <c r="I49">
        <v>0</v>
      </c>
      <c r="J49"/>
      <c r="K49" s="228">
        <f t="shared" ref="K49:K58" si="36">I49-J49</f>
        <v>0</v>
      </c>
      <c r="L49" s="240" t="e">
        <f t="shared" ref="L49:L58" si="37">ROUND(K49/I49,10)</f>
        <v>#DIV/0!</v>
      </c>
      <c r="M49">
        <v>0</v>
      </c>
      <c r="N49"/>
      <c r="O49" s="228">
        <f t="shared" ref="O49:O58" si="38">M49-N49</f>
        <v>0</v>
      </c>
      <c r="P49" s="240" t="e">
        <f t="shared" ref="P49:P58" si="39">ROUND(O49/M49,10)</f>
        <v>#DIV/0!</v>
      </c>
      <c r="Q49">
        <v>0</v>
      </c>
      <c r="R49"/>
      <c r="S49" s="228">
        <f t="shared" ref="S49:S58" si="40">Q49-R49</f>
        <v>0</v>
      </c>
      <c r="T49" s="240" t="e">
        <f t="shared" ref="T49:T58" si="41">ROUND(S49/Q49,10)</f>
        <v>#DIV/0!</v>
      </c>
      <c r="U49" s="136"/>
    </row>
    <row r="50" spans="1:21" s="57" customFormat="1" ht="12.75">
      <c r="A50" t="s">
        <v>275</v>
      </c>
      <c r="B50" t="s">
        <v>426</v>
      </c>
      <c r="C50" s="276">
        <v>712459908</v>
      </c>
      <c r="D50" t="s">
        <v>453</v>
      </c>
      <c r="E50">
        <v>3260</v>
      </c>
      <c r="F50"/>
      <c r="G50" s="228">
        <f t="shared" si="34"/>
        <v>3260</v>
      </c>
      <c r="H50" s="240">
        <f t="shared" si="35"/>
        <v>1</v>
      </c>
      <c r="I50">
        <v>0</v>
      </c>
      <c r="J50"/>
      <c r="K50" s="228">
        <f t="shared" si="36"/>
        <v>0</v>
      </c>
      <c r="L50" s="240" t="e">
        <f t="shared" si="37"/>
        <v>#DIV/0!</v>
      </c>
      <c r="M50">
        <v>0</v>
      </c>
      <c r="N50"/>
      <c r="O50" s="228">
        <f t="shared" si="38"/>
        <v>0</v>
      </c>
      <c r="P50" s="240" t="e">
        <f t="shared" si="39"/>
        <v>#DIV/0!</v>
      </c>
      <c r="Q50">
        <v>0</v>
      </c>
      <c r="R50"/>
      <c r="S50" s="228">
        <f t="shared" si="40"/>
        <v>0</v>
      </c>
      <c r="T50" s="240" t="e">
        <f t="shared" si="41"/>
        <v>#DIV/0!</v>
      </c>
      <c r="U50" s="136"/>
    </row>
    <row r="51" spans="1:21" s="57" customFormat="1" ht="12.75">
      <c r="A51" t="s">
        <v>275</v>
      </c>
      <c r="B51" t="s">
        <v>426</v>
      </c>
      <c r="C51" s="276">
        <v>712459908</v>
      </c>
      <c r="D51" t="s">
        <v>453</v>
      </c>
      <c r="E51">
        <v>2772</v>
      </c>
      <c r="F51"/>
      <c r="G51" s="228">
        <f t="shared" si="34"/>
        <v>2772</v>
      </c>
      <c r="H51" s="240">
        <f t="shared" si="35"/>
        <v>1</v>
      </c>
      <c r="I51">
        <v>0</v>
      </c>
      <c r="J51"/>
      <c r="K51" s="228">
        <f t="shared" si="36"/>
        <v>0</v>
      </c>
      <c r="L51" s="240" t="e">
        <f t="shared" si="37"/>
        <v>#DIV/0!</v>
      </c>
      <c r="M51">
        <v>0</v>
      </c>
      <c r="N51"/>
      <c r="O51" s="228">
        <f t="shared" si="38"/>
        <v>0</v>
      </c>
      <c r="P51" s="240" t="e">
        <f t="shared" si="39"/>
        <v>#DIV/0!</v>
      </c>
      <c r="Q51">
        <v>0</v>
      </c>
      <c r="R51"/>
      <c r="S51" s="228">
        <f t="shared" si="40"/>
        <v>0</v>
      </c>
      <c r="T51" s="240" t="e">
        <f t="shared" si="41"/>
        <v>#DIV/0!</v>
      </c>
      <c r="U51" s="136"/>
    </row>
    <row r="52" spans="1:21" s="57" customFormat="1" ht="12.75">
      <c r="A52" t="s">
        <v>275</v>
      </c>
      <c r="B52" t="s">
        <v>426</v>
      </c>
      <c r="C52" s="276">
        <v>733337901</v>
      </c>
      <c r="D52" t="s">
        <v>454</v>
      </c>
      <c r="E52">
        <v>3335</v>
      </c>
      <c r="F52"/>
      <c r="G52" s="228">
        <f t="shared" si="34"/>
        <v>3335</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426</v>
      </c>
      <c r="C53" s="276">
        <v>733337901</v>
      </c>
      <c r="D53" t="s">
        <v>454</v>
      </c>
      <c r="E53">
        <v>1305</v>
      </c>
      <c r="F53"/>
      <c r="G53" s="228">
        <f t="shared" si="34"/>
        <v>1305</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455</v>
      </c>
      <c r="C54" s="276" t="s">
        <v>456</v>
      </c>
      <c r="D54" t="s">
        <v>457</v>
      </c>
      <c r="E54">
        <v>7058</v>
      </c>
      <c r="F54"/>
      <c r="G54" s="228">
        <f t="shared" si="34"/>
        <v>7058</v>
      </c>
      <c r="H54" s="240">
        <f t="shared" si="35"/>
        <v>1</v>
      </c>
      <c r="I54">
        <v>3214.4</v>
      </c>
      <c r="J54"/>
      <c r="K54" s="228">
        <f t="shared" si="36"/>
        <v>3214.4</v>
      </c>
      <c r="L54" s="240">
        <f t="shared" si="37"/>
        <v>1</v>
      </c>
      <c r="M54">
        <v>0</v>
      </c>
      <c r="N54"/>
      <c r="O54" s="228">
        <f t="shared" si="38"/>
        <v>0</v>
      </c>
      <c r="P54" s="240" t="e">
        <f t="shared" si="39"/>
        <v>#DIV/0!</v>
      </c>
      <c r="Q54">
        <v>-21.55</v>
      </c>
      <c r="R54"/>
      <c r="S54" s="228">
        <f t="shared" si="40"/>
        <v>-21.55</v>
      </c>
      <c r="T54" s="240">
        <f t="shared" si="41"/>
        <v>1</v>
      </c>
      <c r="U54" s="136"/>
    </row>
    <row r="55" spans="1:21" s="57" customFormat="1" ht="12.75">
      <c r="A55" t="s">
        <v>275</v>
      </c>
      <c r="B55" t="s">
        <v>432</v>
      </c>
      <c r="C55" s="276" t="s">
        <v>351</v>
      </c>
      <c r="D55" t="s">
        <v>458</v>
      </c>
      <c r="E55">
        <v>2551</v>
      </c>
      <c r="F55"/>
      <c r="G55" s="228">
        <f t="shared" si="34"/>
        <v>2551</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428</v>
      </c>
      <c r="C56" s="276" t="s">
        <v>459</v>
      </c>
      <c r="D56" t="s">
        <v>460</v>
      </c>
      <c r="E56">
        <v>2852</v>
      </c>
      <c r="F56"/>
      <c r="G56" s="228">
        <f t="shared" si="34"/>
        <v>2852</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428</v>
      </c>
      <c r="C57" s="276" t="s">
        <v>459</v>
      </c>
      <c r="D57" t="s">
        <v>460</v>
      </c>
      <c r="E57">
        <v>3682</v>
      </c>
      <c r="F57"/>
      <c r="G57" s="228">
        <f t="shared" si="34"/>
        <v>3682</v>
      </c>
      <c r="H57" s="240">
        <f t="shared" si="35"/>
        <v>1</v>
      </c>
      <c r="I57">
        <v>0</v>
      </c>
      <c r="J57"/>
      <c r="K57" s="228">
        <f t="shared" si="36"/>
        <v>0</v>
      </c>
      <c r="L57" s="240" t="e">
        <f t="shared" si="37"/>
        <v>#DIV/0!</v>
      </c>
      <c r="M57">
        <v>0</v>
      </c>
      <c r="N57"/>
      <c r="O57" s="228">
        <f t="shared" si="38"/>
        <v>0</v>
      </c>
      <c r="P57" s="240" t="e">
        <f t="shared" si="39"/>
        <v>#DIV/0!</v>
      </c>
      <c r="Q57">
        <v>0</v>
      </c>
      <c r="R57"/>
      <c r="S57" s="228">
        <f t="shared" si="40"/>
        <v>0</v>
      </c>
      <c r="T57" s="240" t="e">
        <f t="shared" si="41"/>
        <v>#DIV/0!</v>
      </c>
      <c r="U57" s="136"/>
    </row>
    <row r="58" spans="1:21" s="57" customFormat="1" ht="12.75">
      <c r="A58" t="s">
        <v>275</v>
      </c>
      <c r="B58" t="s">
        <v>428</v>
      </c>
      <c r="C58" s="276" t="s">
        <v>459</v>
      </c>
      <c r="D58" t="s">
        <v>460</v>
      </c>
      <c r="E58">
        <v>8805</v>
      </c>
      <c r="F58"/>
      <c r="G58" s="228">
        <f t="shared" si="34"/>
        <v>8805</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428</v>
      </c>
      <c r="C59" s="276" t="s">
        <v>459</v>
      </c>
      <c r="D59" t="s">
        <v>460</v>
      </c>
      <c r="E59">
        <v>8805</v>
      </c>
      <c r="F59"/>
      <c r="G59" s="228">
        <f t="shared" si="30"/>
        <v>8805</v>
      </c>
      <c r="H59" s="240">
        <f t="shared" si="31"/>
        <v>1</v>
      </c>
      <c r="I59">
        <v>0</v>
      </c>
      <c r="J59"/>
      <c r="K59" s="228">
        <f t="shared" si="32"/>
        <v>0</v>
      </c>
      <c r="L59" s="240" t="e">
        <f t="shared" si="33"/>
        <v>#DIV/0!</v>
      </c>
      <c r="M59">
        <v>0</v>
      </c>
      <c r="N59"/>
      <c r="O59" s="228">
        <f t="shared" si="4"/>
        <v>0</v>
      </c>
      <c r="P59" s="240" t="e">
        <f t="shared" si="5"/>
        <v>#DIV/0!</v>
      </c>
      <c r="Q59">
        <v>0</v>
      </c>
      <c r="R59"/>
      <c r="S59" s="228">
        <f t="shared" si="6"/>
        <v>0</v>
      </c>
      <c r="T59" s="240" t="e">
        <f t="shared" si="7"/>
        <v>#DIV/0!</v>
      </c>
      <c r="U59" s="136"/>
    </row>
    <row r="60" spans="1:21" s="57" customFormat="1" ht="12.75">
      <c r="A60" t="s">
        <v>275</v>
      </c>
      <c r="B60" t="s">
        <v>428</v>
      </c>
      <c r="C60" s="276" t="s">
        <v>459</v>
      </c>
      <c r="D60" t="s">
        <v>460</v>
      </c>
      <c r="E60">
        <v>8805</v>
      </c>
      <c r="F60"/>
      <c r="G60" s="228">
        <f t="shared" si="30"/>
        <v>8805</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428</v>
      </c>
      <c r="C61" s="276" t="s">
        <v>459</v>
      </c>
      <c r="D61" t="s">
        <v>460</v>
      </c>
      <c r="E61">
        <v>8805</v>
      </c>
      <c r="F61"/>
      <c r="G61" s="228">
        <f t="shared" si="30"/>
        <v>8805</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428</v>
      </c>
      <c r="C62" s="276" t="s">
        <v>459</v>
      </c>
      <c r="D62" t="s">
        <v>460</v>
      </c>
      <c r="E62">
        <v>7487</v>
      </c>
      <c r="F62"/>
      <c r="G62" s="228">
        <f t="shared" si="30"/>
        <v>7487</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432</v>
      </c>
      <c r="C63" s="276">
        <v>925458101</v>
      </c>
      <c r="D63" t="s">
        <v>461</v>
      </c>
      <c r="E63">
        <v>3400</v>
      </c>
      <c r="F63"/>
      <c r="G63" s="228">
        <f t="shared" si="30"/>
        <v>3400</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432</v>
      </c>
      <c r="C64" s="276" t="s">
        <v>346</v>
      </c>
      <c r="D64" t="s">
        <v>462</v>
      </c>
      <c r="E64">
        <v>0</v>
      </c>
      <c r="F64"/>
      <c r="G64" s="228">
        <f t="shared" si="30"/>
        <v>0</v>
      </c>
      <c r="H64" s="240" t="e">
        <f t="shared" si="31"/>
        <v>#DIV/0!</v>
      </c>
      <c r="I64">
        <v>0.01</v>
      </c>
      <c r="J64"/>
      <c r="K64" s="228">
        <f t="shared" si="32"/>
        <v>0.01</v>
      </c>
      <c r="L64" s="240">
        <f t="shared" si="33"/>
        <v>1</v>
      </c>
      <c r="M64">
        <v>847.38</v>
      </c>
      <c r="N64"/>
      <c r="O64" s="228">
        <f t="shared" si="4"/>
        <v>847.38</v>
      </c>
      <c r="P64" s="240">
        <f t="shared" si="5"/>
        <v>1</v>
      </c>
      <c r="Q64">
        <v>0</v>
      </c>
      <c r="R64"/>
      <c r="S64" s="228">
        <f t="shared" si="6"/>
        <v>0</v>
      </c>
      <c r="T64" s="240" t="e">
        <f t="shared" si="7"/>
        <v>#DIV/0!</v>
      </c>
      <c r="U64" s="136"/>
    </row>
    <row r="65" spans="1:21" s="57" customFormat="1" ht="12.75">
      <c r="A65" t="s">
        <v>275</v>
      </c>
      <c r="B65" t="s">
        <v>426</v>
      </c>
      <c r="C65" s="276" t="s">
        <v>463</v>
      </c>
      <c r="D65" t="s">
        <v>464</v>
      </c>
      <c r="E65">
        <v>6140</v>
      </c>
      <c r="F65"/>
      <c r="G65" s="228">
        <f t="shared" si="30"/>
        <v>6140</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432</v>
      </c>
      <c r="C66" s="276" t="s">
        <v>465</v>
      </c>
      <c r="D66" t="s">
        <v>466</v>
      </c>
      <c r="E66">
        <v>685.37</v>
      </c>
      <c r="F66"/>
      <c r="G66" s="228">
        <f t="shared" si="30"/>
        <v>685.37</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432</v>
      </c>
      <c r="C67" s="276" t="s">
        <v>465</v>
      </c>
      <c r="D67" t="s">
        <v>466</v>
      </c>
      <c r="E67">
        <v>736.6</v>
      </c>
      <c r="F67"/>
      <c r="G67" s="228">
        <f t="shared" si="30"/>
        <v>736.6</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432</v>
      </c>
      <c r="C68" s="276" t="s">
        <v>465</v>
      </c>
      <c r="D68" t="s">
        <v>466</v>
      </c>
      <c r="E68">
        <v>1236.7</v>
      </c>
      <c r="F68"/>
      <c r="G68" s="228">
        <f t="shared" si="30"/>
        <v>1236.7</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467</v>
      </c>
      <c r="C69" s="276" t="s">
        <v>468</v>
      </c>
      <c r="D69" t="s">
        <v>469</v>
      </c>
      <c r="E69">
        <v>24064</v>
      </c>
      <c r="F69"/>
      <c r="G69" s="228">
        <f t="shared" si="30"/>
        <v>24064</v>
      </c>
      <c r="H69" s="240">
        <f t="shared" si="31"/>
        <v>1</v>
      </c>
      <c r="I69">
        <v>2649.46</v>
      </c>
      <c r="J69"/>
      <c r="K69" s="228">
        <f t="shared" si="32"/>
        <v>2649.46</v>
      </c>
      <c r="L69" s="240">
        <f t="shared" si="33"/>
        <v>1</v>
      </c>
      <c r="M69">
        <v>0</v>
      </c>
      <c r="N69"/>
      <c r="O69" s="228">
        <f t="shared" si="4"/>
        <v>0</v>
      </c>
      <c r="P69" s="240" t="e">
        <f t="shared" si="5"/>
        <v>#DIV/0!</v>
      </c>
      <c r="Q69">
        <v>0</v>
      </c>
      <c r="R69"/>
      <c r="S69" s="228">
        <f t="shared" si="6"/>
        <v>0</v>
      </c>
      <c r="T69" s="240" t="e">
        <f t="shared" si="7"/>
        <v>#DIV/0!</v>
      </c>
      <c r="U69" s="136"/>
    </row>
    <row r="70" spans="1:21" s="57" customFormat="1" ht="12.75">
      <c r="A70" t="s">
        <v>275</v>
      </c>
      <c r="B70" t="s">
        <v>432</v>
      </c>
      <c r="C70" s="276" t="s">
        <v>310</v>
      </c>
      <c r="D70" t="s">
        <v>470</v>
      </c>
      <c r="E70">
        <v>1543</v>
      </c>
      <c r="F70"/>
      <c r="G70" s="228">
        <f t="shared" si="30"/>
        <v>1543</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432</v>
      </c>
      <c r="C71" s="276" t="s">
        <v>407</v>
      </c>
      <c r="D71" t="s">
        <v>471</v>
      </c>
      <c r="E71">
        <v>20000</v>
      </c>
      <c r="F71"/>
      <c r="G71" s="228">
        <f t="shared" si="30"/>
        <v>20000</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432</v>
      </c>
      <c r="C72" s="276" t="s">
        <v>407</v>
      </c>
      <c r="D72" t="s">
        <v>471</v>
      </c>
      <c r="E72">
        <v>20000</v>
      </c>
      <c r="F72"/>
      <c r="G72" s="228">
        <f t="shared" si="30"/>
        <v>20000</v>
      </c>
      <c r="H72" s="240">
        <f t="shared" si="31"/>
        <v>1</v>
      </c>
      <c r="I72">
        <v>0</v>
      </c>
      <c r="J72"/>
      <c r="K72" s="228">
        <f t="shared" si="32"/>
        <v>0</v>
      </c>
      <c r="L72" s="240" t="e">
        <f t="shared" si="33"/>
        <v>#DIV/0!</v>
      </c>
      <c r="M72">
        <v>0</v>
      </c>
      <c r="N72"/>
      <c r="O72" s="228">
        <f t="shared" si="4"/>
        <v>0</v>
      </c>
      <c r="P72" s="240" t="e">
        <f t="shared" si="5"/>
        <v>#DIV/0!</v>
      </c>
      <c r="Q72">
        <v>0</v>
      </c>
      <c r="R72"/>
      <c r="S72" s="228">
        <f t="shared" si="6"/>
        <v>0</v>
      </c>
      <c r="T72" s="240" t="e">
        <f t="shared" si="7"/>
        <v>#DIV/0!</v>
      </c>
      <c r="U72" s="136"/>
    </row>
    <row r="73" spans="1:21" s="57" customFormat="1" ht="12.75">
      <c r="A73" t="s">
        <v>275</v>
      </c>
      <c r="B73" t="s">
        <v>432</v>
      </c>
      <c r="C73" s="276" t="s">
        <v>407</v>
      </c>
      <c r="D73" t="s">
        <v>471</v>
      </c>
      <c r="E73">
        <v>20000</v>
      </c>
      <c r="F73"/>
      <c r="G73" s="228">
        <f t="shared" ref="G73:G82" si="42">E73-F73</f>
        <v>20000</v>
      </c>
      <c r="H73" s="240">
        <f t="shared" ref="H73:H82" si="43">ROUND(G73/E73,10)</f>
        <v>1</v>
      </c>
      <c r="I73">
        <v>0</v>
      </c>
      <c r="J73"/>
      <c r="K73" s="228">
        <f t="shared" ref="K73:K82" si="44">I73-J73</f>
        <v>0</v>
      </c>
      <c r="L73" s="240" t="e">
        <f t="shared" ref="L73:L82" si="45">ROUND(K73/I73,10)</f>
        <v>#DIV/0!</v>
      </c>
      <c r="M73">
        <v>0</v>
      </c>
      <c r="N73"/>
      <c r="O73" s="228">
        <f t="shared" ref="O73:O82" si="46">M73-N73</f>
        <v>0</v>
      </c>
      <c r="P73" s="240" t="e">
        <f t="shared" ref="P73:P82" si="47">ROUND(O73/M73,10)</f>
        <v>#DIV/0!</v>
      </c>
      <c r="Q73">
        <v>0</v>
      </c>
      <c r="R73"/>
      <c r="S73" s="228">
        <f t="shared" ref="S73:S82" si="48">Q73-R73</f>
        <v>0</v>
      </c>
      <c r="T73" s="240" t="e">
        <f t="shared" ref="T73:T82" si="49">ROUND(S73/Q73,10)</f>
        <v>#DIV/0!</v>
      </c>
      <c r="U73" s="136"/>
    </row>
    <row r="74" spans="1:21" s="57" customFormat="1" ht="12.75">
      <c r="A74" t="s">
        <v>275</v>
      </c>
      <c r="B74" t="s">
        <v>432</v>
      </c>
      <c r="C74" s="276" t="s">
        <v>407</v>
      </c>
      <c r="D74" t="s">
        <v>471</v>
      </c>
      <c r="E74">
        <v>30407</v>
      </c>
      <c r="F74"/>
      <c r="G74" s="228">
        <f t="shared" si="42"/>
        <v>30407</v>
      </c>
      <c r="H74" s="240">
        <f t="shared" si="43"/>
        <v>1</v>
      </c>
      <c r="I74">
        <v>0</v>
      </c>
      <c r="J74"/>
      <c r="K74" s="228">
        <f t="shared" si="44"/>
        <v>0</v>
      </c>
      <c r="L74" s="240" t="e">
        <f t="shared" si="45"/>
        <v>#DIV/0!</v>
      </c>
      <c r="M74">
        <v>0</v>
      </c>
      <c r="N74"/>
      <c r="O74" s="228">
        <f t="shared" si="46"/>
        <v>0</v>
      </c>
      <c r="P74" s="240" t="e">
        <f t="shared" si="47"/>
        <v>#DIV/0!</v>
      </c>
      <c r="Q74">
        <v>0</v>
      </c>
      <c r="R74"/>
      <c r="S74" s="228">
        <f t="shared" si="48"/>
        <v>0</v>
      </c>
      <c r="T74" s="240" t="e">
        <f t="shared" si="49"/>
        <v>#DIV/0!</v>
      </c>
      <c r="U74" s="136"/>
    </row>
    <row r="75" spans="1:21" s="57" customFormat="1" ht="12.75">
      <c r="A75"/>
      <c r="B75"/>
      <c r="C75" s="276"/>
      <c r="D75"/>
      <c r="E75"/>
      <c r="F75"/>
      <c r="G75" s="228">
        <f t="shared" si="42"/>
        <v>0</v>
      </c>
      <c r="H75" s="240" t="e">
        <f t="shared" si="43"/>
        <v>#DIV/0!</v>
      </c>
      <c r="I75"/>
      <c r="J75"/>
      <c r="K75" s="228">
        <f t="shared" si="44"/>
        <v>0</v>
      </c>
      <c r="L75" s="240" t="e">
        <f t="shared" si="45"/>
        <v>#DIV/0!</v>
      </c>
      <c r="M75"/>
      <c r="N75"/>
      <c r="O75" s="228">
        <f t="shared" si="46"/>
        <v>0</v>
      </c>
      <c r="P75" s="240" t="e">
        <f t="shared" si="47"/>
        <v>#DIV/0!</v>
      </c>
      <c r="Q75"/>
      <c r="R75"/>
      <c r="S75" s="228">
        <f t="shared" si="48"/>
        <v>0</v>
      </c>
      <c r="T75" s="240" t="e">
        <f t="shared" si="49"/>
        <v>#DIV/0!</v>
      </c>
      <c r="U75" s="136"/>
    </row>
    <row r="76" spans="1:21" s="57" customFormat="1" ht="12.75">
      <c r="A76"/>
      <c r="B76"/>
      <c r="C76" s="276"/>
      <c r="D76"/>
      <c r="E76"/>
      <c r="F76"/>
      <c r="G76" s="228">
        <f t="shared" si="42"/>
        <v>0</v>
      </c>
      <c r="H76" s="240" t="e">
        <f t="shared" si="43"/>
        <v>#DIV/0!</v>
      </c>
      <c r="I76"/>
      <c r="J76"/>
      <c r="K76" s="228">
        <f t="shared" si="44"/>
        <v>0</v>
      </c>
      <c r="L76" s="240" t="e">
        <f t="shared" si="45"/>
        <v>#DIV/0!</v>
      </c>
      <c r="M76"/>
      <c r="N76"/>
      <c r="O76" s="228">
        <f t="shared" si="46"/>
        <v>0</v>
      </c>
      <c r="P76" s="240" t="e">
        <f t="shared" si="47"/>
        <v>#DIV/0!</v>
      </c>
      <c r="Q76"/>
      <c r="R76"/>
      <c r="S76" s="228">
        <f t="shared" si="48"/>
        <v>0</v>
      </c>
      <c r="T76" s="240" t="e">
        <f t="shared" si="49"/>
        <v>#DIV/0!</v>
      </c>
      <c r="U76" s="136"/>
    </row>
    <row r="77" spans="1:21" s="57" customFormat="1" ht="12.75">
      <c r="A77"/>
      <c r="B77"/>
      <c r="C77" s="276"/>
      <c r="D77"/>
      <c r="E77"/>
      <c r="F77"/>
      <c r="G77" s="228">
        <f t="shared" si="42"/>
        <v>0</v>
      </c>
      <c r="H77" s="240" t="e">
        <f t="shared" si="43"/>
        <v>#DIV/0!</v>
      </c>
      <c r="I77"/>
      <c r="J77"/>
      <c r="K77" s="228">
        <f t="shared" si="44"/>
        <v>0</v>
      </c>
      <c r="L77" s="240" t="e">
        <f t="shared" si="45"/>
        <v>#DIV/0!</v>
      </c>
      <c r="M77"/>
      <c r="N77"/>
      <c r="O77" s="228">
        <f t="shared" si="46"/>
        <v>0</v>
      </c>
      <c r="P77" s="240" t="e">
        <f t="shared" si="47"/>
        <v>#DIV/0!</v>
      </c>
      <c r="Q77"/>
      <c r="R77"/>
      <c r="S77" s="228">
        <f t="shared" si="48"/>
        <v>0</v>
      </c>
      <c r="T77" s="240" t="e">
        <f t="shared" si="49"/>
        <v>#DIV/0!</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772567.66999999993</v>
      </c>
      <c r="F94" s="236">
        <f>SUM(F2:F93)</f>
        <v>0</v>
      </c>
      <c r="G94" s="146">
        <f>SUM(G2:G93)</f>
        <v>772567.66999999993</v>
      </c>
      <c r="H94" s="240">
        <f>ROUND(G94/E94,10)</f>
        <v>1</v>
      </c>
      <c r="I94" s="145">
        <f>SUM(I2:I93)</f>
        <v>30671.329999999998</v>
      </c>
      <c r="J94" s="146">
        <f>SUM(J2:J93)</f>
        <v>0</v>
      </c>
      <c r="K94" s="146">
        <f>SUM(K2:K93)</f>
        <v>30671.329999999998</v>
      </c>
      <c r="L94" s="241">
        <f>ROUND(K94/I94,10)</f>
        <v>1</v>
      </c>
      <c r="M94" s="145">
        <f>SUM(M2:M93)</f>
        <v>2221.86</v>
      </c>
      <c r="N94" s="146">
        <f>SUM(N2:N93)</f>
        <v>0</v>
      </c>
      <c r="O94" s="146">
        <f>SUM(O2:O93)</f>
        <v>2221.86</v>
      </c>
      <c r="P94" s="241">
        <f>ROUND(O94/M94,10)</f>
        <v>1</v>
      </c>
      <c r="Q94" s="145">
        <f>SUM(Q2:Q93)</f>
        <v>-18.880000000000003</v>
      </c>
      <c r="R94" s="146">
        <f>SUM(R2:R93)</f>
        <v>0</v>
      </c>
      <c r="S94" s="146">
        <f t="shared" ref="S94" si="58">SUM(S2:S93)</f>
        <v>-18.880000000000003</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election activeCell="D2" sqref="D2"/>
    </sheetView>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424</v>
      </c>
      <c r="C2" t="s">
        <v>425</v>
      </c>
      <c r="D2" s="271">
        <v>3002.35</v>
      </c>
      <c r="E2" s="271"/>
      <c r="F2" s="174">
        <f>D2-E2</f>
        <v>3002.35</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3002.35</v>
      </c>
      <c r="E8" s="225">
        <f>SUM(E2:E7)</f>
        <v>0</v>
      </c>
      <c r="F8" s="5">
        <f>SUM(F2:F7)</f>
        <v>3002.35</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v>759530108</v>
      </c>
      <c r="B2" s="271" t="s">
        <v>434</v>
      </c>
      <c r="C2" s="271">
        <v>16887</v>
      </c>
      <c r="D2" s="275">
        <v>45181</v>
      </c>
      <c r="E2" s="271" t="s">
        <v>432</v>
      </c>
      <c r="F2" s="271">
        <v>0</v>
      </c>
      <c r="G2" s="271"/>
      <c r="H2" s="174">
        <f t="shared" ref="H2:H92" si="0">F2-G2</f>
        <v>0</v>
      </c>
      <c r="I2" s="246" t="e">
        <f t="shared" ref="I2:I92" si="1">ROUND(H2/F2,10)</f>
        <v>#DIV/0!</v>
      </c>
      <c r="J2">
        <v>0</v>
      </c>
      <c r="K2">
        <v>0</v>
      </c>
      <c r="L2">
        <v>0</v>
      </c>
      <c r="M2"/>
      <c r="N2"/>
      <c r="O2"/>
      <c r="P2" s="174">
        <f t="shared" ref="P2:P92" si="2">J2-N2</f>
        <v>0</v>
      </c>
      <c r="Q2" s="244" t="e">
        <f>ROUND(P2/J2,10)</f>
        <v>#DIV/0!</v>
      </c>
      <c r="R2" s="174">
        <f>K2-M2</f>
        <v>0</v>
      </c>
      <c r="S2" s="244" t="e">
        <f>ROUND(R2/K2,10)</f>
        <v>#DIV/0!</v>
      </c>
      <c r="T2" s="174">
        <f>L2-O2</f>
        <v>0</v>
      </c>
      <c r="U2" s="244" t="e">
        <f>ROUND(T2/L2,10)</f>
        <v>#DIV/0!</v>
      </c>
      <c r="V2" s="3"/>
    </row>
    <row r="3" spans="1:22" ht="15">
      <c r="A3" s="280" t="s">
        <v>330</v>
      </c>
      <c r="B3" s="271" t="s">
        <v>435</v>
      </c>
      <c r="C3" s="271">
        <v>7800</v>
      </c>
      <c r="D3" s="275">
        <v>44687</v>
      </c>
      <c r="E3" s="271" t="s">
        <v>432</v>
      </c>
      <c r="F3" s="271">
        <v>1719.69</v>
      </c>
      <c r="G3" s="271"/>
      <c r="H3" s="174">
        <f t="shared" si="0"/>
        <v>1719.69</v>
      </c>
      <c r="I3" s="246">
        <f t="shared" si="1"/>
        <v>1</v>
      </c>
      <c r="J3">
        <v>1719.69</v>
      </c>
      <c r="K3">
        <v>1719.69</v>
      </c>
      <c r="L3">
        <v>0</v>
      </c>
      <c r="M3"/>
      <c r="N3"/>
      <c r="O3"/>
      <c r="P3" s="174">
        <f t="shared" si="2"/>
        <v>1719.69</v>
      </c>
      <c r="Q3" s="244">
        <f t="shared" ref="Q3:Q93" si="3">ROUND(P3/J3,10)</f>
        <v>1</v>
      </c>
      <c r="R3" s="174">
        <f t="shared" ref="R3:R92" si="4">K3-M3</f>
        <v>1719.69</v>
      </c>
      <c r="S3" s="244">
        <f t="shared" ref="S3:S92" si="5">ROUND(R3/K3,10)</f>
        <v>1</v>
      </c>
      <c r="T3" s="174">
        <f t="shared" ref="T3:T92" si="6">L3-O3</f>
        <v>0</v>
      </c>
      <c r="U3" s="244" t="e">
        <f t="shared" ref="U3:U92" si="7">ROUND(T3/L3,10)</f>
        <v>#DIV/0!</v>
      </c>
      <c r="V3" s="3"/>
    </row>
    <row r="4" spans="1:22" ht="15">
      <c r="A4" s="280" t="s">
        <v>415</v>
      </c>
      <c r="B4" s="271" t="s">
        <v>436</v>
      </c>
      <c r="C4" s="271">
        <v>7000</v>
      </c>
      <c r="D4" s="275">
        <v>45187</v>
      </c>
      <c r="E4" s="271" t="s">
        <v>432</v>
      </c>
      <c r="F4" s="271">
        <v>0</v>
      </c>
      <c r="G4" s="271"/>
      <c r="H4" s="174">
        <f t="shared" si="0"/>
        <v>0</v>
      </c>
      <c r="I4" s="246" t="e">
        <f t="shared" si="1"/>
        <v>#DIV/0!</v>
      </c>
      <c r="J4">
        <v>0</v>
      </c>
      <c r="K4">
        <v>0</v>
      </c>
      <c r="L4">
        <v>0</v>
      </c>
      <c r="M4"/>
      <c r="N4"/>
      <c r="O4"/>
      <c r="P4" s="174">
        <f t="shared" si="2"/>
        <v>0</v>
      </c>
      <c r="Q4" s="244" t="e">
        <f t="shared" si="3"/>
        <v>#DIV/0!</v>
      </c>
      <c r="R4" s="174">
        <f t="shared" si="4"/>
        <v>0</v>
      </c>
      <c r="S4" s="244" t="e">
        <f t="shared" si="5"/>
        <v>#DIV/0!</v>
      </c>
      <c r="T4" s="174">
        <f t="shared" si="6"/>
        <v>0</v>
      </c>
      <c r="U4" s="244" t="e">
        <f t="shared" si="7"/>
        <v>#DIV/0!</v>
      </c>
      <c r="V4" s="3"/>
    </row>
    <row r="5" spans="1:22" ht="15">
      <c r="A5" s="280" t="s">
        <v>343</v>
      </c>
      <c r="B5" s="271" t="s">
        <v>437</v>
      </c>
      <c r="C5" s="271">
        <v>11445</v>
      </c>
      <c r="D5" s="275">
        <v>45204</v>
      </c>
      <c r="E5" s="271" t="s">
        <v>432</v>
      </c>
      <c r="F5" s="271">
        <v>0</v>
      </c>
      <c r="G5" s="271"/>
      <c r="H5" s="174">
        <f t="shared" si="0"/>
        <v>0</v>
      </c>
      <c r="I5" s="246" t="e">
        <f t="shared" si="1"/>
        <v>#DIV/0!</v>
      </c>
      <c r="J5">
        <v>0</v>
      </c>
      <c r="K5">
        <v>0</v>
      </c>
      <c r="L5">
        <v>0</v>
      </c>
      <c r="M5"/>
      <c r="N5"/>
      <c r="O5"/>
      <c r="P5" s="174">
        <f t="shared" si="2"/>
        <v>0</v>
      </c>
      <c r="Q5" s="244" t="e">
        <f t="shared" si="3"/>
        <v>#DIV/0!</v>
      </c>
      <c r="R5" s="174">
        <f t="shared" si="4"/>
        <v>0</v>
      </c>
      <c r="S5" s="244" t="e">
        <f t="shared" si="5"/>
        <v>#DIV/0!</v>
      </c>
      <c r="T5" s="174">
        <f t="shared" si="6"/>
        <v>0</v>
      </c>
      <c r="U5" s="244" t="e">
        <f t="shared" si="7"/>
        <v>#DIV/0!</v>
      </c>
      <c r="V5" s="3"/>
    </row>
    <row r="6" spans="1:22" ht="15">
      <c r="A6" s="280" t="s">
        <v>438</v>
      </c>
      <c r="B6" s="271" t="s">
        <v>439</v>
      </c>
      <c r="C6" s="271">
        <v>5497</v>
      </c>
      <c r="D6" s="275">
        <v>44504</v>
      </c>
      <c r="E6" s="271" t="s">
        <v>428</v>
      </c>
      <c r="F6" s="271">
        <v>362.8</v>
      </c>
      <c r="G6" s="271"/>
      <c r="H6" s="174">
        <f t="shared" si="0"/>
        <v>362.8</v>
      </c>
      <c r="I6" s="246">
        <f t="shared" si="1"/>
        <v>1</v>
      </c>
      <c r="J6">
        <v>422.54</v>
      </c>
      <c r="K6">
        <v>393.76</v>
      </c>
      <c r="L6">
        <v>-28.78</v>
      </c>
      <c r="M6"/>
      <c r="N6"/>
      <c r="O6"/>
      <c r="P6" s="174">
        <f t="shared" si="2"/>
        <v>422.54</v>
      </c>
      <c r="Q6" s="244">
        <f t="shared" si="3"/>
        <v>1</v>
      </c>
      <c r="R6" s="174">
        <f t="shared" si="4"/>
        <v>393.76</v>
      </c>
      <c r="S6" s="244">
        <f t="shared" si="5"/>
        <v>1</v>
      </c>
      <c r="T6" s="174">
        <f t="shared" si="6"/>
        <v>-28.78</v>
      </c>
      <c r="U6" s="244">
        <f t="shared" si="7"/>
        <v>1</v>
      </c>
      <c r="V6" s="3"/>
    </row>
    <row r="7" spans="1:22" ht="15">
      <c r="A7" s="280" t="s">
        <v>438</v>
      </c>
      <c r="B7" s="271" t="s">
        <v>439</v>
      </c>
      <c r="C7" s="271">
        <v>4674</v>
      </c>
      <c r="D7" s="275">
        <v>44868</v>
      </c>
      <c r="E7" s="271" t="s">
        <v>428</v>
      </c>
      <c r="F7" s="271">
        <v>308.48</v>
      </c>
      <c r="G7" s="271"/>
      <c r="H7" s="174">
        <f t="shared" si="0"/>
        <v>308.48</v>
      </c>
      <c r="I7" s="246">
        <f t="shared" si="1"/>
        <v>1</v>
      </c>
      <c r="J7">
        <v>304.92</v>
      </c>
      <c r="K7">
        <v>334.81</v>
      </c>
      <c r="L7">
        <v>29.89</v>
      </c>
      <c r="M7"/>
      <c r="N7"/>
      <c r="O7"/>
      <c r="P7" s="174">
        <f t="shared" si="2"/>
        <v>304.92</v>
      </c>
      <c r="Q7" s="244">
        <f t="shared" si="3"/>
        <v>1</v>
      </c>
      <c r="R7" s="174">
        <f t="shared" si="4"/>
        <v>334.81</v>
      </c>
      <c r="S7" s="244">
        <f t="shared" si="5"/>
        <v>1</v>
      </c>
      <c r="T7" s="174">
        <f t="shared" si="6"/>
        <v>29.89</v>
      </c>
      <c r="U7" s="244">
        <f t="shared" si="7"/>
        <v>1</v>
      </c>
      <c r="V7" s="3"/>
    </row>
    <row r="8" spans="1:22" ht="15">
      <c r="A8" s="280" t="s">
        <v>438</v>
      </c>
      <c r="B8" s="271" t="s">
        <v>439</v>
      </c>
      <c r="C8" s="271">
        <v>5497</v>
      </c>
      <c r="D8" s="275">
        <v>44322</v>
      </c>
      <c r="E8" s="271" t="s">
        <v>428</v>
      </c>
      <c r="F8" s="271">
        <v>1253.32</v>
      </c>
      <c r="G8" s="271"/>
      <c r="H8" s="174">
        <f t="shared" si="0"/>
        <v>1253.32</v>
      </c>
      <c r="I8" s="246">
        <f t="shared" si="1"/>
        <v>1</v>
      </c>
      <c r="J8">
        <v>1514.32</v>
      </c>
      <c r="K8">
        <v>1360.29</v>
      </c>
      <c r="L8">
        <v>-154.03</v>
      </c>
      <c r="M8"/>
      <c r="N8"/>
      <c r="O8"/>
      <c r="P8" s="174">
        <f t="shared" si="2"/>
        <v>1514.32</v>
      </c>
      <c r="Q8" s="244">
        <f t="shared" si="3"/>
        <v>1</v>
      </c>
      <c r="R8" s="174">
        <f t="shared" si="4"/>
        <v>1360.29</v>
      </c>
      <c r="S8" s="244">
        <f t="shared" si="5"/>
        <v>1</v>
      </c>
      <c r="T8" s="174">
        <f t="shared" si="6"/>
        <v>-154.03</v>
      </c>
      <c r="U8" s="244">
        <f t="shared" si="7"/>
        <v>1</v>
      </c>
      <c r="V8" s="3"/>
    </row>
    <row r="9" spans="1:22" ht="15">
      <c r="A9" s="280" t="s">
        <v>438</v>
      </c>
      <c r="B9" s="271" t="s">
        <v>439</v>
      </c>
      <c r="C9" s="271">
        <v>5497</v>
      </c>
      <c r="D9" s="275">
        <v>44685</v>
      </c>
      <c r="E9" s="271" t="s">
        <v>428</v>
      </c>
      <c r="F9" s="271">
        <v>1269.81</v>
      </c>
      <c r="G9" s="271"/>
      <c r="H9" s="174">
        <f t="shared" si="0"/>
        <v>1269.81</v>
      </c>
      <c r="I9" s="246">
        <f t="shared" si="1"/>
        <v>1</v>
      </c>
      <c r="J9">
        <v>1352.41</v>
      </c>
      <c r="K9">
        <v>1378.19</v>
      </c>
      <c r="L9">
        <v>25.78</v>
      </c>
      <c r="M9"/>
      <c r="N9"/>
      <c r="O9"/>
      <c r="P9" s="174">
        <f t="shared" si="2"/>
        <v>1352.41</v>
      </c>
      <c r="Q9" s="244">
        <f t="shared" si="3"/>
        <v>1</v>
      </c>
      <c r="R9" s="174">
        <f t="shared" si="4"/>
        <v>1378.19</v>
      </c>
      <c r="S9" s="244">
        <f t="shared" si="5"/>
        <v>1</v>
      </c>
      <c r="T9" s="174">
        <f t="shared" si="6"/>
        <v>25.78</v>
      </c>
      <c r="U9" s="244">
        <f t="shared" si="7"/>
        <v>1</v>
      </c>
      <c r="V9" s="3"/>
    </row>
    <row r="10" spans="1:22" ht="15">
      <c r="A10" s="280" t="s">
        <v>438</v>
      </c>
      <c r="B10" s="271" t="s">
        <v>439</v>
      </c>
      <c r="C10" s="271">
        <v>4674</v>
      </c>
      <c r="D10" s="275">
        <v>45051</v>
      </c>
      <c r="E10" s="271" t="s">
        <v>428</v>
      </c>
      <c r="F10" s="271">
        <v>1079.69</v>
      </c>
      <c r="G10" s="271"/>
      <c r="H10" s="174">
        <f t="shared" si="0"/>
        <v>1079.69</v>
      </c>
      <c r="I10" s="246">
        <f t="shared" si="1"/>
        <v>1</v>
      </c>
      <c r="J10">
        <v>1185.23</v>
      </c>
      <c r="K10">
        <v>1171.8399999999999</v>
      </c>
      <c r="L10">
        <v>-13.39</v>
      </c>
      <c r="M10"/>
      <c r="N10"/>
      <c r="O10"/>
      <c r="P10" s="174">
        <f t="shared" si="2"/>
        <v>1185.23</v>
      </c>
      <c r="Q10" s="244">
        <f t="shared" si="3"/>
        <v>1</v>
      </c>
      <c r="R10" s="174">
        <f t="shared" si="4"/>
        <v>1171.8399999999999</v>
      </c>
      <c r="S10" s="244">
        <f t="shared" si="5"/>
        <v>1</v>
      </c>
      <c r="T10" s="174">
        <f t="shared" si="6"/>
        <v>-13.39</v>
      </c>
      <c r="U10" s="244">
        <f t="shared" si="7"/>
        <v>1</v>
      </c>
      <c r="V10" s="3"/>
    </row>
    <row r="11" spans="1:22" ht="15">
      <c r="A11" s="280" t="s">
        <v>383</v>
      </c>
      <c r="B11" s="271" t="s">
        <v>440</v>
      </c>
      <c r="C11" s="271">
        <v>0</v>
      </c>
      <c r="D11" s="275">
        <v>45156</v>
      </c>
      <c r="E11" s="271" t="s">
        <v>432</v>
      </c>
      <c r="F11" s="271">
        <v>0</v>
      </c>
      <c r="G11" s="271"/>
      <c r="H11" s="174">
        <f t="shared" si="0"/>
        <v>0</v>
      </c>
      <c r="I11" s="246" t="e">
        <f t="shared" si="1"/>
        <v>#DIV/0!</v>
      </c>
      <c r="J11">
        <v>0</v>
      </c>
      <c r="K11">
        <v>0</v>
      </c>
      <c r="L11">
        <v>0</v>
      </c>
      <c r="M11"/>
      <c r="N11"/>
      <c r="O11"/>
      <c r="P11" s="174">
        <f t="shared" si="2"/>
        <v>0</v>
      </c>
      <c r="Q11" s="244" t="e">
        <f t="shared" si="3"/>
        <v>#DIV/0!</v>
      </c>
      <c r="R11" s="174">
        <f t="shared" si="4"/>
        <v>0</v>
      </c>
      <c r="S11" s="244" t="e">
        <f t="shared" si="5"/>
        <v>#DIV/0!</v>
      </c>
      <c r="T11" s="174">
        <f t="shared" si="6"/>
        <v>0</v>
      </c>
      <c r="U11" s="244" t="e">
        <f t="shared" si="7"/>
        <v>#DIV/0!</v>
      </c>
      <c r="V11" s="3"/>
    </row>
    <row r="12" spans="1:22" ht="15">
      <c r="A12" s="280">
        <v>705015105</v>
      </c>
      <c r="B12" s="271" t="s">
        <v>441</v>
      </c>
      <c r="C12" s="271">
        <v>37059</v>
      </c>
      <c r="D12" s="275">
        <v>45190</v>
      </c>
      <c r="E12" s="271" t="s">
        <v>432</v>
      </c>
      <c r="F12" s="271">
        <v>0</v>
      </c>
      <c r="G12" s="271"/>
      <c r="H12" s="174">
        <f t="shared" si="0"/>
        <v>0</v>
      </c>
      <c r="I12" s="246" t="e">
        <f t="shared" si="1"/>
        <v>#DIV/0!</v>
      </c>
      <c r="J12">
        <v>0</v>
      </c>
      <c r="K12">
        <v>0</v>
      </c>
      <c r="L12">
        <v>0</v>
      </c>
      <c r="M12"/>
      <c r="N12"/>
      <c r="O12"/>
      <c r="P12" s="174">
        <f t="shared" si="2"/>
        <v>0</v>
      </c>
      <c r="Q12" s="244" t="e">
        <f t="shared" si="3"/>
        <v>#DIV/0!</v>
      </c>
      <c r="R12" s="174">
        <f t="shared" si="4"/>
        <v>0</v>
      </c>
      <c r="S12" s="244" t="e">
        <f t="shared" si="5"/>
        <v>#DIV/0!</v>
      </c>
      <c r="T12" s="174">
        <f t="shared" si="6"/>
        <v>0</v>
      </c>
      <c r="U12" s="244" t="e">
        <f t="shared" si="7"/>
        <v>#DIV/0!</v>
      </c>
      <c r="V12" s="3"/>
    </row>
    <row r="13" spans="1:22" ht="15">
      <c r="A13" s="280">
        <v>599933900</v>
      </c>
      <c r="B13" s="271" t="s">
        <v>442</v>
      </c>
      <c r="C13" s="271">
        <v>3050</v>
      </c>
      <c r="D13" s="275">
        <v>44315</v>
      </c>
      <c r="E13" s="271" t="s">
        <v>428</v>
      </c>
      <c r="F13" s="271">
        <v>841.8</v>
      </c>
      <c r="G13" s="271"/>
      <c r="H13" s="174">
        <f t="shared" si="0"/>
        <v>841.8</v>
      </c>
      <c r="I13" s="246">
        <f t="shared" si="1"/>
        <v>1</v>
      </c>
      <c r="J13">
        <v>1017.02</v>
      </c>
      <c r="K13">
        <v>913.65</v>
      </c>
      <c r="L13">
        <v>-103.37</v>
      </c>
      <c r="M13"/>
      <c r="N13"/>
      <c r="O13"/>
      <c r="P13" s="174">
        <f t="shared" si="2"/>
        <v>1017.02</v>
      </c>
      <c r="Q13" s="244">
        <f t="shared" si="3"/>
        <v>1</v>
      </c>
      <c r="R13" s="174">
        <f t="shared" si="4"/>
        <v>913.65</v>
      </c>
      <c r="S13" s="244">
        <f t="shared" si="5"/>
        <v>1</v>
      </c>
      <c r="T13" s="174">
        <f t="shared" si="6"/>
        <v>-103.37</v>
      </c>
      <c r="U13" s="244">
        <f t="shared" si="7"/>
        <v>1</v>
      </c>
      <c r="V13" s="3"/>
    </row>
    <row r="14" spans="1:22" ht="15">
      <c r="A14" s="280" t="s">
        <v>424</v>
      </c>
      <c r="B14" s="271" t="s">
        <v>425</v>
      </c>
      <c r="C14" s="271">
        <v>647628.37</v>
      </c>
      <c r="D14" s="275">
        <v>45170</v>
      </c>
      <c r="E14" s="271" t="s">
        <v>432</v>
      </c>
      <c r="F14" s="271">
        <v>0</v>
      </c>
      <c r="G14" s="271"/>
      <c r="H14" s="174">
        <f t="shared" si="0"/>
        <v>0</v>
      </c>
      <c r="I14" s="246" t="e">
        <f t="shared" si="1"/>
        <v>#DIV/0!</v>
      </c>
      <c r="J14">
        <v>0</v>
      </c>
      <c r="K14">
        <v>0</v>
      </c>
      <c r="L14">
        <v>0</v>
      </c>
      <c r="M14"/>
      <c r="N14"/>
      <c r="O14"/>
      <c r="P14" s="174">
        <f t="shared" si="2"/>
        <v>0</v>
      </c>
      <c r="Q14" s="244" t="e">
        <f t="shared" si="3"/>
        <v>#DIV/0!</v>
      </c>
      <c r="R14" s="174">
        <f t="shared" si="4"/>
        <v>0</v>
      </c>
      <c r="S14" s="244" t="e">
        <f t="shared" si="5"/>
        <v>#DIV/0!</v>
      </c>
      <c r="T14" s="174">
        <f t="shared" si="6"/>
        <v>0</v>
      </c>
      <c r="U14" s="244" t="e">
        <f t="shared" si="7"/>
        <v>#DIV/0!</v>
      </c>
      <c r="V14" s="3"/>
    </row>
    <row r="15" spans="1:22" ht="15">
      <c r="A15" s="280" t="s">
        <v>337</v>
      </c>
      <c r="B15" s="271" t="s">
        <v>443</v>
      </c>
      <c r="C15" s="271">
        <v>34555</v>
      </c>
      <c r="D15" s="275">
        <v>45177</v>
      </c>
      <c r="E15" s="271" t="s">
        <v>432</v>
      </c>
      <c r="F15" s="271">
        <v>0</v>
      </c>
      <c r="G15" s="271"/>
      <c r="H15" s="174">
        <f t="shared" si="0"/>
        <v>0</v>
      </c>
      <c r="I15" s="246" t="e">
        <f t="shared" si="1"/>
        <v>#DIV/0!</v>
      </c>
      <c r="J15">
        <v>0</v>
      </c>
      <c r="K15">
        <v>0</v>
      </c>
      <c r="L15">
        <v>0</v>
      </c>
      <c r="M15"/>
      <c r="N15"/>
      <c r="O15"/>
      <c r="P15" s="174">
        <f t="shared" si="2"/>
        <v>0</v>
      </c>
      <c r="Q15" s="244" t="e">
        <f t="shared" si="3"/>
        <v>#DIV/0!</v>
      </c>
      <c r="R15" s="174">
        <f t="shared" si="4"/>
        <v>0</v>
      </c>
      <c r="S15" s="244" t="e">
        <f t="shared" si="5"/>
        <v>#DIV/0!</v>
      </c>
      <c r="T15" s="174">
        <f t="shared" si="6"/>
        <v>0</v>
      </c>
      <c r="U15" s="244" t="e">
        <f t="shared" si="7"/>
        <v>#DIV/0!</v>
      </c>
      <c r="V15" s="3"/>
    </row>
    <row r="16" spans="1:22" ht="15">
      <c r="A16" s="280">
        <v>698604006</v>
      </c>
      <c r="B16" s="271" t="s">
        <v>444</v>
      </c>
      <c r="C16" s="271">
        <v>6803</v>
      </c>
      <c r="D16" s="275">
        <v>45258</v>
      </c>
      <c r="E16" s="271" t="s">
        <v>430</v>
      </c>
      <c r="F16" s="271">
        <v>0</v>
      </c>
      <c r="G16" s="271"/>
      <c r="H16" s="174">
        <f t="shared" si="0"/>
        <v>0</v>
      </c>
      <c r="I16" s="246" t="e">
        <f t="shared" si="1"/>
        <v>#DIV/0!</v>
      </c>
      <c r="J16">
        <v>0</v>
      </c>
      <c r="K16">
        <v>0</v>
      </c>
      <c r="L16">
        <v>0</v>
      </c>
      <c r="M16"/>
      <c r="N16"/>
      <c r="O16"/>
      <c r="P16" s="174">
        <f t="shared" si="2"/>
        <v>0</v>
      </c>
      <c r="Q16" s="244" t="e">
        <f t="shared" si="3"/>
        <v>#DIV/0!</v>
      </c>
      <c r="R16" s="174">
        <f t="shared" si="4"/>
        <v>0</v>
      </c>
      <c r="S16" s="244" t="e">
        <f t="shared" si="5"/>
        <v>#DIV/0!</v>
      </c>
      <c r="T16" s="174">
        <f t="shared" si="6"/>
        <v>0</v>
      </c>
      <c r="U16" s="244" t="e">
        <f t="shared" si="7"/>
        <v>#DIV/0!</v>
      </c>
      <c r="V16" s="3"/>
    </row>
    <row r="17" spans="1:22" ht="15">
      <c r="A17" s="280">
        <v>683715106</v>
      </c>
      <c r="B17" s="271" t="s">
        <v>445</v>
      </c>
      <c r="C17" s="271">
        <v>10545</v>
      </c>
      <c r="D17" s="275">
        <v>45191</v>
      </c>
      <c r="E17" s="271" t="s">
        <v>432</v>
      </c>
      <c r="F17" s="271">
        <v>0</v>
      </c>
      <c r="G17" s="271"/>
      <c r="H17" s="174">
        <f t="shared" ref="H17:H30" si="8">F17-G17</f>
        <v>0</v>
      </c>
      <c r="I17" s="246" t="e">
        <f t="shared" ref="I17:I30" si="9">ROUND(H17/F17,10)</f>
        <v>#DIV/0!</v>
      </c>
      <c r="J17">
        <v>0</v>
      </c>
      <c r="K17">
        <v>0</v>
      </c>
      <c r="L17">
        <v>0</v>
      </c>
      <c r="M17"/>
      <c r="N17"/>
      <c r="O17"/>
      <c r="P17" s="174">
        <f t="shared" ref="P17:P30" si="10">J17-N17</f>
        <v>0</v>
      </c>
      <c r="Q17" s="244" t="e">
        <f t="shared" ref="Q17:Q30" si="11">ROUND(P17/J17,10)</f>
        <v>#DIV/0!</v>
      </c>
      <c r="R17" s="174">
        <f t="shared" ref="R17:R30" si="12">K17-M17</f>
        <v>0</v>
      </c>
      <c r="S17" s="244" t="e">
        <f t="shared" ref="S17:S30" si="13">ROUND(R17/K17,10)</f>
        <v>#DIV/0!</v>
      </c>
      <c r="T17" s="174">
        <f t="shared" ref="T17:T30" si="14">L17-O17</f>
        <v>0</v>
      </c>
      <c r="U17" s="244" t="e">
        <f t="shared" ref="U17:U30" si="15">ROUND(T17/L17,10)</f>
        <v>#DIV/0!</v>
      </c>
      <c r="V17" s="3"/>
    </row>
    <row r="18" spans="1:22" ht="15">
      <c r="A18" s="280">
        <v>403197908</v>
      </c>
      <c r="B18" s="271" t="s">
        <v>294</v>
      </c>
      <c r="C18" s="271">
        <v>1981</v>
      </c>
      <c r="D18" s="275">
        <v>45062</v>
      </c>
      <c r="E18" s="271" t="s">
        <v>428</v>
      </c>
      <c r="F18" s="271">
        <v>365.74</v>
      </c>
      <c r="G18" s="271"/>
      <c r="H18" s="174">
        <f t="shared" si="8"/>
        <v>365.74</v>
      </c>
      <c r="I18" s="246">
        <f t="shared" si="9"/>
        <v>1</v>
      </c>
      <c r="J18">
        <v>397.29</v>
      </c>
      <c r="K18">
        <v>396.96</v>
      </c>
      <c r="L18">
        <v>-0.33</v>
      </c>
      <c r="M18"/>
      <c r="N18"/>
      <c r="O18"/>
      <c r="P18" s="174">
        <f t="shared" si="10"/>
        <v>397.29</v>
      </c>
      <c r="Q18" s="244">
        <f t="shared" si="11"/>
        <v>1</v>
      </c>
      <c r="R18" s="174">
        <f t="shared" si="12"/>
        <v>396.96</v>
      </c>
      <c r="S18" s="244">
        <f t="shared" si="13"/>
        <v>1</v>
      </c>
      <c r="T18" s="174">
        <f t="shared" si="14"/>
        <v>-0.33</v>
      </c>
      <c r="U18" s="244">
        <f t="shared" si="15"/>
        <v>1</v>
      </c>
      <c r="V18" s="3"/>
    </row>
    <row r="19" spans="1:22" ht="15">
      <c r="A19" s="280">
        <v>403197908</v>
      </c>
      <c r="B19" s="271" t="s">
        <v>294</v>
      </c>
      <c r="C19" s="271">
        <v>1495</v>
      </c>
      <c r="D19" s="275">
        <v>42871</v>
      </c>
      <c r="E19" s="271" t="s">
        <v>428</v>
      </c>
      <c r="F19" s="271">
        <v>788.61</v>
      </c>
      <c r="G19" s="271"/>
      <c r="H19" s="174">
        <f t="shared" ref="H19" si="16">F19-G19</f>
        <v>788.61</v>
      </c>
      <c r="I19" s="246">
        <f t="shared" ref="I19" si="17">ROUND(H19/F19,10)</f>
        <v>1</v>
      </c>
      <c r="J19">
        <v>861.4</v>
      </c>
      <c r="K19">
        <v>855.92</v>
      </c>
      <c r="L19">
        <v>-5.48</v>
      </c>
      <c r="M19"/>
      <c r="N19"/>
      <c r="O19"/>
      <c r="P19" s="174">
        <f t="shared" ref="P19" si="18">J19-N19</f>
        <v>861.4</v>
      </c>
      <c r="Q19" s="244">
        <f t="shared" ref="Q19" si="19">ROUND(P19/J19,10)</f>
        <v>1</v>
      </c>
      <c r="R19" s="174">
        <f t="shared" ref="R19" si="20">K19-M19</f>
        <v>855.92</v>
      </c>
      <c r="S19" s="244">
        <f t="shared" ref="S19" si="21">ROUND(R19/K19,10)</f>
        <v>1</v>
      </c>
      <c r="T19" s="174">
        <f t="shared" ref="T19" si="22">L19-O19</f>
        <v>-5.48</v>
      </c>
      <c r="U19" s="244">
        <f t="shared" ref="U19" si="23">ROUND(T19/L19,10)</f>
        <v>1</v>
      </c>
      <c r="V19" s="3"/>
    </row>
    <row r="20" spans="1:22" ht="15">
      <c r="A20" s="280">
        <v>403197908</v>
      </c>
      <c r="B20" s="271" t="s">
        <v>294</v>
      </c>
      <c r="C20" s="271">
        <v>2330</v>
      </c>
      <c r="D20" s="275">
        <v>44334</v>
      </c>
      <c r="E20" s="271" t="s">
        <v>428</v>
      </c>
      <c r="F20" s="271">
        <v>1843.61</v>
      </c>
      <c r="G20" s="271"/>
      <c r="H20" s="174">
        <f t="shared" si="8"/>
        <v>1843.61</v>
      </c>
      <c r="I20" s="246">
        <f t="shared" si="9"/>
        <v>1</v>
      </c>
      <c r="J20">
        <v>2225.98</v>
      </c>
      <c r="K20">
        <v>2000.96</v>
      </c>
      <c r="L20">
        <v>-225.02</v>
      </c>
      <c r="M20"/>
      <c r="N20"/>
      <c r="O20"/>
      <c r="P20" s="174">
        <f t="shared" si="10"/>
        <v>2225.98</v>
      </c>
      <c r="Q20" s="244">
        <f t="shared" si="11"/>
        <v>1</v>
      </c>
      <c r="R20" s="174">
        <f t="shared" si="12"/>
        <v>2000.96</v>
      </c>
      <c r="S20" s="244">
        <f t="shared" si="13"/>
        <v>1</v>
      </c>
      <c r="T20" s="174">
        <f t="shared" si="14"/>
        <v>-225.02</v>
      </c>
      <c r="U20" s="244">
        <f t="shared" si="15"/>
        <v>1</v>
      </c>
      <c r="V20" s="3"/>
    </row>
    <row r="21" spans="1:22" ht="15">
      <c r="A21" s="280">
        <v>403197908</v>
      </c>
      <c r="B21" s="271" t="s">
        <v>294</v>
      </c>
      <c r="C21" s="271">
        <v>1930</v>
      </c>
      <c r="D21" s="275">
        <v>43235</v>
      </c>
      <c r="E21" s="271" t="s">
        <v>428</v>
      </c>
      <c r="F21" s="271">
        <v>1323.5</v>
      </c>
      <c r="G21" s="271"/>
      <c r="H21" s="174">
        <f t="shared" ref="H21" si="24">F21-G21</f>
        <v>1323.5</v>
      </c>
      <c r="I21" s="246">
        <f t="shared" ref="I21" si="25">ROUND(H21/F21,10)</f>
        <v>1</v>
      </c>
      <c r="J21">
        <v>1572.25</v>
      </c>
      <c r="K21">
        <v>1436.46</v>
      </c>
      <c r="L21">
        <v>-135.79</v>
      </c>
      <c r="M21"/>
      <c r="N21"/>
      <c r="O21"/>
      <c r="P21" s="174">
        <f t="shared" ref="P21" si="26">J21-N21</f>
        <v>1572.25</v>
      </c>
      <c r="Q21" s="244">
        <f t="shared" ref="Q21" si="27">ROUND(P21/J21,10)</f>
        <v>1</v>
      </c>
      <c r="R21" s="174">
        <f t="shared" ref="R21" si="28">K21-M21</f>
        <v>1436.46</v>
      </c>
      <c r="S21" s="244">
        <f t="shared" ref="S21" si="29">ROUND(R21/K21,10)</f>
        <v>1</v>
      </c>
      <c r="T21" s="174">
        <f t="shared" ref="T21" si="30">L21-O21</f>
        <v>-135.79</v>
      </c>
      <c r="U21" s="244">
        <f t="shared" ref="U21" si="31">ROUND(T21/L21,10)</f>
        <v>1</v>
      </c>
      <c r="V21" s="3"/>
    </row>
    <row r="22" spans="1:22" ht="15">
      <c r="A22" s="280">
        <v>403197908</v>
      </c>
      <c r="B22" s="271" t="s">
        <v>294</v>
      </c>
      <c r="C22" s="271">
        <v>1981</v>
      </c>
      <c r="D22" s="275">
        <v>44698</v>
      </c>
      <c r="E22" s="271" t="s">
        <v>428</v>
      </c>
      <c r="F22" s="271">
        <v>1724.21</v>
      </c>
      <c r="G22" s="271"/>
      <c r="H22" s="174">
        <f t="shared" si="8"/>
        <v>1724.21</v>
      </c>
      <c r="I22" s="246">
        <f t="shared" si="9"/>
        <v>1</v>
      </c>
      <c r="J22">
        <v>1792.23</v>
      </c>
      <c r="K22">
        <v>1871.37</v>
      </c>
      <c r="L22">
        <v>79.14</v>
      </c>
      <c r="M22"/>
      <c r="N22"/>
      <c r="O22"/>
      <c r="P22" s="174">
        <f t="shared" si="10"/>
        <v>1792.23</v>
      </c>
      <c r="Q22" s="244">
        <f t="shared" si="11"/>
        <v>1</v>
      </c>
      <c r="R22" s="174">
        <f t="shared" si="12"/>
        <v>1871.37</v>
      </c>
      <c r="S22" s="244">
        <f t="shared" si="13"/>
        <v>1</v>
      </c>
      <c r="T22" s="174">
        <f t="shared" si="14"/>
        <v>79.14</v>
      </c>
      <c r="U22" s="244">
        <f t="shared" si="15"/>
        <v>1</v>
      </c>
      <c r="V22" s="3"/>
    </row>
    <row r="23" spans="1:22" ht="15">
      <c r="A23" s="280">
        <v>403197908</v>
      </c>
      <c r="B23" s="271" t="s">
        <v>294</v>
      </c>
      <c r="C23" s="271">
        <v>2330</v>
      </c>
      <c r="D23" s="275">
        <v>43599</v>
      </c>
      <c r="E23" s="271" t="s">
        <v>428</v>
      </c>
      <c r="F23" s="271">
        <v>2058.6999999999998</v>
      </c>
      <c r="G23" s="271"/>
      <c r="H23" s="174">
        <f t="shared" si="8"/>
        <v>2058.6999999999998</v>
      </c>
      <c r="I23" s="246">
        <f t="shared" si="9"/>
        <v>1</v>
      </c>
      <c r="J23">
        <v>2314.8000000000002</v>
      </c>
      <c r="K23">
        <v>2234.41</v>
      </c>
      <c r="L23">
        <v>-80.39</v>
      </c>
      <c r="M23"/>
      <c r="N23"/>
      <c r="O23"/>
      <c r="P23" s="174">
        <f t="shared" si="10"/>
        <v>2314.8000000000002</v>
      </c>
      <c r="Q23" s="244">
        <f t="shared" si="11"/>
        <v>1</v>
      </c>
      <c r="R23" s="174">
        <f t="shared" si="12"/>
        <v>2234.41</v>
      </c>
      <c r="S23" s="244">
        <f t="shared" si="13"/>
        <v>1</v>
      </c>
      <c r="T23" s="174">
        <f t="shared" si="14"/>
        <v>-80.39</v>
      </c>
      <c r="U23" s="244">
        <f t="shared" si="15"/>
        <v>1</v>
      </c>
      <c r="V23" s="3"/>
    </row>
    <row r="24" spans="1:22" ht="15">
      <c r="A24" s="280">
        <v>474184900</v>
      </c>
      <c r="B24" s="271" t="s">
        <v>361</v>
      </c>
      <c r="C24" s="271">
        <v>3329</v>
      </c>
      <c r="D24" s="275">
        <v>42859</v>
      </c>
      <c r="E24" s="271" t="s">
        <v>428</v>
      </c>
      <c r="F24" s="271">
        <v>1053.6300000000001</v>
      </c>
      <c r="G24" s="271"/>
      <c r="H24" s="174">
        <f t="shared" si="8"/>
        <v>1053.6300000000001</v>
      </c>
      <c r="I24" s="246">
        <f t="shared" si="9"/>
        <v>1</v>
      </c>
      <c r="J24">
        <v>1148.6099999999999</v>
      </c>
      <c r="K24">
        <v>1143.56</v>
      </c>
      <c r="L24">
        <v>-5.05</v>
      </c>
      <c r="M24"/>
      <c r="N24"/>
      <c r="O24"/>
      <c r="P24" s="174">
        <f t="shared" si="10"/>
        <v>1148.6099999999999</v>
      </c>
      <c r="Q24" s="244">
        <f t="shared" si="11"/>
        <v>1</v>
      </c>
      <c r="R24" s="174">
        <f t="shared" si="12"/>
        <v>1143.56</v>
      </c>
      <c r="S24" s="244">
        <f t="shared" si="13"/>
        <v>1</v>
      </c>
      <c r="T24" s="174">
        <f t="shared" si="14"/>
        <v>-5.05</v>
      </c>
      <c r="U24" s="244">
        <f t="shared" si="15"/>
        <v>1</v>
      </c>
      <c r="V24" s="3"/>
    </row>
    <row r="25" spans="1:22" ht="15">
      <c r="A25" s="280">
        <v>474184900</v>
      </c>
      <c r="B25" s="271" t="s">
        <v>361</v>
      </c>
      <c r="C25" s="271">
        <v>4299</v>
      </c>
      <c r="D25" s="275">
        <v>43223</v>
      </c>
      <c r="E25" s="271" t="s">
        <v>428</v>
      </c>
      <c r="F25" s="271">
        <v>1417.33</v>
      </c>
      <c r="G25" s="271"/>
      <c r="H25" s="174">
        <f t="shared" si="8"/>
        <v>1417.33</v>
      </c>
      <c r="I25" s="246">
        <f t="shared" si="9"/>
        <v>1</v>
      </c>
      <c r="J25">
        <v>1712.41</v>
      </c>
      <c r="K25">
        <v>1538.3</v>
      </c>
      <c r="L25">
        <v>-174.11</v>
      </c>
      <c r="M25"/>
      <c r="N25"/>
      <c r="O25"/>
      <c r="P25" s="174">
        <f t="shared" si="10"/>
        <v>1712.41</v>
      </c>
      <c r="Q25" s="244">
        <f t="shared" si="11"/>
        <v>1</v>
      </c>
      <c r="R25" s="174">
        <f t="shared" si="12"/>
        <v>1538.3</v>
      </c>
      <c r="S25" s="244">
        <f t="shared" si="13"/>
        <v>1</v>
      </c>
      <c r="T25" s="174">
        <f t="shared" si="14"/>
        <v>-174.11</v>
      </c>
      <c r="U25" s="244">
        <f t="shared" si="15"/>
        <v>1</v>
      </c>
      <c r="V25" s="3"/>
    </row>
    <row r="26" spans="1:22" ht="15">
      <c r="A26" s="280">
        <v>474184900</v>
      </c>
      <c r="B26" s="271" t="s">
        <v>361</v>
      </c>
      <c r="C26" s="271">
        <v>5099</v>
      </c>
      <c r="D26" s="275">
        <v>43587</v>
      </c>
      <c r="E26" s="271" t="s">
        <v>428</v>
      </c>
      <c r="F26" s="271">
        <v>1681.08</v>
      </c>
      <c r="G26" s="271"/>
      <c r="H26" s="174">
        <f t="shared" si="8"/>
        <v>1681.08</v>
      </c>
      <c r="I26" s="246">
        <f t="shared" si="9"/>
        <v>1</v>
      </c>
      <c r="J26">
        <v>1877.09</v>
      </c>
      <c r="K26">
        <v>1824.56</v>
      </c>
      <c r="L26">
        <v>-52.53</v>
      </c>
      <c r="M26"/>
      <c r="N26"/>
      <c r="O26"/>
      <c r="P26" s="174">
        <f t="shared" si="10"/>
        <v>1877.09</v>
      </c>
      <c r="Q26" s="244">
        <f t="shared" si="11"/>
        <v>1</v>
      </c>
      <c r="R26" s="174">
        <f t="shared" si="12"/>
        <v>1824.56</v>
      </c>
      <c r="S26" s="244">
        <f t="shared" si="13"/>
        <v>1</v>
      </c>
      <c r="T26" s="174">
        <f t="shared" si="14"/>
        <v>-52.53</v>
      </c>
      <c r="U26" s="244">
        <f t="shared" si="15"/>
        <v>1</v>
      </c>
      <c r="V26" s="3"/>
    </row>
    <row r="27" spans="1:22" ht="15">
      <c r="A27" s="280">
        <v>474184900</v>
      </c>
      <c r="B27" s="271" t="s">
        <v>361</v>
      </c>
      <c r="C27" s="271">
        <v>5099</v>
      </c>
      <c r="D27" s="275">
        <v>43985</v>
      </c>
      <c r="E27" s="271" t="s">
        <v>428</v>
      </c>
      <c r="F27" s="271">
        <v>1748.32</v>
      </c>
      <c r="G27" s="271"/>
      <c r="H27" s="174">
        <f t="shared" si="8"/>
        <v>1748.32</v>
      </c>
      <c r="I27" s="246">
        <f t="shared" si="9"/>
        <v>1</v>
      </c>
      <c r="J27">
        <v>1944.74</v>
      </c>
      <c r="K27">
        <v>1897.54</v>
      </c>
      <c r="L27">
        <v>-47.2</v>
      </c>
      <c r="M27"/>
      <c r="N27"/>
      <c r="O27"/>
      <c r="P27" s="174">
        <f t="shared" si="10"/>
        <v>1944.74</v>
      </c>
      <c r="Q27" s="244">
        <f t="shared" si="11"/>
        <v>1</v>
      </c>
      <c r="R27" s="174">
        <f t="shared" si="12"/>
        <v>1897.54</v>
      </c>
      <c r="S27" s="244">
        <f t="shared" si="13"/>
        <v>1</v>
      </c>
      <c r="T27" s="174">
        <f t="shared" si="14"/>
        <v>-47.2</v>
      </c>
      <c r="U27" s="244">
        <f t="shared" si="15"/>
        <v>1</v>
      </c>
      <c r="V27" s="3"/>
    </row>
    <row r="28" spans="1:22" ht="15">
      <c r="A28" s="280">
        <v>474184900</v>
      </c>
      <c r="B28" s="271" t="s">
        <v>361</v>
      </c>
      <c r="C28" s="271">
        <v>5099</v>
      </c>
      <c r="D28" s="275">
        <v>44314</v>
      </c>
      <c r="E28" s="271" t="s">
        <v>428</v>
      </c>
      <c r="F28" s="271">
        <v>1882.81</v>
      </c>
      <c r="G28" s="271"/>
      <c r="H28" s="174">
        <f t="shared" si="8"/>
        <v>1882.81</v>
      </c>
      <c r="I28" s="246">
        <f t="shared" si="9"/>
        <v>1</v>
      </c>
      <c r="J28">
        <v>2274.9</v>
      </c>
      <c r="K28">
        <v>2043.51</v>
      </c>
      <c r="L28">
        <v>-231.39</v>
      </c>
      <c r="M28"/>
      <c r="N28"/>
      <c r="O28"/>
      <c r="P28" s="174">
        <f t="shared" si="10"/>
        <v>2274.9</v>
      </c>
      <c r="Q28" s="244">
        <f t="shared" si="11"/>
        <v>1</v>
      </c>
      <c r="R28" s="174">
        <f t="shared" si="12"/>
        <v>2043.51</v>
      </c>
      <c r="S28" s="244">
        <f t="shared" si="13"/>
        <v>1</v>
      </c>
      <c r="T28" s="174">
        <f t="shared" si="14"/>
        <v>-231.39</v>
      </c>
      <c r="U28" s="244">
        <f t="shared" si="15"/>
        <v>1</v>
      </c>
      <c r="V28" s="3"/>
    </row>
    <row r="29" spans="1:22" ht="15">
      <c r="A29" s="280">
        <v>474184900</v>
      </c>
      <c r="B29" s="271" t="s">
        <v>361</v>
      </c>
      <c r="C29" s="271">
        <v>5099</v>
      </c>
      <c r="D29" s="275">
        <v>44678</v>
      </c>
      <c r="E29" s="271" t="s">
        <v>428</v>
      </c>
      <c r="F29" s="271">
        <v>2487.9899999999998</v>
      </c>
      <c r="G29" s="271"/>
      <c r="H29" s="174">
        <f t="shared" si="8"/>
        <v>2487.9899999999998</v>
      </c>
      <c r="I29" s="246">
        <f t="shared" si="9"/>
        <v>1</v>
      </c>
      <c r="J29">
        <v>2664.02</v>
      </c>
      <c r="K29">
        <v>2700.34</v>
      </c>
      <c r="L29">
        <v>36.32</v>
      </c>
      <c r="M29"/>
      <c r="N29"/>
      <c r="O29"/>
      <c r="P29" s="174">
        <f t="shared" si="10"/>
        <v>2664.02</v>
      </c>
      <c r="Q29" s="244">
        <f t="shared" si="11"/>
        <v>1</v>
      </c>
      <c r="R29" s="174">
        <f t="shared" si="12"/>
        <v>2700.34</v>
      </c>
      <c r="S29" s="244">
        <f t="shared" si="13"/>
        <v>1</v>
      </c>
      <c r="T29" s="174">
        <f t="shared" si="14"/>
        <v>36.32</v>
      </c>
      <c r="U29" s="244">
        <f t="shared" si="15"/>
        <v>1</v>
      </c>
      <c r="V29" s="3"/>
    </row>
    <row r="30" spans="1:22" ht="15">
      <c r="A30" s="280">
        <v>474184900</v>
      </c>
      <c r="B30" s="271" t="s">
        <v>361</v>
      </c>
      <c r="C30" s="271">
        <v>4336</v>
      </c>
      <c r="D30" s="275">
        <v>45050</v>
      </c>
      <c r="E30" s="271" t="s">
        <v>428</v>
      </c>
      <c r="F30" s="271">
        <v>2515.96</v>
      </c>
      <c r="G30" s="271"/>
      <c r="H30" s="174">
        <f t="shared" si="8"/>
        <v>2515.96</v>
      </c>
      <c r="I30" s="246">
        <f t="shared" si="9"/>
        <v>1</v>
      </c>
      <c r="J30">
        <v>2762.27</v>
      </c>
      <c r="K30">
        <v>2730.7</v>
      </c>
      <c r="L30">
        <v>-31.57</v>
      </c>
      <c r="M30"/>
      <c r="N30"/>
      <c r="O30"/>
      <c r="P30" s="174">
        <f t="shared" si="10"/>
        <v>2762.27</v>
      </c>
      <c r="Q30" s="244">
        <f t="shared" si="11"/>
        <v>1</v>
      </c>
      <c r="R30" s="174">
        <f t="shared" si="12"/>
        <v>2730.7</v>
      </c>
      <c r="S30" s="244">
        <f t="shared" si="13"/>
        <v>1</v>
      </c>
      <c r="T30" s="174">
        <f t="shared" si="14"/>
        <v>-31.57</v>
      </c>
      <c r="U30" s="244">
        <f t="shared" si="15"/>
        <v>1</v>
      </c>
      <c r="V30" s="3"/>
    </row>
    <row r="31" spans="1:22" ht="15">
      <c r="A31" s="280">
        <v>533004909</v>
      </c>
      <c r="B31" s="271" t="s">
        <v>446</v>
      </c>
      <c r="C31" s="271">
        <v>6807</v>
      </c>
      <c r="D31" s="275">
        <v>44348</v>
      </c>
      <c r="E31" s="271" t="s">
        <v>428</v>
      </c>
      <c r="F31" s="271">
        <v>438.37</v>
      </c>
      <c r="G31" s="271"/>
      <c r="H31" s="174">
        <f t="shared" si="0"/>
        <v>438.37</v>
      </c>
      <c r="I31" s="246">
        <f t="shared" si="1"/>
        <v>1</v>
      </c>
      <c r="J31">
        <v>534</v>
      </c>
      <c r="K31">
        <v>475.78</v>
      </c>
      <c r="L31">
        <v>-58.22</v>
      </c>
      <c r="M31"/>
      <c r="N31"/>
      <c r="O31"/>
      <c r="P31" s="174">
        <f t="shared" si="2"/>
        <v>534</v>
      </c>
      <c r="Q31" s="244">
        <f t="shared" si="3"/>
        <v>1</v>
      </c>
      <c r="R31" s="174">
        <f t="shared" si="4"/>
        <v>475.78</v>
      </c>
      <c r="S31" s="244">
        <f t="shared" si="5"/>
        <v>1</v>
      </c>
      <c r="T31" s="174">
        <f t="shared" si="6"/>
        <v>-58.22</v>
      </c>
      <c r="U31" s="244">
        <f t="shared" si="7"/>
        <v>1</v>
      </c>
      <c r="V31" s="3"/>
    </row>
    <row r="32" spans="1:22" ht="15">
      <c r="A32" s="280">
        <v>575035902</v>
      </c>
      <c r="B32" s="271" t="s">
        <v>447</v>
      </c>
      <c r="C32" s="271">
        <v>16586</v>
      </c>
      <c r="D32" s="275">
        <v>42878</v>
      </c>
      <c r="E32" s="271" t="s">
        <v>428</v>
      </c>
      <c r="F32" s="271">
        <v>349.96</v>
      </c>
      <c r="G32" s="271"/>
      <c r="H32" s="174">
        <f t="shared" si="0"/>
        <v>349.96</v>
      </c>
      <c r="I32" s="246">
        <f t="shared" si="1"/>
        <v>1</v>
      </c>
      <c r="J32">
        <v>391.78</v>
      </c>
      <c r="K32">
        <v>379.83</v>
      </c>
      <c r="L32">
        <v>-11.95</v>
      </c>
      <c r="M32"/>
      <c r="N32"/>
      <c r="O32"/>
      <c r="P32" s="174">
        <f t="shared" si="2"/>
        <v>391.78</v>
      </c>
      <c r="Q32" s="244">
        <f t="shared" ref="Q32" si="32">ROUND(P32/J32,10)</f>
        <v>1</v>
      </c>
      <c r="R32" s="174">
        <f t="shared" si="4"/>
        <v>379.83</v>
      </c>
      <c r="S32" s="244">
        <f t="shared" ref="S32" si="33">ROUND(R32/K32,10)</f>
        <v>1</v>
      </c>
      <c r="T32" s="174">
        <f t="shared" si="6"/>
        <v>-11.95</v>
      </c>
      <c r="U32" s="244">
        <f t="shared" si="7"/>
        <v>1</v>
      </c>
      <c r="V32" s="3"/>
    </row>
    <row r="33" spans="1:22" ht="15">
      <c r="A33" s="280">
        <v>575035902</v>
      </c>
      <c r="B33" s="271" t="s">
        <v>447</v>
      </c>
      <c r="C33" s="271">
        <v>16586</v>
      </c>
      <c r="D33" s="275">
        <v>42878</v>
      </c>
      <c r="E33" s="271" t="s">
        <v>428</v>
      </c>
      <c r="F33" s="271">
        <v>481.2</v>
      </c>
      <c r="G33" s="271"/>
      <c r="H33" s="174">
        <f t="shared" si="0"/>
        <v>481.2</v>
      </c>
      <c r="I33" s="246">
        <f t="shared" si="1"/>
        <v>1</v>
      </c>
      <c r="J33">
        <v>538.70000000000005</v>
      </c>
      <c r="K33">
        <v>522.27</v>
      </c>
      <c r="L33">
        <v>-16.43</v>
      </c>
      <c r="M33"/>
      <c r="N33"/>
      <c r="O33"/>
      <c r="P33" s="174">
        <f t="shared" si="2"/>
        <v>538.70000000000005</v>
      </c>
      <c r="Q33" s="244">
        <f t="shared" si="3"/>
        <v>1</v>
      </c>
      <c r="R33" s="174">
        <f t="shared" si="4"/>
        <v>522.27</v>
      </c>
      <c r="S33" s="244">
        <f t="shared" si="5"/>
        <v>1</v>
      </c>
      <c r="T33" s="174">
        <f t="shared" si="6"/>
        <v>-16.43</v>
      </c>
      <c r="U33" s="244">
        <f t="shared" si="7"/>
        <v>1</v>
      </c>
      <c r="V33" s="3"/>
    </row>
    <row r="34" spans="1:22" ht="15">
      <c r="A34" s="280">
        <v>575035902</v>
      </c>
      <c r="B34" s="271" t="s">
        <v>447</v>
      </c>
      <c r="C34" s="271">
        <v>21421</v>
      </c>
      <c r="D34" s="275">
        <v>43249</v>
      </c>
      <c r="E34" s="271" t="s">
        <v>428</v>
      </c>
      <c r="F34" s="271">
        <v>621.48</v>
      </c>
      <c r="G34" s="271"/>
      <c r="H34" s="174">
        <f t="shared" si="0"/>
        <v>621.48</v>
      </c>
      <c r="I34" s="246">
        <f t="shared" si="1"/>
        <v>1</v>
      </c>
      <c r="J34">
        <v>724.3</v>
      </c>
      <c r="K34">
        <v>674.52</v>
      </c>
      <c r="L34">
        <v>-49.78</v>
      </c>
      <c r="M34"/>
      <c r="N34"/>
      <c r="O34"/>
      <c r="P34" s="174">
        <f t="shared" si="2"/>
        <v>724.3</v>
      </c>
      <c r="Q34" s="244">
        <f t="shared" si="3"/>
        <v>1</v>
      </c>
      <c r="R34" s="174">
        <f t="shared" si="4"/>
        <v>674.52</v>
      </c>
      <c r="S34" s="244">
        <f t="shared" si="5"/>
        <v>1</v>
      </c>
      <c r="T34" s="174">
        <f t="shared" si="6"/>
        <v>-49.78</v>
      </c>
      <c r="U34" s="244">
        <f t="shared" si="7"/>
        <v>1</v>
      </c>
      <c r="V34" s="3"/>
    </row>
    <row r="35" spans="1:22" ht="15">
      <c r="A35" s="280">
        <v>588950907</v>
      </c>
      <c r="B35" s="271" t="s">
        <v>342</v>
      </c>
      <c r="C35" s="271">
        <v>26729</v>
      </c>
      <c r="D35" s="275">
        <v>44257</v>
      </c>
      <c r="E35" s="271" t="s">
        <v>428</v>
      </c>
      <c r="F35" s="271">
        <v>1550.95</v>
      </c>
      <c r="G35" s="271"/>
      <c r="H35" s="174">
        <f t="shared" si="0"/>
        <v>1550.95</v>
      </c>
      <c r="I35" s="246">
        <f t="shared" si="1"/>
        <v>1</v>
      </c>
      <c r="J35">
        <v>1882.54</v>
      </c>
      <c r="K35">
        <v>1683.32</v>
      </c>
      <c r="L35">
        <v>-199.22</v>
      </c>
      <c r="M35"/>
      <c r="N35"/>
      <c r="O35"/>
      <c r="P35" s="174">
        <f t="shared" si="2"/>
        <v>1882.54</v>
      </c>
      <c r="Q35" s="244">
        <f t="shared" si="3"/>
        <v>1</v>
      </c>
      <c r="R35" s="174">
        <f t="shared" si="4"/>
        <v>1683.32</v>
      </c>
      <c r="S35" s="244">
        <f t="shared" si="5"/>
        <v>1</v>
      </c>
      <c r="T35" s="174">
        <f t="shared" si="6"/>
        <v>-199.22</v>
      </c>
      <c r="U35" s="244">
        <f t="shared" si="7"/>
        <v>1</v>
      </c>
      <c r="V35" s="3"/>
    </row>
    <row r="36" spans="1:22" ht="15">
      <c r="A36" s="280">
        <v>588950907</v>
      </c>
      <c r="B36" s="271" t="s">
        <v>342</v>
      </c>
      <c r="C36" s="271">
        <v>26729</v>
      </c>
      <c r="D36" s="275">
        <v>43522</v>
      </c>
      <c r="E36" s="271" t="s">
        <v>428</v>
      </c>
      <c r="F36" s="271">
        <v>1903.44</v>
      </c>
      <c r="G36" s="271"/>
      <c r="H36" s="174">
        <f t="shared" si="0"/>
        <v>1903.44</v>
      </c>
      <c r="I36" s="246">
        <f t="shared" si="1"/>
        <v>1</v>
      </c>
      <c r="J36">
        <v>2158.41</v>
      </c>
      <c r="K36">
        <v>2065.9</v>
      </c>
      <c r="L36">
        <v>-92.51</v>
      </c>
      <c r="M36"/>
      <c r="N36"/>
      <c r="O36"/>
      <c r="P36" s="174">
        <f t="shared" si="2"/>
        <v>2158.41</v>
      </c>
      <c r="Q36" s="244">
        <f t="shared" si="3"/>
        <v>1</v>
      </c>
      <c r="R36" s="174">
        <f t="shared" si="4"/>
        <v>2065.9</v>
      </c>
      <c r="S36" s="244">
        <f t="shared" si="5"/>
        <v>1</v>
      </c>
      <c r="T36" s="174">
        <f t="shared" si="6"/>
        <v>-92.51</v>
      </c>
      <c r="U36" s="244">
        <f t="shared" si="7"/>
        <v>1</v>
      </c>
      <c r="V36" s="3"/>
    </row>
    <row r="37" spans="1:22" ht="15">
      <c r="A37" s="280">
        <v>588950907</v>
      </c>
      <c r="B37" s="271" t="s">
        <v>342</v>
      </c>
      <c r="C37" s="271">
        <v>26729</v>
      </c>
      <c r="D37" s="275">
        <v>43886</v>
      </c>
      <c r="E37" s="271" t="s">
        <v>428</v>
      </c>
      <c r="F37" s="271">
        <v>1903.44</v>
      </c>
      <c r="G37" s="271"/>
      <c r="H37" s="174">
        <f t="shared" si="0"/>
        <v>1903.44</v>
      </c>
      <c r="I37" s="246">
        <f t="shared" si="1"/>
        <v>1</v>
      </c>
      <c r="J37">
        <v>2065.61</v>
      </c>
      <c r="K37">
        <v>2065.9</v>
      </c>
      <c r="L37">
        <v>0.28999999999999998</v>
      </c>
      <c r="M37"/>
      <c r="N37"/>
      <c r="O37"/>
      <c r="P37" s="174">
        <f t="shared" si="2"/>
        <v>2065.61</v>
      </c>
      <c r="Q37" s="244">
        <f t="shared" si="3"/>
        <v>1</v>
      </c>
      <c r="R37" s="174">
        <f t="shared" si="4"/>
        <v>2065.9</v>
      </c>
      <c r="S37" s="244">
        <f t="shared" si="5"/>
        <v>1</v>
      </c>
      <c r="T37" s="174">
        <f t="shared" si="6"/>
        <v>0.28999999999999998</v>
      </c>
      <c r="U37" s="244">
        <f t="shared" si="7"/>
        <v>1</v>
      </c>
      <c r="V37" s="3"/>
    </row>
    <row r="38" spans="1:22" ht="15">
      <c r="A38" s="280">
        <v>588950907</v>
      </c>
      <c r="B38" s="271" t="s">
        <v>342</v>
      </c>
      <c r="C38" s="271">
        <v>26729</v>
      </c>
      <c r="D38" s="275">
        <v>44614</v>
      </c>
      <c r="E38" s="271" t="s">
        <v>428</v>
      </c>
      <c r="F38" s="271">
        <v>1903.44</v>
      </c>
      <c r="G38" s="271"/>
      <c r="H38" s="174">
        <f t="shared" si="0"/>
        <v>1903.44</v>
      </c>
      <c r="I38" s="246">
        <f t="shared" si="1"/>
        <v>1</v>
      </c>
      <c r="J38">
        <v>2158.7800000000002</v>
      </c>
      <c r="K38">
        <v>2065.9</v>
      </c>
      <c r="L38">
        <v>-92.88</v>
      </c>
      <c r="M38"/>
      <c r="N38"/>
      <c r="O38"/>
      <c r="P38" s="174">
        <f t="shared" si="2"/>
        <v>2158.7800000000002</v>
      </c>
      <c r="Q38" s="244">
        <f t="shared" si="3"/>
        <v>1</v>
      </c>
      <c r="R38" s="174">
        <f t="shared" si="4"/>
        <v>2065.9</v>
      </c>
      <c r="S38" s="244">
        <f t="shared" si="5"/>
        <v>1</v>
      </c>
      <c r="T38" s="174">
        <f t="shared" si="6"/>
        <v>-92.88</v>
      </c>
      <c r="U38" s="244">
        <f t="shared" si="7"/>
        <v>1</v>
      </c>
      <c r="V38" s="3"/>
    </row>
    <row r="39" spans="1:22" ht="15">
      <c r="A39" s="280">
        <v>588950907</v>
      </c>
      <c r="B39" s="271" t="s">
        <v>342</v>
      </c>
      <c r="C39" s="271">
        <v>11346</v>
      </c>
      <c r="D39" s="275">
        <v>44978</v>
      </c>
      <c r="E39" s="271" t="s">
        <v>428</v>
      </c>
      <c r="F39" s="271">
        <v>957.6</v>
      </c>
      <c r="G39" s="271"/>
      <c r="H39" s="174">
        <f t="shared" si="0"/>
        <v>957.6</v>
      </c>
      <c r="I39" s="246">
        <f t="shared" si="1"/>
        <v>1</v>
      </c>
      <c r="J39">
        <v>1021.14</v>
      </c>
      <c r="K39">
        <v>1039.33</v>
      </c>
      <c r="L39">
        <v>18.190000000000001</v>
      </c>
      <c r="M39"/>
      <c r="N39"/>
      <c r="O39"/>
      <c r="P39" s="174">
        <f t="shared" si="2"/>
        <v>1021.14</v>
      </c>
      <c r="Q39" s="244">
        <f t="shared" si="3"/>
        <v>1</v>
      </c>
      <c r="R39" s="174">
        <f t="shared" si="4"/>
        <v>1039.33</v>
      </c>
      <c r="S39" s="244">
        <f t="shared" si="5"/>
        <v>1</v>
      </c>
      <c r="T39" s="174">
        <f t="shared" si="6"/>
        <v>18.190000000000001</v>
      </c>
      <c r="U39" s="244">
        <f t="shared" si="7"/>
        <v>1</v>
      </c>
      <c r="V39" s="3"/>
    </row>
    <row r="40" spans="1:22" ht="15">
      <c r="A40" s="280">
        <v>654902204</v>
      </c>
      <c r="B40" s="271" t="s">
        <v>448</v>
      </c>
      <c r="C40" s="271">
        <v>139515</v>
      </c>
      <c r="D40" s="275">
        <v>44971</v>
      </c>
      <c r="E40" s="271" t="s">
        <v>432</v>
      </c>
      <c r="F40" s="271">
        <v>1052.73</v>
      </c>
      <c r="G40" s="271"/>
      <c r="H40" s="174">
        <f t="shared" si="0"/>
        <v>1052.73</v>
      </c>
      <c r="I40" s="246">
        <f t="shared" si="1"/>
        <v>1</v>
      </c>
      <c r="J40">
        <v>1052.73</v>
      </c>
      <c r="K40">
        <v>1052.73</v>
      </c>
      <c r="L40">
        <v>0</v>
      </c>
      <c r="M40"/>
      <c r="N40"/>
      <c r="O40"/>
      <c r="P40" s="174">
        <f t="shared" si="2"/>
        <v>1052.73</v>
      </c>
      <c r="Q40" s="244">
        <f t="shared" si="3"/>
        <v>1</v>
      </c>
      <c r="R40" s="174">
        <f t="shared" si="4"/>
        <v>1052.73</v>
      </c>
      <c r="S40" s="244">
        <f t="shared" si="5"/>
        <v>1</v>
      </c>
      <c r="T40" s="174">
        <f t="shared" si="6"/>
        <v>0</v>
      </c>
      <c r="U40" s="244" t="e">
        <f t="shared" si="7"/>
        <v>#DIV/0!</v>
      </c>
      <c r="V40" s="3"/>
    </row>
    <row r="41" spans="1:22" ht="15">
      <c r="A41" s="280" t="s">
        <v>449</v>
      </c>
      <c r="B41" s="271" t="s">
        <v>450</v>
      </c>
      <c r="C41" s="271">
        <v>11886</v>
      </c>
      <c r="D41" s="275">
        <v>45184</v>
      </c>
      <c r="E41" s="271" t="s">
        <v>432</v>
      </c>
      <c r="F41" s="271">
        <v>0</v>
      </c>
      <c r="G41" s="271"/>
      <c r="H41" s="174">
        <f t="shared" si="0"/>
        <v>0</v>
      </c>
      <c r="I41" s="246" t="e">
        <f t="shared" si="1"/>
        <v>#DIV/0!</v>
      </c>
      <c r="J41">
        <v>0</v>
      </c>
      <c r="K41">
        <v>0</v>
      </c>
      <c r="L41">
        <v>0</v>
      </c>
      <c r="M41"/>
      <c r="N41"/>
      <c r="O41"/>
      <c r="P41" s="174">
        <f t="shared" si="2"/>
        <v>0</v>
      </c>
      <c r="Q41" s="244" t="e">
        <f t="shared" si="3"/>
        <v>#DIV/0!</v>
      </c>
      <c r="R41" s="174">
        <f t="shared" si="4"/>
        <v>0</v>
      </c>
      <c r="S41" s="244" t="e">
        <f t="shared" si="5"/>
        <v>#DIV/0!</v>
      </c>
      <c r="T41" s="174">
        <f t="shared" si="6"/>
        <v>0</v>
      </c>
      <c r="U41" s="244" t="e">
        <f t="shared" si="7"/>
        <v>#DIV/0!</v>
      </c>
      <c r="V41" s="3"/>
    </row>
    <row r="42" spans="1:22" ht="15">
      <c r="A42" s="280">
        <v>670100205</v>
      </c>
      <c r="B42" s="271" t="s">
        <v>451</v>
      </c>
      <c r="C42" s="271">
        <v>1000</v>
      </c>
      <c r="D42" s="275">
        <v>45167</v>
      </c>
      <c r="E42" s="271" t="s">
        <v>432</v>
      </c>
      <c r="F42" s="271">
        <v>105.16</v>
      </c>
      <c r="G42" s="271"/>
      <c r="H42" s="174">
        <f t="shared" si="0"/>
        <v>105.16</v>
      </c>
      <c r="I42" s="246">
        <f t="shared" si="1"/>
        <v>1</v>
      </c>
      <c r="J42">
        <v>105.16</v>
      </c>
      <c r="K42">
        <v>105.16</v>
      </c>
      <c r="L42">
        <v>0</v>
      </c>
      <c r="M42"/>
      <c r="N42"/>
      <c r="O42"/>
      <c r="P42" s="174">
        <f t="shared" si="2"/>
        <v>105.16</v>
      </c>
      <c r="Q42" s="244">
        <f t="shared" si="3"/>
        <v>1</v>
      </c>
      <c r="R42" s="174">
        <f t="shared" si="4"/>
        <v>105.16</v>
      </c>
      <c r="S42" s="244">
        <f t="shared" si="5"/>
        <v>1</v>
      </c>
      <c r="T42" s="174">
        <f t="shared" si="6"/>
        <v>0</v>
      </c>
      <c r="U42" s="244" t="e">
        <f t="shared" si="7"/>
        <v>#DIV/0!</v>
      </c>
      <c r="V42" s="3"/>
    </row>
    <row r="43" spans="1:22" ht="15">
      <c r="A43" s="280">
        <v>803054204</v>
      </c>
      <c r="B43" s="271" t="s">
        <v>452</v>
      </c>
      <c r="C43" s="271">
        <v>3130</v>
      </c>
      <c r="D43" s="275">
        <v>44712</v>
      </c>
      <c r="E43" s="271" t="s">
        <v>432</v>
      </c>
      <c r="F43" s="271">
        <v>439.47</v>
      </c>
      <c r="G43" s="271"/>
      <c r="H43" s="174">
        <f t="shared" si="0"/>
        <v>439.47</v>
      </c>
      <c r="I43" s="246">
        <f t="shared" si="1"/>
        <v>1</v>
      </c>
      <c r="J43">
        <v>439.47</v>
      </c>
      <c r="K43">
        <v>439.47</v>
      </c>
      <c r="L43">
        <v>0</v>
      </c>
      <c r="M43"/>
      <c r="N43"/>
      <c r="O43"/>
      <c r="P43" s="174">
        <f t="shared" si="2"/>
        <v>439.47</v>
      </c>
      <c r="Q43" s="244">
        <f t="shared" si="3"/>
        <v>1</v>
      </c>
      <c r="R43" s="174">
        <f t="shared" si="4"/>
        <v>439.47</v>
      </c>
      <c r="S43" s="244">
        <f t="shared" si="5"/>
        <v>1</v>
      </c>
      <c r="T43" s="174">
        <f t="shared" si="6"/>
        <v>0</v>
      </c>
      <c r="U43" s="244" t="e">
        <f t="shared" si="7"/>
        <v>#DIV/0!</v>
      </c>
      <c r="V43" s="3"/>
    </row>
    <row r="44" spans="1:22" ht="15">
      <c r="A44" s="280">
        <v>803054204</v>
      </c>
      <c r="B44" s="271" t="s">
        <v>452</v>
      </c>
      <c r="C44" s="271">
        <v>3900</v>
      </c>
      <c r="D44" s="275">
        <v>42877</v>
      </c>
      <c r="E44" s="271" t="s">
        <v>432</v>
      </c>
      <c r="F44" s="271">
        <v>1542</v>
      </c>
      <c r="G44" s="271"/>
      <c r="H44" s="174">
        <f t="shared" si="0"/>
        <v>1542</v>
      </c>
      <c r="I44" s="246">
        <f t="shared" si="1"/>
        <v>1</v>
      </c>
      <c r="J44">
        <v>1542</v>
      </c>
      <c r="K44">
        <v>1542</v>
      </c>
      <c r="L44">
        <v>0</v>
      </c>
      <c r="M44"/>
      <c r="N44"/>
      <c r="O44"/>
      <c r="P44" s="174">
        <f t="shared" si="2"/>
        <v>1542</v>
      </c>
      <c r="Q44" s="244">
        <f t="shared" si="3"/>
        <v>1</v>
      </c>
      <c r="R44" s="174">
        <f t="shared" si="4"/>
        <v>1542</v>
      </c>
      <c r="S44" s="244">
        <f t="shared" si="5"/>
        <v>1</v>
      </c>
      <c r="T44" s="174">
        <f t="shared" si="6"/>
        <v>0</v>
      </c>
      <c r="U44" s="244" t="e">
        <f t="shared" si="7"/>
        <v>#DIV/0!</v>
      </c>
      <c r="V44" s="3"/>
    </row>
    <row r="45" spans="1:22" ht="15">
      <c r="A45" s="280">
        <v>803054204</v>
      </c>
      <c r="B45" s="271" t="s">
        <v>452</v>
      </c>
      <c r="C45" s="271">
        <v>5050</v>
      </c>
      <c r="D45" s="275">
        <v>43249</v>
      </c>
      <c r="E45" s="271" t="s">
        <v>432</v>
      </c>
      <c r="F45" s="271">
        <v>2149.5300000000002</v>
      </c>
      <c r="G45" s="271"/>
      <c r="H45" s="174">
        <f t="shared" si="0"/>
        <v>2149.5300000000002</v>
      </c>
      <c r="I45" s="246">
        <f t="shared" si="1"/>
        <v>1</v>
      </c>
      <c r="J45">
        <v>2149.5300000000002</v>
      </c>
      <c r="K45">
        <v>2149.5300000000002</v>
      </c>
      <c r="L45">
        <v>0</v>
      </c>
      <c r="M45"/>
      <c r="N45"/>
      <c r="O45"/>
      <c r="P45" s="174">
        <f t="shared" si="2"/>
        <v>2149.5300000000002</v>
      </c>
      <c r="Q45" s="244">
        <f t="shared" si="3"/>
        <v>1</v>
      </c>
      <c r="R45" s="174">
        <f t="shared" si="4"/>
        <v>2149.5300000000002</v>
      </c>
      <c r="S45" s="244">
        <f t="shared" si="5"/>
        <v>1</v>
      </c>
      <c r="T45" s="174">
        <f t="shared" si="6"/>
        <v>0</v>
      </c>
      <c r="U45" s="244" t="e">
        <f t="shared" si="7"/>
        <v>#DIV/0!</v>
      </c>
      <c r="V45" s="3"/>
    </row>
    <row r="46" spans="1:22" ht="15">
      <c r="A46" s="280">
        <v>803054204</v>
      </c>
      <c r="B46" s="271" t="s">
        <v>452</v>
      </c>
      <c r="C46" s="271">
        <v>8380</v>
      </c>
      <c r="D46" s="275">
        <v>43613</v>
      </c>
      <c r="E46" s="271" t="s">
        <v>432</v>
      </c>
      <c r="F46" s="271">
        <v>3610.45</v>
      </c>
      <c r="G46" s="271"/>
      <c r="H46" s="174">
        <f t="shared" si="0"/>
        <v>3610.45</v>
      </c>
      <c r="I46" s="246">
        <f t="shared" si="1"/>
        <v>1</v>
      </c>
      <c r="J46">
        <v>3610.45</v>
      </c>
      <c r="K46">
        <v>3610.45</v>
      </c>
      <c r="L46">
        <v>0</v>
      </c>
      <c r="M46"/>
      <c r="N46"/>
      <c r="O46"/>
      <c r="P46" s="174">
        <f t="shared" si="2"/>
        <v>3610.45</v>
      </c>
      <c r="Q46" s="244">
        <f t="shared" si="3"/>
        <v>1</v>
      </c>
      <c r="R46" s="174">
        <f t="shared" si="4"/>
        <v>3610.45</v>
      </c>
      <c r="S46" s="244">
        <f t="shared" si="5"/>
        <v>1</v>
      </c>
      <c r="T46" s="174">
        <f t="shared" si="6"/>
        <v>0</v>
      </c>
      <c r="U46" s="244" t="e">
        <f t="shared" si="7"/>
        <v>#DIV/0!</v>
      </c>
      <c r="V46" s="3"/>
    </row>
    <row r="47" spans="1:22" ht="15">
      <c r="A47" s="280">
        <v>803054204</v>
      </c>
      <c r="B47" s="271" t="s">
        <v>452</v>
      </c>
      <c r="C47" s="271">
        <v>6980</v>
      </c>
      <c r="D47" s="275">
        <v>43984</v>
      </c>
      <c r="E47" s="271" t="s">
        <v>432</v>
      </c>
      <c r="F47" s="271">
        <v>3116.68</v>
      </c>
      <c r="G47" s="271"/>
      <c r="H47" s="174">
        <f t="shared" si="0"/>
        <v>3116.68</v>
      </c>
      <c r="I47" s="246">
        <f t="shared" si="1"/>
        <v>1</v>
      </c>
      <c r="J47">
        <v>3116.68</v>
      </c>
      <c r="K47">
        <v>3116.68</v>
      </c>
      <c r="L47">
        <v>0</v>
      </c>
      <c r="M47"/>
      <c r="N47"/>
      <c r="O47"/>
      <c r="P47" s="174">
        <f t="shared" si="2"/>
        <v>3116.68</v>
      </c>
      <c r="Q47" s="244">
        <f t="shared" si="3"/>
        <v>1</v>
      </c>
      <c r="R47" s="174">
        <f t="shared" si="4"/>
        <v>3116.68</v>
      </c>
      <c r="S47" s="244">
        <f t="shared" si="5"/>
        <v>1</v>
      </c>
      <c r="T47" s="174">
        <f t="shared" si="6"/>
        <v>0</v>
      </c>
      <c r="U47" s="244" t="e">
        <f t="shared" si="7"/>
        <v>#DIV/0!</v>
      </c>
      <c r="V47" s="3"/>
    </row>
    <row r="48" spans="1:22" ht="15">
      <c r="A48" s="280">
        <v>803054204</v>
      </c>
      <c r="B48" s="271" t="s">
        <v>452</v>
      </c>
      <c r="C48" s="271">
        <v>3130</v>
      </c>
      <c r="D48" s="275">
        <v>44712</v>
      </c>
      <c r="E48" s="271" t="s">
        <v>432</v>
      </c>
      <c r="F48" s="271">
        <v>1680.29</v>
      </c>
      <c r="G48" s="271"/>
      <c r="H48" s="174">
        <f t="shared" si="0"/>
        <v>1680.29</v>
      </c>
      <c r="I48" s="246">
        <f t="shared" si="1"/>
        <v>1</v>
      </c>
      <c r="J48">
        <v>1680.29</v>
      </c>
      <c r="K48">
        <v>1680.29</v>
      </c>
      <c r="L48">
        <v>0</v>
      </c>
      <c r="M48"/>
      <c r="N48"/>
      <c r="O48"/>
      <c r="P48" s="174">
        <f t="shared" si="2"/>
        <v>1680.29</v>
      </c>
      <c r="Q48" s="244">
        <f t="shared" si="3"/>
        <v>1</v>
      </c>
      <c r="R48" s="174">
        <f t="shared" si="4"/>
        <v>1680.29</v>
      </c>
      <c r="S48" s="244">
        <f t="shared" si="5"/>
        <v>1</v>
      </c>
      <c r="T48" s="174">
        <f t="shared" si="6"/>
        <v>0</v>
      </c>
      <c r="U48" s="244" t="e">
        <f t="shared" si="7"/>
        <v>#DIV/0!</v>
      </c>
      <c r="V48" s="3"/>
    </row>
    <row r="49" spans="1:22" ht="15">
      <c r="A49" s="280">
        <v>803054204</v>
      </c>
      <c r="B49" s="271" t="s">
        <v>452</v>
      </c>
      <c r="C49" s="271">
        <v>3130</v>
      </c>
      <c r="D49" s="275">
        <v>45068</v>
      </c>
      <c r="E49" s="271" t="s">
        <v>432</v>
      </c>
      <c r="F49" s="271">
        <v>1843.43</v>
      </c>
      <c r="G49" s="271"/>
      <c r="H49" s="174">
        <f t="shared" si="0"/>
        <v>1843.43</v>
      </c>
      <c r="I49" s="246">
        <f t="shared" si="1"/>
        <v>1</v>
      </c>
      <c r="J49">
        <v>1843.43</v>
      </c>
      <c r="K49">
        <v>1843.43</v>
      </c>
      <c r="L49">
        <v>0</v>
      </c>
      <c r="M49"/>
      <c r="N49"/>
      <c r="O49"/>
      <c r="P49" s="174">
        <f t="shared" si="2"/>
        <v>1843.43</v>
      </c>
      <c r="Q49" s="244">
        <f t="shared" si="3"/>
        <v>1</v>
      </c>
      <c r="R49" s="174">
        <f t="shared" si="4"/>
        <v>1843.43</v>
      </c>
      <c r="S49" s="244">
        <f t="shared" si="5"/>
        <v>1</v>
      </c>
      <c r="T49" s="174">
        <f t="shared" si="6"/>
        <v>0</v>
      </c>
      <c r="U49" s="244" t="e">
        <f t="shared" si="7"/>
        <v>#DIV/0!</v>
      </c>
      <c r="V49" s="3"/>
    </row>
    <row r="50" spans="1:22" ht="15">
      <c r="A50" s="280">
        <v>803054204</v>
      </c>
      <c r="B50" s="271" t="s">
        <v>452</v>
      </c>
      <c r="C50" s="271">
        <v>3680</v>
      </c>
      <c r="D50" s="275">
        <v>44341</v>
      </c>
      <c r="E50" s="271" t="s">
        <v>432</v>
      </c>
      <c r="F50" s="271">
        <v>2153.9</v>
      </c>
      <c r="G50" s="271"/>
      <c r="H50" s="174">
        <f t="shared" si="0"/>
        <v>2153.9</v>
      </c>
      <c r="I50" s="246">
        <f t="shared" si="1"/>
        <v>1</v>
      </c>
      <c r="J50">
        <v>2153.9</v>
      </c>
      <c r="K50">
        <v>2153.9</v>
      </c>
      <c r="L50">
        <v>0</v>
      </c>
      <c r="M50"/>
      <c r="N50"/>
      <c r="O50"/>
      <c r="P50" s="174">
        <f t="shared" si="2"/>
        <v>2153.9</v>
      </c>
      <c r="Q50" s="244">
        <f t="shared" si="3"/>
        <v>1</v>
      </c>
      <c r="R50" s="174">
        <f t="shared" si="4"/>
        <v>2153.9</v>
      </c>
      <c r="S50" s="244">
        <f t="shared" si="5"/>
        <v>1</v>
      </c>
      <c r="T50" s="174">
        <f t="shared" si="6"/>
        <v>0</v>
      </c>
      <c r="U50" s="244" t="e">
        <f t="shared" si="7"/>
        <v>#DIV/0!</v>
      </c>
      <c r="V50" s="3"/>
    </row>
    <row r="51" spans="1:22" ht="15">
      <c r="A51" s="280">
        <v>712459908</v>
      </c>
      <c r="B51" s="271" t="s">
        <v>453</v>
      </c>
      <c r="C51" s="271">
        <v>3260</v>
      </c>
      <c r="D51" s="275">
        <v>44686</v>
      </c>
      <c r="E51" s="271" t="s">
        <v>426</v>
      </c>
      <c r="F51" s="271">
        <v>7987</v>
      </c>
      <c r="G51" s="271"/>
      <c r="H51" s="174">
        <f t="shared" si="0"/>
        <v>7987</v>
      </c>
      <c r="I51" s="246">
        <f t="shared" si="1"/>
        <v>1</v>
      </c>
      <c r="J51">
        <v>8165.42</v>
      </c>
      <c r="K51">
        <v>9042.74</v>
      </c>
      <c r="L51">
        <v>877.32</v>
      </c>
      <c r="M51"/>
      <c r="N51"/>
      <c r="O51"/>
      <c r="P51" s="174">
        <f t="shared" si="2"/>
        <v>8165.42</v>
      </c>
      <c r="Q51" s="244">
        <f t="shared" si="3"/>
        <v>1</v>
      </c>
      <c r="R51" s="174">
        <f t="shared" si="4"/>
        <v>9042.74</v>
      </c>
      <c r="S51" s="244">
        <f t="shared" si="5"/>
        <v>1</v>
      </c>
      <c r="T51" s="174">
        <f t="shared" si="6"/>
        <v>877.32</v>
      </c>
      <c r="U51" s="244">
        <f t="shared" si="7"/>
        <v>1</v>
      </c>
      <c r="V51" s="3"/>
    </row>
    <row r="52" spans="1:22" ht="15">
      <c r="A52" s="280">
        <v>712459908</v>
      </c>
      <c r="B52" s="271" t="s">
        <v>453</v>
      </c>
      <c r="C52" s="271">
        <v>2772</v>
      </c>
      <c r="D52" s="275">
        <v>45051</v>
      </c>
      <c r="E52" s="271" t="s">
        <v>426</v>
      </c>
      <c r="F52" s="271">
        <v>7179.48</v>
      </c>
      <c r="G52" s="271"/>
      <c r="H52" s="174">
        <f t="shared" si="0"/>
        <v>7179.48</v>
      </c>
      <c r="I52" s="246">
        <f t="shared" si="1"/>
        <v>1</v>
      </c>
      <c r="J52">
        <v>8089.55</v>
      </c>
      <c r="K52">
        <v>8128.48</v>
      </c>
      <c r="L52">
        <v>38.93</v>
      </c>
      <c r="M52"/>
      <c r="N52"/>
      <c r="O52"/>
      <c r="P52" s="174">
        <f t="shared" si="2"/>
        <v>8089.55</v>
      </c>
      <c r="Q52" s="244">
        <f t="shared" si="3"/>
        <v>1</v>
      </c>
      <c r="R52" s="174">
        <f t="shared" si="4"/>
        <v>8128.48</v>
      </c>
      <c r="S52" s="244">
        <f t="shared" si="5"/>
        <v>1</v>
      </c>
      <c r="T52" s="174">
        <f t="shared" si="6"/>
        <v>38.93</v>
      </c>
      <c r="U52" s="244">
        <f t="shared" si="7"/>
        <v>1</v>
      </c>
      <c r="V52" s="3"/>
    </row>
    <row r="53" spans="1:22" ht="15">
      <c r="A53" s="280">
        <v>733337901</v>
      </c>
      <c r="B53" s="271" t="s">
        <v>454</v>
      </c>
      <c r="C53" s="271">
        <v>3335</v>
      </c>
      <c r="D53" s="275">
        <v>44692</v>
      </c>
      <c r="E53" s="271" t="s">
        <v>426</v>
      </c>
      <c r="F53" s="271">
        <v>963.38</v>
      </c>
      <c r="G53" s="271"/>
      <c r="H53" s="174">
        <f t="shared" si="0"/>
        <v>963.38</v>
      </c>
      <c r="I53" s="246">
        <f t="shared" si="1"/>
        <v>1</v>
      </c>
      <c r="J53">
        <v>966.8</v>
      </c>
      <c r="K53">
        <v>1090.72</v>
      </c>
      <c r="L53">
        <v>123.92</v>
      </c>
      <c r="M53"/>
      <c r="N53"/>
      <c r="O53"/>
      <c r="P53" s="174">
        <f t="shared" si="2"/>
        <v>966.8</v>
      </c>
      <c r="Q53" s="244">
        <f t="shared" si="3"/>
        <v>1</v>
      </c>
      <c r="R53" s="174">
        <f t="shared" si="4"/>
        <v>1090.72</v>
      </c>
      <c r="S53" s="244">
        <f t="shared" si="5"/>
        <v>1</v>
      </c>
      <c r="T53" s="174">
        <f t="shared" si="6"/>
        <v>123.92</v>
      </c>
      <c r="U53" s="244">
        <f t="shared" si="7"/>
        <v>1</v>
      </c>
      <c r="V53" s="3"/>
    </row>
    <row r="54" spans="1:22" ht="15">
      <c r="A54" s="280">
        <v>733337901</v>
      </c>
      <c r="B54" s="271" t="s">
        <v>454</v>
      </c>
      <c r="C54" s="271">
        <v>1305</v>
      </c>
      <c r="D54" s="275">
        <v>45057</v>
      </c>
      <c r="E54" s="271" t="s">
        <v>426</v>
      </c>
      <c r="F54" s="271">
        <v>799.31</v>
      </c>
      <c r="G54" s="271"/>
      <c r="H54" s="174">
        <f t="shared" si="0"/>
        <v>799.31</v>
      </c>
      <c r="I54" s="246">
        <f t="shared" si="1"/>
        <v>1</v>
      </c>
      <c r="J54">
        <v>896.74</v>
      </c>
      <c r="K54">
        <v>904.96</v>
      </c>
      <c r="L54">
        <v>8.2200000000000006</v>
      </c>
      <c r="M54"/>
      <c r="N54"/>
      <c r="O54"/>
      <c r="P54" s="174">
        <f t="shared" si="2"/>
        <v>896.74</v>
      </c>
      <c r="Q54" s="244">
        <f t="shared" si="3"/>
        <v>1</v>
      </c>
      <c r="R54" s="174">
        <f t="shared" si="4"/>
        <v>904.96</v>
      </c>
      <c r="S54" s="244">
        <f t="shared" si="5"/>
        <v>1</v>
      </c>
      <c r="T54" s="174">
        <f t="shared" si="6"/>
        <v>8.2200000000000006</v>
      </c>
      <c r="U54" s="244">
        <f t="shared" si="7"/>
        <v>1</v>
      </c>
      <c r="V54" s="3"/>
    </row>
    <row r="55" spans="1:22" ht="15">
      <c r="A55" s="280" t="s">
        <v>456</v>
      </c>
      <c r="B55" s="271" t="s">
        <v>457</v>
      </c>
      <c r="C55" s="271">
        <v>7058</v>
      </c>
      <c r="D55" s="275">
        <v>45189</v>
      </c>
      <c r="E55" s="271" t="s">
        <v>455</v>
      </c>
      <c r="F55" s="271">
        <v>0</v>
      </c>
      <c r="G55" s="271"/>
      <c r="H55" s="174">
        <f t="shared" si="0"/>
        <v>0</v>
      </c>
      <c r="I55" s="246" t="e">
        <f t="shared" si="1"/>
        <v>#DIV/0!</v>
      </c>
      <c r="J55">
        <v>0</v>
      </c>
      <c r="K55">
        <v>0</v>
      </c>
      <c r="L55">
        <v>0</v>
      </c>
      <c r="M55"/>
      <c r="N55"/>
      <c r="O55"/>
      <c r="P55" s="174">
        <f t="shared" si="2"/>
        <v>0</v>
      </c>
      <c r="Q55" s="244" t="e">
        <f t="shared" si="3"/>
        <v>#DIV/0!</v>
      </c>
      <c r="R55" s="174">
        <f t="shared" si="4"/>
        <v>0</v>
      </c>
      <c r="S55" s="244" t="e">
        <f t="shared" si="5"/>
        <v>#DIV/0!</v>
      </c>
      <c r="T55" s="174">
        <f t="shared" si="6"/>
        <v>0</v>
      </c>
      <c r="U55" s="244" t="e">
        <f t="shared" si="7"/>
        <v>#DIV/0!</v>
      </c>
      <c r="V55" s="3"/>
    </row>
    <row r="56" spans="1:22" ht="15">
      <c r="A56" s="280" t="s">
        <v>351</v>
      </c>
      <c r="B56" s="271" t="s">
        <v>458</v>
      </c>
      <c r="C56" s="271">
        <v>2551</v>
      </c>
      <c r="D56" s="275">
        <v>44832</v>
      </c>
      <c r="E56" s="271" t="s">
        <v>432</v>
      </c>
      <c r="F56" s="271">
        <v>894.94</v>
      </c>
      <c r="G56" s="271"/>
      <c r="H56" s="174">
        <f t="shared" si="0"/>
        <v>894.94</v>
      </c>
      <c r="I56" s="246">
        <f t="shared" si="1"/>
        <v>1</v>
      </c>
      <c r="J56">
        <v>894.94</v>
      </c>
      <c r="K56">
        <v>894.94</v>
      </c>
      <c r="L56">
        <v>0</v>
      </c>
      <c r="M56"/>
      <c r="N56"/>
      <c r="O56"/>
      <c r="P56" s="174">
        <f t="shared" si="2"/>
        <v>894.94</v>
      </c>
      <c r="Q56" s="244">
        <f t="shared" si="3"/>
        <v>1</v>
      </c>
      <c r="R56" s="174">
        <f t="shared" si="4"/>
        <v>894.94</v>
      </c>
      <c r="S56" s="244">
        <f t="shared" si="5"/>
        <v>1</v>
      </c>
      <c r="T56" s="174">
        <f t="shared" si="6"/>
        <v>0</v>
      </c>
      <c r="U56" s="244" t="e">
        <f t="shared" si="7"/>
        <v>#DIV/0!</v>
      </c>
      <c r="V56" s="3"/>
    </row>
    <row r="57" spans="1:22" ht="15">
      <c r="A57" s="280" t="s">
        <v>459</v>
      </c>
      <c r="B57" s="271" t="s">
        <v>460</v>
      </c>
      <c r="C57" s="271">
        <v>2852</v>
      </c>
      <c r="D57" s="275">
        <v>42877</v>
      </c>
      <c r="E57" s="271" t="s">
        <v>428</v>
      </c>
      <c r="F57" s="271">
        <v>639.38</v>
      </c>
      <c r="G57" s="271"/>
      <c r="H57" s="174">
        <f t="shared" si="0"/>
        <v>639.38</v>
      </c>
      <c r="I57" s="246">
        <f t="shared" si="1"/>
        <v>1</v>
      </c>
      <c r="J57">
        <v>711.41</v>
      </c>
      <c r="K57">
        <v>693.95</v>
      </c>
      <c r="L57">
        <v>-17.46</v>
      </c>
      <c r="M57"/>
      <c r="N57"/>
      <c r="O57"/>
      <c r="P57" s="174">
        <f t="shared" si="2"/>
        <v>711.41</v>
      </c>
      <c r="Q57" s="244">
        <f t="shared" si="3"/>
        <v>1</v>
      </c>
      <c r="R57" s="174">
        <f t="shared" si="4"/>
        <v>693.95</v>
      </c>
      <c r="S57" s="244">
        <f t="shared" si="5"/>
        <v>1</v>
      </c>
      <c r="T57" s="174">
        <f t="shared" si="6"/>
        <v>-17.46</v>
      </c>
      <c r="U57" s="244">
        <f t="shared" si="7"/>
        <v>1</v>
      </c>
      <c r="V57" s="3"/>
    </row>
    <row r="58" spans="1:22" ht="15">
      <c r="A58" s="280" t="s">
        <v>459</v>
      </c>
      <c r="B58" s="271" t="s">
        <v>460</v>
      </c>
      <c r="C58" s="271">
        <v>3682</v>
      </c>
      <c r="D58" s="275">
        <v>43242</v>
      </c>
      <c r="E58" s="271" t="s">
        <v>428</v>
      </c>
      <c r="F58" s="271">
        <v>854.59</v>
      </c>
      <c r="G58" s="271"/>
      <c r="H58" s="174">
        <f t="shared" si="0"/>
        <v>854.59</v>
      </c>
      <c r="I58" s="246">
        <f t="shared" si="1"/>
        <v>1</v>
      </c>
      <c r="J58">
        <v>1007.73</v>
      </c>
      <c r="K58">
        <v>927.53</v>
      </c>
      <c r="L58">
        <v>-80.2</v>
      </c>
      <c r="M58"/>
      <c r="N58"/>
      <c r="O58"/>
      <c r="P58" s="174">
        <f t="shared" si="2"/>
        <v>1007.73</v>
      </c>
      <c r="Q58" s="244">
        <f t="shared" si="3"/>
        <v>1</v>
      </c>
      <c r="R58" s="174">
        <f t="shared" si="4"/>
        <v>927.53</v>
      </c>
      <c r="S58" s="244">
        <f t="shared" si="5"/>
        <v>1</v>
      </c>
      <c r="T58" s="174">
        <f t="shared" si="6"/>
        <v>-80.2</v>
      </c>
      <c r="U58" s="244">
        <f t="shared" si="7"/>
        <v>1</v>
      </c>
      <c r="V58" s="3"/>
    </row>
    <row r="59" spans="1:22" ht="15">
      <c r="A59" s="280" t="s">
        <v>459</v>
      </c>
      <c r="B59" s="271" t="s">
        <v>460</v>
      </c>
      <c r="C59" s="271">
        <v>8805</v>
      </c>
      <c r="D59" s="275">
        <v>43612</v>
      </c>
      <c r="E59" s="271" t="s">
        <v>428</v>
      </c>
      <c r="F59" s="271">
        <v>2090.09</v>
      </c>
      <c r="G59" s="271"/>
      <c r="H59" s="174">
        <f t="shared" si="0"/>
        <v>2090.09</v>
      </c>
      <c r="I59" s="246">
        <f t="shared" si="1"/>
        <v>1</v>
      </c>
      <c r="J59">
        <v>2330.4499999999998</v>
      </c>
      <c r="K59">
        <v>2268.48</v>
      </c>
      <c r="L59">
        <v>-61.97</v>
      </c>
      <c r="M59"/>
      <c r="N59"/>
      <c r="O59"/>
      <c r="P59" s="174">
        <f t="shared" si="2"/>
        <v>2330.4499999999998</v>
      </c>
      <c r="Q59" s="244">
        <f t="shared" si="3"/>
        <v>1</v>
      </c>
      <c r="R59" s="174">
        <f t="shared" si="4"/>
        <v>2268.48</v>
      </c>
      <c r="S59" s="244">
        <f t="shared" si="5"/>
        <v>1</v>
      </c>
      <c r="T59" s="174">
        <f t="shared" si="6"/>
        <v>-61.97</v>
      </c>
      <c r="U59" s="244">
        <f t="shared" si="7"/>
        <v>1</v>
      </c>
      <c r="V59" s="3"/>
    </row>
    <row r="60" spans="1:22" ht="15">
      <c r="A60" s="280" t="s">
        <v>459</v>
      </c>
      <c r="B60" s="271" t="s">
        <v>460</v>
      </c>
      <c r="C60" s="271">
        <v>8805</v>
      </c>
      <c r="D60" s="275">
        <v>44004</v>
      </c>
      <c r="E60" s="271" t="s">
        <v>428</v>
      </c>
      <c r="F60" s="271">
        <v>2206.1999999999998</v>
      </c>
      <c r="G60" s="271"/>
      <c r="H60" s="174">
        <f t="shared" ref="H60:H71" si="34">F60-G60</f>
        <v>2206.1999999999998</v>
      </c>
      <c r="I60" s="246">
        <f t="shared" ref="I60:I71" si="35">ROUND(H60/F60,10)</f>
        <v>1</v>
      </c>
      <c r="J60">
        <v>2475.25</v>
      </c>
      <c r="K60">
        <v>2394.5</v>
      </c>
      <c r="L60">
        <v>-80.75</v>
      </c>
      <c r="M60"/>
      <c r="N60"/>
      <c r="O60"/>
      <c r="P60" s="174">
        <f t="shared" ref="P60:P71" si="36">J60-N60</f>
        <v>2475.25</v>
      </c>
      <c r="Q60" s="244">
        <f t="shared" ref="Q60:Q71" si="37">ROUND(P60/J60,10)</f>
        <v>1</v>
      </c>
      <c r="R60" s="174">
        <f t="shared" ref="R60:R71" si="38">K60-M60</f>
        <v>2394.5</v>
      </c>
      <c r="S60" s="244">
        <f t="shared" ref="S60:S71" si="39">ROUND(R60/K60,10)</f>
        <v>1</v>
      </c>
      <c r="T60" s="174">
        <f t="shared" ref="T60:T71" si="40">L60-O60</f>
        <v>-80.75</v>
      </c>
      <c r="U60" s="244">
        <f t="shared" ref="U60:U71" si="41">ROUND(T60/L60,10)</f>
        <v>1</v>
      </c>
      <c r="V60" s="3"/>
    </row>
    <row r="61" spans="1:22" ht="15">
      <c r="A61" s="280" t="s">
        <v>459</v>
      </c>
      <c r="B61" s="271" t="s">
        <v>460</v>
      </c>
      <c r="C61" s="271">
        <v>8805</v>
      </c>
      <c r="D61" s="275">
        <v>44326</v>
      </c>
      <c r="E61" s="271" t="s">
        <v>428</v>
      </c>
      <c r="F61" s="271">
        <v>2252.65</v>
      </c>
      <c r="G61" s="271"/>
      <c r="H61" s="174">
        <f t="shared" si="34"/>
        <v>2252.65</v>
      </c>
      <c r="I61" s="246">
        <f t="shared" si="35"/>
        <v>1</v>
      </c>
      <c r="J61">
        <v>2716.47</v>
      </c>
      <c r="K61">
        <v>2444.91</v>
      </c>
      <c r="L61">
        <v>-271.56</v>
      </c>
      <c r="M61"/>
      <c r="N61"/>
      <c r="O61"/>
      <c r="P61" s="174">
        <f t="shared" si="36"/>
        <v>2716.47</v>
      </c>
      <c r="Q61" s="244">
        <f t="shared" si="37"/>
        <v>1</v>
      </c>
      <c r="R61" s="174">
        <f t="shared" si="38"/>
        <v>2444.91</v>
      </c>
      <c r="S61" s="244">
        <f t="shared" si="39"/>
        <v>1</v>
      </c>
      <c r="T61" s="174">
        <f t="shared" si="40"/>
        <v>-271.56</v>
      </c>
      <c r="U61" s="244">
        <f t="shared" si="41"/>
        <v>1</v>
      </c>
      <c r="V61" s="3"/>
    </row>
    <row r="62" spans="1:22" ht="15">
      <c r="A62" s="280" t="s">
        <v>459</v>
      </c>
      <c r="B62" s="271" t="s">
        <v>460</v>
      </c>
      <c r="C62" s="271">
        <v>8805</v>
      </c>
      <c r="D62" s="275">
        <v>44687</v>
      </c>
      <c r="E62" s="271" t="s">
        <v>428</v>
      </c>
      <c r="F62" s="271">
        <v>2368.77</v>
      </c>
      <c r="G62" s="271"/>
      <c r="H62" s="174">
        <f t="shared" si="34"/>
        <v>2368.77</v>
      </c>
      <c r="I62" s="246">
        <f t="shared" si="35"/>
        <v>1</v>
      </c>
      <c r="J62">
        <v>2498.69</v>
      </c>
      <c r="K62">
        <v>2570.94</v>
      </c>
      <c r="L62">
        <v>72.25</v>
      </c>
      <c r="M62"/>
      <c r="N62"/>
      <c r="O62"/>
      <c r="P62" s="174">
        <f t="shared" si="36"/>
        <v>2498.69</v>
      </c>
      <c r="Q62" s="244">
        <f t="shared" si="37"/>
        <v>1</v>
      </c>
      <c r="R62" s="174">
        <f t="shared" si="38"/>
        <v>2570.94</v>
      </c>
      <c r="S62" s="244">
        <f t="shared" si="39"/>
        <v>1</v>
      </c>
      <c r="T62" s="174">
        <f t="shared" si="40"/>
        <v>72.25</v>
      </c>
      <c r="U62" s="244">
        <f t="shared" si="41"/>
        <v>1</v>
      </c>
      <c r="V62" s="3"/>
    </row>
    <row r="63" spans="1:22" ht="15">
      <c r="A63" s="280" t="s">
        <v>459</v>
      </c>
      <c r="B63" s="271" t="s">
        <v>460</v>
      </c>
      <c r="C63" s="271">
        <v>7487</v>
      </c>
      <c r="D63" s="275">
        <v>45061</v>
      </c>
      <c r="E63" s="271" t="s">
        <v>428</v>
      </c>
      <c r="F63" s="271">
        <v>2073.4299999999998</v>
      </c>
      <c r="G63" s="271"/>
      <c r="H63" s="174">
        <f t="shared" si="34"/>
        <v>2073.4299999999998</v>
      </c>
      <c r="I63" s="246">
        <f t="shared" si="35"/>
        <v>1</v>
      </c>
      <c r="J63">
        <v>2263.77</v>
      </c>
      <c r="K63">
        <v>2250.4</v>
      </c>
      <c r="L63">
        <v>-13.37</v>
      </c>
      <c r="M63"/>
      <c r="N63"/>
      <c r="O63"/>
      <c r="P63" s="174">
        <f t="shared" si="36"/>
        <v>2263.77</v>
      </c>
      <c r="Q63" s="244">
        <f t="shared" si="37"/>
        <v>1</v>
      </c>
      <c r="R63" s="174">
        <f t="shared" si="38"/>
        <v>2250.4</v>
      </c>
      <c r="S63" s="244">
        <f t="shared" si="39"/>
        <v>1</v>
      </c>
      <c r="T63" s="174">
        <f t="shared" si="40"/>
        <v>-13.37</v>
      </c>
      <c r="U63" s="244">
        <f t="shared" si="41"/>
        <v>1</v>
      </c>
      <c r="V63" s="3"/>
    </row>
    <row r="64" spans="1:22" ht="15">
      <c r="A64" s="280">
        <v>925458101</v>
      </c>
      <c r="B64" s="271" t="s">
        <v>461</v>
      </c>
      <c r="C64" s="271">
        <v>3400</v>
      </c>
      <c r="D64" s="275">
        <v>44313</v>
      </c>
      <c r="E64" s="271" t="s">
        <v>432</v>
      </c>
      <c r="F64" s="271">
        <v>156.66999999999999</v>
      </c>
      <c r="G64" s="271"/>
      <c r="H64" s="174">
        <f t="shared" si="34"/>
        <v>156.66999999999999</v>
      </c>
      <c r="I64" s="246">
        <f t="shared" si="35"/>
        <v>1</v>
      </c>
      <c r="J64">
        <v>156.66999999999999</v>
      </c>
      <c r="K64">
        <v>156.66999999999999</v>
      </c>
      <c r="L64">
        <v>0</v>
      </c>
      <c r="M64"/>
      <c r="N64"/>
      <c r="O64"/>
      <c r="P64" s="174">
        <f t="shared" si="36"/>
        <v>156.66999999999999</v>
      </c>
      <c r="Q64" s="244">
        <f t="shared" si="37"/>
        <v>1</v>
      </c>
      <c r="R64" s="174">
        <f t="shared" si="38"/>
        <v>156.66999999999999</v>
      </c>
      <c r="S64" s="244">
        <f t="shared" si="39"/>
        <v>1</v>
      </c>
      <c r="T64" s="174">
        <f t="shared" si="40"/>
        <v>0</v>
      </c>
      <c r="U64" s="244" t="e">
        <f t="shared" si="41"/>
        <v>#DIV/0!</v>
      </c>
      <c r="V64" s="3"/>
    </row>
    <row r="65" spans="1:22" ht="15">
      <c r="A65" s="280" t="s">
        <v>346</v>
      </c>
      <c r="B65" s="271" t="s">
        <v>462</v>
      </c>
      <c r="C65" s="271">
        <v>0</v>
      </c>
      <c r="D65" s="275">
        <v>45153</v>
      </c>
      <c r="E65" s="271" t="s">
        <v>432</v>
      </c>
      <c r="F65" s="271">
        <v>0</v>
      </c>
      <c r="G65" s="271"/>
      <c r="H65" s="174">
        <f t="shared" si="34"/>
        <v>0</v>
      </c>
      <c r="I65" s="246" t="e">
        <f t="shared" si="35"/>
        <v>#DIV/0!</v>
      </c>
      <c r="J65">
        <v>0</v>
      </c>
      <c r="K65">
        <v>0</v>
      </c>
      <c r="L65">
        <v>0</v>
      </c>
      <c r="M65"/>
      <c r="N65"/>
      <c r="O65"/>
      <c r="P65" s="174">
        <f t="shared" si="36"/>
        <v>0</v>
      </c>
      <c r="Q65" s="244" t="e">
        <f t="shared" si="37"/>
        <v>#DIV/0!</v>
      </c>
      <c r="R65" s="174">
        <f t="shared" si="38"/>
        <v>0</v>
      </c>
      <c r="S65" s="244" t="e">
        <f t="shared" si="39"/>
        <v>#DIV/0!</v>
      </c>
      <c r="T65" s="174">
        <f t="shared" si="40"/>
        <v>0</v>
      </c>
      <c r="U65" s="244" t="e">
        <f t="shared" si="41"/>
        <v>#DIV/0!</v>
      </c>
      <c r="V65" s="3"/>
    </row>
    <row r="66" spans="1:22" ht="15">
      <c r="A66" s="280" t="s">
        <v>463</v>
      </c>
      <c r="B66" s="271" t="s">
        <v>464</v>
      </c>
      <c r="C66" s="271">
        <v>6140</v>
      </c>
      <c r="D66" s="275">
        <v>44671</v>
      </c>
      <c r="E66" s="271" t="s">
        <v>426</v>
      </c>
      <c r="F66" s="271">
        <v>3223.5</v>
      </c>
      <c r="G66" s="271"/>
      <c r="H66" s="174">
        <f t="shared" si="34"/>
        <v>3223.5</v>
      </c>
      <c r="I66" s="246">
        <f t="shared" si="35"/>
        <v>1</v>
      </c>
      <c r="J66">
        <v>3419.07</v>
      </c>
      <c r="K66">
        <v>3649.59</v>
      </c>
      <c r="L66">
        <v>230.52</v>
      </c>
      <c r="M66"/>
      <c r="N66"/>
      <c r="O66"/>
      <c r="P66" s="174">
        <f t="shared" si="36"/>
        <v>3419.07</v>
      </c>
      <c r="Q66" s="244">
        <f t="shared" si="37"/>
        <v>1</v>
      </c>
      <c r="R66" s="174">
        <f t="shared" si="38"/>
        <v>3649.59</v>
      </c>
      <c r="S66" s="244">
        <f t="shared" si="39"/>
        <v>1</v>
      </c>
      <c r="T66" s="174">
        <f t="shared" si="40"/>
        <v>230.52</v>
      </c>
      <c r="U66" s="244">
        <f t="shared" si="41"/>
        <v>1</v>
      </c>
      <c r="V66" s="3"/>
    </row>
    <row r="67" spans="1:22">
      <c r="A67" s="276" t="s">
        <v>465</v>
      </c>
      <c r="B67" t="s">
        <v>466</v>
      </c>
      <c r="C67">
        <v>685.37</v>
      </c>
      <c r="D67" s="1">
        <v>43990</v>
      </c>
      <c r="E67" t="s">
        <v>432</v>
      </c>
      <c r="F67">
        <v>685.37</v>
      </c>
      <c r="G67"/>
      <c r="H67" s="174">
        <f t="shared" si="34"/>
        <v>685.37</v>
      </c>
      <c r="I67" s="246">
        <f t="shared" si="35"/>
        <v>1</v>
      </c>
      <c r="J67">
        <v>685.37</v>
      </c>
      <c r="K67">
        <v>685.37</v>
      </c>
      <c r="L67">
        <v>0</v>
      </c>
      <c r="M67"/>
      <c r="N67"/>
      <c r="O67"/>
      <c r="P67" s="174">
        <f t="shared" si="36"/>
        <v>685.37</v>
      </c>
      <c r="Q67" s="244">
        <f t="shared" si="37"/>
        <v>1</v>
      </c>
      <c r="R67" s="174">
        <f t="shared" si="38"/>
        <v>685.37</v>
      </c>
      <c r="S67" s="244">
        <f t="shared" si="39"/>
        <v>1</v>
      </c>
      <c r="T67" s="174">
        <f t="shared" si="40"/>
        <v>0</v>
      </c>
      <c r="U67" s="244" t="e">
        <f t="shared" si="41"/>
        <v>#DIV/0!</v>
      </c>
      <c r="V67" s="3"/>
    </row>
    <row r="68" spans="1:22">
      <c r="A68" s="276" t="s">
        <v>465</v>
      </c>
      <c r="B68" t="s">
        <v>466</v>
      </c>
      <c r="C68">
        <v>736.6</v>
      </c>
      <c r="D68" s="1">
        <v>44158</v>
      </c>
      <c r="E68" t="s">
        <v>432</v>
      </c>
      <c r="F68">
        <v>736.6</v>
      </c>
      <c r="G68"/>
      <c r="H68" s="174">
        <f t="shared" si="34"/>
        <v>736.6</v>
      </c>
      <c r="I68" s="246">
        <f t="shared" si="35"/>
        <v>1</v>
      </c>
      <c r="J68">
        <v>736.6</v>
      </c>
      <c r="K68">
        <v>736.6</v>
      </c>
      <c r="L68">
        <v>0</v>
      </c>
      <c r="M68"/>
      <c r="N68"/>
      <c r="O68"/>
      <c r="P68" s="174">
        <f t="shared" si="36"/>
        <v>736.6</v>
      </c>
      <c r="Q68" s="244">
        <f t="shared" si="37"/>
        <v>1</v>
      </c>
      <c r="R68" s="174">
        <f t="shared" si="38"/>
        <v>736.6</v>
      </c>
      <c r="S68" s="244">
        <f t="shared" si="39"/>
        <v>1</v>
      </c>
      <c r="T68" s="174">
        <f t="shared" si="40"/>
        <v>0</v>
      </c>
      <c r="U68" s="244" t="e">
        <f t="shared" si="41"/>
        <v>#DIV/0!</v>
      </c>
      <c r="V68" s="3"/>
    </row>
    <row r="69" spans="1:22">
      <c r="A69" s="276" t="s">
        <v>465</v>
      </c>
      <c r="B69" t="s">
        <v>466</v>
      </c>
      <c r="C69">
        <v>1236.7</v>
      </c>
      <c r="D69" s="1">
        <v>44320</v>
      </c>
      <c r="E69" t="s">
        <v>432</v>
      </c>
      <c r="F69">
        <v>1236.7</v>
      </c>
      <c r="G69"/>
      <c r="H69" s="174">
        <f t="shared" si="34"/>
        <v>1236.7</v>
      </c>
      <c r="I69" s="246">
        <f t="shared" si="35"/>
        <v>1</v>
      </c>
      <c r="J69">
        <v>1236.7</v>
      </c>
      <c r="K69">
        <v>1236.7</v>
      </c>
      <c r="L69">
        <v>0</v>
      </c>
      <c r="M69"/>
      <c r="N69"/>
      <c r="O69"/>
      <c r="P69" s="174">
        <f t="shared" si="36"/>
        <v>1236.7</v>
      </c>
      <c r="Q69" s="244">
        <f t="shared" si="37"/>
        <v>1</v>
      </c>
      <c r="R69" s="174">
        <f t="shared" si="38"/>
        <v>1236.7</v>
      </c>
      <c r="S69" s="244">
        <f t="shared" si="39"/>
        <v>1</v>
      </c>
      <c r="T69" s="174">
        <f t="shared" si="40"/>
        <v>0</v>
      </c>
      <c r="U69" s="244" t="e">
        <f t="shared" si="41"/>
        <v>#DIV/0!</v>
      </c>
      <c r="V69" s="3"/>
    </row>
    <row r="70" spans="1:22">
      <c r="A70" s="276" t="s">
        <v>468</v>
      </c>
      <c r="B70" t="s">
        <v>469</v>
      </c>
      <c r="C70">
        <v>24064</v>
      </c>
      <c r="D70" s="1">
        <v>45202</v>
      </c>
      <c r="E70" t="s">
        <v>467</v>
      </c>
      <c r="F70">
        <v>0</v>
      </c>
      <c r="G70"/>
      <c r="H70" s="174">
        <f t="shared" si="34"/>
        <v>0</v>
      </c>
      <c r="I70" s="246" t="e">
        <f t="shared" si="35"/>
        <v>#DIV/0!</v>
      </c>
      <c r="J70">
        <v>0</v>
      </c>
      <c r="K70">
        <v>0</v>
      </c>
      <c r="L70">
        <v>0</v>
      </c>
      <c r="M70"/>
      <c r="N70"/>
      <c r="O70"/>
      <c r="P70" s="174">
        <f t="shared" si="36"/>
        <v>0</v>
      </c>
      <c r="Q70" s="244" t="e">
        <f t="shared" si="37"/>
        <v>#DIV/0!</v>
      </c>
      <c r="R70" s="174">
        <f t="shared" si="38"/>
        <v>0</v>
      </c>
      <c r="S70" s="244" t="e">
        <f t="shared" si="39"/>
        <v>#DIV/0!</v>
      </c>
      <c r="T70" s="174">
        <f t="shared" si="40"/>
        <v>0</v>
      </c>
      <c r="U70" s="244" t="e">
        <f t="shared" si="41"/>
        <v>#DIV/0!</v>
      </c>
      <c r="V70" s="3"/>
    </row>
    <row r="71" spans="1:22">
      <c r="A71" s="276" t="s">
        <v>310</v>
      </c>
      <c r="B71" t="s">
        <v>470</v>
      </c>
      <c r="C71">
        <v>1543</v>
      </c>
      <c r="D71" s="1">
        <v>45148</v>
      </c>
      <c r="E71" t="s">
        <v>432</v>
      </c>
      <c r="F71">
        <v>368.69</v>
      </c>
      <c r="G71"/>
      <c r="H71" s="174">
        <f t="shared" si="34"/>
        <v>368.69</v>
      </c>
      <c r="I71" s="246">
        <f t="shared" si="35"/>
        <v>1</v>
      </c>
      <c r="J71">
        <v>368.69</v>
      </c>
      <c r="K71">
        <v>368.69</v>
      </c>
      <c r="L71">
        <v>0</v>
      </c>
      <c r="M71"/>
      <c r="N71"/>
      <c r="O71"/>
      <c r="P71" s="174">
        <f t="shared" si="36"/>
        <v>368.69</v>
      </c>
      <c r="Q71" s="244">
        <f t="shared" si="37"/>
        <v>1</v>
      </c>
      <c r="R71" s="174">
        <f t="shared" si="38"/>
        <v>368.69</v>
      </c>
      <c r="S71" s="244">
        <f t="shared" si="39"/>
        <v>1</v>
      </c>
      <c r="T71" s="174">
        <f t="shared" si="40"/>
        <v>0</v>
      </c>
      <c r="U71" s="244" t="e">
        <f t="shared" si="41"/>
        <v>#DIV/0!</v>
      </c>
      <c r="V71" s="3"/>
    </row>
    <row r="72" spans="1:22">
      <c r="A72" s="276" t="s">
        <v>407</v>
      </c>
      <c r="B72" t="s">
        <v>471</v>
      </c>
      <c r="C72">
        <v>20000</v>
      </c>
      <c r="D72" s="1">
        <v>44665</v>
      </c>
      <c r="E72" t="s">
        <v>432</v>
      </c>
      <c r="F72">
        <v>1750</v>
      </c>
      <c r="G72"/>
      <c r="H72" s="174">
        <f t="shared" si="0"/>
        <v>1750</v>
      </c>
      <c r="I72" s="246">
        <f t="shared" si="1"/>
        <v>1</v>
      </c>
      <c r="J72">
        <v>1750</v>
      </c>
      <c r="K72">
        <v>1750</v>
      </c>
      <c r="L72">
        <v>0</v>
      </c>
      <c r="M72"/>
      <c r="N72"/>
      <c r="O72"/>
      <c r="P72" s="174">
        <f t="shared" si="2"/>
        <v>1750</v>
      </c>
      <c r="Q72" s="244">
        <f t="shared" si="3"/>
        <v>1</v>
      </c>
      <c r="R72" s="174">
        <f t="shared" si="4"/>
        <v>1750</v>
      </c>
      <c r="S72" s="244">
        <f t="shared" si="5"/>
        <v>1</v>
      </c>
      <c r="T72" s="174">
        <f t="shared" si="6"/>
        <v>0</v>
      </c>
      <c r="U72" s="244" t="e">
        <f t="shared" si="7"/>
        <v>#DIV/0!</v>
      </c>
      <c r="V72" s="3"/>
    </row>
    <row r="73" spans="1:22">
      <c r="A73" s="276" t="s">
        <v>407</v>
      </c>
      <c r="B73" t="s">
        <v>471</v>
      </c>
      <c r="C73">
        <v>20000</v>
      </c>
      <c r="D73" s="1">
        <v>44162</v>
      </c>
      <c r="E73" t="s">
        <v>432</v>
      </c>
      <c r="F73">
        <v>1277.5</v>
      </c>
      <c r="G73"/>
      <c r="H73" s="174">
        <f t="shared" si="0"/>
        <v>1277.5</v>
      </c>
      <c r="I73" s="246">
        <f t="shared" si="1"/>
        <v>1</v>
      </c>
      <c r="J73">
        <v>1277.5</v>
      </c>
      <c r="K73">
        <v>1277.5</v>
      </c>
      <c r="L73">
        <v>0</v>
      </c>
      <c r="M73"/>
      <c r="N73"/>
      <c r="O73"/>
      <c r="P73" s="174">
        <f t="shared" si="2"/>
        <v>1277.5</v>
      </c>
      <c r="Q73" s="244">
        <f t="shared" si="3"/>
        <v>1</v>
      </c>
      <c r="R73" s="174">
        <f t="shared" si="4"/>
        <v>1277.5</v>
      </c>
      <c r="S73" s="244">
        <f t="shared" si="5"/>
        <v>1</v>
      </c>
      <c r="T73" s="174">
        <f t="shared" si="6"/>
        <v>0</v>
      </c>
      <c r="U73" s="244" t="e">
        <f t="shared" si="7"/>
        <v>#DIV/0!</v>
      </c>
      <c r="V73" s="3"/>
    </row>
    <row r="74" spans="1:22">
      <c r="A74" s="276" t="s">
        <v>407</v>
      </c>
      <c r="B74" t="s">
        <v>471</v>
      </c>
      <c r="C74">
        <v>20000</v>
      </c>
      <c r="D74" s="1">
        <v>44301</v>
      </c>
      <c r="E74" t="s">
        <v>432</v>
      </c>
      <c r="F74">
        <v>1295</v>
      </c>
      <c r="G74"/>
      <c r="H74" s="174">
        <f t="shared" si="0"/>
        <v>1295</v>
      </c>
      <c r="I74" s="246">
        <f t="shared" si="1"/>
        <v>1</v>
      </c>
      <c r="J74">
        <v>1295</v>
      </c>
      <c r="K74">
        <v>1295</v>
      </c>
      <c r="L74">
        <v>0</v>
      </c>
      <c r="M74"/>
      <c r="N74"/>
      <c r="O74"/>
      <c r="P74" s="174">
        <f t="shared" si="2"/>
        <v>1295</v>
      </c>
      <c r="Q74" s="244">
        <f t="shared" si="3"/>
        <v>1</v>
      </c>
      <c r="R74" s="174">
        <f t="shared" si="4"/>
        <v>1295</v>
      </c>
      <c r="S74" s="244">
        <f t="shared" si="5"/>
        <v>1</v>
      </c>
      <c r="T74" s="174">
        <f t="shared" si="6"/>
        <v>0</v>
      </c>
      <c r="U74" s="244" t="e">
        <f t="shared" si="7"/>
        <v>#DIV/0!</v>
      </c>
      <c r="V74" s="3"/>
    </row>
    <row r="75" spans="1:22">
      <c r="A75" s="276" t="s">
        <v>407</v>
      </c>
      <c r="B75" t="s">
        <v>471</v>
      </c>
      <c r="C75">
        <v>30407</v>
      </c>
      <c r="D75" s="1">
        <v>45030</v>
      </c>
      <c r="E75" t="s">
        <v>432</v>
      </c>
      <c r="F75">
        <v>2926.68</v>
      </c>
      <c r="G75"/>
      <c r="H75" s="174">
        <f t="shared" si="0"/>
        <v>2926.68</v>
      </c>
      <c r="I75" s="246">
        <f t="shared" si="1"/>
        <v>1</v>
      </c>
      <c r="J75">
        <v>2926.68</v>
      </c>
      <c r="K75">
        <v>2926.68</v>
      </c>
      <c r="L75">
        <v>0</v>
      </c>
      <c r="M75"/>
      <c r="N75"/>
      <c r="O75"/>
      <c r="P75" s="174">
        <f t="shared" si="2"/>
        <v>2926.68</v>
      </c>
      <c r="Q75" s="244">
        <f t="shared" si="3"/>
        <v>1</v>
      </c>
      <c r="R75" s="174">
        <f t="shared" si="4"/>
        <v>2926.68</v>
      </c>
      <c r="S75" s="244">
        <f t="shared" si="5"/>
        <v>1</v>
      </c>
      <c r="T75" s="174">
        <f t="shared" si="6"/>
        <v>0</v>
      </c>
      <c r="U75" s="244" t="e">
        <f t="shared" si="7"/>
        <v>#DIV/0!</v>
      </c>
      <c r="V75" s="3"/>
    </row>
    <row r="76" spans="1:22">
      <c r="A76" s="276"/>
      <c r="B76"/>
      <c r="C76"/>
      <c r="D76" s="1"/>
      <c r="E76"/>
      <c r="F76"/>
      <c r="G76"/>
      <c r="H76" s="174">
        <f t="shared" si="0"/>
        <v>0</v>
      </c>
      <c r="I76" s="246" t="e">
        <f t="shared" si="1"/>
        <v>#DIV/0!</v>
      </c>
      <c r="J76"/>
      <c r="K76"/>
      <c r="L76"/>
      <c r="M76"/>
      <c r="N76"/>
      <c r="O76"/>
      <c r="P76" s="174">
        <f t="shared" si="2"/>
        <v>0</v>
      </c>
      <c r="Q76" s="244" t="e">
        <f t="shared" si="3"/>
        <v>#DIV/0!</v>
      </c>
      <c r="R76" s="174">
        <f t="shared" si="4"/>
        <v>0</v>
      </c>
      <c r="S76" s="244" t="e">
        <f t="shared" si="5"/>
        <v>#DIV/0!</v>
      </c>
      <c r="T76" s="174">
        <f t="shared" si="6"/>
        <v>0</v>
      </c>
      <c r="U76" s="244" t="e">
        <f t="shared" si="7"/>
        <v>#DIV/0!</v>
      </c>
      <c r="V76" s="3"/>
    </row>
    <row r="77" spans="1:22">
      <c r="A77" s="276"/>
      <c r="B77"/>
      <c r="C77"/>
      <c r="D77" s="1"/>
      <c r="E77"/>
      <c r="F77"/>
      <c r="G77"/>
      <c r="H77" s="174">
        <f t="shared" si="0"/>
        <v>0</v>
      </c>
      <c r="I77" s="246" t="e">
        <f t="shared" si="1"/>
        <v>#DIV/0!</v>
      </c>
      <c r="J77"/>
      <c r="K77"/>
      <c r="L77"/>
      <c r="M77"/>
      <c r="N77"/>
      <c r="O77"/>
      <c r="P77" s="174">
        <f t="shared" si="2"/>
        <v>0</v>
      </c>
      <c r="Q77" s="244" t="e">
        <f t="shared" si="3"/>
        <v>#DIV/0!</v>
      </c>
      <c r="R77" s="174">
        <f t="shared" si="4"/>
        <v>0</v>
      </c>
      <c r="S77" s="244" t="e">
        <f t="shared" si="5"/>
        <v>#DIV/0!</v>
      </c>
      <c r="T77" s="174">
        <f t="shared" si="6"/>
        <v>0</v>
      </c>
      <c r="U77" s="244" t="e">
        <f t="shared" si="7"/>
        <v>#DIV/0!</v>
      </c>
      <c r="V77" s="3"/>
    </row>
    <row r="78" spans="1:22">
      <c r="A78" s="276"/>
      <c r="B78"/>
      <c r="C78"/>
      <c r="D78" s="1"/>
      <c r="E78"/>
      <c r="F78"/>
      <c r="G78"/>
      <c r="H78" s="174">
        <f t="shared" si="0"/>
        <v>0</v>
      </c>
      <c r="I78" s="246" t="e">
        <f t="shared" si="1"/>
        <v>#DIV/0!</v>
      </c>
      <c r="J78"/>
      <c r="K78"/>
      <c r="L78"/>
      <c r="M78"/>
      <c r="N78"/>
      <c r="O78"/>
      <c r="P78" s="174">
        <f t="shared" si="2"/>
        <v>0</v>
      </c>
      <c r="Q78" s="244" t="e">
        <f t="shared" si="3"/>
        <v>#DIV/0!</v>
      </c>
      <c r="R78" s="174">
        <f t="shared" si="4"/>
        <v>0</v>
      </c>
      <c r="S78" s="244" t="e">
        <f t="shared" si="5"/>
        <v>#DIV/0!</v>
      </c>
      <c r="T78" s="174">
        <f t="shared" si="6"/>
        <v>0</v>
      </c>
      <c r="U78" s="244" t="e">
        <f t="shared" si="7"/>
        <v>#DIV/0!</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99496.53</v>
      </c>
      <c r="G93" s="152">
        <f>SUM(G2:G92)</f>
        <v>0</v>
      </c>
      <c r="H93" s="8">
        <f>SUM(H2:H92)</f>
        <v>99496.53</v>
      </c>
      <c r="I93" s="247">
        <f t="shared" ref="I93" si="50">ROUND(H93/F93,10)</f>
        <v>1</v>
      </c>
      <c r="J93" s="170">
        <f t="shared" ref="J93:P93" si="51">SUM(J2:J92)</f>
        <v>107102.52000000003</v>
      </c>
      <c r="K93" s="154">
        <f t="shared" si="51"/>
        <v>106308.56</v>
      </c>
      <c r="L93" s="170">
        <f t="shared" si="51"/>
        <v>-793.96</v>
      </c>
      <c r="M93" s="173">
        <f t="shared" si="51"/>
        <v>0</v>
      </c>
      <c r="N93" s="173">
        <f t="shared" si="51"/>
        <v>0</v>
      </c>
      <c r="O93" s="173">
        <f t="shared" si="51"/>
        <v>0</v>
      </c>
      <c r="P93" s="5">
        <f t="shared" si="51"/>
        <v>107102.52000000003</v>
      </c>
      <c r="Q93" s="245">
        <f t="shared" si="3"/>
        <v>1</v>
      </c>
      <c r="R93" s="5">
        <f>SUM(R2:R92)</f>
        <v>106308.56</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HJIM</cp:lastModifiedBy>
  <cp:lastPrinted>2019-07-23T14:29:16Z</cp:lastPrinted>
  <dcterms:created xsi:type="dcterms:W3CDTF">2007-04-09T18:06:04Z</dcterms:created>
  <dcterms:modified xsi:type="dcterms:W3CDTF">2023-09-14T15:39:03Z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