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G3" i="8" s="1"/>
  <c r="T15" i="7" l="1"/>
  <c r="U15" i="7" s="1"/>
  <c r="R15" i="7"/>
  <c r="S15" i="7" s="1"/>
  <c r="P15" i="7"/>
  <c r="Q15" i="7" s="1"/>
  <c r="H15" i="7"/>
  <c r="I15" i="7" s="1"/>
  <c r="T14" i="7"/>
  <c r="U14" i="7" s="1"/>
  <c r="S14" i="7"/>
  <c r="R14" i="7"/>
  <c r="P14" i="7"/>
  <c r="Q14" i="7" s="1"/>
  <c r="H14" i="7"/>
  <c r="I14" i="7" s="1"/>
  <c r="T13" i="7"/>
  <c r="U13" i="7" s="1"/>
  <c r="R13" i="7"/>
  <c r="S13" i="7" s="1"/>
  <c r="P13" i="7"/>
  <c r="Q13" i="7" s="1"/>
  <c r="H13" i="7"/>
  <c r="I13" i="7" s="1"/>
  <c r="T12" i="7"/>
  <c r="U12" i="7" s="1"/>
  <c r="S12" i="7"/>
  <c r="R12" i="7"/>
  <c r="P12" i="7"/>
  <c r="Q12" i="7" s="1"/>
  <c r="H12" i="7"/>
  <c r="I12" i="7" s="1"/>
  <c r="T11" i="7"/>
  <c r="U11" i="7" s="1"/>
  <c r="R11" i="7"/>
  <c r="S11" i="7" s="1"/>
  <c r="P11" i="7"/>
  <c r="Q11" i="7" s="1"/>
  <c r="H11" i="7"/>
  <c r="I11" i="7" s="1"/>
  <c r="T10" i="7"/>
  <c r="U10" i="7" s="1"/>
  <c r="S10" i="7"/>
  <c r="R10" i="7"/>
  <c r="P10" i="7"/>
  <c r="Q10" i="7" s="1"/>
  <c r="H10" i="7"/>
  <c r="I10" i="7" s="1"/>
  <c r="T9" i="7"/>
  <c r="U9" i="7" s="1"/>
  <c r="R9" i="7"/>
  <c r="S9" i="7" s="1"/>
  <c r="P9" i="7"/>
  <c r="Q9" i="7" s="1"/>
  <c r="I9" i="7"/>
  <c r="H9" i="7"/>
  <c r="T8" i="7"/>
  <c r="U8" i="7" s="1"/>
  <c r="R8" i="7"/>
  <c r="S8" i="7" s="1"/>
  <c r="P8" i="7"/>
  <c r="Q8" i="7" s="1"/>
  <c r="H8" i="7"/>
  <c r="I8" i="7" s="1"/>
  <c r="T7" i="7"/>
  <c r="U7" i="7" s="1"/>
  <c r="R7" i="7"/>
  <c r="S7" i="7" s="1"/>
  <c r="P7" i="7"/>
  <c r="Q7" i="7" s="1"/>
  <c r="H7" i="7"/>
  <c r="I7" i="7" s="1"/>
  <c r="T6" i="7"/>
  <c r="U6" i="7" s="1"/>
  <c r="R6" i="7"/>
  <c r="S6" i="7" s="1"/>
  <c r="P6" i="7"/>
  <c r="Q6" i="7" s="1"/>
  <c r="I6" i="7"/>
  <c r="H6" i="7"/>
  <c r="S13" i="12"/>
  <c r="T13" i="12" s="1"/>
  <c r="O13" i="12"/>
  <c r="P13" i="12" s="1"/>
  <c r="K13" i="12"/>
  <c r="L13" i="12" s="1"/>
  <c r="G13" i="12"/>
  <c r="H13" i="12" s="1"/>
  <c r="S12" i="12"/>
  <c r="T12" i="12" s="1"/>
  <c r="P12" i="12"/>
  <c r="O12" i="12"/>
  <c r="K12" i="12"/>
  <c r="L12" i="12" s="1"/>
  <c r="G12" i="12"/>
  <c r="H12" i="12" s="1"/>
  <c r="S11" i="12"/>
  <c r="T11" i="12" s="1"/>
  <c r="P11" i="12"/>
  <c r="O11" i="12"/>
  <c r="K11" i="12"/>
  <c r="L11" i="12" s="1"/>
  <c r="G11" i="12"/>
  <c r="H11" i="12" s="1"/>
  <c r="S10" i="12"/>
  <c r="T10" i="12" s="1"/>
  <c r="P10" i="12"/>
  <c r="O10" i="12"/>
  <c r="K10" i="12"/>
  <c r="L10" i="12" s="1"/>
  <c r="G10" i="12"/>
  <c r="H10" i="12" s="1"/>
  <c r="S9" i="12"/>
  <c r="T9" i="12" s="1"/>
  <c r="O9" i="12"/>
  <c r="P9" i="12" s="1"/>
  <c r="K9" i="12"/>
  <c r="L9" i="12" s="1"/>
  <c r="G9" i="12"/>
  <c r="H9" i="12" s="1"/>
  <c r="S8" i="12"/>
  <c r="T8" i="12" s="1"/>
  <c r="O8" i="12"/>
  <c r="P8" i="12" s="1"/>
  <c r="K8" i="12"/>
  <c r="L8" i="12" s="1"/>
  <c r="G8" i="12"/>
  <c r="H8" i="12" s="1"/>
  <c r="S7" i="12"/>
  <c r="T7" i="12" s="1"/>
  <c r="P7" i="12"/>
  <c r="O7" i="12"/>
  <c r="K7" i="12"/>
  <c r="L7" i="12" s="1"/>
  <c r="G7" i="12"/>
  <c r="H7" i="12" s="1"/>
  <c r="S6" i="12"/>
  <c r="T6" i="12" s="1"/>
  <c r="P6" i="12"/>
  <c r="O6" i="12"/>
  <c r="K6" i="12"/>
  <c r="L6" i="12" s="1"/>
  <c r="G6" i="12"/>
  <c r="H6" i="12" s="1"/>
  <c r="S5" i="12"/>
  <c r="T5" i="12" s="1"/>
  <c r="O5" i="12"/>
  <c r="P5" i="12" s="1"/>
  <c r="K5" i="12"/>
  <c r="L5" i="12" s="1"/>
  <c r="G5" i="12"/>
  <c r="H5" i="12" s="1"/>
  <c r="S4" i="12"/>
  <c r="T4" i="12" s="1"/>
  <c r="P4" i="12"/>
  <c r="O4" i="12"/>
  <c r="K4" i="12"/>
  <c r="L4" i="12" s="1"/>
  <c r="G4" i="12"/>
  <c r="H4" i="12" s="1"/>
  <c r="A67" i="2"/>
  <c r="I67" i="2" s="1"/>
  <c r="J67" i="2" s="1"/>
  <c r="K67" i="2" s="1"/>
  <c r="A66" i="2"/>
  <c r="E66" i="2" s="1"/>
  <c r="F66" i="2" s="1"/>
  <c r="G66" i="2" s="1"/>
  <c r="A65" i="2"/>
  <c r="I65" i="2" s="1"/>
  <c r="J65" i="2" s="1"/>
  <c r="K65" i="2" s="1"/>
  <c r="Q65" i="2" l="1"/>
  <c r="R65" i="2" s="1"/>
  <c r="S65" i="2" s="1"/>
  <c r="M65" i="2"/>
  <c r="N65" i="2" s="1"/>
  <c r="O65" i="2" s="1"/>
  <c r="M67" i="2"/>
  <c r="N67" i="2" s="1"/>
  <c r="O67" i="2" s="1"/>
  <c r="E65" i="2"/>
  <c r="F65" i="2" s="1"/>
  <c r="G65" i="2" s="1"/>
  <c r="Q66" i="2"/>
  <c r="R66" i="2" s="1"/>
  <c r="S66" i="2" s="1"/>
  <c r="E67" i="2"/>
  <c r="F67" i="2" s="1"/>
  <c r="G67" i="2" s="1"/>
  <c r="M66" i="2"/>
  <c r="N66" i="2" s="1"/>
  <c r="O66" i="2" s="1"/>
  <c r="Q67" i="2"/>
  <c r="R67" i="2" s="1"/>
  <c r="S67" i="2" s="1"/>
  <c r="I66" i="2"/>
  <c r="J66" i="2" s="1"/>
  <c r="K66"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D40" i="1" l="1"/>
  <c r="C40" i="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T5" i="7"/>
  <c r="T16" i="7"/>
  <c r="T31" i="7"/>
  <c r="T32" i="7"/>
  <c r="T33" i="7"/>
  <c r="T34" i="7"/>
  <c r="T35" i="7"/>
  <c r="T36" i="7"/>
  <c r="T37" i="7"/>
  <c r="T38" i="7"/>
  <c r="T39" i="7"/>
  <c r="T40" i="7"/>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T75" i="7"/>
  <c r="T76" i="7"/>
  <c r="T77" i="7"/>
  <c r="T78" i="7"/>
  <c r="T79" i="7"/>
  <c r="T87" i="7"/>
  <c r="T88" i="7"/>
  <c r="T89" i="7"/>
  <c r="T90" i="7"/>
  <c r="T91" i="7"/>
  <c r="T92" i="7"/>
  <c r="R3" i="7"/>
  <c r="R4" i="7"/>
  <c r="R5" i="7"/>
  <c r="R16" i="7"/>
  <c r="S16" i="7" s="1"/>
  <c r="R31" i="7"/>
  <c r="R32" i="7"/>
  <c r="R33" i="7"/>
  <c r="R34" i="7"/>
  <c r="S34" i="7" s="1"/>
  <c r="R35" i="7"/>
  <c r="R36" i="7"/>
  <c r="R37" i="7"/>
  <c r="R38" i="7"/>
  <c r="S38" i="7" s="1"/>
  <c r="R39" i="7"/>
  <c r="R40" i="7"/>
  <c r="R41" i="7"/>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R74" i="7"/>
  <c r="S74" i="7" s="1"/>
  <c r="R75" i="7"/>
  <c r="R76" i="7"/>
  <c r="R77" i="7"/>
  <c r="R78" i="7"/>
  <c r="S78" i="7" s="1"/>
  <c r="R79" i="7"/>
  <c r="R87" i="7"/>
  <c r="R88" i="7"/>
  <c r="R89" i="7"/>
  <c r="S89" i="7" s="1"/>
  <c r="R90" i="7"/>
  <c r="R91" i="7"/>
  <c r="R92" i="7"/>
  <c r="P3" i="7"/>
  <c r="P4" i="7"/>
  <c r="P5" i="7"/>
  <c r="Q5" i="7" s="1"/>
  <c r="P16" i="7"/>
  <c r="Q16" i="7" s="1"/>
  <c r="P31" i="7"/>
  <c r="P32" i="7"/>
  <c r="P33" i="7"/>
  <c r="P34" i="7"/>
  <c r="Q34" i="7" s="1"/>
  <c r="P35" i="7"/>
  <c r="P36" i="7"/>
  <c r="P37" i="7"/>
  <c r="Q37" i="7" s="1"/>
  <c r="P38" i="7"/>
  <c r="Q38" i="7" s="1"/>
  <c r="P39" i="7"/>
  <c r="P40" i="7"/>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P79" i="7"/>
  <c r="Q79" i="7" s="1"/>
  <c r="P87" i="7"/>
  <c r="P88" i="7"/>
  <c r="Q88" i="7" s="1"/>
  <c r="P89" i="7"/>
  <c r="P90" i="7"/>
  <c r="P91" i="7"/>
  <c r="P92" i="7"/>
  <c r="F93" i="7"/>
  <c r="G93" i="7"/>
  <c r="U57"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A7" i="2"/>
  <c r="E7" i="2" s="1"/>
  <c r="F7" i="2" s="1"/>
  <c r="G7" i="2" s="1"/>
  <c r="A8" i="2"/>
  <c r="A9" i="2"/>
  <c r="E9" i="2" s="1"/>
  <c r="A10" i="2"/>
  <c r="A11" i="2"/>
  <c r="E11" i="2" s="1"/>
  <c r="F11" i="2" s="1"/>
  <c r="G11" i="2" s="1"/>
  <c r="A12" i="2"/>
  <c r="A13" i="2"/>
  <c r="A14" i="2"/>
  <c r="A15" i="2"/>
  <c r="M15" i="2" s="1"/>
  <c r="N15" i="2" s="1"/>
  <c r="O15" i="2" s="1"/>
  <c r="A16" i="2"/>
  <c r="M16" i="2" s="1"/>
  <c r="A17" i="2"/>
  <c r="E17" i="2" s="1"/>
  <c r="F17" i="2" s="1"/>
  <c r="G17" i="2" s="1"/>
  <c r="A18" i="2"/>
  <c r="A19" i="2"/>
  <c r="E19" i="2" s="1"/>
  <c r="A20" i="2"/>
  <c r="A21" i="2"/>
  <c r="I21" i="2" s="1"/>
  <c r="J21" i="2" s="1"/>
  <c r="K21" i="2" s="1"/>
  <c r="A22" i="2"/>
  <c r="A23" i="2"/>
  <c r="A24" i="2"/>
  <c r="M24" i="2" s="1"/>
  <c r="N24" i="2" s="1"/>
  <c r="A25" i="2"/>
  <c r="A26" i="2"/>
  <c r="A27" i="2"/>
  <c r="E27" i="2" s="1"/>
  <c r="F27" i="2" s="1"/>
  <c r="G27" i="2" s="1"/>
  <c r="A28" i="2"/>
  <c r="Q28" i="2" s="1"/>
  <c r="R28" i="2" s="1"/>
  <c r="S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M42" i="2" s="1"/>
  <c r="N42" i="2" s="1"/>
  <c r="O42" i="2" s="1"/>
  <c r="A43" i="2"/>
  <c r="A44" i="2"/>
  <c r="A45" i="2"/>
  <c r="A46" i="2"/>
  <c r="A47" i="2"/>
  <c r="E47" i="2" s="1"/>
  <c r="F47" i="2" s="1"/>
  <c r="G47" i="2" s="1"/>
  <c r="A48" i="2"/>
  <c r="M48" i="2" s="1"/>
  <c r="N48" i="2" s="1"/>
  <c r="O48" i="2" s="1"/>
  <c r="A49" i="2"/>
  <c r="E49" i="2" s="1"/>
  <c r="F49" i="2" s="1"/>
  <c r="G49" i="2" s="1"/>
  <c r="A50" i="2"/>
  <c r="A51" i="2"/>
  <c r="E51" i="2" s="1"/>
  <c r="F51" i="2" s="1"/>
  <c r="G51" i="2" s="1"/>
  <c r="A52" i="2"/>
  <c r="I52" i="2" s="1"/>
  <c r="J52" i="2" s="1"/>
  <c r="K52" i="2" s="1"/>
  <c r="A53" i="2"/>
  <c r="A54" i="2"/>
  <c r="A55" i="2"/>
  <c r="E55" i="2" s="1"/>
  <c r="F55" i="2" s="1"/>
  <c r="G55" i="2" s="1"/>
  <c r="A56" i="2"/>
  <c r="M56" i="2" s="1"/>
  <c r="N56" i="2" s="1"/>
  <c r="A57" i="2"/>
  <c r="E57" i="2" s="1"/>
  <c r="F57" i="2" s="1"/>
  <c r="G57" i="2" s="1"/>
  <c r="A58" i="2"/>
  <c r="Q58" i="2" s="1"/>
  <c r="R58" i="2" s="1"/>
  <c r="S58" i="2" s="1"/>
  <c r="A59" i="2"/>
  <c r="E59" i="2" s="1"/>
  <c r="F59" i="2" s="1"/>
  <c r="G59" i="2" s="1"/>
  <c r="A60" i="2"/>
  <c r="I60" i="2" s="1"/>
  <c r="A61" i="2"/>
  <c r="M61" i="2" s="1"/>
  <c r="N61" i="2" s="1"/>
  <c r="O61" i="2" s="1"/>
  <c r="A63" i="2"/>
  <c r="Q63" i="2" s="1"/>
  <c r="R63" i="2" s="1"/>
  <c r="S63" i="2" s="1"/>
  <c r="A64" i="2"/>
  <c r="E64" i="2" s="1"/>
  <c r="F64" i="2" s="1"/>
  <c r="G64" i="2" s="1"/>
  <c r="I17" i="2"/>
  <c r="I9" i="2"/>
  <c r="E29" i="2"/>
  <c r="E21" i="2"/>
  <c r="F21" i="2" s="1"/>
  <c r="G21" i="2" s="1"/>
  <c r="E5" i="2"/>
  <c r="M3" i="2"/>
  <c r="E3" i="2"/>
  <c r="F3" i="2" s="1"/>
  <c r="G3" i="2" s="1"/>
  <c r="M63" i="2"/>
  <c r="E56" i="2"/>
  <c r="Q54" i="2"/>
  <c r="M54" i="2"/>
  <c r="N54" i="2" s="1"/>
  <c r="O54" i="2" s="1"/>
  <c r="E54" i="2"/>
  <c r="Q50" i="2"/>
  <c r="R50" i="2" s="1"/>
  <c r="S50" i="2" s="1"/>
  <c r="M50" i="2"/>
  <c r="N50" i="2" s="1"/>
  <c r="O50" i="2" s="1"/>
  <c r="E50" i="2"/>
  <c r="F50" i="2" s="1"/>
  <c r="G50" i="2" s="1"/>
  <c r="Q44" i="2"/>
  <c r="R44" i="2" s="1"/>
  <c r="S44" i="2" s="1"/>
  <c r="Q42" i="2"/>
  <c r="R42" i="2" s="1"/>
  <c r="S42" i="2" s="1"/>
  <c r="E40" i="2"/>
  <c r="F40" i="2" s="1"/>
  <c r="G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I30" i="2"/>
  <c r="I28" i="2"/>
  <c r="J28" i="2" s="1"/>
  <c r="K28" i="2" s="1"/>
  <c r="I26" i="2"/>
  <c r="Q26" i="2"/>
  <c r="M26" i="2"/>
  <c r="E26" i="2"/>
  <c r="I24" i="2"/>
  <c r="E24" i="2"/>
  <c r="F24" i="2" s="1"/>
  <c r="G24" i="2" s="1"/>
  <c r="Q24" i="2"/>
  <c r="I22" i="2"/>
  <c r="Q22" i="2"/>
  <c r="M22" i="2"/>
  <c r="N22" i="2" s="1"/>
  <c r="O22" i="2" s="1"/>
  <c r="E22" i="2"/>
  <c r="Q20" i="2"/>
  <c r="I18" i="2"/>
  <c r="Q18" i="2"/>
  <c r="R18" i="2" s="1"/>
  <c r="S18" i="2" s="1"/>
  <c r="M18" i="2"/>
  <c r="E18" i="2"/>
  <c r="I16" i="2"/>
  <c r="E16" i="2"/>
  <c r="F16" i="2" s="1"/>
  <c r="G16" i="2" s="1"/>
  <c r="Q16" i="2"/>
  <c r="I14" i="2"/>
  <c r="Q14" i="2"/>
  <c r="M14" i="2"/>
  <c r="N14" i="2" s="1"/>
  <c r="O14" i="2" s="1"/>
  <c r="E14" i="2"/>
  <c r="I12" i="2"/>
  <c r="E12" i="2"/>
  <c r="Q12" i="2"/>
  <c r="Q10" i="2"/>
  <c r="E8" i="2"/>
  <c r="I6" i="2"/>
  <c r="Q6" i="2"/>
  <c r="R6" i="2" s="1"/>
  <c r="S6" i="2" s="1"/>
  <c r="M6" i="2"/>
  <c r="E6" i="2"/>
  <c r="E4" i="2"/>
  <c r="F4" i="2" s="1"/>
  <c r="G4" i="2" s="1"/>
  <c r="I3" i="2"/>
  <c r="I63" i="2"/>
  <c r="I58" i="2"/>
  <c r="I54" i="2"/>
  <c r="I50" i="2"/>
  <c r="J50" i="2" s="1"/>
  <c r="K50" i="2" s="1"/>
  <c r="I42" i="2"/>
  <c r="J42" i="2" s="1"/>
  <c r="K42" i="2" s="1"/>
  <c r="I38" i="2"/>
  <c r="J38" i="2" s="1"/>
  <c r="K38" i="2" s="1"/>
  <c r="I34" i="2"/>
  <c r="J34" i="2" s="1"/>
  <c r="K34" i="2" s="1"/>
  <c r="M60" i="2"/>
  <c r="N60" i="2" s="1"/>
  <c r="O60" i="2" s="1"/>
  <c r="M36" i="2"/>
  <c r="N36" i="2" s="1"/>
  <c r="O36" i="2" s="1"/>
  <c r="M20" i="2"/>
  <c r="N20" i="2" s="1"/>
  <c r="O20" i="2" s="1"/>
  <c r="M12" i="2"/>
  <c r="Q64" i="2"/>
  <c r="M64" i="2"/>
  <c r="N64" i="2" s="1"/>
  <c r="O64" i="2" s="1"/>
  <c r="Q59" i="2"/>
  <c r="M59" i="2"/>
  <c r="N59" i="2" s="1"/>
  <c r="O59" i="2" s="1"/>
  <c r="Q57" i="2"/>
  <c r="M57" i="2"/>
  <c r="Q55" i="2"/>
  <c r="R55" i="2" s="1"/>
  <c r="S55" i="2" s="1"/>
  <c r="M55" i="2"/>
  <c r="N55" i="2" s="1"/>
  <c r="O55" i="2" s="1"/>
  <c r="Q51" i="2"/>
  <c r="R51" i="2" s="1"/>
  <c r="S51" i="2" s="1"/>
  <c r="M51" i="2"/>
  <c r="N51" i="2" s="1"/>
  <c r="O51" i="2" s="1"/>
  <c r="Q49" i="2"/>
  <c r="R49" i="2" s="1"/>
  <c r="S49" i="2" s="1"/>
  <c r="Q47" i="2"/>
  <c r="R47" i="2" s="1"/>
  <c r="S47" i="2" s="1"/>
  <c r="M47" i="2"/>
  <c r="N47" i="2" s="1"/>
  <c r="O47" i="2" s="1"/>
  <c r="Q41" i="2"/>
  <c r="R41" i="2" s="1"/>
  <c r="S41" i="2" s="1"/>
  <c r="M41" i="2"/>
  <c r="N41" i="2" s="1"/>
  <c r="O41" i="2" s="1"/>
  <c r="Q39" i="2"/>
  <c r="R39" i="2" s="1"/>
  <c r="S39" i="2" s="1"/>
  <c r="M39" i="2"/>
  <c r="N39" i="2" s="1"/>
  <c r="O39" i="2" s="1"/>
  <c r="Q37" i="2"/>
  <c r="R37" i="2" s="1"/>
  <c r="S37" i="2" s="1"/>
  <c r="M37" i="2"/>
  <c r="N37" i="2" s="1"/>
  <c r="O37" i="2" s="1"/>
  <c r="Q35" i="2"/>
  <c r="R35" i="2" s="1"/>
  <c r="S35" i="2" s="1"/>
  <c r="Q33" i="2"/>
  <c r="R33" i="2" s="1"/>
  <c r="S33" i="2" s="1"/>
  <c r="M33" i="2"/>
  <c r="N33" i="2" s="1"/>
  <c r="O33" i="2" s="1"/>
  <c r="Q31" i="2"/>
  <c r="R31" i="2" s="1"/>
  <c r="S31" i="2" s="1"/>
  <c r="M31" i="2"/>
  <c r="N31" i="2" s="1"/>
  <c r="O31" i="2" s="1"/>
  <c r="Q29" i="2"/>
  <c r="M29" i="2"/>
  <c r="N29" i="2" s="1"/>
  <c r="O29" i="2" s="1"/>
  <c r="Q27" i="2"/>
  <c r="R27" i="2" s="1"/>
  <c r="S27" i="2" s="1"/>
  <c r="M27" i="2"/>
  <c r="Q23" i="2"/>
  <c r="M21" i="2"/>
  <c r="N21" i="2" s="1"/>
  <c r="O21" i="2" s="1"/>
  <c r="Q19" i="2"/>
  <c r="M19" i="2"/>
  <c r="N19" i="2" s="1"/>
  <c r="O19" i="2" s="1"/>
  <c r="Q17" i="2"/>
  <c r="M17" i="2"/>
  <c r="N17" i="2" s="1"/>
  <c r="O17" i="2" s="1"/>
  <c r="M11" i="2"/>
  <c r="N11" i="2" s="1"/>
  <c r="O11" i="2" s="1"/>
  <c r="Q9" i="2"/>
  <c r="M9" i="2"/>
  <c r="N9" i="2" s="1"/>
  <c r="O9" i="2" s="1"/>
  <c r="M7" i="2"/>
  <c r="Q5" i="2"/>
  <c r="M5" i="2"/>
  <c r="I64" i="2"/>
  <c r="I61" i="2"/>
  <c r="J61" i="2" s="1"/>
  <c r="K61" i="2" s="1"/>
  <c r="I59" i="2"/>
  <c r="I57" i="2"/>
  <c r="I55" i="2"/>
  <c r="J55" i="2" s="1"/>
  <c r="K55" i="2" s="1"/>
  <c r="I51" i="2"/>
  <c r="J51" i="2" s="1"/>
  <c r="K51" i="2" s="1"/>
  <c r="I47" i="2"/>
  <c r="J47" i="2" s="1"/>
  <c r="K47" i="2" s="1"/>
  <c r="I41" i="2"/>
  <c r="J41" i="2" s="1"/>
  <c r="K41" i="2" s="1"/>
  <c r="I39" i="2"/>
  <c r="J39" i="2" s="1"/>
  <c r="K39" i="2" s="1"/>
  <c r="I37" i="2"/>
  <c r="J37" i="2" s="1"/>
  <c r="K37" i="2" s="1"/>
  <c r="I35" i="2"/>
  <c r="J35" i="2" s="1"/>
  <c r="K35" i="2" s="1"/>
  <c r="I33" i="2"/>
  <c r="J33" i="2" s="1"/>
  <c r="K33" i="2" s="1"/>
  <c r="I31" i="2"/>
  <c r="J31" i="2" s="1"/>
  <c r="K31" i="2" s="1"/>
  <c r="I27" i="2"/>
  <c r="J27" i="2" s="1"/>
  <c r="K27" i="2" s="1"/>
  <c r="I23" i="2"/>
  <c r="J23" i="2" s="1"/>
  <c r="K23" i="2" s="1"/>
  <c r="I19" i="2"/>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F27" i="9"/>
  <c r="F28" i="9"/>
  <c r="G28" i="9"/>
  <c r="F5" i="9"/>
  <c r="G5" i="9"/>
  <c r="F56" i="2"/>
  <c r="G56" i="2" s="1"/>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U32" i="7"/>
  <c r="S32" i="7"/>
  <c r="Q32"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8" i="2"/>
  <c r="K58" i="2" s="1"/>
  <c r="J57" i="2"/>
  <c r="K57" i="2" s="1"/>
  <c r="O56" i="2"/>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3" i="2"/>
  <c r="O63" i="2" s="1"/>
  <c r="N57" i="2"/>
  <c r="O57" i="2" s="1"/>
  <c r="N27" i="2"/>
  <c r="O27" i="2" s="1"/>
  <c r="N26" i="2"/>
  <c r="O26" i="2" s="1"/>
  <c r="O24" i="2"/>
  <c r="N18" i="2"/>
  <c r="O18" i="2" s="1"/>
  <c r="N16" i="2"/>
  <c r="O16" i="2" s="1"/>
  <c r="N12" i="2"/>
  <c r="O12" i="2" s="1"/>
  <c r="N7" i="2"/>
  <c r="O7" i="2" s="1"/>
  <c r="N6" i="2"/>
  <c r="O6" i="2" s="1"/>
  <c r="N5" i="2"/>
  <c r="O5" i="2" s="1"/>
  <c r="N3" i="2"/>
  <c r="O3" i="2" s="1"/>
  <c r="U92" i="7"/>
  <c r="U91" i="7"/>
  <c r="U90" i="7"/>
  <c r="U89" i="7"/>
  <c r="U88" i="7"/>
  <c r="U87" i="7"/>
  <c r="U79" i="7"/>
  <c r="U78" i="7"/>
  <c r="U77" i="7"/>
  <c r="U76" i="7"/>
  <c r="U75" i="7"/>
  <c r="U74" i="7"/>
  <c r="U73" i="7"/>
  <c r="U41" i="7"/>
  <c r="U40" i="7"/>
  <c r="U39" i="7"/>
  <c r="U38" i="7"/>
  <c r="U37" i="7"/>
  <c r="U36" i="7"/>
  <c r="U35" i="7"/>
  <c r="U34" i="7"/>
  <c r="U33" i="7"/>
  <c r="U31" i="7"/>
  <c r="U16" i="7"/>
  <c r="U5" i="7"/>
  <c r="U4" i="7"/>
  <c r="U3" i="7"/>
  <c r="T2" i="7"/>
  <c r="U2" i="7" s="1"/>
  <c r="S92" i="7"/>
  <c r="S91" i="7"/>
  <c r="S90" i="7"/>
  <c r="S88" i="7"/>
  <c r="S87" i="7"/>
  <c r="S79" i="7"/>
  <c r="S77" i="7"/>
  <c r="S76" i="7"/>
  <c r="S75" i="7"/>
  <c r="S73" i="7"/>
  <c r="S41" i="7"/>
  <c r="S40" i="7"/>
  <c r="S39" i="7"/>
  <c r="S37" i="7"/>
  <c r="S36" i="7"/>
  <c r="S35" i="7"/>
  <c r="S33" i="7"/>
  <c r="S31" i="7"/>
  <c r="S5" i="7"/>
  <c r="S4" i="7"/>
  <c r="S3" i="7"/>
  <c r="R2" i="7"/>
  <c r="S2" i="12"/>
  <c r="O2" i="12"/>
  <c r="P2" i="12" s="1"/>
  <c r="K2" i="12"/>
  <c r="K94" i="12" s="1"/>
  <c r="L94" i="12" s="1"/>
  <c r="S2" i="7"/>
  <c r="F2" i="8"/>
  <c r="G2" i="8" s="1"/>
  <c r="F54" i="2"/>
  <c r="G54" i="2" s="1"/>
  <c r="F29" i="2"/>
  <c r="G29" i="2" s="1"/>
  <c r="F26" i="2"/>
  <c r="G26" i="2" s="1"/>
  <c r="F22" i="2"/>
  <c r="G22" i="2" s="1"/>
  <c r="F19" i="2"/>
  <c r="G19" i="2" s="1"/>
  <c r="F18" i="2"/>
  <c r="G18" i="2" s="1"/>
  <c r="F14" i="2"/>
  <c r="G14" i="2" s="1"/>
  <c r="F12" i="2"/>
  <c r="G12" i="2" s="1"/>
  <c r="F9" i="2"/>
  <c r="G9" i="2" s="1"/>
  <c r="F8" i="2"/>
  <c r="G8" i="2" s="1"/>
  <c r="F6" i="2"/>
  <c r="G6" i="2" s="1"/>
  <c r="F5" i="2"/>
  <c r="G5" i="2" s="1"/>
  <c r="J64" i="2"/>
  <c r="K64" i="2" s="1"/>
  <c r="J63" i="2"/>
  <c r="K63" i="2" s="1"/>
  <c r="J60" i="2"/>
  <c r="K60" i="2" s="1"/>
  <c r="J59" i="2"/>
  <c r="K59" i="2" s="1"/>
  <c r="J54" i="2"/>
  <c r="K54" i="2" s="1"/>
  <c r="J30" i="2"/>
  <c r="K30" i="2" s="1"/>
  <c r="J29" i="2"/>
  <c r="K29" i="2" s="1"/>
  <c r="J26" i="2"/>
  <c r="K26" i="2" s="1"/>
  <c r="J24" i="2"/>
  <c r="K24" i="2" s="1"/>
  <c r="J22" i="2"/>
  <c r="K22" i="2" s="1"/>
  <c r="J19" i="2"/>
  <c r="K19" i="2" s="1"/>
  <c r="J18" i="2"/>
  <c r="K18" i="2" s="1"/>
  <c r="J17" i="2"/>
  <c r="K17" i="2" s="1"/>
  <c r="J16" i="2"/>
  <c r="K16" i="2" s="1"/>
  <c r="J14" i="2"/>
  <c r="K14" i="2" s="1"/>
  <c r="J12" i="2"/>
  <c r="K12" i="2" s="1"/>
  <c r="J9" i="2"/>
  <c r="K9" i="2" s="1"/>
  <c r="J6" i="2"/>
  <c r="K6" i="2" s="1"/>
  <c r="J3" i="2"/>
  <c r="R64" i="2"/>
  <c r="S64" i="2" s="1"/>
  <c r="R59" i="2"/>
  <c r="S59" i="2" s="1"/>
  <c r="R57" i="2"/>
  <c r="S57" i="2" s="1"/>
  <c r="R54" i="2"/>
  <c r="S54" i="2" s="1"/>
  <c r="R29" i="2"/>
  <c r="S29" i="2" s="1"/>
  <c r="R26" i="2"/>
  <c r="S26" i="2" s="1"/>
  <c r="R24" i="2"/>
  <c r="S24" i="2" s="1"/>
  <c r="R23" i="2"/>
  <c r="S23" i="2" s="1"/>
  <c r="R22" i="2"/>
  <c r="S22" i="2" s="1"/>
  <c r="R20" i="2"/>
  <c r="S20" i="2" s="1"/>
  <c r="R19" i="2"/>
  <c r="S19" i="2" s="1"/>
  <c r="R17" i="2"/>
  <c r="S17" i="2" s="1"/>
  <c r="R16" i="2"/>
  <c r="S16" i="2" s="1"/>
  <c r="R14" i="2"/>
  <c r="S14" i="2" s="1"/>
  <c r="R12" i="2"/>
  <c r="S12" i="2" s="1"/>
  <c r="R10" i="2"/>
  <c r="S10" i="2" s="1"/>
  <c r="R9" i="2"/>
  <c r="S9" i="2" s="1"/>
  <c r="R5" i="2"/>
  <c r="S5" i="2" s="1"/>
  <c r="D81" i="2"/>
  <c r="C17" i="1" s="1"/>
  <c r="P2" i="7"/>
  <c r="Q2" i="7" s="1"/>
  <c r="Q3" i="7"/>
  <c r="Q4" i="7"/>
  <c r="Q31" i="7"/>
  <c r="Q33" i="7"/>
  <c r="Q35" i="7"/>
  <c r="Q36" i="7"/>
  <c r="Q39" i="7"/>
  <c r="Q40" i="7"/>
  <c r="E5" i="3"/>
  <c r="E6" i="3"/>
  <c r="F6" i="3" s="1"/>
  <c r="E7" i="3"/>
  <c r="F7" i="3" s="1"/>
  <c r="E8" i="3"/>
  <c r="F8" i="3" s="1"/>
  <c r="E9" i="3"/>
  <c r="F9" i="3" s="1"/>
  <c r="E10" i="3"/>
  <c r="F10" i="3"/>
  <c r="E11" i="3"/>
  <c r="F11" i="3"/>
  <c r="E13" i="3"/>
  <c r="F13" i="3"/>
  <c r="E14" i="3"/>
  <c r="F14" i="3"/>
  <c r="E15" i="3"/>
  <c r="F15" i="3"/>
  <c r="N93" i="7"/>
  <c r="U93" i="7"/>
  <c r="K93" i="7"/>
  <c r="U94" i="12"/>
  <c r="N94" i="12"/>
  <c r="M94" i="12"/>
  <c r="F94" i="12"/>
  <c r="E94" i="12"/>
  <c r="L81" i="2"/>
  <c r="D19" i="9"/>
  <c r="C31" i="1"/>
  <c r="E31" i="1" s="1"/>
  <c r="G19" i="9"/>
  <c r="Q73" i="7"/>
  <c r="Q74" i="7"/>
  <c r="Q76" i="7"/>
  <c r="Q78" i="7"/>
  <c r="Q87" i="7"/>
  <c r="Q89" i="7"/>
  <c r="Q90" i="7"/>
  <c r="Q91" i="7"/>
  <c r="Q92" i="7"/>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c r="D18" i="3"/>
  <c r="D14" i="1" s="1"/>
  <c r="C18" i="3"/>
  <c r="C14" i="1" s="1"/>
  <c r="E16" i="3"/>
  <c r="F16" i="3"/>
  <c r="E4" i="3"/>
  <c r="F4" i="3" s="1"/>
  <c r="E27" i="1"/>
  <c r="C18" i="1"/>
  <c r="C39" i="1"/>
  <c r="O45" i="9"/>
  <c r="C38" i="1"/>
  <c r="E38" i="1" s="1"/>
  <c r="O19" i="9"/>
  <c r="C22" i="1"/>
  <c r="G45" i="9"/>
  <c r="D26" i="11"/>
  <c r="E40" i="1"/>
  <c r="E22" i="1"/>
  <c r="F26" i="11"/>
  <c r="S94" i="12" l="1"/>
  <c r="T94" i="1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K3" i="2"/>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<sst xmlns="http://schemas.openxmlformats.org/spreadsheetml/2006/main" count="1421" uniqueCount="515">
  <si>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</si>
  <si>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</si>
  <si>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</si>
  <si>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</si>
  <si>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</si>
  <si>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</si>
  <si>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</si>
  <si>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</si>
  <si>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</si>
  <si>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</si>
  <si>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</si>
  <si>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</si>
  <si>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</si>
  <si>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</si>
  <si>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</si>
  <si>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</si>
  <si>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</si>
  <si>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</si>
  <si>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</si>
  <si>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</si>
  <si>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</si>
  <si>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</si>
  <si>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</si>
  <si>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</si>
  <si>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</si>
  <si>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</si>
  <si>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</si>
  <si>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</si>
  <si>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</si>
  <si>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</si>
  <si>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</si>
  <si>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</si>
  <si>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</si>
  <si>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</si>
  <si>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</si>
  <si>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</si>
  <si>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</si>
  <si>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</si>
  <si>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</si>
  <si>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</si>
  <si>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</si>
  <si>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</si>
  <si>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</si>
  <si>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</si>
  <si>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</si>
  <si>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</si>
  <si>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</si>
  <si>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</si>
  <si>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</si>
  <si>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</si>
  <si>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</si>
  <si>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</si>
  <si>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</si>
  <si>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</si>
  <si>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</si>
  <si>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</si>
  <si>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</si>
  <si>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</si>
  <si>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</si>
  <si>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</si>
  <si>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</si>
  <si>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</si>
  <si>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</si>
  <si>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</si>
  <si>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</si>
  <si>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</si>
  <si>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</si>
  <si>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</si>
  <si>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</si>
  <si>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</si>
  <si>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</si>
  <si>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</si>
  <si>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</si>
  <si>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</si>
  <si>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</si>
  <si>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</si>
  <si>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</si>
  <si>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</si>
  <si>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</si>
  <si>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</si>
  <si>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</si>
  <si>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</si>
  <si>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</si>
  <si>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</si>
  <si>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</si>
  <si>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</si>
  <si>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</si>
  <si>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</si>
  <si>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</si>
  <si>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</si>
  <si>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</si>
  <si>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</si>
  <si>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</si>
  <si>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</si>
  <si>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</si>
  <si>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</si>
  <si>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</si>
  <si>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</si>
  <si>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</si>
  <si>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</si>
  <si>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</si>
  <si>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</si>
  <si>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</si>
  <si>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</si>
  <si>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</si>
  <si>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</si>
  <si>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</si>
  <si>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</si>
  <si>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</si>
  <si>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</si>
  <si>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</si>
  <si>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</si>
  <si>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</si>
  <si>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</si>
  <si>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</si>
  <si>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</si>
  <si>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</si>
  <si>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</si>
  <si>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</si>
  <si>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</si>
  <si>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</si>
  <si>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</si>
  <si>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</si>
  <si>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</si>
  <si>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</si>
  <si>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</si>
  <si>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</si>
  <si>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</si>
  <si>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</si>
  <si>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</si>
  <si>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</si>
  <si>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</si>
  <si>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</si>
  <si>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</si>
  <si>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</si>
  <si>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</si>
  <si>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</si>
  <si>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</si>
  <si>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</si>
  <si>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</si>
  <si>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</si>
  <si>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</si>
  <si>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</si>
  <si>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</si>
  <si>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</si>
  <si>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</si>
  <si>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</si>
  <si>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</si>
  <si>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</si>
  <si>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</si>
  <si>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</si>
  <si>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</si>
  <si>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</si>
  <si>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</si>
  <si>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</si>
  <si>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</si>
  <si>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</si>
  <si>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</si>
  <si>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</si>
  <si>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</si>
  <si>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</si>
  <si>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</si>
  <si>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</si>
  <si>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</si>
  <si>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</si>
  <si>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</si>
  <si>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</si>
  <si>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</si>
  <si>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</si>
  <si>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</si>
  <si>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</si>
  <si>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</si>
  <si>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</si>
  <si>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</si>
  <si>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</si>
  <si>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</si>
  <si>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</si>
  <si>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</si>
  <si>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</si>
  <si>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</si>
  <si>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</si>
  <si>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</si>
  <si>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</si>
  <si>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</si>
  <si>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</si>
  <si>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</si>
  <si>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</si>
  <si>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</si>
  <si>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</si>
  <si>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</si>
  <si>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</si>
  <si>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</si>
  <si>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</si>
  <si>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</si>
  <si>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</si>
  <si>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</si>
  <si>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</si>
  <si>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</si>
  <si>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</si>
  <si>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</si>
  <si>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</si>
  <si>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</si>
  <si>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</si>
  <si>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</si>
  <si>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</si>
  <si>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</si>
  <si>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</si>
  <si>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</si>
  <si>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</si>
  <si>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</si>
  <si>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</si>
  <si>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</si>
  <si>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</si>
  <si>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</si>
  <si>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</si>
  <si>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</si>
  <si>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</si>
  <si>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</si>
  <si>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</si>
  <si>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</si>
  <si>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</si>
  <si>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</si>
  <si>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</si>
  <si>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</si>
  <si>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</si>
  <si>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</si>
  <si>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</si>
  <si>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</si>
  <si>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</si>
  <si>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</si>
  <si>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</si>
  <si>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</si>
  <si>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</si>
  <si>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</si>
  <si>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</si>
  <si>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</si>
  <si>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</si>
  <si>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</si>
  <si>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</si>
  <si>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</si>
  <si>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</si>
  <si>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</si>
  <si>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</si>
  <si>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</si>
  <si>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</si>
  <si>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</si>
  <si>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</si>
  <si>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</si>
  <si>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</si>
  <si>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</si>
  <si>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</si>
  <si>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</si>
  <si>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</si>
  <si>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</si>
  <si>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</si>
  <si>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</si>
  <si>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</si>
  <si>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</si>
  <si>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</si>
  <si>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</si>
  <si>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</si>
  <si>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</si>
  <si>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</si>
  <si>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</si>
  <si>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</si>
  <si>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</si>
  <si>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</si>
  <si>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</si>
  <si>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</si>
  <si>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</si>
  <si>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</si>
  <si>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</si>
  <si>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</si>
  <si>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</si>
  <si>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</si>
  <si>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</si>
  <si>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</si>
  <si>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</si>
  <si>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</si>
  <si>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</si>
  <si>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</si>
  <si>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</si>
  <si>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</si>
  <si>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</si>
  <si>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</si>
  <si>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</si>
  <si>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</si>
  <si>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</si>
  <si>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</si>
  <si>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</si>
  <si>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</si>
  <si>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</si>
  <si>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</si>
  <si>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nyc0</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</si>
  <si>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</si>
  <si>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</si>
  <si>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</si>
  <si>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</si>
  <si>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</si>
  <si>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</si>
  <si>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</si>
  <si>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</si>
  <si>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</si>
  <si>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</si>
  <si>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</si>
  <si>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</si>
  <si>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</si>
  <si>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</si>
  <si>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</si>
  <si>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</si>
  <si>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N07059210</t>
  </si>
  <si>
    <t>B908F01</t>
  </si>
  <si>
    <t>ASML HOLDING NV</t>
  </si>
  <si>
    <t>BAE SYSTEMS PLC</t>
  </si>
  <si>
    <t>gb</t>
  </si>
  <si>
    <t>Baloise-Holding AG</t>
  </si>
  <si>
    <t>ch</t>
  </si>
  <si>
    <t>05965X109</t>
  </si>
  <si>
    <t>Banco Santander-Chile</t>
  </si>
  <si>
    <t>Barrick Gold Corp.</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</si>
  <si>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</si>
  <si>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</si>
  <si>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</si>
  <si>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</si>
  <si>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</si>
  <si>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</si>
  <si>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</si>
  <si>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</si>
  <si>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</si>
  <si>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</si>
  <si>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</si>
  <si>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</si>
  <si>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</si>
  <si>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</si>
  <si>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</si>
  <si>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</si>
  <si>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</si>
  <si>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</si>
  <si>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</si>
  <si>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</si>
  <si>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</si>
  <si>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</si>
  <si>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</si>
  <si>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</si>
  <si>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</si>
  <si>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</si>
  <si>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</si>
  <si>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</si>
  <si>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</si>
  <si>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</si>
  <si>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</si>
  <si>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</si>
  <si>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</si>
  <si>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</si>
  <si>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</si>
  <si>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</si>
  <si>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</si>
  <si>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</si>
  <si>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</si>
  <si>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</si>
  <si>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</si>
  <si>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</si>
  <si>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</si>
  <si>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</si>
  <si>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</si>
  <si>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</si>
  <si>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</si>
  <si>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</si>
  <si>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</si>
  <si>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</si>
  <si>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</si>
  <si>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</si>
  <si>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</si>
  <si>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</si>
  <si>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</si>
  <si>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</si>
  <si>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</si>
  <si>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</si>
  <si>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</si>
  <si>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</si>
  <si>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</si>
  <si>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</si>
  <si>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</si>
  <si>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</si>
  <si>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</si>
  <si>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</si>
  <si>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</si>
  <si>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</si>
  <si>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</si>
  <si>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</si>
  <si>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</si>
  <si>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</si>
  <si>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</si>
  <si>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</si>
  <si>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</si>
  <si>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</si>
  <si>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</si>
  <si>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</si>
  <si>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</si>
  <si>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</si>
  <si>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</si>
  <si>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</si>
  <si>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</si>
  <si>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</si>
  <si>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</si>
  <si>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</si>
  <si>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</si>
  <si>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</si>
  <si>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</si>
  <si>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</si>
  <si>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</si>
  <si>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</si>
  <si>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</si>
  <si>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</si>
  <si>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</si>
  <si>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</si>
  <si>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</si>
  <si>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</si>
  <si>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</si>
  <si>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</si>
  <si>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</si>
  <si>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</si>
  <si>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</si>
  <si>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</si>
  <si>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</si>
  <si>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8611229F8</t>
  </si>
  <si>
    <t>STATE STREET BANK + TRUST CO</t>
  </si>
  <si>
    <t>CHF</t>
  </si>
  <si>
    <t>SWISS FRANC</t>
  </si>
  <si>
    <t>EUR</t>
  </si>
  <si>
    <t>EURO CURRENCY</t>
  </si>
  <si>
    <t>GBP</t>
  </si>
  <si>
    <t>POUND STERLING</t>
  </si>
  <si>
    <t>JPY</t>
  </si>
  <si>
    <t>JAPANESE YEN</t>
  </si>
  <si>
    <t>USD</t>
  </si>
  <si>
    <t>48137C108</t>
  </si>
  <si>
    <t>JULIUS BAER GROUP LTD UN ADR</t>
  </si>
  <si>
    <t>001317205</t>
  </si>
  <si>
    <t>AIA GROUP LTD SP ADR</t>
  </si>
  <si>
    <t>ASML HOLDING NV NY REG SHS</t>
  </si>
  <si>
    <t>UBS GROUP AG REG</t>
  </si>
  <si>
    <t>FERRARI NV</t>
  </si>
  <si>
    <t>YUM CHINA HOLDINGS INC</t>
  </si>
  <si>
    <t>BJ2KSG907</t>
  </si>
  <si>
    <t>AKZO NOBEL N.V.</t>
  </si>
  <si>
    <t>TELEPERFORMANCE</t>
  </si>
  <si>
    <t>026349902</t>
  </si>
  <si>
    <t>DASSAULT SYSTEMES SE</t>
  </si>
  <si>
    <t>DEUTSCHE BANK AG REGISTERED</t>
  </si>
  <si>
    <t>MAKITA CORP</t>
  </si>
  <si>
    <t>NIDEC CORP</t>
  </si>
  <si>
    <t>OMRON CORP</t>
  </si>
  <si>
    <t>ORIX CORP</t>
  </si>
  <si>
    <t>TDK CORP</t>
  </si>
  <si>
    <t>NOKIA CORP SPON ADR</t>
  </si>
  <si>
    <t>067901108</t>
  </si>
  <si>
    <t>BARRICK GOLD CORP</t>
  </si>
  <si>
    <t>SAP SE SPONSORED ADR</t>
  </si>
  <si>
    <t>BALOISE HOLDING AG   REG</t>
  </si>
  <si>
    <t>CREDIT SUISSE GROUP AG REG</t>
  </si>
  <si>
    <t>LONZA GROUP AG REG</t>
  </si>
  <si>
    <t>B0744B906</t>
  </si>
  <si>
    <t>BUNZL PLC</t>
  </si>
  <si>
    <t>LOGITECH INTERNATIONAL REG</t>
  </si>
  <si>
    <t>B1JB4K905</t>
  </si>
  <si>
    <t>SYMRISE AG</t>
  </si>
  <si>
    <t>VESTAS WIND SYSTEMS UNSP ADR</t>
  </si>
  <si>
    <t>AUD</t>
  </si>
  <si>
    <t>B28YTC906</t>
  </si>
  <si>
    <t>TENCENT HOLDINGS LTD UNS ADR</t>
  </si>
  <si>
    <t>B4R2R5908</t>
  </si>
  <si>
    <t>JULIUS BAER GROUP LTD</t>
  </si>
  <si>
    <t>AERCAP HOLDINGS NV</t>
  </si>
  <si>
    <t>ALIBABA GROUP HOLDING SP ADR</t>
  </si>
  <si>
    <t>AMERICA MOVIL SAB DE CV</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</si>
  <si>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</si>
  <si>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</si>
  <si>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</si>
  <si>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</si>
  <si>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</si>
  <si>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</si>
  <si>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</si>
  <si>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</si>
  <si>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</si>
  <si>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</si>
  <si>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</si>
  <si>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</si>
  <si>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</si>
  <si>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</si>
  <si>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</si>
  <si>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</si>
  <si>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NATIONAL GRID PLC SP ADR</t>
  </si>
  <si>
    <t>NESTLE SA SPONS ADR</t>
  </si>
  <si>
    <t>NOVO NORDISK A/S SPONS ADR</t>
  </si>
  <si>
    <t>OPEN TEXT CORP</t>
  </si>
  <si>
    <t>PEARSON PLC SPONSORED ADR</t>
  </si>
  <si>
    <t>QUIMICA Y MINERA CHIL SP ADR</t>
  </si>
  <si>
    <t>RAKUTEN GROUP INC</t>
  </si>
  <si>
    <t>SHOPIFY INC   CLASS A</t>
  </si>
  <si>
    <t>SK TELECOM CO LTD SPON ADR</t>
  </si>
  <si>
    <t>B1Q3J3907</t>
  </si>
  <si>
    <t>SKF AB B SHARES</t>
  </si>
  <si>
    <t>SMITH + NEPHEW PLC  SPON ADR</t>
  </si>
  <si>
    <t>B1WY23900</t>
  </si>
  <si>
    <t>SMITHS GROUP PLC</t>
  </si>
  <si>
    <t>SONY GROUP CORP   SP ADR</t>
  </si>
  <si>
    <t>STMICROELECTRONICS NV NY SHS</t>
  </si>
  <si>
    <t>TAIWAN SEMICONDUCTOR SP ADR</t>
  </si>
  <si>
    <t>B61JC6908</t>
  </si>
  <si>
    <t>TREASURY WINE ESTATES LTD</t>
  </si>
  <si>
    <t>UNIQURE NV</t>
  </si>
  <si>
    <t>VEOLIA ENVIRONNEMENT</t>
  </si>
  <si>
    <t>YASKAWA ELECTRIC CORP</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</si>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</sst>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289</v>
      </c>
      <c r="B971" s="348"/>
      <c r="C971" s="348"/>
      <c r="D971" s="348"/>
      <c r="E971" s="348"/>
      <c r="F971" s="348"/>
      <c r="G971" s="348"/>
    </row>
    <row r="973" spans="1:7">
      <c r="A973" s="100" t="s">
        <v>290</v>
      </c>
    </row>
    <row r="975" spans="1:7">
      <c r="A975" s="349" t="s">
        <v>280</v>
      </c>
      <c r="B975" s="350"/>
      <c r="C975" s="350"/>
      <c r="D975" s="350"/>
    </row>
    <row r="976" spans="1:7">
      <c r="A976" s="351" t="s">
        <v>281</v>
      </c>
      <c r="B976" s="350"/>
      <c r="C976" s="350"/>
      <c r="D976" s="350"/>
    </row>
    <row r="977" spans="1:4">
      <c r="A977" s="351" t="s">
        <v>282</v>
      </c>
      <c r="B977" s="350"/>
      <c r="C977" s="350"/>
      <c r="D977" s="350"/>
    </row>
    <row r="978" spans="1:4">
      <c r="A978" s="351" t="s">
        <v>283</v>
      </c>
      <c r="B978" s="350"/>
      <c r="C978" s="350"/>
      <c r="D978" s="350"/>
    </row>
    <row r="979" spans="1:4">
      <c r="A979" s="351" t="s">
        <v>284</v>
      </c>
      <c r="B979" s="350"/>
      <c r="C979" s="350"/>
      <c r="D979" s="350"/>
    </row>
    <row r="980" spans="1:4">
      <c r="A980" s="352" t="s">
        <v>285</v>
      </c>
      <c r="B980" s="350"/>
      <c r="C980" s="350"/>
      <c r="D980" s="350"/>
    </row>
    <row r="981" spans="1:4">
      <c r="A981" s="352" t="s">
        <v>287</v>
      </c>
      <c r="B981" s="350"/>
      <c r="C981" s="350"/>
      <c r="D981" s="350"/>
    </row>
    <row r="982" spans="1:4">
      <c r="A982" s="352"/>
      <c r="B982" s="350"/>
      <c r="C982" s="350"/>
      <c r="D982" s="350"/>
    </row>
    <row r="983" spans="1:4">
      <c r="A983" s="100" t="s">
        <v>291</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276</v>
      </c>
      <c r="D1" s="224"/>
      <c r="E1" s="224"/>
      <c r="F1" s="224"/>
      <c r="G1" s="224"/>
      <c r="H1" s="224"/>
    </row>
    <row r="2" spans="1:8" ht="19.5" customHeight="1">
      <c r="A2" s="223" t="s">
        <v>199</v>
      </c>
      <c r="B2" s="224"/>
      <c r="C2" s="224" t="s">
        <v>275</v>
      </c>
      <c r="D2" s="224"/>
      <c r="E2" s="224"/>
      <c r="F2" s="224"/>
      <c r="G2" s="225" t="s">
        <v>26</v>
      </c>
      <c r="H2" s="226" t="s">
        <v>278</v>
      </c>
    </row>
    <row r="3" spans="1:8" ht="19.5" customHeight="1">
      <c r="A3" s="227" t="s">
        <v>107</v>
      </c>
      <c r="B3" s="228"/>
      <c r="C3" s="229">
        <v>45077</v>
      </c>
      <c r="D3" s="224"/>
      <c r="E3" s="224"/>
      <c r="F3" s="224"/>
      <c r="G3" s="225" t="s">
        <v>27</v>
      </c>
      <c r="H3" s="226" t="s">
        <v>277</v>
      </c>
    </row>
    <row r="4" spans="1:8" ht="19.5" customHeight="1">
      <c r="A4" s="233" t="s">
        <v>200</v>
      </c>
      <c r="B4" s="230"/>
      <c r="C4" s="230" t="s">
        <v>260</v>
      </c>
      <c r="D4" s="230"/>
      <c r="E4" s="224"/>
      <c r="F4" s="224"/>
      <c r="G4" s="225" t="s">
        <v>28</v>
      </c>
      <c r="H4" s="226" t="s">
        <v>279</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555373.63</v>
      </c>
      <c r="D14" s="214">
        <f>Cash!D18</f>
        <v>555607.87</v>
      </c>
      <c r="E14" s="215">
        <f>C14-D14</f>
        <v>-234.23999999999069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942758</v>
      </c>
      <c r="D17" s="218">
        <f>Share_Cost_Mkt!E81</f>
        <v>942758</v>
      </c>
      <c r="E17" s="215">
        <f>C17-D17</f>
        <v>0</v>
      </c>
      <c r="F17" s="36"/>
      <c r="G17" s="37" t="s">
        <v>51</v>
      </c>
      <c r="H17" s="38"/>
    </row>
    <row r="18" spans="1:8" ht="15.75">
      <c r="A18" s="45"/>
      <c r="B18" s="47" t="s">
        <v>39</v>
      </c>
      <c r="C18" s="215">
        <f>Share_Cost_Mkt!H81</f>
        <v>24885326.120000005</v>
      </c>
      <c r="D18" s="215">
        <f>Share_Cost_Mkt!I81</f>
        <v>25576895.250000007</v>
      </c>
      <c r="E18" s="215">
        <f>C18-D18</f>
        <v>-691569.13000000268</v>
      </c>
      <c r="F18" s="36"/>
      <c r="G18" s="37" t="s">
        <v>51</v>
      </c>
      <c r="H18" s="38"/>
    </row>
    <row r="19" spans="1:8" ht="79.900000000000006" customHeight="1">
      <c r="A19" s="45"/>
      <c r="B19" s="47" t="s">
        <v>40</v>
      </c>
      <c r="C19" s="215">
        <f>Share_Cost_Mkt!P81</f>
        <v>30027886.269999992</v>
      </c>
      <c r="D19" s="215">
        <f>Share_Cost_Mkt!Q81</f>
        <v>30065842.559999995</v>
      </c>
      <c r="E19" s="215">
        <f>C19-D19</f>
        <v>-37956.290000002831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2177.6499999999996</v>
      </c>
      <c r="D23" s="215">
        <f>SUM(INT_BNI_IM)</f>
        <v>0</v>
      </c>
      <c r="E23" s="215">
        <f t="shared" si="0"/>
        <v>2177.6499999999996</v>
      </c>
      <c r="F23" s="36"/>
      <c r="G23" s="37" t="s">
        <v>3</v>
      </c>
      <c r="H23" s="38"/>
    </row>
    <row r="24" spans="1:8" ht="27.75" customHeight="1">
      <c r="A24" s="45"/>
      <c r="B24" s="45" t="s">
        <v>227</v>
      </c>
      <c r="C24" s="215">
        <f>SUM(Dividends!I94)</f>
        <v>81817.319999999992</v>
      </c>
      <c r="D24" s="215">
        <f>SUM(Dividends!J94)</f>
        <v>0</v>
      </c>
      <c r="E24" s="215">
        <f t="shared" si="0"/>
        <v>81817.319999999992</v>
      </c>
      <c r="F24" s="36"/>
      <c r="G24" s="37" t="s">
        <v>1</v>
      </c>
      <c r="H24" s="38"/>
    </row>
    <row r="25" spans="1:8" ht="15.75">
      <c r="A25" s="45"/>
      <c r="B25" s="45" t="s">
        <v>242</v>
      </c>
      <c r="C25" s="215">
        <f>Tax_Reclaims!J93</f>
        <v>115243.45999999999</v>
      </c>
      <c r="D25" s="215">
        <f>SUM(Tax_Reclaims!M93)</f>
        <v>0</v>
      </c>
      <c r="E25" s="215">
        <f t="shared" si="0"/>
        <v>115243.45999999999</v>
      </c>
      <c r="F25" s="36"/>
      <c r="G25" s="37" t="s">
        <v>2</v>
      </c>
      <c r="H25" s="38"/>
    </row>
    <row r="26" spans="1:8" ht="23.25" customHeight="1">
      <c r="A26" s="45"/>
      <c r="B26" s="47" t="s">
        <v>49</v>
      </c>
      <c r="C26" s="215">
        <f>SUM('Pending_FX '!B11,'Pending_FX '!B22)</f>
        <v>78260.509999999995</v>
      </c>
      <c r="D26" s="215">
        <f>SUM('Pending_FX '!C11,'Pending_FX '!C22)</f>
        <v>0</v>
      </c>
      <c r="E26" s="215">
        <f t="shared" si="0"/>
        <v>78260.509999999995</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78260.509999999995</v>
      </c>
      <c r="D32" s="215">
        <f>SUM('Pending_FX '!C11,'Pending_FX '!C22)</f>
        <v>0</v>
      </c>
      <c r="E32" s="215">
        <f t="shared" ref="E32:E41" si="1">C32-D32</f>
        <v>78260.509999999995</v>
      </c>
      <c r="F32" s="36"/>
      <c r="G32" s="37" t="s">
        <v>45</v>
      </c>
      <c r="H32" s="38"/>
    </row>
    <row r="33" spans="1:8" ht="15.75">
      <c r="A33" s="297"/>
      <c r="B33" s="220" t="s">
        <v>224</v>
      </c>
      <c r="C33" s="219">
        <v>31556.27</v>
      </c>
      <c r="D33" s="219"/>
      <c r="E33" s="215">
        <f>C33-D33</f>
        <v>31556.27</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SUM(Dividends!Q94,Tax_Reclaims!L93)</f>
        <v>-4180.3900000000003</v>
      </c>
      <c r="D37" s="219">
        <f>SUM(Dividends!R94,Tax_Reclaims!O93)</f>
        <v>0</v>
      </c>
      <c r="E37" s="215">
        <f t="shared" si="1"/>
        <v>-4180.3900000000003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-187.46</v>
      </c>
      <c r="D41" s="215">
        <f>'Pending_FX '!E25</f>
        <v>0</v>
      </c>
      <c r="E41" s="215">
        <f t="shared" si="1"/>
        <v>-187.46</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SUM(C14+C19+C22+C23+C24+C25+C26+C27+C28)-SUM(C31:C35)+SUM(C37:C41)</f>
        <v>30746574.20999999</v>
      </c>
      <c r="D43" s="215">
        <f>SUM(D14+D19+D22+D23+D24+D25+D26+D27+D28)-SUM(D31:D35)+SUM(D37:D41)</f>
        <v>30621450.429999996</v>
      </c>
      <c r="E43" s="218">
        <f>C43-D43</f>
        <v>125123.77999999374</v>
      </c>
      <c r="F43" s="305">
        <f>(E43/$D43)*10000</f>
        <v>40.861480512173685</v>
      </c>
      <c r="G43" s="37" t="s">
        <v>247</v>
      </c>
      <c r="H43" s="46"/>
    </row>
    <row r="44" spans="1:8" ht="20.25" customHeight="1">
      <c r="A44" s="45"/>
      <c r="B44" s="306" t="s">
        <v>50</v>
      </c>
      <c r="C44" s="45"/>
      <c r="D44" s="45"/>
      <c r="E44" s="304">
        <f>IF(ISERROR(E43/C43),0,E43/C43)</f>
        <v>4.0695193924823857E-3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280</v>
      </c>
      <c r="C47" s="354"/>
      <c r="D47" s="355"/>
      <c r="E47" s="215"/>
      <c r="F47" s="356"/>
      <c r="G47" s="37"/>
      <c r="H47" s="46"/>
    </row>
    <row r="48" spans="1:8" ht="20.25" customHeight="1">
      <c r="A48" s="29"/>
      <c r="B48" s="357" t="s">
        <v>281</v>
      </c>
      <c r="C48" s="354"/>
      <c r="D48" s="218">
        <f>C25</f>
        <v>115243.45999999999</v>
      </c>
      <c r="E48" s="215"/>
      <c r="F48" s="356"/>
      <c r="G48" s="37"/>
      <c r="H48" s="46"/>
    </row>
    <row r="49" spans="1:8" ht="20.25" customHeight="1">
      <c r="A49" s="29"/>
      <c r="B49" s="357" t="s">
        <v>292</v>
      </c>
      <c r="C49" s="354"/>
      <c r="D49" s="218">
        <f>C23+C24+C27+C28</f>
        <v>83994.969999999987</v>
      </c>
      <c r="E49" s="215"/>
      <c r="F49" s="356"/>
      <c r="G49" s="37"/>
      <c r="H49" s="46"/>
    </row>
    <row r="50" spans="1:8" ht="20.25" customHeight="1">
      <c r="A50" s="29"/>
      <c r="B50" s="357" t="s">
        <v>282</v>
      </c>
      <c r="C50" s="354"/>
      <c r="D50" s="218">
        <f>C33</f>
        <v>31556.27</v>
      </c>
      <c r="E50" s="215"/>
      <c r="F50" s="356"/>
      <c r="G50" s="37"/>
      <c r="H50" s="46"/>
    </row>
    <row r="51" spans="1:8" ht="20.25" customHeight="1">
      <c r="A51" s="29"/>
      <c r="B51" s="357" t="s">
        <v>283</v>
      </c>
      <c r="C51" s="354"/>
      <c r="D51" s="218">
        <f>C34</f>
        <v>0</v>
      </c>
      <c r="E51" s="215"/>
      <c r="F51" s="356"/>
      <c r="G51" s="37"/>
      <c r="H51" s="46"/>
    </row>
    <row r="52" spans="1:8" ht="20.25" customHeight="1">
      <c r="A52" s="29"/>
      <c r="B52" s="357" t="s">
        <v>284</v>
      </c>
      <c r="C52" s="354"/>
      <c r="D52" s="218">
        <f>C35</f>
        <v>0</v>
      </c>
      <c r="E52" s="215"/>
      <c r="F52" s="356"/>
      <c r="G52" s="37"/>
      <c r="H52" s="46"/>
    </row>
    <row r="53" spans="1:8" ht="20.25" customHeight="1">
      <c r="A53" s="29"/>
      <c r="B53" s="358" t="s">
        <v>285</v>
      </c>
      <c r="C53" s="355">
        <f>C43</f>
        <v>30746574.20999999</v>
      </c>
      <c r="D53" s="218">
        <f>D43+D48+D49-D50-D51-D52</f>
        <v>30789132.589999996</v>
      </c>
      <c r="E53" s="215">
        <f>C53-D53</f>
        <v>-42558.380000006407</v>
      </c>
      <c r="F53" s="359">
        <f>(E53/$D53)*10000</f>
        <v>-13.822532958862551</v>
      </c>
      <c r="G53" s="37" t="s">
        <v>286</v>
      </c>
      <c r="H53" s="46"/>
    </row>
    <row r="54" spans="1:8">
      <c r="A54" s="51"/>
      <c r="B54" s="353" t="s">
        <v>287</v>
      </c>
      <c r="C54" s="354"/>
      <c r="D54" s="354"/>
      <c r="E54" s="304">
        <f>IF(ISERROR(E53/C53),0,E53/C53)</f>
        <v>-1.384166564682343E-3</v>
      </c>
      <c r="F54" s="356"/>
      <c r="G54" s="37"/>
      <c r="H54" s="46"/>
    </row>
    <row r="55" spans="1:8" ht="16.5" thickBot="1">
      <c r="B55" s="340"/>
      <c r="C55" s="341"/>
      <c r="D55" s="341"/>
      <c r="E55" s="342"/>
      <c r="F55" s="343"/>
      <c r="G55" s="344"/>
      <c r="H55" s="345"/>
    </row>
    <row r="56" spans="1:8" ht="15.75">
      <c r="B56" s="346" t="s">
        <v>288</v>
      </c>
    </row>
    <row r="57" spans="1:8" ht="15.75">
      <c r="A57" s="45"/>
      <c r="B57" s="298" t="s">
        <v>238</v>
      </c>
      <c r="C57" s="318">
        <v>30746574.210000001</v>
      </c>
      <c r="D57" s="318">
        <v>30746574.210000001</v>
      </c>
      <c r="E57" s="215">
        <f t="shared" ref="E57" si="2">C57-D57</f>
        <v>0</v>
      </c>
      <c r="F57" s="305">
        <f>(E57/$D57)*10000</f>
        <v>0</v>
      </c>
      <c r="G57" s="37" t="s">
        <v>236</v>
      </c>
      <c r="H57" s="46"/>
    </row>
    <row r="58" spans="1:8">
      <c r="A58" s="51"/>
      <c r="B58" s="302"/>
      <c r="C58" s="303"/>
      <c r="D58" s="302"/>
      <c r="E58" s="302"/>
      <c r="F58" s="302"/>
      <c r="G58" s="302"/>
      <c r="H58" s="302"/>
    </row>
    <row r="59" spans="1:8" ht="16.5" thickBot="1">
      <c r="B59" s="307" t="s">
        <v>241</v>
      </c>
      <c r="C59" s="308">
        <f>C57-C43</f>
        <v>0</v>
      </c>
      <c r="D59" s="308">
        <f>D57-D43</f>
        <v>125123.78000000492</v>
      </c>
      <c r="E59" s="302"/>
      <c r="F59" s="302"/>
      <c r="G59" s="302"/>
      <c r="H59" s="302"/>
    </row>
    <row r="60" spans="1:8">
      <c r="C60" s="155"/>
      <c r="D60" s="213"/>
    </row>
    <row r="62" spans="1:8">
      <c r="C62" s="213"/>
    </row>
    <row r="63" spans="1:8">
      <c r="C63" s="213"/>
    </row>
    <row r="64" spans="1:8">
      <c r="C64"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294</v>
      </c>
      <c r="D3">
        <v>1981</v>
      </c>
      <c r="E3" s="241">
        <f>VLOOKUP(A3,Sheet1!$C$2:$E$84,3,FALSE)</f>
        <v>1981</v>
      </c>
      <c r="F3" s="242">
        <f t="shared" ref="F3:F64" si="0">D3-E3</f>
        <v>0</v>
      </c>
      <c r="G3" s="256">
        <f>ROUND(F3/D3,10)</f>
        <v>0</v>
      </c>
      <c r="H3">
        <v>410634.93</v>
      </c>
      <c r="I3" s="244">
        <f>VLOOKUP(A3,Sheet1!$C$2:$F$84,4,FALSE)</f>
        <v>416679.14</v>
      </c>
      <c r="J3" s="242">
        <f t="shared" ref="J3:J64" si="1">H3-I3</f>
        <v>-6044.210000000021</v>
      </c>
      <c r="K3" s="256">
        <f>ROUND(J3/H3,10)</f>
        <v>-1.47191813E-2</v>
      </c>
      <c r="L3" s="332">
        <v>161.51420400000001</v>
      </c>
      <c r="M3" s="241">
        <f>VLOOKUP(A3,Sheet1!$C$2:$G$84,5,FALSE)</f>
        <v>161.93</v>
      </c>
      <c r="N3" s="242">
        <f t="shared" ref="N3:N34" si="2">L3-M3</f>
        <v>-0.41579600000000028</v>
      </c>
      <c r="O3" s="256">
        <f t="shared" ref="O3:O34" si="3">ROUND(N3/L3,10)</f>
        <v>-2.5743618000000001E-3</v>
      </c>
      <c r="P3">
        <v>319959.64</v>
      </c>
      <c r="Q3" s="241">
        <f>VLOOKUP(A3,Sheet1!$C$2:$H$84,6,FALSE)</f>
        <v>320779.71000000002</v>
      </c>
      <c r="R3" s="242">
        <f>P3-Q3</f>
        <v>-820.07000000000698</v>
      </c>
      <c r="S3" s="256">
        <f>ROUND(R3/P3,10)</f>
        <v>-2.5630420000000002E-3</v>
      </c>
      <c r="T3" s="10"/>
      <c r="U3" s="321">
        <v>4031976</v>
      </c>
    </row>
    <row r="4" spans="1:21" s="52" customFormat="1">
      <c r="A4" s="294" t="str">
        <f>VLOOKUP(U4,Sheet1!$C$2:$C$84,1,FALSE)</f>
        <v>B1HHKD3</v>
      </c>
      <c r="B4" s="321" t="s">
        <v>296</v>
      </c>
      <c r="C4" s="321" t="s">
        <v>473</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4" si="5">ROUND(J4/H4,10)</f>
        <v>-0.10553199050000001</v>
      </c>
      <c r="L4" s="332">
        <v>57.08</v>
      </c>
      <c r="M4" s="241">
        <f>VLOOKUP(A4,Sheet1!$C$2:$G$84,5,FALSE)</f>
        <v>57.08</v>
      </c>
      <c r="N4" s="242">
        <f t="shared" si="2"/>
        <v>0</v>
      </c>
      <c r="O4" s="256">
        <f t="shared" si="3"/>
        <v>0</v>
      </c>
      <c r="P4">
        <v>372104.52</v>
      </c>
      <c r="Q4" s="241">
        <f>VLOOKUP(A4,Sheet1!$C$2:$H$84,6,FALSE)</f>
        <v>372104.52</v>
      </c>
      <c r="R4" s="242">
        <f t="shared" ref="R4:R55" si="6">P4-Q4</f>
        <v>0</v>
      </c>
      <c r="S4" s="256">
        <f t="shared" ref="S4:S64" si="7">ROUND(R4/P4,10)</f>
        <v>0</v>
      </c>
      <c r="T4" s="10"/>
      <c r="U4" s="321" t="s">
        <v>297</v>
      </c>
    </row>
    <row r="5" spans="1:21" s="52" customFormat="1">
      <c r="A5" s="294" t="str">
        <f>VLOOKUP(U5,Sheet1!$C$2:$C$84,1,FALSE)</f>
        <v>B6331J3</v>
      </c>
      <c r="B5" s="321" t="s">
        <v>438</v>
      </c>
      <c r="C5" s="321" t="s">
        <v>439</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38.58</v>
      </c>
      <c r="M5" s="241">
        <f>VLOOKUP(A5,Sheet1!$C$2:$G$84,5,FALSE)</f>
        <v>38.58</v>
      </c>
      <c r="N5" s="242">
        <f t="shared" si="2"/>
        <v>0</v>
      </c>
      <c r="O5" s="256">
        <f t="shared" si="3"/>
        <v>0</v>
      </c>
      <c r="P5">
        <v>743050.8</v>
      </c>
      <c r="Q5" s="241">
        <f>VLOOKUP(A5,Sheet1!$C$2:$H$84,6,FALSE)</f>
        <v>743050.8</v>
      </c>
      <c r="R5" s="242">
        <f t="shared" si="6"/>
        <v>0</v>
      </c>
      <c r="S5" s="256">
        <f t="shared" si="7"/>
        <v>0</v>
      </c>
      <c r="T5" s="10"/>
      <c r="U5" s="321" t="s">
        <v>300</v>
      </c>
    </row>
    <row r="6" spans="1:21" s="52" customFormat="1">
      <c r="A6" s="294" t="str">
        <f>VLOOKUP(U6,Sheet1!$C$2:$C$84,1,FALSE)</f>
        <v>BJ2KSG2</v>
      </c>
      <c r="B6" s="321" t="s">
        <v>444</v>
      </c>
      <c r="C6" s="321" t="s">
        <v>445</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75.096108999999998</v>
      </c>
      <c r="M6" s="241">
        <f>VLOOKUP(A6,Sheet1!$C$2:$G$84,5,FALSE)</f>
        <v>75.290000000000006</v>
      </c>
      <c r="N6" s="242">
        <f t="shared" si="2"/>
        <v>-0.19389100000000781</v>
      </c>
      <c r="O6" s="256">
        <f t="shared" si="3"/>
        <v>-2.5819047000000001E-3</v>
      </c>
      <c r="P6">
        <v>350999.21</v>
      </c>
      <c r="Q6" s="241">
        <f>VLOOKUP(A6,Sheet1!$C$2:$H$84,6,FALSE)</f>
        <v>351898.85</v>
      </c>
      <c r="R6" s="242">
        <f t="shared" si="6"/>
        <v>-899.63999999995576</v>
      </c>
      <c r="S6" s="256">
        <f t="shared" si="7"/>
        <v>-2.5630827000000002E-3</v>
      </c>
      <c r="T6" s="10"/>
      <c r="U6" s="321" t="s">
        <v>302</v>
      </c>
    </row>
    <row r="7" spans="1:21" s="52" customFormat="1">
      <c r="A7" s="294" t="str">
        <f>VLOOKUP(U7,Sheet1!$C$2:$C$84,1,FALSE)</f>
        <v>BP41ZD1</v>
      </c>
      <c r="B7" s="321" t="s">
        <v>304</v>
      </c>
      <c r="C7" s="321" t="s">
        <v>474</v>
      </c>
      <c r="D7">
        <v>2420</v>
      </c>
      <c r="E7" s="241">
        <f>VLOOKUP(A7,Sheet1!$C$2:$E$84,3,FALSE)</f>
        <v>2420</v>
      </c>
      <c r="F7" s="242">
        <f t="shared" si="0"/>
        <v>0</v>
      </c>
      <c r="G7" s="256">
        <f t="shared" si="4"/>
        <v>0</v>
      </c>
      <c r="H7">
        <v>300247.95</v>
      </c>
      <c r="I7" s="244">
        <f>VLOOKUP(A7,Sheet1!$C$2:$F$84,4,FALSE)</f>
        <v>300247.95</v>
      </c>
      <c r="J7" s="242">
        <f t="shared" si="1"/>
        <v>0</v>
      </c>
      <c r="K7" s="256">
        <f t="shared" si="5"/>
        <v>0</v>
      </c>
      <c r="L7" s="332">
        <v>79.55</v>
      </c>
      <c r="M7" s="241">
        <f>VLOOKUP(A7,Sheet1!$C$2:$G$84,5,FALSE)</f>
        <v>79.55</v>
      </c>
      <c r="N7" s="242">
        <f t="shared" si="2"/>
        <v>0</v>
      </c>
      <c r="O7" s="256">
        <f t="shared" si="3"/>
        <v>0</v>
      </c>
      <c r="P7">
        <v>192511</v>
      </c>
      <c r="Q7" s="241">
        <f>VLOOKUP(A7,Sheet1!$C$2:$H$84,6,FALSE)</f>
        <v>192511</v>
      </c>
      <c r="R7" s="242">
        <f t="shared" si="6"/>
        <v>0</v>
      </c>
      <c r="S7" s="256">
        <f t="shared" si="7"/>
        <v>0</v>
      </c>
      <c r="T7" s="10"/>
      <c r="U7" s="321" t="s">
        <v>305</v>
      </c>
    </row>
    <row r="8" spans="1:21" s="52" customFormat="1">
      <c r="A8" s="294" t="str">
        <f>VLOOKUP(U8,Sheet1!$C$2:$C$84,1,FALSE)</f>
        <v>BNHN4P5</v>
      </c>
      <c r="B8" s="321" t="s">
        <v>307</v>
      </c>
      <c r="C8" s="321" t="s">
        <v>475</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21.26</v>
      </c>
      <c r="M8" s="241">
        <f>VLOOKUP(A8,Sheet1!$C$2:$G$84,5,FALSE)</f>
        <v>21.26</v>
      </c>
      <c r="N8" s="242">
        <f t="shared" si="2"/>
        <v>0</v>
      </c>
      <c r="O8" s="256">
        <f t="shared" si="3"/>
        <v>0</v>
      </c>
      <c r="P8">
        <v>661589.93999999994</v>
      </c>
      <c r="Q8" s="241">
        <f>VLOOKUP(A8,Sheet1!$C$2:$H$84,6,FALSE)</f>
        <v>661589.93999999994</v>
      </c>
      <c r="R8" s="242">
        <f t="shared" si="6"/>
        <v>0</v>
      </c>
      <c r="S8" s="256">
        <f t="shared" si="7"/>
        <v>0</v>
      </c>
      <c r="T8" s="10"/>
      <c r="U8" s="321" t="s">
        <v>308</v>
      </c>
    </row>
    <row r="9" spans="1:21" s="52" customFormat="1">
      <c r="A9" s="294" t="str">
        <f>VLOOKUP(U9,Sheet1!$C$2:$C$84,1,FALSE)</f>
        <v>B908F01</v>
      </c>
      <c r="B9" s="321" t="s">
        <v>310</v>
      </c>
      <c r="C9" s="321" t="s">
        <v>440</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722.93</v>
      </c>
      <c r="M9" s="241">
        <f>VLOOKUP(A9,Sheet1!$C$2:$G$84,5,FALSE)</f>
        <v>722.93</v>
      </c>
      <c r="N9" s="242">
        <f t="shared" si="2"/>
        <v>0</v>
      </c>
      <c r="O9" s="256">
        <f t="shared" si="3"/>
        <v>0</v>
      </c>
      <c r="P9">
        <v>1115480.99</v>
      </c>
      <c r="Q9" s="241">
        <f>VLOOKUP(A9,Sheet1!$C$2:$H$84,6,FALSE)</f>
        <v>1115480.99</v>
      </c>
      <c r="R9" s="242">
        <f t="shared" si="6"/>
        <v>0</v>
      </c>
      <c r="S9" s="256">
        <f t="shared" si="7"/>
        <v>0</v>
      </c>
      <c r="T9" s="10"/>
      <c r="U9" s="321" t="s">
        <v>311</v>
      </c>
    </row>
    <row r="10" spans="1:21" s="52" customFormat="1">
      <c r="A10" s="294" t="str">
        <f>VLOOKUP(U10,Sheet1!$C$2:$C$84,1,FALSE)</f>
        <v>0263494</v>
      </c>
      <c r="B10" s="321" t="s">
        <v>447</v>
      </c>
      <c r="C10" s="321" t="s">
        <v>313</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11.504111</v>
      </c>
      <c r="M10" s="241">
        <f>VLOOKUP(A10,Sheet1!$C$2:$G$84,5,FALSE)</f>
        <v>11.54</v>
      </c>
      <c r="N10" s="242">
        <f t="shared" si="2"/>
        <v>-3.5888999999999172E-2</v>
      </c>
      <c r="O10" s="256">
        <f t="shared" si="3"/>
        <v>-3.1196674000000001E-3</v>
      </c>
      <c r="P10">
        <v>778264.62</v>
      </c>
      <c r="Q10" s="241">
        <f>VLOOKUP(A10,Sheet1!$C$2:$H$84,6,FALSE)</f>
        <v>780918.52</v>
      </c>
      <c r="R10" s="242">
        <f t="shared" si="6"/>
        <v>-2653.9000000000233</v>
      </c>
      <c r="S10" s="256">
        <f t="shared" si="7"/>
        <v>-3.4100227000000002E-3</v>
      </c>
      <c r="T10" s="10"/>
      <c r="U10" s="321" t="s">
        <v>424</v>
      </c>
    </row>
    <row r="11" spans="1:21" s="52" customFormat="1">
      <c r="A11" s="294">
        <f>VLOOKUP(U11,Sheet1!$C$2:$C$84,1,FALSE)</f>
        <v>7124594</v>
      </c>
      <c r="B11" s="321">
        <v>712459908</v>
      </c>
      <c r="C11" s="321" t="s">
        <v>459</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153.038342</v>
      </c>
      <c r="M11" s="241">
        <f>VLOOKUP(A11,Sheet1!$C$2:$G$84,5,FALSE)</f>
        <v>153.65</v>
      </c>
      <c r="N11" s="242">
        <f t="shared" si="2"/>
        <v>-0.61165800000000559</v>
      </c>
      <c r="O11" s="256">
        <f t="shared" si="3"/>
        <v>-3.9967631E-3</v>
      </c>
      <c r="P11">
        <v>424222.28</v>
      </c>
      <c r="Q11" s="241">
        <f>VLOOKUP(A11,Sheet1!$C$2:$H$84,6,FALSE)</f>
        <v>425922.9</v>
      </c>
      <c r="R11" s="242">
        <f t="shared" si="6"/>
        <v>-1700.6199999999953</v>
      </c>
      <c r="S11" s="256">
        <f t="shared" si="7"/>
        <v>-4.0087945999999998E-3</v>
      </c>
      <c r="T11" s="10"/>
      <c r="U11" s="321">
        <v>7124594</v>
      </c>
    </row>
    <row r="12" spans="1:21" s="52" customFormat="1">
      <c r="A12" s="294">
        <f>VLOOKUP(U12,Sheet1!$C$2:$C$84,1,FALSE)</f>
        <v>2136646</v>
      </c>
      <c r="B12" s="321" t="s">
        <v>317</v>
      </c>
      <c r="C12" s="321" t="s">
        <v>476</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17.37</v>
      </c>
      <c r="M12" s="241">
        <f>VLOOKUP(A12,Sheet1!$C$2:$G$84,5,FALSE)</f>
        <v>17.37</v>
      </c>
      <c r="N12" s="242">
        <f t="shared" si="2"/>
        <v>0</v>
      </c>
      <c r="O12" s="256">
        <f t="shared" si="3"/>
        <v>0</v>
      </c>
      <c r="P12">
        <v>156573.18</v>
      </c>
      <c r="Q12" s="241">
        <f>VLOOKUP(A12,Sheet1!$C$2:$H$84,6,FALSE)</f>
        <v>156573.18</v>
      </c>
      <c r="R12" s="242">
        <f t="shared" si="6"/>
        <v>0</v>
      </c>
      <c r="S12" s="256">
        <f t="shared" si="7"/>
        <v>0</v>
      </c>
      <c r="T12" s="10"/>
      <c r="U12" s="321">
        <v>2136646</v>
      </c>
    </row>
    <row r="13" spans="1:21" s="52" customFormat="1">
      <c r="A13" s="294" t="str">
        <f>VLOOKUP(U13,Sheet1!$C$2:$C$84,1,FALSE)</f>
        <v>B3VCFN3</v>
      </c>
      <c r="B13" s="321" t="s">
        <v>373</v>
      </c>
      <c r="C13" s="321" t="s">
        <v>477</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13.505000000000001</v>
      </c>
      <c r="M13" s="241">
        <f>VLOOKUP(A13,Sheet1!$C$2:$G$84,5,FALSE)</f>
        <v>13.5</v>
      </c>
      <c r="N13" s="242">
        <f t="shared" si="2"/>
        <v>5.0000000000007816E-3</v>
      </c>
      <c r="O13" s="256">
        <f t="shared" si="3"/>
        <v>3.7023319999999999E-4</v>
      </c>
      <c r="P13">
        <v>555150.04</v>
      </c>
      <c r="Q13" s="241">
        <f>VLOOKUP(A13,Sheet1!$C$2:$H$84,6,FALSE)</f>
        <v>555150.03</v>
      </c>
      <c r="R13" s="242">
        <f t="shared" si="6"/>
        <v>1.0000000009313226E-2</v>
      </c>
      <c r="S13" s="256">
        <f t="shared" si="7"/>
        <v>1.7999999999999999E-8</v>
      </c>
      <c r="T13" s="10"/>
      <c r="U13" s="321" t="s">
        <v>374</v>
      </c>
    </row>
    <row r="14" spans="1:21" s="52" customFormat="1">
      <c r="A14" s="294">
        <f>VLOOKUP(U14,Sheet1!$C$2:$C$84,1,FALSE)</f>
        <v>2024677</v>
      </c>
      <c r="B14" s="321" t="s">
        <v>456</v>
      </c>
      <c r="C14" s="321" t="s">
        <v>457</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16.88</v>
      </c>
      <c r="M14" s="241">
        <f>VLOOKUP(A14,Sheet1!$C$2:$G$84,5,FALSE)</f>
        <v>16.88</v>
      </c>
      <c r="N14" s="242">
        <f t="shared" si="2"/>
        <v>0</v>
      </c>
      <c r="O14" s="256">
        <f t="shared" si="3"/>
        <v>0</v>
      </c>
      <c r="P14">
        <v>200635.68</v>
      </c>
      <c r="Q14" s="241">
        <f>VLOOKUP(A14,Sheet1!$C$2:$H$84,6,FALSE)</f>
        <v>200635.68</v>
      </c>
      <c r="R14" s="242">
        <f t="shared" si="6"/>
        <v>0</v>
      </c>
      <c r="S14" s="256">
        <f t="shared" si="7"/>
        <v>0</v>
      </c>
      <c r="T14" s="10"/>
      <c r="U14" s="321">
        <v>2024677</v>
      </c>
    </row>
    <row r="15" spans="1:21" s="52" customFormat="1">
      <c r="A15" s="294" t="str">
        <f>VLOOKUP(U15,Sheet1!$C$2:$C$84,1,FALSE)</f>
        <v>B0744B3</v>
      </c>
      <c r="B15" s="321" t="s">
        <v>462</v>
      </c>
      <c r="C15" s="321" t="s">
        <v>463</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38.966737000000002</v>
      </c>
      <c r="M15" s="241">
        <f>VLOOKUP(A15,Sheet1!$C$2:$G$84,5,FALSE)</f>
        <v>39.1</v>
      </c>
      <c r="N15" s="242">
        <f t="shared" si="2"/>
        <v>-0.13326299999999947</v>
      </c>
      <c r="O15" s="256">
        <f t="shared" si="3"/>
        <v>-3.4199168000000001E-3</v>
      </c>
      <c r="P15">
        <v>736120.63</v>
      </c>
      <c r="Q15" s="241">
        <f>VLOOKUP(A15,Sheet1!$C$2:$H$84,6,FALSE)</f>
        <v>738630.82</v>
      </c>
      <c r="R15" s="242">
        <f t="shared" si="6"/>
        <v>-2510.1899999999441</v>
      </c>
      <c r="S15" s="256">
        <f t="shared" si="7"/>
        <v>-3.4100252999999998E-3</v>
      </c>
      <c r="T15" s="10"/>
      <c r="U15" s="321" t="s">
        <v>320</v>
      </c>
    </row>
    <row r="16" spans="1:21" s="52" customFormat="1">
      <c r="A16" s="294">
        <f>VLOOKUP(U16,Sheet1!$C$2:$C$84,1,FALSE)</f>
        <v>2125097</v>
      </c>
      <c r="B16" s="321">
        <v>124765108</v>
      </c>
      <c r="C16" s="321" t="s">
        <v>478</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20.48</v>
      </c>
      <c r="M16" s="241">
        <f>VLOOKUP(A16,Sheet1!$C$2:$G$84,5,FALSE)</f>
        <v>20.48</v>
      </c>
      <c r="N16" s="242">
        <f t="shared" si="2"/>
        <v>0</v>
      </c>
      <c r="O16" s="256">
        <f t="shared" si="3"/>
        <v>0</v>
      </c>
      <c r="P16">
        <v>528547.83999999997</v>
      </c>
      <c r="Q16" s="241">
        <f>VLOOKUP(A16,Sheet1!$C$2:$H$84,6,FALSE)</f>
        <v>528547.83999999997</v>
      </c>
      <c r="R16" s="242">
        <f t="shared" si="6"/>
        <v>0</v>
      </c>
      <c r="S16" s="256">
        <f t="shared" si="7"/>
        <v>0</v>
      </c>
      <c r="T16" s="10"/>
      <c r="U16" s="321">
        <v>2125097</v>
      </c>
    </row>
    <row r="17" spans="1:21" s="52" customFormat="1">
      <c r="A17" s="294" t="str">
        <f>VLOOKUP(U17,Sheet1!$C$2:$C$84,1,FALSE)</f>
        <v>BJ2L553</v>
      </c>
      <c r="B17" s="321" t="s">
        <v>323</v>
      </c>
      <c r="C17" s="321" t="s">
        <v>479</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103.39</v>
      </c>
      <c r="M17" s="241">
        <f>VLOOKUP(A17,Sheet1!$C$2:$G$84,5,FALSE)</f>
        <v>103.39</v>
      </c>
      <c r="N17" s="242">
        <f t="shared" si="2"/>
        <v>0</v>
      </c>
      <c r="O17" s="256">
        <f t="shared" si="3"/>
        <v>0</v>
      </c>
      <c r="P17">
        <v>706050.31</v>
      </c>
      <c r="Q17" s="241">
        <f>VLOOKUP(A17,Sheet1!$C$2:$H$84,6,FALSE)</f>
        <v>706050.31</v>
      </c>
      <c r="R17" s="242">
        <f t="shared" si="6"/>
        <v>0</v>
      </c>
      <c r="S17" s="256">
        <f t="shared" si="7"/>
        <v>0</v>
      </c>
      <c r="T17" s="10"/>
      <c r="U17" s="321" t="s">
        <v>324</v>
      </c>
    </row>
    <row r="18" spans="1:21" s="52" customFormat="1">
      <c r="A18" s="294">
        <f>VLOOKUP(U18,Sheet1!$C$2:$C$84,1,FALSE)</f>
        <v>6185495</v>
      </c>
      <c r="B18" s="321">
        <v>618549901</v>
      </c>
      <c r="C18" s="321" t="s">
        <v>480</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198.28026399999999</v>
      </c>
      <c r="M18" s="241">
        <f>VLOOKUP(A18,Sheet1!$C$2:$G$84,5,FALSE)</f>
        <v>199.15</v>
      </c>
      <c r="N18" s="242">
        <f t="shared" si="2"/>
        <v>-0.86973600000001738</v>
      </c>
      <c r="O18" s="256">
        <f t="shared" si="3"/>
        <v>-4.3863972000000003E-3</v>
      </c>
      <c r="P18">
        <v>432845.82</v>
      </c>
      <c r="Q18" s="241">
        <f>VLOOKUP(A18,Sheet1!$C$2:$H$84,6,FALSE)</f>
        <v>434741.22</v>
      </c>
      <c r="R18" s="242">
        <f t="shared" si="6"/>
        <v>-1895.3999999999651</v>
      </c>
      <c r="S18" s="256">
        <f t="shared" si="7"/>
        <v>-4.3789264000000001E-3</v>
      </c>
      <c r="T18" s="10"/>
      <c r="U18" s="321">
        <v>6185495</v>
      </c>
    </row>
    <row r="19" spans="1:21" s="52" customFormat="1">
      <c r="A19" s="294" t="str">
        <f>VLOOKUP(U19,Sheet1!$C$2:$C$84,1,FALSE)</f>
        <v>BM8H5Y5</v>
      </c>
      <c r="B19" s="321" t="s">
        <v>481</v>
      </c>
      <c r="C19" s="321" t="s">
        <v>482</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43.827385999999997</v>
      </c>
      <c r="M19" s="241">
        <f>VLOOKUP(A19,Sheet1!$C$2:$G$84,5,FALSE)</f>
        <v>43.94</v>
      </c>
      <c r="N19" s="242">
        <f t="shared" si="2"/>
        <v>-0.11261400000000066</v>
      </c>
      <c r="O19" s="256">
        <f t="shared" si="3"/>
        <v>-2.5694893E-3</v>
      </c>
      <c r="P19">
        <v>993785.97</v>
      </c>
      <c r="Q19" s="241">
        <f>VLOOKUP(A19,Sheet1!$C$2:$H$84,6,FALSE)</f>
        <v>996333.1</v>
      </c>
      <c r="R19" s="242">
        <f t="shared" si="6"/>
        <v>-2547.1300000000047</v>
      </c>
      <c r="S19" s="256">
        <f t="shared" si="7"/>
        <v>-2.5630569000000001E-3</v>
      </c>
      <c r="T19" s="10"/>
      <c r="U19" s="321" t="s">
        <v>328</v>
      </c>
    </row>
    <row r="20" spans="1:21" s="52" customFormat="1">
      <c r="A20" s="294" t="str">
        <f>VLOOKUP(U20,Sheet1!$C$2:$C$84,1,FALSE)</f>
        <v>BZ1GMK5</v>
      </c>
      <c r="B20" s="321" t="s">
        <v>330</v>
      </c>
      <c r="C20" s="321" t="s">
        <v>442</v>
      </c>
      <c r="D20">
        <v>3243</v>
      </c>
      <c r="E20" s="241">
        <f>VLOOKUP(A20,Sheet1!$C$2:$E$84,3,FALSE)</f>
        <v>3243</v>
      </c>
      <c r="F20" s="242">
        <f t="shared" si="0"/>
        <v>0</v>
      </c>
      <c r="G20" s="256">
        <f t="shared" si="4"/>
        <v>0</v>
      </c>
      <c r="H20">
        <v>275309.28000000003</v>
      </c>
      <c r="I20" s="244">
        <f>VLOOKUP(A20,Sheet1!$C$2:$F$84,4,FALSE)</f>
        <v>337436.65</v>
      </c>
      <c r="J20" s="242">
        <f t="shared" si="1"/>
        <v>-62127.369999999995</v>
      </c>
      <c r="K20" s="256">
        <f t="shared" si="5"/>
        <v>-0.2256639151</v>
      </c>
      <c r="L20" s="332">
        <v>286.67</v>
      </c>
      <c r="M20" s="241">
        <f>VLOOKUP(A20,Sheet1!$C$2:$G$84,5,FALSE)</f>
        <v>286.67</v>
      </c>
      <c r="N20" s="242">
        <f t="shared" si="2"/>
        <v>0</v>
      </c>
      <c r="O20" s="256">
        <f t="shared" si="3"/>
        <v>0</v>
      </c>
      <c r="P20">
        <v>929670.81</v>
      </c>
      <c r="Q20" s="241">
        <f>VLOOKUP(A20,Sheet1!$C$2:$H$84,6,FALSE)</f>
        <v>929670.81</v>
      </c>
      <c r="R20" s="242">
        <f t="shared" si="6"/>
        <v>0</v>
      </c>
      <c r="S20" s="256">
        <f t="shared" si="7"/>
        <v>0</v>
      </c>
      <c r="T20" s="10"/>
      <c r="U20" s="321" t="s">
        <v>331</v>
      </c>
    </row>
    <row r="21" spans="1:21" s="52" customFormat="1">
      <c r="A21" s="294" t="str">
        <f>VLOOKUP(U21,Sheet1!$C$2:$C$84,1,FALSE)</f>
        <v>B8K7T65</v>
      </c>
      <c r="B21" s="321">
        <v>398438408</v>
      </c>
      <c r="C21" s="321" t="s">
        <v>483</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8.24</v>
      </c>
      <c r="M21" s="241">
        <f>VLOOKUP(A21,Sheet1!$C$2:$G$84,5,FALSE)</f>
        <v>8.24</v>
      </c>
      <c r="N21" s="242">
        <f t="shared" si="2"/>
        <v>0</v>
      </c>
      <c r="O21" s="256">
        <f t="shared" si="3"/>
        <v>0</v>
      </c>
      <c r="P21">
        <v>210911.04</v>
      </c>
      <c r="Q21" s="241">
        <f>VLOOKUP(A21,Sheet1!$C$2:$H$84,6,FALSE)</f>
        <v>210911.04</v>
      </c>
      <c r="R21" s="242">
        <f t="shared" si="6"/>
        <v>0</v>
      </c>
      <c r="S21" s="256">
        <f t="shared" si="7"/>
        <v>0</v>
      </c>
      <c r="T21" s="10"/>
      <c r="U21" s="321" t="s">
        <v>333</v>
      </c>
    </row>
    <row r="22" spans="1:21" s="52" customFormat="1">
      <c r="A22" s="294">
        <f>VLOOKUP(U22,Sheet1!$C$2:$C$84,1,FALSE)</f>
        <v>2781648</v>
      </c>
      <c r="B22" s="321" t="s">
        <v>335</v>
      </c>
      <c r="C22" s="321" t="s">
        <v>484</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64.400000000000006</v>
      </c>
      <c r="M22" s="241">
        <f>VLOOKUP(A22,Sheet1!$C$2:$G$84,5,FALSE)</f>
        <v>64.400000000000006</v>
      </c>
      <c r="N22" s="242">
        <f t="shared" si="2"/>
        <v>0</v>
      </c>
      <c r="O22" s="256">
        <f t="shared" si="3"/>
        <v>0</v>
      </c>
      <c r="P22">
        <v>595893.19999999995</v>
      </c>
      <c r="Q22" s="241">
        <f>VLOOKUP(A22,Sheet1!$C$2:$H$84,6,FALSE)</f>
        <v>595893.19999999995</v>
      </c>
      <c r="R22" s="242">
        <f t="shared" si="6"/>
        <v>0</v>
      </c>
      <c r="S22" s="256">
        <f t="shared" si="7"/>
        <v>0</v>
      </c>
      <c r="T22" s="10"/>
      <c r="U22" s="321">
        <v>2781648</v>
      </c>
    </row>
    <row r="23" spans="1:21" s="52" customFormat="1">
      <c r="A23" s="294">
        <f>VLOOKUP(U23,Sheet1!$C$2:$C$84,1,FALSE)</f>
        <v>2569286</v>
      </c>
      <c r="B23" s="321" t="s">
        <v>337</v>
      </c>
      <c r="C23" s="321" t="s">
        <v>485</v>
      </c>
      <c r="D23">
        <v>34555</v>
      </c>
      <c r="E23" s="241">
        <f>VLOOKUP(A23,Sheet1!$C$2:$E$84,3,FALSE)</f>
        <v>34555</v>
      </c>
      <c r="F23" s="242">
        <f t="shared" si="0"/>
        <v>0</v>
      </c>
      <c r="G23" s="256">
        <f t="shared" si="4"/>
        <v>0</v>
      </c>
      <c r="H23">
        <v>405554.6</v>
      </c>
      <c r="I23" s="244">
        <f>VLOOKUP(A23,Sheet1!$C$2:$F$84,4,FALSE)</f>
        <v>411870.94</v>
      </c>
      <c r="J23" s="242">
        <f t="shared" si="1"/>
        <v>-6316.3400000000256</v>
      </c>
      <c r="K23" s="256">
        <f t="shared" si="5"/>
        <v>-1.55745737E-2</v>
      </c>
      <c r="L23" s="332">
        <v>22.92</v>
      </c>
      <c r="M23" s="241">
        <f>VLOOKUP(A23,Sheet1!$C$2:$G$84,5,FALSE)</f>
        <v>22.92</v>
      </c>
      <c r="N23" s="242">
        <f t="shared" si="2"/>
        <v>0</v>
      </c>
      <c r="O23" s="256">
        <f t="shared" si="3"/>
        <v>0</v>
      </c>
      <c r="P23">
        <v>792000.6</v>
      </c>
      <c r="Q23" s="241">
        <f>VLOOKUP(A23,Sheet1!$C$2:$H$84,6,FALSE)</f>
        <v>792000.6</v>
      </c>
      <c r="R23" s="242">
        <f t="shared" si="6"/>
        <v>0</v>
      </c>
      <c r="S23" s="256">
        <f t="shared" si="7"/>
        <v>0</v>
      </c>
      <c r="T23" s="10"/>
      <c r="U23" s="321">
        <v>2569286</v>
      </c>
    </row>
    <row r="24" spans="1:21" s="52" customFormat="1">
      <c r="A24" s="294" t="str">
        <f>VLOOKUP(U24,Sheet1!$C$2:$C$84,1,FALSE)</f>
        <v>B94G471</v>
      </c>
      <c r="B24" s="321" t="s">
        <v>339</v>
      </c>
      <c r="C24" s="321" t="s">
        <v>486</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213.03</v>
      </c>
      <c r="M24" s="241">
        <f>VLOOKUP(A24,Sheet1!$C$2:$G$84,5,FALSE)</f>
        <v>213.03</v>
      </c>
      <c r="N24" s="242">
        <f t="shared" si="2"/>
        <v>0</v>
      </c>
      <c r="O24" s="256">
        <f t="shared" si="3"/>
        <v>0</v>
      </c>
      <c r="P24">
        <v>289933.83</v>
      </c>
      <c r="Q24" s="241">
        <f>VLOOKUP(A24,Sheet1!$C$2:$H$84,6,FALSE)</f>
        <v>289933.83</v>
      </c>
      <c r="R24" s="242">
        <f t="shared" si="6"/>
        <v>0</v>
      </c>
      <c r="S24" s="256">
        <f t="shared" si="7"/>
        <v>0</v>
      </c>
      <c r="T24" s="10"/>
      <c r="U24" s="337" t="s">
        <v>340</v>
      </c>
    </row>
    <row r="25" spans="1:21" s="52" customFormat="1">
      <c r="A25" s="294">
        <f>VLOOKUP(U25,Sheet1!$C$2:$C$84,1,FALSE)</f>
        <v>5889505</v>
      </c>
      <c r="B25" s="321">
        <v>588950907</v>
      </c>
      <c r="C25" s="321" t="s">
        <v>342</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37.025664999999996</v>
      </c>
      <c r="M25" s="241">
        <f>VLOOKUP(A25,Sheet1!$C$2:$G$84,5,FALSE)</f>
        <v>37.119999999999997</v>
      </c>
      <c r="N25" s="242">
        <f t="shared" si="2"/>
        <v>-9.4335000000000946E-2</v>
      </c>
      <c r="O25" s="256">
        <f t="shared" si="3"/>
        <v>-2.5478273E-3</v>
      </c>
      <c r="P25">
        <v>420093.2</v>
      </c>
      <c r="Q25" s="241">
        <f>VLOOKUP(A25,Sheet1!$C$2:$H$84,6,FALSE)</f>
        <v>421169.91999999998</v>
      </c>
      <c r="R25" s="242">
        <f t="shared" si="6"/>
        <v>-1076.7199999999721</v>
      </c>
      <c r="S25" s="256">
        <f t="shared" si="7"/>
        <v>-2.5630503E-3</v>
      </c>
      <c r="T25" s="10"/>
      <c r="U25" s="321">
        <v>5889505</v>
      </c>
    </row>
    <row r="26" spans="1:21" s="52" customFormat="1">
      <c r="A26" s="294" t="str">
        <f>VLOOKUP(U26,Sheet1!$C$2:$C$84,1,FALSE)</f>
        <v>BF7NT10</v>
      </c>
      <c r="B26" s="321" t="s">
        <v>343</v>
      </c>
      <c r="C26" s="321" t="s">
        <v>487</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66.349999999999994</v>
      </c>
      <c r="M26" s="241">
        <f>VLOOKUP(A26,Sheet1!$C$2:$G$84,5,FALSE)</f>
        <v>66.349999999999994</v>
      </c>
      <c r="N26" s="242">
        <f t="shared" si="2"/>
        <v>0</v>
      </c>
      <c r="O26" s="256">
        <f t="shared" si="3"/>
        <v>0</v>
      </c>
      <c r="P26">
        <v>759375.75</v>
      </c>
      <c r="Q26" s="241">
        <f>VLOOKUP(A26,Sheet1!$C$2:$H$84,6,FALSE)</f>
        <v>759375.75</v>
      </c>
      <c r="R26" s="242">
        <f t="shared" si="6"/>
        <v>0</v>
      </c>
      <c r="S26" s="256">
        <f t="shared" si="7"/>
        <v>0</v>
      </c>
      <c r="T26" s="10"/>
      <c r="U26" s="321" t="s">
        <v>344</v>
      </c>
    </row>
    <row r="27" spans="1:21" s="52" customFormat="1">
      <c r="A27" s="294" t="str">
        <f>VLOOKUP(U27,Sheet1!$C$2:$C$84,1,FALSE)</f>
        <v>B3DG2Y3</v>
      </c>
      <c r="B27" s="321" t="s">
        <v>346</v>
      </c>
      <c r="C27" s="321" t="s">
        <v>488</v>
      </c>
      <c r="D27">
        <v>13248</v>
      </c>
      <c r="E27" s="241">
        <f>VLOOKUP(A27,Sheet1!$C$2:$E$84,3,FALSE)</f>
        <v>13248</v>
      </c>
      <c r="F27" s="242">
        <f t="shared" si="0"/>
        <v>0</v>
      </c>
      <c r="G27" s="256">
        <f t="shared" si="4"/>
        <v>0</v>
      </c>
      <c r="H27">
        <v>603954.73</v>
      </c>
      <c r="I27" s="244">
        <f>VLOOKUP(A27,Sheet1!$C$2:$F$84,4,FALSE)</f>
        <v>609357.11</v>
      </c>
      <c r="J27" s="242">
        <f t="shared" si="1"/>
        <v>-5402.3800000000047</v>
      </c>
      <c r="K27" s="256">
        <f t="shared" si="5"/>
        <v>-8.9450082E-3</v>
      </c>
      <c r="L27" s="332">
        <v>36</v>
      </c>
      <c r="M27" s="241">
        <f>VLOOKUP(A27,Sheet1!$C$2:$G$84,5,FALSE)</f>
        <v>36</v>
      </c>
      <c r="N27" s="242">
        <f t="shared" si="2"/>
        <v>0</v>
      </c>
      <c r="O27" s="256">
        <f t="shared" si="3"/>
        <v>0</v>
      </c>
      <c r="P27">
        <v>476928</v>
      </c>
      <c r="Q27" s="241">
        <f>VLOOKUP(A27,Sheet1!$C$2:$H$84,6,FALSE)</f>
        <v>476928</v>
      </c>
      <c r="R27" s="242">
        <f t="shared" si="6"/>
        <v>0</v>
      </c>
      <c r="S27" s="256">
        <f t="shared" si="7"/>
        <v>0</v>
      </c>
      <c r="T27" s="10"/>
      <c r="U27" s="321" t="s">
        <v>347</v>
      </c>
    </row>
    <row r="28" spans="1:21" s="52" customFormat="1">
      <c r="A28" s="294">
        <f>VLOOKUP(U28,Sheet1!$C$2:$C$84,1,FALSE)</f>
        <v>6499260</v>
      </c>
      <c r="B28" s="321">
        <v>649926003</v>
      </c>
      <c r="C28" s="321" t="s">
        <v>349</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56.729771</v>
      </c>
      <c r="M28" s="241">
        <f>VLOOKUP(A28,Sheet1!$C$2:$G$84,5,FALSE)</f>
        <v>56.88</v>
      </c>
      <c r="N28" s="242">
        <f t="shared" si="2"/>
        <v>-0.15022900000000305</v>
      </c>
      <c r="O28" s="256">
        <f t="shared" si="3"/>
        <v>-2.6481510000000001E-3</v>
      </c>
      <c r="P28">
        <v>279791.23</v>
      </c>
      <c r="Q28" s="241">
        <f>VLOOKUP(A28,Sheet1!$C$2:$H$84,6,FALSE)</f>
        <v>280544.21999999997</v>
      </c>
      <c r="R28" s="242">
        <f t="shared" si="6"/>
        <v>-752.98999999999069</v>
      </c>
      <c r="S28" s="256">
        <f t="shared" si="7"/>
        <v>-2.6912566000000001E-3</v>
      </c>
      <c r="T28" s="10"/>
      <c r="U28" s="321">
        <v>6499260</v>
      </c>
    </row>
    <row r="29" spans="1:21" s="52" customFormat="1">
      <c r="A29" s="294" t="str">
        <f>VLOOKUP(U29,Sheet1!$C$2:$C$84,1,FALSE)</f>
        <v>B1921K0</v>
      </c>
      <c r="B29" s="321" t="s">
        <v>351</v>
      </c>
      <c r="C29" s="321" t="s">
        <v>464</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63.84</v>
      </c>
      <c r="M29" s="241">
        <f>VLOOKUP(A29,Sheet1!$C$2:$G$84,5,FALSE)</f>
        <v>63.84</v>
      </c>
      <c r="N29" s="242">
        <f t="shared" si="2"/>
        <v>0</v>
      </c>
      <c r="O29" s="256">
        <f t="shared" si="3"/>
        <v>0</v>
      </c>
      <c r="P29">
        <v>162855.84</v>
      </c>
      <c r="Q29" s="241">
        <f>VLOOKUP(A29,Sheet1!$C$2:$H$84,6,FALSE)</f>
        <v>162855.84</v>
      </c>
      <c r="R29" s="242">
        <f t="shared" si="6"/>
        <v>0</v>
      </c>
      <c r="S29" s="256">
        <f t="shared" si="7"/>
        <v>0</v>
      </c>
      <c r="T29" s="10"/>
      <c r="U29" s="321" t="s">
        <v>352</v>
      </c>
    </row>
    <row r="30" spans="1:21" s="52" customFormat="1">
      <c r="A30" s="294" t="str">
        <f>VLOOKUP(U30,Sheet1!$C$2:$C$84,1,FALSE)</f>
        <v>B0SWJX3</v>
      </c>
      <c r="B30" s="321" t="s">
        <v>489</v>
      </c>
      <c r="C30" s="321" t="s">
        <v>490</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105.968703</v>
      </c>
      <c r="M30" s="241">
        <f>VLOOKUP(A30,Sheet1!$C$2:$G$84,5,FALSE)</f>
        <v>106.33</v>
      </c>
      <c r="N30" s="242">
        <f t="shared" si="2"/>
        <v>-0.36129699999999332</v>
      </c>
      <c r="O30" s="256">
        <f t="shared" si="3"/>
        <v>-3.4094689E-3</v>
      </c>
      <c r="P30">
        <v>747927.1</v>
      </c>
      <c r="Q30" s="241">
        <f>VLOOKUP(A30,Sheet1!$C$2:$H$84,6,FALSE)</f>
        <v>750477.55</v>
      </c>
      <c r="R30" s="242">
        <f t="shared" si="6"/>
        <v>-2550.4500000000698</v>
      </c>
      <c r="S30" s="256">
        <f t="shared" si="7"/>
        <v>-3.4100249000000001E-3</v>
      </c>
      <c r="T30" s="10"/>
      <c r="U30" s="321" t="s">
        <v>354</v>
      </c>
    </row>
    <row r="31" spans="1:21" s="52" customFormat="1">
      <c r="A31" s="294">
        <f>VLOOKUP(U31,Sheet1!$C$2:$C$84,1,FALSE)</f>
        <v>7333378</v>
      </c>
      <c r="B31" s="321">
        <v>733337901</v>
      </c>
      <c r="C31" s="321" t="s">
        <v>461</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622.87370799999997</v>
      </c>
      <c r="M31" s="241">
        <f>VLOOKUP(A31,Sheet1!$C$2:$G$84,5,FALSE)</f>
        <v>625.37</v>
      </c>
      <c r="N31" s="242">
        <f t="shared" si="2"/>
        <v>-2.4962920000000395</v>
      </c>
      <c r="O31" s="256">
        <f t="shared" si="3"/>
        <v>-4.0077016999999996E-3</v>
      </c>
      <c r="P31">
        <v>812850.19</v>
      </c>
      <c r="Q31" s="241">
        <f>VLOOKUP(A31,Sheet1!$C$2:$H$84,6,FALSE)</f>
        <v>816108.73</v>
      </c>
      <c r="R31" s="242">
        <f t="shared" ref="R31:R51" si="8">P31-Q31</f>
        <v>-3258.5400000000373</v>
      </c>
      <c r="S31" s="256">
        <f t="shared" ref="S31:S51" si="9">ROUND(R31/P31,10)</f>
        <v>-4.0087830000000001E-3</v>
      </c>
      <c r="T31" s="10"/>
      <c r="U31" s="321">
        <v>7333378</v>
      </c>
    </row>
    <row r="32" spans="1:21" s="52" customFormat="1">
      <c r="A32" s="294">
        <f>VLOOKUP(U32,Sheet1!$C$2:$C$84,1,FALSE)</f>
        <v>2165747</v>
      </c>
      <c r="B32" s="321">
        <v>502441306</v>
      </c>
      <c r="C32" s="321" t="s">
        <v>491</v>
      </c>
      <c r="D32">
        <v>850</v>
      </c>
      <c r="E32" s="241">
        <f>VLOOKUP(A32,Sheet1!$C$2:$E$84,3,FALSE)</f>
        <v>850</v>
      </c>
      <c r="F32" s="242">
        <f t="shared" si="0"/>
        <v>0</v>
      </c>
      <c r="G32" s="256">
        <f t="shared" si="4"/>
        <v>0</v>
      </c>
      <c r="H32">
        <v>162296.65</v>
      </c>
      <c r="I32" s="244">
        <f>VLOOKUP(A32,Sheet1!$C$2:$F$84,4,FALSE)</f>
        <v>162296.65</v>
      </c>
      <c r="J32" s="242">
        <f t="shared" si="1"/>
        <v>0</v>
      </c>
      <c r="K32" s="256">
        <f t="shared" si="5"/>
        <v>0</v>
      </c>
      <c r="L32" s="332">
        <v>175.09</v>
      </c>
      <c r="M32" s="241">
        <f>VLOOKUP(A32,Sheet1!$C$2:$G$84,5,FALSE)</f>
        <v>175.09</v>
      </c>
      <c r="N32" s="242">
        <f t="shared" si="2"/>
        <v>0</v>
      </c>
      <c r="O32" s="256">
        <f t="shared" si="3"/>
        <v>0</v>
      </c>
      <c r="P32">
        <v>148826.5</v>
      </c>
      <c r="Q32" s="241">
        <f>VLOOKUP(A32,Sheet1!$C$2:$H$84,6,FALSE)</f>
        <v>148826.5</v>
      </c>
      <c r="R32" s="242">
        <f t="shared" si="8"/>
        <v>0</v>
      </c>
      <c r="S32" s="256">
        <f t="shared" si="9"/>
        <v>0</v>
      </c>
      <c r="T32" s="10"/>
      <c r="U32" s="321">
        <v>2165747</v>
      </c>
    </row>
    <row r="33" spans="1:21" s="52" customFormat="1">
      <c r="A33" s="294" t="str">
        <f>VLOOKUP(U33,Sheet1!$C$2:$C$84,1,FALSE)</f>
        <v>B28YTC2</v>
      </c>
      <c r="B33" s="321" t="s">
        <v>469</v>
      </c>
      <c r="C33" s="321" t="s">
        <v>359</v>
      </c>
      <c r="D33">
        <v>3733</v>
      </c>
      <c r="E33" s="241">
        <f>VLOOKUP(A33,Sheet1!$C$2:$E$84,3,FALSE)</f>
        <v>3733</v>
      </c>
      <c r="F33" s="242">
        <f t="shared" si="0"/>
        <v>0</v>
      </c>
      <c r="G33" s="256">
        <f t="shared" si="4"/>
        <v>0</v>
      </c>
      <c r="H33">
        <v>274072.75</v>
      </c>
      <c r="I33" s="244">
        <f>VLOOKUP(A33,Sheet1!$C$2:$F$84,4,FALSE)</f>
        <v>278857.28999999998</v>
      </c>
      <c r="J33" s="242">
        <f t="shared" si="1"/>
        <v>-4784.539999999979</v>
      </c>
      <c r="K33" s="256">
        <f t="shared" si="5"/>
        <v>-1.74571897E-2</v>
      </c>
      <c r="L33" s="332">
        <v>110.494377</v>
      </c>
      <c r="M33" s="241">
        <f>VLOOKUP(A33,Sheet1!$C$2:$G$84,5,FALSE)</f>
        <v>110.98</v>
      </c>
      <c r="N33" s="242">
        <f t="shared" si="2"/>
        <v>-0.48562300000000391</v>
      </c>
      <c r="O33" s="256">
        <f t="shared" si="3"/>
        <v>-4.3950018999999998E-3</v>
      </c>
      <c r="P33">
        <v>412475.51</v>
      </c>
      <c r="Q33" s="241">
        <f>VLOOKUP(A33,Sheet1!$C$2:$H$84,6,FALSE)</f>
        <v>414281.72</v>
      </c>
      <c r="R33" s="242">
        <f t="shared" si="8"/>
        <v>-1806.2099999999627</v>
      </c>
      <c r="S33" s="256">
        <f t="shared" si="9"/>
        <v>-4.3789509000000003E-3</v>
      </c>
      <c r="T33" s="10"/>
      <c r="U33" s="321" t="s">
        <v>358</v>
      </c>
    </row>
    <row r="34" spans="1:21" s="52" customFormat="1">
      <c r="A34" s="294">
        <f>VLOOKUP(U34,Sheet1!$C$2:$C$84,1,FALSE)</f>
        <v>6555805</v>
      </c>
      <c r="B34" s="321">
        <v>655580009</v>
      </c>
      <c r="C34" s="321" t="s">
        <v>450</v>
      </c>
      <c r="D34">
        <v>12293</v>
      </c>
      <c r="E34" s="241">
        <f>VLOOKUP(A34,Sheet1!$C$2:$E$84,3,FALSE)</f>
        <v>12293</v>
      </c>
      <c r="F34" s="242">
        <f t="shared" si="0"/>
        <v>0</v>
      </c>
      <c r="G34" s="256">
        <f t="shared" si="4"/>
        <v>0</v>
      </c>
      <c r="H34">
        <v>433160.17</v>
      </c>
      <c r="I34" s="244">
        <f>VLOOKUP(A34,Sheet1!$C$2:$F$84,4,FALSE)</f>
        <v>438504.51</v>
      </c>
      <c r="J34" s="242">
        <f t="shared" si="1"/>
        <v>-5344.3400000000256</v>
      </c>
      <c r="K34" s="256">
        <f t="shared" si="5"/>
        <v>-1.23380227E-2</v>
      </c>
      <c r="L34" s="332">
        <v>27.055076</v>
      </c>
      <c r="M34" s="241">
        <f>VLOOKUP(A34,Sheet1!$C$2:$G$84,5,FALSE)</f>
        <v>27.13</v>
      </c>
      <c r="N34" s="242">
        <f t="shared" si="2"/>
        <v>-7.4923999999999324E-2</v>
      </c>
      <c r="O34" s="256">
        <f t="shared" si="3"/>
        <v>-2.7693140000000002E-3</v>
      </c>
      <c r="P34">
        <v>332588.05</v>
      </c>
      <c r="Q34" s="241">
        <f>VLOOKUP(A34,Sheet1!$C$2:$H$84,6,FALSE)</f>
        <v>333483.13</v>
      </c>
      <c r="R34" s="242">
        <f t="shared" si="8"/>
        <v>-895.0800000000163</v>
      </c>
      <c r="S34" s="256">
        <f t="shared" si="9"/>
        <v>-2.6912571999999999E-3</v>
      </c>
      <c r="T34" s="10"/>
      <c r="U34" s="321">
        <v>6555805</v>
      </c>
    </row>
    <row r="35" spans="1:21" s="52" customFormat="1">
      <c r="A35" s="294">
        <f>VLOOKUP(U35,Sheet1!$C$2:$C$84,1,FALSE)</f>
        <v>4741844</v>
      </c>
      <c r="B35" s="321">
        <v>474184900</v>
      </c>
      <c r="C35" s="321" t="s">
        <v>361</v>
      </c>
      <c r="D35">
        <v>4336</v>
      </c>
      <c r="E35" s="241">
        <f>VLOOKUP(A35,Sheet1!$C$2:$E$84,3,FALSE)</f>
        <v>4336</v>
      </c>
      <c r="F35" s="242">
        <f t="shared" si="0"/>
        <v>0</v>
      </c>
      <c r="G35" s="256">
        <f t="shared" si="4"/>
        <v>0</v>
      </c>
      <c r="H35">
        <v>466862.42</v>
      </c>
      <c r="I35" s="244">
        <f>VLOOKUP(A35,Sheet1!$C$2:$F$84,4,FALSE)</f>
        <v>464034.76</v>
      </c>
      <c r="J35" s="242">
        <f t="shared" si="1"/>
        <v>2827.6599999999744</v>
      </c>
      <c r="K35" s="256">
        <f t="shared" si="5"/>
        <v>6.0567308E-3</v>
      </c>
      <c r="L35" s="332">
        <v>173.50783300000001</v>
      </c>
      <c r="M35" s="241">
        <f>VLOOKUP(A35,Sheet1!$C$2:$G$84,5,FALSE)</f>
        <v>173.95</v>
      </c>
      <c r="N35" s="242">
        <f t="shared" ref="N35:N64" si="10">L35-M35</f>
        <v>-0.44216699999998355</v>
      </c>
      <c r="O35" s="256">
        <f t="shared" ref="O35:O64" si="11">ROUND(N35/L35,10)</f>
        <v>-2.5483978999999999E-3</v>
      </c>
      <c r="P35">
        <v>752329.96</v>
      </c>
      <c r="Q35" s="241">
        <f>VLOOKUP(A35,Sheet1!$C$2:$H$84,6,FALSE)</f>
        <v>754258.23</v>
      </c>
      <c r="R35" s="242">
        <f t="shared" si="8"/>
        <v>-1928.2700000000186</v>
      </c>
      <c r="S35" s="256">
        <f t="shared" si="9"/>
        <v>-2.5630641999999999E-3</v>
      </c>
      <c r="T35" s="10"/>
      <c r="U35" s="321">
        <v>4741844</v>
      </c>
    </row>
    <row r="36" spans="1:21" s="52" customFormat="1">
      <c r="A36" s="294" t="str">
        <f>VLOOKUP(U36,Sheet1!$C$2:$C$84,1,FALSE)</f>
        <v>BZ8FYV0</v>
      </c>
      <c r="B36" s="321">
        <v>636274409</v>
      </c>
      <c r="C36" s="321" t="s">
        <v>492</v>
      </c>
      <c r="D36">
        <v>3800</v>
      </c>
      <c r="E36" s="241">
        <f>VLOOKUP(A36,Sheet1!$C$2:$E$84,3,FALSE)</f>
        <v>3800</v>
      </c>
      <c r="F36" s="242">
        <f t="shared" si="0"/>
        <v>0</v>
      </c>
      <c r="G36" s="256">
        <f t="shared" si="4"/>
        <v>0</v>
      </c>
      <c r="H36">
        <v>292619</v>
      </c>
      <c r="I36" s="244">
        <f>VLOOKUP(A36,Sheet1!$C$2:$F$84,4,FALSE)</f>
        <v>292619</v>
      </c>
      <c r="J36" s="242">
        <f t="shared" si="1"/>
        <v>0</v>
      </c>
      <c r="K36" s="256">
        <f t="shared" si="5"/>
        <v>0</v>
      </c>
      <c r="L36" s="332">
        <v>69.349999999999994</v>
      </c>
      <c r="M36" s="241">
        <f>VLOOKUP(A36,Sheet1!$C$2:$G$84,5,FALSE)</f>
        <v>69.349999999999994</v>
      </c>
      <c r="N36" s="242">
        <f t="shared" si="10"/>
        <v>0</v>
      </c>
      <c r="O36" s="256">
        <f t="shared" si="11"/>
        <v>0</v>
      </c>
      <c r="P36">
        <v>263530</v>
      </c>
      <c r="Q36" s="241">
        <f>VLOOKUP(A36,Sheet1!$C$2:$H$84,6,FALSE)</f>
        <v>263530</v>
      </c>
      <c r="R36" s="242">
        <f t="shared" si="8"/>
        <v>0</v>
      </c>
      <c r="S36" s="256">
        <f t="shared" si="9"/>
        <v>0</v>
      </c>
      <c r="T36" s="10"/>
      <c r="U36" s="321" t="s">
        <v>362</v>
      </c>
    </row>
    <row r="37" spans="1:21" s="52" customFormat="1">
      <c r="A37" s="294" t="str">
        <f>VLOOKUP(U37,Sheet1!$C$2:$C$84,1,FALSE)</f>
        <v>B014JG9</v>
      </c>
      <c r="B37" s="321">
        <v>641069406</v>
      </c>
      <c r="C37" s="321" t="s">
        <v>493</v>
      </c>
      <c r="D37">
        <v>1200</v>
      </c>
      <c r="E37" s="241">
        <f>VLOOKUP(A37,Sheet1!$C$2:$E$84,3,FALSE)</f>
        <v>1200</v>
      </c>
      <c r="F37" s="242">
        <f t="shared" si="0"/>
        <v>0</v>
      </c>
      <c r="G37" s="256">
        <f t="shared" si="4"/>
        <v>0</v>
      </c>
      <c r="H37">
        <v>153246.96</v>
      </c>
      <c r="I37" s="244">
        <f>VLOOKUP(A37,Sheet1!$C$2:$F$84,4,FALSE)</f>
        <v>153246.96</v>
      </c>
      <c r="J37" s="242">
        <f t="shared" si="1"/>
        <v>0</v>
      </c>
      <c r="K37" s="256">
        <f t="shared" si="5"/>
        <v>0</v>
      </c>
      <c r="L37" s="332">
        <v>118.73</v>
      </c>
      <c r="M37" s="241">
        <f>VLOOKUP(A37,Sheet1!$C$2:$G$84,5,FALSE)</f>
        <v>118.73</v>
      </c>
      <c r="N37" s="242">
        <f t="shared" si="10"/>
        <v>0</v>
      </c>
      <c r="O37" s="256">
        <f t="shared" si="11"/>
        <v>0</v>
      </c>
      <c r="P37">
        <v>142476</v>
      </c>
      <c r="Q37" s="241">
        <f>VLOOKUP(A37,Sheet1!$C$2:$H$84,6,FALSE)</f>
        <v>142476</v>
      </c>
      <c r="R37" s="242">
        <f t="shared" si="8"/>
        <v>0</v>
      </c>
      <c r="S37" s="256">
        <f t="shared" si="9"/>
        <v>0</v>
      </c>
      <c r="T37" s="10"/>
      <c r="U37" s="321" t="s">
        <v>364</v>
      </c>
    </row>
    <row r="38" spans="1:21" s="52" customFormat="1">
      <c r="A38" s="294">
        <f>VLOOKUP(U38,Sheet1!$C$2:$C$84,1,FALSE)</f>
        <v>6640682</v>
      </c>
      <c r="B38" s="321">
        <v>664068004</v>
      </c>
      <c r="C38" s="321" t="s">
        <v>451</v>
      </c>
      <c r="D38">
        <v>4278</v>
      </c>
      <c r="E38" s="241">
        <f>VLOOKUP(A38,Sheet1!$C$2:$E$84,3,FALSE)</f>
        <v>4278</v>
      </c>
      <c r="F38" s="242">
        <f t="shared" si="0"/>
        <v>0</v>
      </c>
      <c r="G38" s="256">
        <f t="shared" si="4"/>
        <v>0</v>
      </c>
      <c r="H38">
        <v>233487.37</v>
      </c>
      <c r="I38" s="244">
        <f>VLOOKUP(A38,Sheet1!$C$2:$F$84,4,FALSE)</f>
        <v>298244.25</v>
      </c>
      <c r="J38" s="242">
        <f t="shared" si="1"/>
        <v>-64756.880000000005</v>
      </c>
      <c r="K38" s="256">
        <f t="shared" si="5"/>
        <v>-0.27734639350000001</v>
      </c>
      <c r="L38" s="332">
        <v>49.672547999999999</v>
      </c>
      <c r="M38" s="241">
        <f>VLOOKUP(A38,Sheet1!$C$2:$G$84,5,FALSE)</f>
        <v>49.81</v>
      </c>
      <c r="N38" s="242">
        <f t="shared" si="10"/>
        <v>-0.13745200000000324</v>
      </c>
      <c r="O38" s="256">
        <f t="shared" si="11"/>
        <v>-2.7671623000000002E-3</v>
      </c>
      <c r="P38">
        <v>212499.16</v>
      </c>
      <c r="Q38" s="241">
        <f>VLOOKUP(A38,Sheet1!$C$2:$H$84,6,FALSE)</f>
        <v>213071.05</v>
      </c>
      <c r="R38" s="242">
        <f t="shared" si="8"/>
        <v>-571.88999999998487</v>
      </c>
      <c r="S38" s="256">
        <f t="shared" si="9"/>
        <v>-2.6912577000000001E-3</v>
      </c>
      <c r="T38" s="10"/>
      <c r="U38" s="321">
        <v>6640682</v>
      </c>
    </row>
    <row r="39" spans="1:21" s="52" customFormat="1">
      <c r="A39" s="294">
        <f>VLOOKUP(U39,Sheet1!$C$2:$C$84,1,FALSE)</f>
        <v>2640891</v>
      </c>
      <c r="B39" s="321">
        <v>654902204</v>
      </c>
      <c r="C39" s="321" t="s">
        <v>455</v>
      </c>
      <c r="D39">
        <v>139515</v>
      </c>
      <c r="E39" s="241">
        <f>VLOOKUP(A39,Sheet1!$C$2:$E$84,3,FALSE)</f>
        <v>139515</v>
      </c>
      <c r="F39" s="242">
        <f t="shared" si="0"/>
        <v>0</v>
      </c>
      <c r="G39" s="256">
        <f t="shared" si="4"/>
        <v>0</v>
      </c>
      <c r="H39">
        <v>648931.64</v>
      </c>
      <c r="I39" s="244">
        <f>VLOOKUP(A39,Sheet1!$C$2:$F$84,4,FALSE)</f>
        <v>648931.64</v>
      </c>
      <c r="J39" s="242">
        <f t="shared" si="1"/>
        <v>0</v>
      </c>
      <c r="K39" s="256">
        <f t="shared" si="5"/>
        <v>0</v>
      </c>
      <c r="L39" s="332">
        <v>4.01</v>
      </c>
      <c r="M39" s="241">
        <f>VLOOKUP(A39,Sheet1!$C$2:$G$84,5,FALSE)</f>
        <v>4.01</v>
      </c>
      <c r="N39" s="242">
        <f t="shared" si="10"/>
        <v>0</v>
      </c>
      <c r="O39" s="256">
        <f t="shared" si="11"/>
        <v>0</v>
      </c>
      <c r="P39">
        <v>559455.15</v>
      </c>
      <c r="Q39" s="241">
        <f>VLOOKUP(A39,Sheet1!$C$2:$H$84,6,FALSE)</f>
        <v>559455.15</v>
      </c>
      <c r="R39" s="242">
        <f t="shared" si="8"/>
        <v>0</v>
      </c>
      <c r="S39" s="256">
        <f t="shared" si="9"/>
        <v>0</v>
      </c>
      <c r="T39" s="10"/>
      <c r="U39" s="321">
        <v>2640891</v>
      </c>
    </row>
    <row r="40" spans="1:21" s="52" customFormat="1">
      <c r="A40" s="294">
        <f>VLOOKUP(U40,Sheet1!$C$2:$C$84,1,FALSE)</f>
        <v>2651202</v>
      </c>
      <c r="B40" s="321">
        <v>670100205</v>
      </c>
      <c r="C40" s="321" t="s">
        <v>494</v>
      </c>
      <c r="D40">
        <v>1000</v>
      </c>
      <c r="E40" s="241">
        <f>VLOOKUP(A40,Sheet1!$C$2:$E$84,3,FALSE)</f>
        <v>1000</v>
      </c>
      <c r="F40" s="242">
        <f t="shared" si="0"/>
        <v>0</v>
      </c>
      <c r="G40" s="256">
        <f t="shared" si="4"/>
        <v>0</v>
      </c>
      <c r="H40">
        <v>168173.1</v>
      </c>
      <c r="I40" s="244">
        <f>VLOOKUP(A40,Sheet1!$C$2:$F$84,4,FALSE)</f>
        <v>168173.1</v>
      </c>
      <c r="J40" s="242">
        <f t="shared" si="1"/>
        <v>0</v>
      </c>
      <c r="K40" s="256">
        <f t="shared" si="5"/>
        <v>0</v>
      </c>
      <c r="L40" s="332">
        <v>160.46</v>
      </c>
      <c r="M40" s="241">
        <f>VLOOKUP(A40,Sheet1!$C$2:$G$84,5,FALSE)</f>
        <v>160.46</v>
      </c>
      <c r="N40" s="242">
        <f t="shared" si="10"/>
        <v>0</v>
      </c>
      <c r="O40" s="256">
        <f t="shared" si="11"/>
        <v>0</v>
      </c>
      <c r="P40">
        <v>160460</v>
      </c>
      <c r="Q40" s="241">
        <f>VLOOKUP(A40,Sheet1!$C$2:$H$84,6,FALSE)</f>
        <v>160460</v>
      </c>
      <c r="R40" s="242">
        <f t="shared" si="8"/>
        <v>0</v>
      </c>
      <c r="S40" s="256">
        <f t="shared" si="9"/>
        <v>0</v>
      </c>
      <c r="T40" s="10"/>
      <c r="U40" s="321">
        <v>2651202</v>
      </c>
    </row>
    <row r="41" spans="1:21" s="52" customFormat="1">
      <c r="A41" s="294">
        <f>VLOOKUP(U41,Sheet1!$C$2:$C$84,1,FALSE)</f>
        <v>6659428</v>
      </c>
      <c r="B41" s="321">
        <v>665942009</v>
      </c>
      <c r="C41" s="321" t="s">
        <v>452</v>
      </c>
      <c r="D41">
        <v>4222</v>
      </c>
      <c r="E41" s="241">
        <f>VLOOKUP(A41,Sheet1!$C$2:$E$84,3,FALSE)</f>
        <v>4222</v>
      </c>
      <c r="F41" s="242">
        <f t="shared" si="0"/>
        <v>0</v>
      </c>
      <c r="G41" s="256">
        <f t="shared" si="4"/>
        <v>0</v>
      </c>
      <c r="H41">
        <v>188310.39</v>
      </c>
      <c r="I41" s="244">
        <f>VLOOKUP(A41,Sheet1!$C$2:$F$84,4,FALSE)</f>
        <v>217239.91</v>
      </c>
      <c r="J41" s="242">
        <f t="shared" si="1"/>
        <v>-28929.51999999999</v>
      </c>
      <c r="K41" s="256">
        <f t="shared" si="5"/>
        <v>-0.1536267861</v>
      </c>
      <c r="L41" s="332">
        <v>60.301327999999998</v>
      </c>
      <c r="M41" s="241">
        <f>VLOOKUP(A41,Sheet1!$C$2:$G$84,5,FALSE)</f>
        <v>60.46</v>
      </c>
      <c r="N41" s="242">
        <f t="shared" si="10"/>
        <v>-0.15867200000000281</v>
      </c>
      <c r="O41" s="256">
        <f t="shared" si="11"/>
        <v>-2.6313184999999998E-3</v>
      </c>
      <c r="P41">
        <v>254592.21</v>
      </c>
      <c r="Q41" s="241">
        <f>VLOOKUP(A41,Sheet1!$C$2:$H$84,6,FALSE)</f>
        <v>255277.38</v>
      </c>
      <c r="R41" s="242">
        <f t="shared" si="8"/>
        <v>-685.17000000001281</v>
      </c>
      <c r="S41" s="256">
        <f t="shared" si="9"/>
        <v>-2.6912450000000001E-3</v>
      </c>
      <c r="T41" s="10"/>
      <c r="U41" s="321">
        <v>6659428</v>
      </c>
    </row>
    <row r="42" spans="1:21" s="52" customFormat="1">
      <c r="A42" s="294">
        <f>VLOOKUP(U42,Sheet1!$C$2:$C$84,1,FALSE)</f>
        <v>2655657</v>
      </c>
      <c r="B42" s="321">
        <v>683715106</v>
      </c>
      <c r="C42" s="321" t="s">
        <v>495</v>
      </c>
      <c r="D42">
        <v>10545</v>
      </c>
      <c r="E42" s="241">
        <f>VLOOKUP(A42,Sheet1!$C$2:$E$84,3,FALSE)</f>
        <v>10545</v>
      </c>
      <c r="F42" s="242">
        <f t="shared" si="0"/>
        <v>0</v>
      </c>
      <c r="G42" s="256">
        <f t="shared" si="4"/>
        <v>0</v>
      </c>
      <c r="H42">
        <v>368823.11</v>
      </c>
      <c r="I42" s="244">
        <f>VLOOKUP(A42,Sheet1!$C$2:$F$84,4,FALSE)</f>
        <v>370986.25</v>
      </c>
      <c r="J42" s="242">
        <f t="shared" si="1"/>
        <v>-2163.140000000014</v>
      </c>
      <c r="K42" s="256">
        <f t="shared" si="5"/>
        <v>-5.8649796000000004E-3</v>
      </c>
      <c r="L42" s="332">
        <v>41.62</v>
      </c>
      <c r="M42" s="241">
        <f>VLOOKUP(A42,Sheet1!$C$2:$G$84,5,FALSE)</f>
        <v>41.62</v>
      </c>
      <c r="N42" s="242">
        <f t="shared" si="10"/>
        <v>0</v>
      </c>
      <c r="O42" s="256">
        <f t="shared" si="11"/>
        <v>0</v>
      </c>
      <c r="P42">
        <v>438882.9</v>
      </c>
      <c r="Q42" s="241">
        <f>VLOOKUP(A42,Sheet1!$C$2:$H$84,6,FALSE)</f>
        <v>438882.9</v>
      </c>
      <c r="R42" s="242">
        <f t="shared" si="8"/>
        <v>0</v>
      </c>
      <c r="S42" s="256">
        <f t="shared" si="9"/>
        <v>0</v>
      </c>
      <c r="T42" s="10"/>
      <c r="U42" s="321">
        <v>2655657</v>
      </c>
    </row>
    <row r="43" spans="1:21" s="52" customFormat="1">
      <c r="A43" s="294">
        <f>VLOOKUP(U43,Sheet1!$C$2:$C$84,1,FALSE)</f>
        <v>6661144</v>
      </c>
      <c r="B43" s="321">
        <v>666114004</v>
      </c>
      <c r="C43" s="321" t="s">
        <v>453</v>
      </c>
      <c r="D43">
        <v>19388</v>
      </c>
      <c r="E43" s="241">
        <f>VLOOKUP(A43,Sheet1!$C$2:$E$84,3,FALSE)</f>
        <v>19388</v>
      </c>
      <c r="F43" s="242">
        <f t="shared" si="0"/>
        <v>0</v>
      </c>
      <c r="G43" s="256">
        <f t="shared" si="4"/>
        <v>0</v>
      </c>
      <c r="H43">
        <v>311588.55</v>
      </c>
      <c r="I43" s="244">
        <f>VLOOKUP(A43,Sheet1!$C$2:$F$84,4,FALSE)</f>
        <v>313342.39</v>
      </c>
      <c r="J43" s="242">
        <f t="shared" si="1"/>
        <v>-1753.8400000000256</v>
      </c>
      <c r="K43" s="256">
        <f t="shared" si="5"/>
        <v>-5.6287048999999999E-3</v>
      </c>
      <c r="L43" s="332">
        <v>17.002469000000001</v>
      </c>
      <c r="M43" s="241">
        <f>VLOOKUP(A43,Sheet1!$C$2:$G$84,5,FALSE)</f>
        <v>17.05</v>
      </c>
      <c r="N43" s="242">
        <f t="shared" si="10"/>
        <v>-4.7530999999999324E-2</v>
      </c>
      <c r="O43" s="256">
        <f t="shared" si="11"/>
        <v>-2.7955352000000001E-3</v>
      </c>
      <c r="P43">
        <v>329643.88</v>
      </c>
      <c r="Q43" s="241">
        <f>VLOOKUP(A43,Sheet1!$C$2:$H$84,6,FALSE)</f>
        <v>330531.03000000003</v>
      </c>
      <c r="R43" s="242">
        <f t="shared" si="8"/>
        <v>-887.15000000002328</v>
      </c>
      <c r="S43" s="256">
        <f t="shared" si="9"/>
        <v>-2.6912376000000002E-3</v>
      </c>
      <c r="T43" s="10"/>
      <c r="U43" s="321">
        <v>6661144</v>
      </c>
    </row>
    <row r="44" spans="1:21" s="52" customFormat="1">
      <c r="A44" s="294">
        <f>VLOOKUP(U44,Sheet1!$C$2:$C$84,1,FALSE)</f>
        <v>2704485</v>
      </c>
      <c r="B44" s="321">
        <v>705015105</v>
      </c>
      <c r="C44" s="321" t="s">
        <v>496</v>
      </c>
      <c r="D44">
        <v>37059</v>
      </c>
      <c r="E44" s="241">
        <f>VLOOKUP(A44,Sheet1!$C$2:$E$84,3,FALSE)</f>
        <v>37059</v>
      </c>
      <c r="F44" s="242">
        <f t="shared" si="0"/>
        <v>0</v>
      </c>
      <c r="G44" s="256">
        <f t="shared" si="4"/>
        <v>0</v>
      </c>
      <c r="H44">
        <v>436994.84</v>
      </c>
      <c r="I44" s="244">
        <f>VLOOKUP(A44,Sheet1!$C$2:$F$84,4,FALSE)</f>
        <v>434978.65</v>
      </c>
      <c r="J44" s="242">
        <f t="shared" si="1"/>
        <v>2016.1900000000023</v>
      </c>
      <c r="K44" s="256">
        <f t="shared" si="5"/>
        <v>4.6137616000000003E-3</v>
      </c>
      <c r="L44" s="332">
        <v>9.85</v>
      </c>
      <c r="M44" s="241">
        <f>VLOOKUP(A44,Sheet1!$C$2:$G$84,5,FALSE)</f>
        <v>9.85</v>
      </c>
      <c r="N44" s="242">
        <f t="shared" si="10"/>
        <v>0</v>
      </c>
      <c r="O44" s="256">
        <f t="shared" si="11"/>
        <v>0</v>
      </c>
      <c r="P44">
        <v>365031.15</v>
      </c>
      <c r="Q44" s="241">
        <f>VLOOKUP(A44,Sheet1!$C$2:$H$84,6,FALSE)</f>
        <v>365031.15</v>
      </c>
      <c r="R44" s="242">
        <f t="shared" si="8"/>
        <v>0</v>
      </c>
      <c r="S44" s="256">
        <f t="shared" si="9"/>
        <v>0</v>
      </c>
      <c r="T44" s="10"/>
      <c r="U44" s="321">
        <v>2704485</v>
      </c>
    </row>
    <row r="45" spans="1:21" s="52" customFormat="1">
      <c r="A45" s="294">
        <f>VLOOKUP(U45,Sheet1!$C$2:$C$84,1,FALSE)</f>
        <v>2771122</v>
      </c>
      <c r="B45" s="321">
        <v>833635105</v>
      </c>
      <c r="C45" s="321" t="s">
        <v>497</v>
      </c>
      <c r="D45">
        <v>2500</v>
      </c>
      <c r="E45" s="241">
        <f>VLOOKUP(A45,Sheet1!$C$2:$E$84,3,FALSE)</f>
        <v>2500</v>
      </c>
      <c r="F45" s="242">
        <f t="shared" si="0"/>
        <v>0</v>
      </c>
      <c r="G45" s="256">
        <f t="shared" si="4"/>
        <v>0</v>
      </c>
      <c r="H45">
        <v>244878.75</v>
      </c>
      <c r="I45" s="244">
        <f>VLOOKUP(A45,Sheet1!$C$2:$F$84,4,FALSE)</f>
        <v>244878.75</v>
      </c>
      <c r="J45" s="242">
        <f t="shared" si="1"/>
        <v>0</v>
      </c>
      <c r="K45" s="256">
        <f t="shared" si="5"/>
        <v>0</v>
      </c>
      <c r="L45" s="332">
        <v>64.17</v>
      </c>
      <c r="M45" s="241">
        <f>VLOOKUP(A45,Sheet1!$C$2:$G$84,5,FALSE)</f>
        <v>64.17</v>
      </c>
      <c r="N45" s="242">
        <f t="shared" si="10"/>
        <v>0</v>
      </c>
      <c r="O45" s="256">
        <f t="shared" si="11"/>
        <v>0</v>
      </c>
      <c r="P45">
        <v>160425</v>
      </c>
      <c r="Q45" s="241">
        <f>VLOOKUP(A45,Sheet1!$C$2:$H$84,6,FALSE)</f>
        <v>160425</v>
      </c>
      <c r="R45" s="242">
        <f t="shared" si="8"/>
        <v>0</v>
      </c>
      <c r="S45" s="256">
        <f t="shared" si="9"/>
        <v>0</v>
      </c>
      <c r="T45" s="10"/>
      <c r="U45" s="321">
        <v>2771122</v>
      </c>
    </row>
    <row r="46" spans="1:21" s="52" customFormat="1">
      <c r="A46" s="294">
        <f>VLOOKUP(U46,Sheet1!$C$2:$C$84,1,FALSE)</f>
        <v>6229597</v>
      </c>
      <c r="B46" s="321">
        <v>622959906</v>
      </c>
      <c r="C46" s="321" t="s">
        <v>498</v>
      </c>
      <c r="D46">
        <v>27352</v>
      </c>
      <c r="E46" s="241">
        <f>VLOOKUP(A46,Sheet1!$C$2:$E$84,3,FALSE)</f>
        <v>27352</v>
      </c>
      <c r="F46" s="242">
        <f t="shared" si="0"/>
        <v>0</v>
      </c>
      <c r="G46" s="256">
        <f t="shared" si="4"/>
        <v>0</v>
      </c>
      <c r="H46">
        <v>218325.81</v>
      </c>
      <c r="I46" s="244">
        <f>VLOOKUP(A46,Sheet1!$C$2:$F$84,4,FALSE)</f>
        <v>229351.23</v>
      </c>
      <c r="J46" s="242">
        <f t="shared" si="1"/>
        <v>-11025.420000000013</v>
      </c>
      <c r="K46" s="256">
        <f t="shared" si="5"/>
        <v>-5.0499847E-2</v>
      </c>
      <c r="L46" s="332">
        <v>4.1226779999999996</v>
      </c>
      <c r="M46" s="241">
        <f>VLOOKUP(A46,Sheet1!$C$2:$G$84,5,FALSE)</f>
        <v>4.13</v>
      </c>
      <c r="N46" s="242">
        <f t="shared" si="10"/>
        <v>-7.3220000000002727E-3</v>
      </c>
      <c r="O46" s="256">
        <f t="shared" si="11"/>
        <v>-1.7760300000000001E-3</v>
      </c>
      <c r="P46">
        <v>112763.5</v>
      </c>
      <c r="Q46" s="241">
        <f>VLOOKUP(A46,Sheet1!$C$2:$H$84,6,FALSE)</f>
        <v>113066.97</v>
      </c>
      <c r="R46" s="242">
        <f t="shared" si="8"/>
        <v>-303.47000000000116</v>
      </c>
      <c r="S46" s="256">
        <f t="shared" si="9"/>
        <v>-2.6912077E-3</v>
      </c>
      <c r="T46" s="10"/>
      <c r="U46" s="321">
        <v>6229597</v>
      </c>
    </row>
    <row r="47" spans="1:21" s="52" customFormat="1">
      <c r="A47" s="294" t="str">
        <f>VLOOKUP(U47,Sheet1!$C$2:$C$84,1,FALSE)</f>
        <v>BYRY2M8</v>
      </c>
      <c r="B47" s="321">
        <v>759530108</v>
      </c>
      <c r="C47" s="321" t="s">
        <v>514</v>
      </c>
      <c r="D47">
        <v>16887</v>
      </c>
      <c r="E47" s="241">
        <f>VLOOKUP(A47,Sheet1!$C$2:$E$84,3,FALSE)</f>
        <v>16887</v>
      </c>
      <c r="F47" s="242">
        <f t="shared" si="0"/>
        <v>0</v>
      </c>
      <c r="G47" s="256">
        <f t="shared" si="4"/>
        <v>0</v>
      </c>
      <c r="H47">
        <v>342275.42</v>
      </c>
      <c r="I47" s="244">
        <f>VLOOKUP(A47,Sheet1!$C$2:$F$84,4,FALSE)</f>
        <v>347567.89</v>
      </c>
      <c r="J47" s="242">
        <f t="shared" si="1"/>
        <v>-5292.4700000000303</v>
      </c>
      <c r="K47" s="256">
        <f t="shared" si="5"/>
        <v>-1.54626061E-2</v>
      </c>
      <c r="L47" s="332">
        <v>31.3</v>
      </c>
      <c r="M47" s="241">
        <f>VLOOKUP(A47,Sheet1!$C$2:$G$84,5,FALSE)</f>
        <v>31.3</v>
      </c>
      <c r="N47" s="242">
        <f t="shared" si="10"/>
        <v>0</v>
      </c>
      <c r="O47" s="256">
        <f t="shared" si="11"/>
        <v>0</v>
      </c>
      <c r="P47">
        <v>528563.1</v>
      </c>
      <c r="Q47" s="241">
        <f>VLOOKUP(A47,Sheet1!$C$2:$H$84,6,FALSE)</f>
        <v>528563.1</v>
      </c>
      <c r="R47" s="242">
        <f t="shared" si="8"/>
        <v>0</v>
      </c>
      <c r="S47" s="256">
        <f t="shared" si="9"/>
        <v>0</v>
      </c>
      <c r="T47" s="10"/>
      <c r="U47" s="321" t="s">
        <v>377</v>
      </c>
    </row>
    <row r="48" spans="1:21" s="52" customFormat="1">
      <c r="A48" s="294">
        <f>VLOOKUP(U48,Sheet1!$C$2:$C$84,1,FALSE)</f>
        <v>2775135</v>
      </c>
      <c r="B48" s="321">
        <v>803054204</v>
      </c>
      <c r="C48" s="321" t="s">
        <v>458</v>
      </c>
      <c r="D48">
        <v>3130</v>
      </c>
      <c r="E48" s="241">
        <f>VLOOKUP(A48,Sheet1!$C$2:$E$84,3,FALSE)</f>
        <v>3130</v>
      </c>
      <c r="F48" s="242">
        <f t="shared" si="0"/>
        <v>0</v>
      </c>
      <c r="G48" s="256">
        <f t="shared" si="4"/>
        <v>0</v>
      </c>
      <c r="H48">
        <v>330351.05</v>
      </c>
      <c r="I48" s="244">
        <f>VLOOKUP(A48,Sheet1!$C$2:$F$84,4,FALSE)</f>
        <v>359932.38</v>
      </c>
      <c r="J48" s="242">
        <f t="shared" si="1"/>
        <v>-29581.330000000016</v>
      </c>
      <c r="K48" s="256">
        <f t="shared" si="5"/>
        <v>-8.9545136900000002E-2</v>
      </c>
      <c r="L48" s="332">
        <v>130.44</v>
      </c>
      <c r="M48" s="241">
        <f>VLOOKUP(A48,Sheet1!$C$2:$G$84,5,FALSE)</f>
        <v>130.44</v>
      </c>
      <c r="N48" s="242">
        <f t="shared" si="10"/>
        <v>0</v>
      </c>
      <c r="O48" s="256">
        <f t="shared" si="11"/>
        <v>0</v>
      </c>
      <c r="P48">
        <v>408277.2</v>
      </c>
      <c r="Q48" s="241">
        <f>VLOOKUP(A48,Sheet1!$C$2:$H$84,6,FALSE)</f>
        <v>408277.2</v>
      </c>
      <c r="R48" s="242">
        <f t="shared" si="8"/>
        <v>0</v>
      </c>
      <c r="S48" s="256">
        <f t="shared" si="9"/>
        <v>0</v>
      </c>
      <c r="T48" s="10"/>
      <c r="U48" s="321">
        <v>2775135</v>
      </c>
    </row>
    <row r="49" spans="1:37" s="52" customFormat="1">
      <c r="A49" s="294" t="str">
        <f>VLOOKUP(U49,Sheet1!$C$2:$C$84,1,FALSE)</f>
        <v>BXDZ9Z0</v>
      </c>
      <c r="B49" s="321" t="s">
        <v>380</v>
      </c>
      <c r="C49" s="321" t="s">
        <v>499</v>
      </c>
      <c r="D49">
        <v>20130</v>
      </c>
      <c r="E49" s="241">
        <f>VLOOKUP(A49,Sheet1!$C$2:$E$84,3,FALSE)</f>
        <v>20130</v>
      </c>
      <c r="F49" s="242">
        <f t="shared" si="0"/>
        <v>0</v>
      </c>
      <c r="G49" s="256">
        <f t="shared" si="4"/>
        <v>0</v>
      </c>
      <c r="H49">
        <v>665830.39</v>
      </c>
      <c r="I49" s="244">
        <f>VLOOKUP(A49,Sheet1!$C$2:$F$84,4,FALSE)</f>
        <v>662671.93000000005</v>
      </c>
      <c r="J49" s="242">
        <f t="shared" si="1"/>
        <v>3158.4599999999627</v>
      </c>
      <c r="K49" s="256">
        <f t="shared" si="5"/>
        <v>4.7436405000000001E-3</v>
      </c>
      <c r="L49" s="332">
        <v>57.19</v>
      </c>
      <c r="M49" s="241">
        <f>VLOOKUP(A49,Sheet1!$C$2:$G$84,5,FALSE)</f>
        <v>57.19</v>
      </c>
      <c r="N49" s="242">
        <f t="shared" si="10"/>
        <v>0</v>
      </c>
      <c r="O49" s="256">
        <f t="shared" si="11"/>
        <v>0</v>
      </c>
      <c r="P49">
        <v>1151234.7</v>
      </c>
      <c r="Q49" s="241">
        <f>VLOOKUP(A49,Sheet1!$C$2:$H$84,6,FALSE)</f>
        <v>1151234.7</v>
      </c>
      <c r="R49" s="242">
        <f t="shared" si="8"/>
        <v>0</v>
      </c>
      <c r="S49" s="256">
        <f t="shared" si="9"/>
        <v>0</v>
      </c>
      <c r="T49" s="10"/>
      <c r="U49" s="321" t="s">
        <v>381</v>
      </c>
    </row>
    <row r="50" spans="1:37" s="52" customFormat="1">
      <c r="A50" s="294" t="str">
        <f>VLOOKUP(U50,Sheet1!$C$2:$C$84,1,FALSE)</f>
        <v>BMCNGB3</v>
      </c>
      <c r="B50" s="321" t="s">
        <v>383</v>
      </c>
      <c r="C50" s="321" t="s">
        <v>500</v>
      </c>
      <c r="D50">
        <v>12268</v>
      </c>
      <c r="E50" s="241">
        <f>VLOOKUP(A50,Sheet1!$C$2:$E$84,3,FALSE)</f>
        <v>12268</v>
      </c>
      <c r="F50" s="242">
        <f t="shared" si="0"/>
        <v>0</v>
      </c>
      <c r="G50" s="256">
        <f t="shared" si="4"/>
        <v>0</v>
      </c>
      <c r="H50">
        <v>407865.8</v>
      </c>
      <c r="I50" s="244">
        <f>VLOOKUP(A50,Sheet1!$C$2:$F$84,4,FALSE)</f>
        <v>394093.69</v>
      </c>
      <c r="J50" s="242">
        <f t="shared" si="1"/>
        <v>13772.109999999986</v>
      </c>
      <c r="K50" s="256">
        <f t="shared" si="5"/>
        <v>3.3766277999999997E-2</v>
      </c>
      <c r="L50" s="332">
        <v>20.9</v>
      </c>
      <c r="M50" s="241">
        <f>VLOOKUP(A50,Sheet1!$C$2:$G$84,5,FALSE)</f>
        <v>20.9</v>
      </c>
      <c r="N50" s="242">
        <f t="shared" si="10"/>
        <v>0</v>
      </c>
      <c r="O50" s="256">
        <f t="shared" si="11"/>
        <v>0</v>
      </c>
      <c r="P50">
        <v>256401.2</v>
      </c>
      <c r="Q50" s="241">
        <f>VLOOKUP(A50,Sheet1!$C$2:$H$84,6,FALSE)</f>
        <v>256401.2</v>
      </c>
      <c r="R50" s="242">
        <f t="shared" si="8"/>
        <v>0</v>
      </c>
      <c r="S50" s="256">
        <f t="shared" si="9"/>
        <v>0</v>
      </c>
      <c r="T50" s="10"/>
      <c r="U50" s="321" t="s">
        <v>384</v>
      </c>
    </row>
    <row r="51" spans="1:37" s="52" customFormat="1">
      <c r="A51" s="294" t="str">
        <f>VLOOKUP(U51,Sheet1!$C$2:$C$84,1,FALSE)</f>
        <v>B1Q3J35</v>
      </c>
      <c r="B51" s="321" t="s">
        <v>501</v>
      </c>
      <c r="C51" s="321" t="s">
        <v>502</v>
      </c>
      <c r="D51">
        <v>15759</v>
      </c>
      <c r="E51" s="241">
        <f>VLOOKUP(A51,Sheet1!$C$2:$E$84,3,FALSE)</f>
        <v>15759</v>
      </c>
      <c r="F51" s="242">
        <f t="shared" si="0"/>
        <v>0</v>
      </c>
      <c r="G51" s="256">
        <f t="shared" si="4"/>
        <v>0</v>
      </c>
      <c r="H51">
        <v>311567.31</v>
      </c>
      <c r="I51" s="244">
        <f>VLOOKUP(A51,Sheet1!$C$2:$F$84,4,FALSE)</f>
        <v>312462.38</v>
      </c>
      <c r="J51" s="242">
        <f t="shared" si="1"/>
        <v>-895.07000000000698</v>
      </c>
      <c r="K51" s="256">
        <f t="shared" si="5"/>
        <v>-2.8727981999999998E-3</v>
      </c>
      <c r="L51" s="332">
        <v>15.794406</v>
      </c>
      <c r="M51" s="241">
        <f>VLOOKUP(A51,Sheet1!$C$2:$G$84,5,FALSE)</f>
        <v>15.84</v>
      </c>
      <c r="N51" s="242">
        <f t="shared" si="10"/>
        <v>-4.5593999999999468E-2</v>
      </c>
      <c r="O51" s="256">
        <f t="shared" si="11"/>
        <v>-2.8867182E-3</v>
      </c>
      <c r="P51">
        <v>248904.05</v>
      </c>
      <c r="Q51" s="241">
        <f>VLOOKUP(A51,Sheet1!$C$2:$H$84,6,FALSE)</f>
        <v>249690.96</v>
      </c>
      <c r="R51" s="242">
        <f t="shared" si="8"/>
        <v>-786.91000000000349</v>
      </c>
      <c r="S51" s="256">
        <f t="shared" si="9"/>
        <v>-3.1614994E-3</v>
      </c>
      <c r="T51" s="10"/>
      <c r="U51" s="321" t="s">
        <v>386</v>
      </c>
    </row>
    <row r="52" spans="1:37" s="52" customFormat="1">
      <c r="A52" s="294">
        <f>VLOOKUP(U52,Sheet1!$C$2:$C$84,1,FALSE)</f>
        <v>2615565</v>
      </c>
      <c r="B52" s="321" t="s">
        <v>389</v>
      </c>
      <c r="C52" s="321" t="s">
        <v>503</v>
      </c>
      <c r="D52">
        <v>16837</v>
      </c>
      <c r="E52" s="241">
        <f>VLOOKUP(A52,Sheet1!$C$2:$E$84,3,FALSE)</f>
        <v>16837</v>
      </c>
      <c r="F52" s="242">
        <f t="shared" si="0"/>
        <v>0</v>
      </c>
      <c r="G52" s="256">
        <f t="shared" si="4"/>
        <v>0</v>
      </c>
      <c r="H52">
        <v>566460.01</v>
      </c>
      <c r="I52" s="244">
        <f>VLOOKUP(A52,Sheet1!$C$2:$F$84,4,FALSE)</f>
        <v>571952.71</v>
      </c>
      <c r="J52" s="242">
        <f t="shared" si="1"/>
        <v>-5492.6999999999534</v>
      </c>
      <c r="K52" s="256">
        <f t="shared" si="5"/>
        <v>-9.6965361999999996E-3</v>
      </c>
      <c r="L52" s="332">
        <v>29.9</v>
      </c>
      <c r="M52" s="241">
        <f>VLOOKUP(A52,Sheet1!$C$2:$G$84,5,FALSE)</f>
        <v>29.9</v>
      </c>
      <c r="N52" s="242">
        <f t="shared" si="10"/>
        <v>0</v>
      </c>
      <c r="O52" s="256">
        <f t="shared" si="11"/>
        <v>0</v>
      </c>
      <c r="P52">
        <v>503426.3</v>
      </c>
      <c r="Q52" s="241">
        <f>VLOOKUP(A52,Sheet1!$C$2:$H$84,6,FALSE)</f>
        <v>503426.3</v>
      </c>
      <c r="R52" s="242">
        <f t="shared" si="6"/>
        <v>0</v>
      </c>
      <c r="S52" s="256">
        <f t="shared" si="7"/>
        <v>0</v>
      </c>
      <c r="T52" s="10"/>
      <c r="U52" s="321">
        <v>2615565</v>
      </c>
    </row>
    <row r="53" spans="1:37" s="52" customFormat="1">
      <c r="A53" s="294" t="str">
        <f>VLOOKUP(U53,Sheet1!$C$2:$C$84,1,FALSE)</f>
        <v>B1WY233</v>
      </c>
      <c r="B53" s="321" t="s">
        <v>504</v>
      </c>
      <c r="C53" s="321" t="s">
        <v>505</v>
      </c>
      <c r="D53">
        <v>25547</v>
      </c>
      <c r="E53" s="241">
        <f>VLOOKUP(A53,Sheet1!$C$2:$E$84,3,FALSE)</f>
        <v>25547</v>
      </c>
      <c r="F53" s="242">
        <f t="shared" si="0"/>
        <v>0</v>
      </c>
      <c r="G53" s="256">
        <f t="shared" si="4"/>
        <v>0</v>
      </c>
      <c r="H53">
        <v>518676.49</v>
      </c>
      <c r="I53" s="244">
        <f>VLOOKUP(A53,Sheet1!$C$2:$F$84,4,FALSE)</f>
        <v>519184.98</v>
      </c>
      <c r="J53" s="242">
        <f t="shared" si="1"/>
        <v>-508.48999999999069</v>
      </c>
      <c r="K53" s="256">
        <f t="shared" si="5"/>
        <v>-9.8036059999999999E-4</v>
      </c>
      <c r="L53" s="332">
        <v>19.904765000000001</v>
      </c>
      <c r="M53" s="241">
        <f>VLOOKUP(A53,Sheet1!$C$2:$G$84,5,FALSE)</f>
        <v>19.97</v>
      </c>
      <c r="N53" s="242">
        <f t="shared" si="10"/>
        <v>-6.5234999999997711E-2</v>
      </c>
      <c r="O53" s="256">
        <f t="shared" si="11"/>
        <v>-3.2773558999999999E-3</v>
      </c>
      <c r="P53">
        <v>508507.02</v>
      </c>
      <c r="Q53" s="241">
        <f>VLOOKUP(A53,Sheet1!$C$2:$H$84,6,FALSE)</f>
        <v>510241.04</v>
      </c>
      <c r="R53" s="242">
        <f t="shared" si="6"/>
        <v>-1734.0199999999604</v>
      </c>
      <c r="S53" s="256">
        <f t="shared" si="7"/>
        <v>-3.4100217999999999E-3</v>
      </c>
      <c r="T53" s="10"/>
      <c r="U53" s="321" t="s">
        <v>391</v>
      </c>
    </row>
    <row r="54" spans="1:37" s="52" customFormat="1">
      <c r="A54" s="294">
        <f>VLOOKUP(U54,Sheet1!$C$2:$C$84,1,FALSE)</f>
        <v>2821481</v>
      </c>
      <c r="B54" s="321">
        <v>835699307</v>
      </c>
      <c r="C54" s="321" t="s">
        <v>506</v>
      </c>
      <c r="D54">
        <v>5497</v>
      </c>
      <c r="E54" s="241">
        <f>VLOOKUP(A54,Sheet1!$C$2:$E$84,3,FALSE)</f>
        <v>5497</v>
      </c>
      <c r="F54" s="242">
        <f t="shared" si="0"/>
        <v>0</v>
      </c>
      <c r="G54" s="256">
        <f t="shared" si="4"/>
        <v>0</v>
      </c>
      <c r="H54">
        <v>215705.60000000001</v>
      </c>
      <c r="I54" s="244">
        <f>VLOOKUP(A54,Sheet1!$C$2:$F$84,4,FALSE)</f>
        <v>283756.40000000002</v>
      </c>
      <c r="J54" s="242">
        <f t="shared" si="1"/>
        <v>-68050.800000000017</v>
      </c>
      <c r="K54" s="256">
        <f t="shared" si="5"/>
        <v>-0.3154799875</v>
      </c>
      <c r="L54" s="332">
        <v>93.7</v>
      </c>
      <c r="M54" s="241">
        <f>VLOOKUP(A54,Sheet1!$C$2:$G$84,5,FALSE)</f>
        <v>93.7</v>
      </c>
      <c r="N54" s="242">
        <f t="shared" si="10"/>
        <v>0</v>
      </c>
      <c r="O54" s="256">
        <f t="shared" si="11"/>
        <v>0</v>
      </c>
      <c r="P54">
        <v>515068.9</v>
      </c>
      <c r="Q54" s="241">
        <f>VLOOKUP(A54,Sheet1!$C$2:$H$84,6,FALSE)</f>
        <v>515068.9</v>
      </c>
      <c r="R54" s="242">
        <f t="shared" si="6"/>
        <v>0</v>
      </c>
      <c r="S54" s="256">
        <f t="shared" si="7"/>
        <v>0</v>
      </c>
      <c r="T54" s="10"/>
      <c r="U54" s="321">
        <v>2821481</v>
      </c>
    </row>
    <row r="55" spans="1:37" s="52" customFormat="1">
      <c r="A55" s="294">
        <f>VLOOKUP(U55,Sheet1!$C$2:$C$84,1,FALSE)</f>
        <v>2430025</v>
      </c>
      <c r="B55" s="321">
        <v>861012102</v>
      </c>
      <c r="C55" s="321" t="s">
        <v>507</v>
      </c>
      <c r="D55">
        <v>3100</v>
      </c>
      <c r="E55" s="241">
        <f>VLOOKUP(A55,Sheet1!$C$2:$E$84,3,FALSE)</f>
        <v>3100</v>
      </c>
      <c r="F55" s="242">
        <f t="shared" si="0"/>
        <v>0</v>
      </c>
      <c r="G55" s="256">
        <f t="shared" si="4"/>
        <v>0</v>
      </c>
      <c r="H55">
        <v>151409.26999999999</v>
      </c>
      <c r="I55" s="244">
        <f>VLOOKUP(A55,Sheet1!$C$2:$F$84,4,FALSE)</f>
        <v>151409.26999999999</v>
      </c>
      <c r="J55" s="242">
        <f t="shared" si="1"/>
        <v>0</v>
      </c>
      <c r="K55" s="256">
        <f t="shared" si="5"/>
        <v>0</v>
      </c>
      <c r="L55" s="332">
        <v>43.44</v>
      </c>
      <c r="M55" s="241">
        <f>VLOOKUP(A55,Sheet1!$C$2:$G$84,5,FALSE)</f>
        <v>43.44</v>
      </c>
      <c r="N55" s="242">
        <f t="shared" si="10"/>
        <v>0</v>
      </c>
      <c r="O55" s="256">
        <f t="shared" si="11"/>
        <v>0</v>
      </c>
      <c r="P55">
        <v>134664</v>
      </c>
      <c r="Q55" s="241">
        <f>VLOOKUP(A55,Sheet1!$C$2:$H$84,6,FALSE)</f>
        <v>134664</v>
      </c>
      <c r="R55" s="242">
        <f t="shared" si="6"/>
        <v>0</v>
      </c>
      <c r="S55" s="256">
        <f t="shared" si="7"/>
        <v>0</v>
      </c>
      <c r="T55" s="10"/>
      <c r="U55" s="321">
        <v>2430025</v>
      </c>
    </row>
    <row r="56" spans="1:37" s="52" customFormat="1">
      <c r="A56" s="294">
        <f>VLOOKUP(U56,Sheet1!$C$2:$C$84,1,FALSE)</f>
        <v>6356406</v>
      </c>
      <c r="B56" s="321">
        <v>635640006</v>
      </c>
      <c r="C56" s="321" t="s">
        <v>396</v>
      </c>
      <c r="D56">
        <v>12500</v>
      </c>
      <c r="E56" s="241">
        <f>VLOOKUP(A56,Sheet1!$C$2:$E$84,3,FALSE)</f>
        <v>12500</v>
      </c>
      <c r="F56" s="242">
        <f t="shared" ref="F56:F59" si="12">D56-E56</f>
        <v>0</v>
      </c>
      <c r="G56" s="256">
        <f t="shared" ref="G56:G59" si="13">ROUND(F56/D56,10)</f>
        <v>0</v>
      </c>
      <c r="H56">
        <v>206274.35</v>
      </c>
      <c r="I56" s="244">
        <f>VLOOKUP(A56,Sheet1!$C$2:$F$84,4,FALSE)</f>
        <v>206274.35</v>
      </c>
      <c r="J56" s="242">
        <f t="shared" ref="J56:J58" si="14">H56-I56</f>
        <v>0</v>
      </c>
      <c r="K56" s="256">
        <f t="shared" ref="K56:K58" si="15">ROUND(J56/H56,10)</f>
        <v>0</v>
      </c>
      <c r="L56" s="332">
        <v>17.170669</v>
      </c>
      <c r="M56" s="241">
        <f>VLOOKUP(A56,Sheet1!$C$2:$G$84,5,FALSE)</f>
        <v>17.22</v>
      </c>
      <c r="N56" s="242">
        <f t="shared" si="10"/>
        <v>-4.9330999999998681E-2</v>
      </c>
      <c r="O56" s="256">
        <f t="shared" si="11"/>
        <v>-2.8729807E-3</v>
      </c>
      <c r="P56">
        <v>214633.36</v>
      </c>
      <c r="Q56" s="241">
        <f>VLOOKUP(A56,Sheet1!$C$2:$H$84,6,FALSE)</f>
        <v>215210.99</v>
      </c>
      <c r="R56" s="242">
        <f t="shared" ref="R56" si="16">P56-Q56</f>
        <v>-577.63000000000466</v>
      </c>
      <c r="S56" s="256">
        <f t="shared" ref="S56" si="17">ROUND(R56/P56,10)</f>
        <v>-2.6912404999999999E-3</v>
      </c>
      <c r="T56" s="175"/>
      <c r="U56" s="321">
        <v>6356406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B1JB4K8</v>
      </c>
      <c r="B57" s="321" t="s">
        <v>465</v>
      </c>
      <c r="C57" s="321" t="s">
        <v>466</v>
      </c>
      <c r="D57">
        <v>7487</v>
      </c>
      <c r="E57" s="241">
        <f>VLOOKUP(A57,Sheet1!$C$2:$E$84,3,FALSE)</f>
        <v>7487</v>
      </c>
      <c r="F57" s="242">
        <f t="shared" si="12"/>
        <v>0</v>
      </c>
      <c r="G57" s="256">
        <f t="shared" si="13"/>
        <v>0</v>
      </c>
      <c r="H57">
        <v>594598.30000000005</v>
      </c>
      <c r="I57" s="244">
        <f>VLOOKUP(A57,Sheet1!$C$2:$F$84,4,FALSE)</f>
        <v>611038.05000000005</v>
      </c>
      <c r="J57" s="242">
        <f t="shared" si="14"/>
        <v>-16439.75</v>
      </c>
      <c r="K57" s="256">
        <f t="shared" si="15"/>
        <v>-2.76484982E-2</v>
      </c>
      <c r="L57" s="332">
        <v>106.588713</v>
      </c>
      <c r="M57" s="241">
        <f>VLOOKUP(A57,Sheet1!$C$2:$G$84,5,FALSE)</f>
        <v>106.86</v>
      </c>
      <c r="N57" s="242">
        <f t="shared" si="10"/>
        <v>-0.27128700000000094</v>
      </c>
      <c r="O57" s="256">
        <f t="shared" si="11"/>
        <v>-2.5451757E-3</v>
      </c>
      <c r="P57">
        <v>798029.7</v>
      </c>
      <c r="Q57" s="241">
        <f>VLOOKUP(A57,Sheet1!$C$2:$H$84,6,FALSE)</f>
        <v>800075.1</v>
      </c>
      <c r="R57" s="242">
        <f t="shared" ref="R57:R64" si="18">P57-Q57</f>
        <v>-2045.4000000000233</v>
      </c>
      <c r="S57" s="256">
        <f t="shared" si="7"/>
        <v>-2.5630624999999998E-3</v>
      </c>
      <c r="T57" s="10"/>
      <c r="U57" s="321" t="s">
        <v>397</v>
      </c>
    </row>
    <row r="58" spans="1:37" s="52" customFormat="1">
      <c r="A58" s="294">
        <f>VLOOKUP(U58,Sheet1!$C$2:$C$84,1,FALSE)</f>
        <v>2113382</v>
      </c>
      <c r="B58" s="321">
        <v>874039100</v>
      </c>
      <c r="C58" s="321" t="s">
        <v>508</v>
      </c>
      <c r="D58">
        <v>11979</v>
      </c>
      <c r="E58" s="241">
        <f>VLOOKUP(A58,Sheet1!$C$2:$E$84,3,FALSE)</f>
        <v>11979</v>
      </c>
      <c r="F58" s="242">
        <f t="shared" si="12"/>
        <v>0</v>
      </c>
      <c r="G58" s="256">
        <f t="shared" si="13"/>
        <v>0</v>
      </c>
      <c r="H58">
        <v>1259215.71</v>
      </c>
      <c r="I58" s="244">
        <f>VLOOKUP(A58,Sheet1!$C$2:$F$84,4,FALSE)</f>
        <v>1283528.8700000001</v>
      </c>
      <c r="J58" s="242">
        <f t="shared" si="14"/>
        <v>-24313.160000000149</v>
      </c>
      <c r="K58" s="256">
        <f t="shared" si="15"/>
        <v>-1.9308177199999998E-2</v>
      </c>
      <c r="L58" s="332">
        <v>98.59</v>
      </c>
      <c r="M58" s="241">
        <f>VLOOKUP(A58,Sheet1!$C$2:$G$84,5,FALSE)</f>
        <v>98.59</v>
      </c>
      <c r="N58" s="242">
        <f t="shared" si="10"/>
        <v>0</v>
      </c>
      <c r="O58" s="256">
        <f t="shared" si="11"/>
        <v>0</v>
      </c>
      <c r="P58">
        <v>1181009.6100000001</v>
      </c>
      <c r="Q58" s="241">
        <f>VLOOKUP(A58,Sheet1!$C$2:$H$84,6,FALSE)</f>
        <v>1181009.6100000001</v>
      </c>
      <c r="R58" s="242">
        <f t="shared" si="18"/>
        <v>0</v>
      </c>
      <c r="S58" s="256">
        <f t="shared" si="7"/>
        <v>0</v>
      </c>
      <c r="T58" s="10"/>
      <c r="U58" s="321">
        <v>2113382</v>
      </c>
    </row>
    <row r="59" spans="1:37" s="52" customFormat="1">
      <c r="A59" s="294">
        <f>VLOOKUP(U59,Sheet1!$C$2:$C$84,1,FALSE)</f>
        <v>6869302</v>
      </c>
      <c r="B59" s="321">
        <v>686930009</v>
      </c>
      <c r="C59" s="321" t="s">
        <v>454</v>
      </c>
      <c r="D59">
        <v>6584</v>
      </c>
      <c r="E59" s="241">
        <f>VLOOKUP(A59,Sheet1!$C$2:$E$84,3,FALSE)</f>
        <v>6584</v>
      </c>
      <c r="F59" s="242">
        <f t="shared" si="12"/>
        <v>0</v>
      </c>
      <c r="G59" s="256">
        <f t="shared" si="13"/>
        <v>0</v>
      </c>
      <c r="H59">
        <v>163716.68</v>
      </c>
      <c r="I59" s="244">
        <f>VLOOKUP(A59,Sheet1!$C$2:$F$84,4,FALSE)</f>
        <v>209611.01</v>
      </c>
      <c r="J59" s="242">
        <f t="shared" si="1"/>
        <v>-45894.330000000016</v>
      </c>
      <c r="K59" s="256">
        <f t="shared" si="5"/>
        <v>-0.2803277589</v>
      </c>
      <c r="L59" s="332">
        <v>38.220663000000002</v>
      </c>
      <c r="M59" s="241">
        <f>VLOOKUP(A59,Sheet1!$C$2:$G$84,5,FALSE)</f>
        <v>38.32</v>
      </c>
      <c r="N59" s="242">
        <f t="shared" si="10"/>
        <v>-9.9336999999998454E-2</v>
      </c>
      <c r="O59" s="256">
        <f t="shared" si="11"/>
        <v>-2.5990392000000001E-3</v>
      </c>
      <c r="P59">
        <v>251644.85</v>
      </c>
      <c r="Q59" s="241">
        <f>VLOOKUP(A59,Sheet1!$C$2:$H$84,6,FALSE)</f>
        <v>252322.09</v>
      </c>
      <c r="R59" s="242">
        <f t="shared" si="18"/>
        <v>-677.23999999999069</v>
      </c>
      <c r="S59" s="256">
        <f t="shared" si="7"/>
        <v>-2.6912531999999999E-3</v>
      </c>
      <c r="T59" s="10"/>
      <c r="U59" s="321">
        <v>6869302</v>
      </c>
    </row>
    <row r="60" spans="1:37" s="52" customFormat="1">
      <c r="A60" s="294">
        <f>VLOOKUP(U60,Sheet1!$C$2:$C$84,1,FALSE)</f>
        <v>5999330</v>
      </c>
      <c r="B60" s="321">
        <v>599933900</v>
      </c>
      <c r="C60" s="321" t="s">
        <v>446</v>
      </c>
      <c r="D60">
        <v>2593</v>
      </c>
      <c r="E60" s="241">
        <f>VLOOKUP(A60,Sheet1!$C$2:$E$84,3,FALSE)</f>
        <v>2593</v>
      </c>
      <c r="F60" s="242">
        <f t="shared" si="0"/>
        <v>0</v>
      </c>
      <c r="G60" s="256">
        <f t="shared" si="4"/>
        <v>0</v>
      </c>
      <c r="H60">
        <v>464430.02</v>
      </c>
      <c r="I60" s="244">
        <f>VLOOKUP(A60,Sheet1!$C$2:$F$84,4,FALSE)</f>
        <v>462751.8</v>
      </c>
      <c r="J60" s="242">
        <f t="shared" si="1"/>
        <v>1678.2200000000303</v>
      </c>
      <c r="K60" s="256">
        <f t="shared" si="5"/>
        <v>3.6135045999999998E-3</v>
      </c>
      <c r="L60" s="332">
        <v>149.14743999999999</v>
      </c>
      <c r="M60" s="241">
        <f>VLOOKUP(A60,Sheet1!$C$2:$G$84,5,FALSE)</f>
        <v>149.53</v>
      </c>
      <c r="N60" s="242">
        <f t="shared" si="10"/>
        <v>-0.38256000000001222</v>
      </c>
      <c r="O60" s="256">
        <f t="shared" si="11"/>
        <v>-2.5649787000000001E-3</v>
      </c>
      <c r="P60">
        <v>386739.31</v>
      </c>
      <c r="Q60" s="241">
        <f>VLOOKUP(A60,Sheet1!$C$2:$H$84,6,FALSE)</f>
        <v>387730.55</v>
      </c>
      <c r="R60" s="242">
        <f t="shared" si="18"/>
        <v>-991.23999999999069</v>
      </c>
      <c r="S60" s="256">
        <f t="shared" si="7"/>
        <v>-2.5630701999999998E-3</v>
      </c>
      <c r="T60" s="10"/>
      <c r="U60" s="321">
        <v>5999330</v>
      </c>
    </row>
    <row r="61" spans="1:37" s="52" customFormat="1">
      <c r="A61" s="294" t="str">
        <f>VLOOKUP(U61,Sheet1!$C$2:$C$84,1,FALSE)</f>
        <v>B3F2DZ7</v>
      </c>
      <c r="B61" s="321" t="s">
        <v>402</v>
      </c>
      <c r="C61" s="321" t="s">
        <v>470</v>
      </c>
      <c r="D61">
        <v>4700</v>
      </c>
      <c r="E61" s="241">
        <f>VLOOKUP(A61,Sheet1!$C$2:$E$84,3,FALSE)</f>
        <v>4700</v>
      </c>
      <c r="F61" s="242">
        <f t="shared" si="0"/>
        <v>0</v>
      </c>
      <c r="G61" s="256">
        <f t="shared" si="4"/>
        <v>0</v>
      </c>
      <c r="H61">
        <v>218532.14</v>
      </c>
      <c r="I61" s="244">
        <f>VLOOKUP(A61,Sheet1!$C$2:$F$84,4,FALSE)</f>
        <v>218532.14</v>
      </c>
      <c r="J61" s="242">
        <f t="shared" si="1"/>
        <v>0</v>
      </c>
      <c r="K61" s="256">
        <f t="shared" si="5"/>
        <v>0</v>
      </c>
      <c r="L61" s="332">
        <v>39.53</v>
      </c>
      <c r="M61" s="241">
        <f>VLOOKUP(A61,Sheet1!$C$2:$G$84,5,FALSE)</f>
        <v>39.53</v>
      </c>
      <c r="N61" s="242">
        <f t="shared" si="10"/>
        <v>0</v>
      </c>
      <c r="O61" s="256">
        <f t="shared" si="11"/>
        <v>0</v>
      </c>
      <c r="P61">
        <v>185791</v>
      </c>
      <c r="Q61" s="241">
        <f>VLOOKUP(A61,Sheet1!$C$2:$H$84,6,FALSE)</f>
        <v>185791</v>
      </c>
      <c r="R61" s="242">
        <f t="shared" si="18"/>
        <v>0</v>
      </c>
      <c r="S61" s="256">
        <f t="shared" si="7"/>
        <v>0</v>
      </c>
      <c r="T61" s="10"/>
      <c r="U61" s="321" t="s">
        <v>403</v>
      </c>
    </row>
    <row r="62" spans="1:37" s="52" customFormat="1">
      <c r="A62" s="294" t="str">
        <f>VLOOKUP(U62,Sheet1!$C$2:$C$84,1,FALSE)</f>
        <v>B61JC67</v>
      </c>
      <c r="B62" s="321" t="s">
        <v>509</v>
      </c>
      <c r="C62" s="321" t="s">
        <v>510</v>
      </c>
      <c r="D62">
        <v>24064</v>
      </c>
      <c r="E62" s="241">
        <f>VLOOKUP(A62,Sheet1!$C$2:$E$84,3,FALSE)</f>
        <v>24064</v>
      </c>
      <c r="F62" s="242">
        <f t="shared" ref="F62" si="19">D62-E62</f>
        <v>0</v>
      </c>
      <c r="G62" s="256">
        <f t="shared" ref="G62" si="20">ROUND(F62/D62,10)</f>
        <v>0</v>
      </c>
      <c r="H62">
        <v>241491.29</v>
      </c>
      <c r="I62" s="244">
        <f>VLOOKUP(A62,Sheet1!$C$2:$F$84,4,FALSE)</f>
        <v>246081.88</v>
      </c>
      <c r="J62" s="242">
        <f t="shared" ref="J62" si="21">H62-I62</f>
        <v>-4590.5899999999965</v>
      </c>
      <c r="K62" s="256">
        <f t="shared" ref="K62" si="22">ROUND(J62/H62,10)</f>
        <v>-1.90093398E-2</v>
      </c>
      <c r="L62" s="332">
        <v>7.519882</v>
      </c>
      <c r="M62" s="241">
        <f>VLOOKUP(A62,Sheet1!$C$2:$G$84,5,FALSE)</f>
        <v>7.55</v>
      </c>
      <c r="N62" s="242">
        <f t="shared" si="10"/>
        <v>-3.0117999999999867E-2</v>
      </c>
      <c r="O62" s="256">
        <f t="shared" si="11"/>
        <v>-4.0051160000000004E-3</v>
      </c>
      <c r="P62">
        <v>180958.44</v>
      </c>
      <c r="Q62" s="241">
        <f>VLOOKUP(A62,Sheet1!$C$2:$H$84,6,FALSE)</f>
        <v>181750.85</v>
      </c>
      <c r="R62" s="242">
        <f t="shared" ref="R62" si="23">P62-Q62</f>
        <v>-792.41000000000349</v>
      </c>
      <c r="S62" s="256">
        <f t="shared" ref="S62" si="24">ROUND(R62/P62,10)</f>
        <v>-4.3789613000000003E-3</v>
      </c>
      <c r="T62" s="10"/>
      <c r="U62" s="321" t="s">
        <v>405</v>
      </c>
    </row>
    <row r="63" spans="1:37" s="52" customFormat="1">
      <c r="A63" s="294" t="str">
        <f>VLOOKUP(U63,Sheet1!$C$2:$C$84,1,FALSE)</f>
        <v>BRTR118</v>
      </c>
      <c r="B63" s="321" t="s">
        <v>407</v>
      </c>
      <c r="C63" s="321" t="s">
        <v>441</v>
      </c>
      <c r="D63">
        <v>30407</v>
      </c>
      <c r="E63" s="241">
        <f>VLOOKUP(A63,Sheet1!$C$2:$E$84,3,FALSE)</f>
        <v>30407</v>
      </c>
      <c r="F63" s="242">
        <f t="shared" si="0"/>
        <v>0</v>
      </c>
      <c r="G63" s="256">
        <f t="shared" si="4"/>
        <v>0</v>
      </c>
      <c r="H63">
        <v>423660.67</v>
      </c>
      <c r="I63" s="244">
        <f>VLOOKUP(A63,Sheet1!$C$2:$F$84,4,FALSE)</f>
        <v>423660.67</v>
      </c>
      <c r="J63" s="242">
        <f t="shared" si="1"/>
        <v>0</v>
      </c>
      <c r="K63" s="256">
        <f t="shared" si="5"/>
        <v>0</v>
      </c>
      <c r="L63" s="332">
        <v>18.91</v>
      </c>
      <c r="M63" s="241">
        <f>VLOOKUP(A63,Sheet1!$C$2:$G$84,5,FALSE)</f>
        <v>18.91</v>
      </c>
      <c r="N63" s="242">
        <f t="shared" si="10"/>
        <v>0</v>
      </c>
      <c r="O63" s="256">
        <f t="shared" si="11"/>
        <v>0</v>
      </c>
      <c r="P63">
        <v>574996.37</v>
      </c>
      <c r="Q63" s="241">
        <f>VLOOKUP(A63,Sheet1!$C$2:$H$84,6,FALSE)</f>
        <v>574996.37</v>
      </c>
      <c r="R63" s="242">
        <f t="shared" si="18"/>
        <v>0</v>
      </c>
      <c r="S63" s="256">
        <f t="shared" si="7"/>
        <v>0</v>
      </c>
      <c r="T63" s="10"/>
      <c r="U63" s="321" t="s">
        <v>408</v>
      </c>
    </row>
    <row r="64" spans="1:37" s="52" customFormat="1">
      <c r="A64" s="294" t="str">
        <f>VLOOKUP(U64,Sheet1!$C$2:$C$84,1,FALSE)</f>
        <v>BJFSR88</v>
      </c>
      <c r="B64" s="321" t="s">
        <v>410</v>
      </c>
      <c r="C64" s="321" t="s">
        <v>511</v>
      </c>
      <c r="D64">
        <v>10800</v>
      </c>
      <c r="E64" s="241">
        <f>VLOOKUP(A64,Sheet1!$C$2:$E$84,3,FALSE)</f>
        <v>10800</v>
      </c>
      <c r="F64" s="242">
        <f t="shared" si="0"/>
        <v>0</v>
      </c>
      <c r="G64" s="256">
        <f t="shared" si="4"/>
        <v>0</v>
      </c>
      <c r="H64">
        <v>738734.76</v>
      </c>
      <c r="I64" s="244">
        <f>VLOOKUP(A64,Sheet1!$C$2:$F$84,4,FALSE)</f>
        <v>742151.09</v>
      </c>
      <c r="J64" s="242">
        <f t="shared" si="1"/>
        <v>-3416.3299999999581</v>
      </c>
      <c r="K64" s="256">
        <f t="shared" si="5"/>
        <v>-4.6245692000000003E-3</v>
      </c>
      <c r="L64" s="332">
        <v>19.29</v>
      </c>
      <c r="M64" s="241">
        <f>VLOOKUP(A64,Sheet1!$C$2:$G$84,5,FALSE)</f>
        <v>19.29</v>
      </c>
      <c r="N64" s="242">
        <f t="shared" si="10"/>
        <v>0</v>
      </c>
      <c r="O64" s="256">
        <f t="shared" si="11"/>
        <v>0</v>
      </c>
      <c r="P64">
        <v>208332</v>
      </c>
      <c r="Q64" s="241">
        <f>VLOOKUP(A64,Sheet1!$C$2:$H$84,6,FALSE)</f>
        <v>208332</v>
      </c>
      <c r="R64" s="242">
        <f t="shared" si="18"/>
        <v>0</v>
      </c>
      <c r="S64" s="256">
        <f t="shared" si="7"/>
        <v>0</v>
      </c>
      <c r="T64" s="10"/>
      <c r="U64" s="321" t="s">
        <v>411</v>
      </c>
    </row>
    <row r="65" spans="1:16378" s="52" customFormat="1">
      <c r="A65" s="294">
        <f>VLOOKUP(U65,Sheet1!$C$2:$C$84,1,FALSE)</f>
        <v>4031879</v>
      </c>
      <c r="B65" s="321">
        <v>403187909</v>
      </c>
      <c r="C65" s="321" t="s">
        <v>512</v>
      </c>
      <c r="D65">
        <v>24390</v>
      </c>
      <c r="E65" s="241">
        <f>VLOOKUP(A65,Sheet1!$C$2:$E$84,3,FALSE)</f>
        <v>24390</v>
      </c>
      <c r="F65" s="242">
        <f t="shared" ref="F65:F67" si="25">D65-E65</f>
        <v>0</v>
      </c>
      <c r="G65" s="256">
        <f t="shared" ref="G65:G67" si="26">ROUND(F65/D65,10)</f>
        <v>0</v>
      </c>
      <c r="H65">
        <v>505993.32</v>
      </c>
      <c r="I65" s="244">
        <f>VLOOKUP(A65,Sheet1!$C$2:$F$84,4,FALSE)</f>
        <v>516604.71</v>
      </c>
      <c r="J65" s="242">
        <f t="shared" ref="J65:J67" si="27">H65-I65</f>
        <v>-10611.390000000014</v>
      </c>
      <c r="K65" s="256">
        <f t="shared" ref="K65:K67" si="28">ROUND(J65/H65,10)</f>
        <v>-2.09714033E-2</v>
      </c>
      <c r="L65" s="332">
        <v>29.360403999999999</v>
      </c>
      <c r="M65" s="241">
        <f>VLOOKUP(A65,Sheet1!$C$2:$G$84,5,FALSE)</f>
        <v>29.44</v>
      </c>
      <c r="N65" s="242">
        <f t="shared" ref="N65:N67" si="29">L65-M65</f>
        <v>-7.9596000000002221E-2</v>
      </c>
      <c r="O65" s="256">
        <f t="shared" ref="O65:O67" si="30">ROUND(N65/L65,10)</f>
        <v>-2.7109981000000001E-3</v>
      </c>
      <c r="P65">
        <v>716100.25</v>
      </c>
      <c r="Q65" s="241">
        <f>VLOOKUP(A65,Sheet1!$C$2:$H$84,6,FALSE)</f>
        <v>717935.66</v>
      </c>
      <c r="R65" s="242">
        <f t="shared" ref="R65:R67" si="31">P65-Q65</f>
        <v>-1835.4100000000326</v>
      </c>
      <c r="S65" s="256">
        <f t="shared" ref="S65:S67" si="32">ROUND(R65/P65,10)</f>
        <v>-2.5630628999999999E-3</v>
      </c>
      <c r="T65" s="10"/>
      <c r="U65" s="321">
        <v>4031879</v>
      </c>
    </row>
    <row r="66" spans="1:16378" s="52" customFormat="1">
      <c r="A66" s="294">
        <f>VLOOKUP(U66,Sheet1!$C$2:$C$84,1,FALSE)</f>
        <v>6986041</v>
      </c>
      <c r="B66" s="321">
        <v>698604006</v>
      </c>
      <c r="C66" s="321" t="s">
        <v>513</v>
      </c>
      <c r="D66">
        <v>6803</v>
      </c>
      <c r="E66" s="241">
        <f>VLOOKUP(A66,Sheet1!$C$2:$E$84,3,FALSE)</f>
        <v>6803</v>
      </c>
      <c r="F66" s="242">
        <f t="shared" si="25"/>
        <v>0</v>
      </c>
      <c r="G66" s="256">
        <f t="shared" si="26"/>
        <v>0</v>
      </c>
      <c r="H66">
        <v>179376.93</v>
      </c>
      <c r="I66" s="244">
        <f>VLOOKUP(A66,Sheet1!$C$2:$F$84,4,FALSE)</f>
        <v>179376.93</v>
      </c>
      <c r="J66" s="242">
        <f t="shared" si="27"/>
        <v>0</v>
      </c>
      <c r="K66" s="256">
        <f t="shared" si="28"/>
        <v>0</v>
      </c>
      <c r="L66" s="332">
        <v>42.228822999999998</v>
      </c>
      <c r="M66" s="241">
        <f>VLOOKUP(A66,Sheet1!$C$2:$G$84,5,FALSE)</f>
        <v>42.34</v>
      </c>
      <c r="N66" s="242">
        <f t="shared" si="29"/>
        <v>-0.11117700000000497</v>
      </c>
      <c r="O66" s="256">
        <f t="shared" si="30"/>
        <v>-2.6327278999999999E-3</v>
      </c>
      <c r="P66">
        <v>287282.68</v>
      </c>
      <c r="Q66" s="241">
        <f>VLOOKUP(A66,Sheet1!$C$2:$H$84,6,FALSE)</f>
        <v>288055.83</v>
      </c>
      <c r="R66" s="242">
        <f t="shared" si="31"/>
        <v>-773.15000000002328</v>
      </c>
      <c r="S66" s="256">
        <f t="shared" si="32"/>
        <v>-2.6912517000000002E-3</v>
      </c>
      <c r="T66" s="10"/>
      <c r="U66" s="321">
        <v>6986041</v>
      </c>
    </row>
    <row r="67" spans="1:16378" s="52" customFormat="1">
      <c r="A67" s="294" t="str">
        <f>VLOOKUP(U67,Sheet1!$C$2:$C$84,1,FALSE)</f>
        <v>BYW4289</v>
      </c>
      <c r="B67" s="321" t="s">
        <v>415</v>
      </c>
      <c r="C67" s="321" t="s">
        <v>443</v>
      </c>
      <c r="D67">
        <v>7000</v>
      </c>
      <c r="E67" s="241">
        <f>VLOOKUP(A67,Sheet1!$C$2:$E$84,3,FALSE)</f>
        <v>7000</v>
      </c>
      <c r="F67" s="242">
        <f t="shared" si="25"/>
        <v>0</v>
      </c>
      <c r="G67" s="256">
        <f t="shared" si="26"/>
        <v>0</v>
      </c>
      <c r="H67">
        <v>347096.4</v>
      </c>
      <c r="I67" s="244">
        <f>VLOOKUP(A67,Sheet1!$C$2:$F$84,4,FALSE)</f>
        <v>347096.4</v>
      </c>
      <c r="J67" s="242">
        <f t="shared" si="27"/>
        <v>0</v>
      </c>
      <c r="K67" s="256">
        <f t="shared" si="28"/>
        <v>0</v>
      </c>
      <c r="L67" s="332">
        <v>56.46</v>
      </c>
      <c r="M67" s="241">
        <f>VLOOKUP(A67,Sheet1!$C$2:$G$84,5,FALSE)</f>
        <v>56.46</v>
      </c>
      <c r="N67" s="242">
        <f t="shared" si="29"/>
        <v>0</v>
      </c>
      <c r="O67" s="256">
        <f t="shared" si="30"/>
        <v>0</v>
      </c>
      <c r="P67">
        <v>395220</v>
      </c>
      <c r="Q67" s="241">
        <f>VLOOKUP(A67,Sheet1!$C$2:$H$84,6,FALSE)</f>
        <v>395220</v>
      </c>
      <c r="R67" s="242">
        <f t="shared" si="31"/>
        <v>0</v>
      </c>
      <c r="S67" s="256">
        <f t="shared" si="32"/>
        <v>0</v>
      </c>
      <c r="T67" s="10"/>
      <c r="U67" s="321" t="s">
        <v>416</v>
      </c>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942758</v>
      </c>
      <c r="E81" s="250">
        <f t="shared" si="33"/>
        <v>942758</v>
      </c>
      <c r="F81" s="251">
        <f t="shared" si="33"/>
        <v>0</v>
      </c>
      <c r="G81" s="287">
        <f t="shared" si="4"/>
        <v>0</v>
      </c>
      <c r="H81" s="249">
        <f>SUM(H3:H79)</f>
        <v>24885326.120000005</v>
      </c>
      <c r="I81" s="250">
        <f>SUM(I3:I79)</f>
        <v>25576895.250000007</v>
      </c>
      <c r="J81" s="251">
        <f t="shared" si="33"/>
        <v>-691569.13000000024</v>
      </c>
      <c r="K81" s="288">
        <f>ROUND(J81/H81,10)</f>
        <v>-2.7790237799999999E-2</v>
      </c>
      <c r="L81" s="335">
        <f>SUM(L3:L80)</f>
        <v>5508.3220739999979</v>
      </c>
      <c r="M81" s="250">
        <f t="shared" si="33"/>
        <v>5516.2799999999979</v>
      </c>
      <c r="N81" s="251">
        <f t="shared" si="33"/>
        <v>-7.9579260000000733</v>
      </c>
      <c r="O81" s="288">
        <f>ROUND(N81/L81,10)</f>
        <v>-1.4447096E-3</v>
      </c>
      <c r="P81" s="249">
        <f t="shared" si="33"/>
        <v>30027886.269999992</v>
      </c>
      <c r="Q81" s="250">
        <f t="shared" si="33"/>
        <v>30065842.559999995</v>
      </c>
      <c r="R81" s="251">
        <f t="shared" si="33"/>
        <v>-37956.290000000008</v>
      </c>
      <c r="S81" s="317">
        <f t="shared" si="33"/>
        <v>-8.268169119999999E-2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425</v>
      </c>
      <c r="B4" t="s">
        <v>426</v>
      </c>
      <c r="C4">
        <v>476819.78</v>
      </c>
      <c r="D4">
        <v>476819.78</v>
      </c>
      <c r="E4" s="79">
        <f>C4-D4</f>
        <v>0</v>
      </c>
      <c r="F4" s="265">
        <f>ROUND(E4/C4,10)</f>
        <v>0</v>
      </c>
      <c r="G4" s="80"/>
    </row>
    <row r="5" spans="1:16384" ht="13.9" customHeight="1">
      <c r="A5" t="s">
        <v>427</v>
      </c>
      <c r="B5" t="s">
        <v>428</v>
      </c>
      <c r="C5">
        <v>18761.8</v>
      </c>
      <c r="D5">
        <v>18837.009999999998</v>
      </c>
      <c r="E5" s="79">
        <f t="shared" ref="E5:E16" si="0">C5-D5</f>
        <v>-75.209999999999127</v>
      </c>
      <c r="F5" s="265">
        <f t="shared" ref="F5:F18" si="1">ROUND(E5/C5,10)</f>
        <v>-4.0086771999999996E-3</v>
      </c>
      <c r="G5" s="80"/>
    </row>
    <row r="6" spans="1:16384" ht="13.9" customHeight="1">
      <c r="A6" t="s">
        <v>429</v>
      </c>
      <c r="B6" t="s">
        <v>430</v>
      </c>
      <c r="C6">
        <v>51621.599999999999</v>
      </c>
      <c r="D6">
        <v>51753.91</v>
      </c>
      <c r="E6" s="79">
        <f t="shared" si="0"/>
        <v>-132.31000000000495</v>
      </c>
      <c r="F6" s="265">
        <f t="shared" si="1"/>
        <v>-2.5630744E-3</v>
      </c>
      <c r="G6" s="80"/>
    </row>
    <row r="7" spans="1:16384" ht="13.9" customHeight="1">
      <c r="A7" t="s">
        <v>431</v>
      </c>
      <c r="B7" t="s">
        <v>432</v>
      </c>
      <c r="C7">
        <v>6587</v>
      </c>
      <c r="D7">
        <v>6609.46</v>
      </c>
      <c r="E7" s="79">
        <f t="shared" si="0"/>
        <v>-22.460000000000036</v>
      </c>
      <c r="F7" s="265">
        <f t="shared" si="1"/>
        <v>-3.4097465000000001E-3</v>
      </c>
      <c r="G7" s="80"/>
    </row>
    <row r="8" spans="1:16384" ht="12.75">
      <c r="A8" t="s">
        <v>433</v>
      </c>
      <c r="B8" t="s">
        <v>434</v>
      </c>
      <c r="C8">
        <v>1583.45</v>
      </c>
      <c r="D8">
        <v>1587.71</v>
      </c>
      <c r="E8" s="79">
        <f t="shared" si="0"/>
        <v>-4.2599999999999909</v>
      </c>
      <c r="F8" s="265">
        <f t="shared" si="1"/>
        <v>-2.6903281000000001E-3</v>
      </c>
    </row>
    <row r="9" spans="1:16384" ht="12.75">
      <c r="A9"/>
      <c r="B9"/>
      <c r="C9"/>
      <c r="D9"/>
      <c r="E9" s="79">
        <f t="shared" si="0"/>
        <v>0</v>
      </c>
      <c r="F9" s="265" t="e">
        <f t="shared" si="1"/>
        <v>#DIV/0!</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555373.63</v>
      </c>
      <c r="D18" s="84">
        <f>SUM(D4:D17)</f>
        <v>555607.87</v>
      </c>
      <c r="E18" s="84">
        <f>SUM(E4:E17)</f>
        <v>-234.2400000000041</v>
      </c>
      <c r="F18" s="265">
        <f t="shared" si="1"/>
        <v>-4.217701E-4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275</v>
      </c>
      <c r="B2" t="s">
        <v>435</v>
      </c>
      <c r="C2" s="321" t="s">
        <v>436</v>
      </c>
      <c r="D2" t="s">
        <v>437</v>
      </c>
      <c r="E2">
        <v>1236.7</v>
      </c>
      <c r="F2"/>
      <c r="G2" s="263">
        <f>E2-F2</f>
        <v>1236.7</v>
      </c>
      <c r="H2" s="279">
        <f>ROUND(G2/E2,10)</f>
        <v>1</v>
      </c>
      <c r="I2">
        <v>0</v>
      </c>
      <c r="J2"/>
      <c r="K2" s="263">
        <f>I2-J2</f>
        <v>0</v>
      </c>
      <c r="L2" s="279" t="e">
        <f>ROUND(K2/I2,10)</f>
        <v>#DIV/0!</v>
      </c>
      <c r="M2">
        <v>0</v>
      </c>
      <c r="N2"/>
      <c r="O2" s="263">
        <f>M2-N2</f>
        <v>0</v>
      </c>
      <c r="P2" s="279" t="e">
        <f>ROUND(O2/M2,10)</f>
        <v>#DIV/0!</v>
      </c>
      <c r="Q2">
        <v>0</v>
      </c>
      <c r="R2"/>
      <c r="S2" s="263">
        <f>Q2-R2</f>
        <v>0</v>
      </c>
      <c r="T2" s="279" t="e">
        <f>ROUND(S2/Q2,10)</f>
        <v>#DIV/0!</v>
      </c>
      <c r="U2" s="158"/>
      <c r="V2" s="257"/>
      <c r="W2" s="257"/>
      <c r="X2" s="257"/>
    </row>
    <row r="3" spans="1:24" s="69" customFormat="1" ht="12.75">
      <c r="A3" t="s">
        <v>275</v>
      </c>
      <c r="B3" t="s">
        <v>435</v>
      </c>
      <c r="C3" s="321" t="s">
        <v>438</v>
      </c>
      <c r="D3" t="s">
        <v>439</v>
      </c>
      <c r="E3">
        <v>19260</v>
      </c>
      <c r="F3"/>
      <c r="G3" s="263">
        <f t="shared" ref="G3:G13" si="0">E3-F3</f>
        <v>19260</v>
      </c>
      <c r="H3" s="279">
        <f t="shared" ref="H3:H13" si="1">ROUND(G3/E3,10)</f>
        <v>1</v>
      </c>
      <c r="I3">
        <v>11129.37</v>
      </c>
      <c r="J3"/>
      <c r="K3" s="263">
        <f t="shared" ref="K3:K13" si="2">I3-J3</f>
        <v>11129.37</v>
      </c>
      <c r="L3" s="279">
        <f t="shared" ref="L3:L13" si="3">ROUND(K3/I3,10)</f>
        <v>1</v>
      </c>
      <c r="M3">
        <v>0</v>
      </c>
      <c r="N3"/>
      <c r="O3" s="263">
        <f t="shared" ref="O3:O90" si="4">M3-N3</f>
        <v>0</v>
      </c>
      <c r="P3" s="279" t="e">
        <f t="shared" ref="P3:P90" si="5">ROUND(O3/M3,10)</f>
        <v>#DIV/0!</v>
      </c>
      <c r="Q3">
        <v>0</v>
      </c>
      <c r="R3"/>
      <c r="S3" s="263">
        <f t="shared" ref="S3:S90" si="6">Q3-R3</f>
        <v>0</v>
      </c>
      <c r="T3" s="279" t="e">
        <f t="shared" ref="T3:T90" si="7">ROUND(S3/Q3,10)</f>
        <v>#DIV/0!</v>
      </c>
      <c r="U3" s="158"/>
    </row>
    <row r="4" spans="1:24" s="69" customFormat="1" ht="12.75">
      <c r="A4" t="s">
        <v>275</v>
      </c>
      <c r="B4" t="s">
        <v>435</v>
      </c>
      <c r="C4" s="321" t="s">
        <v>310</v>
      </c>
      <c r="D4" t="s">
        <v>440</v>
      </c>
      <c r="E4">
        <v>3750</v>
      </c>
      <c r="F4"/>
      <c r="G4" s="263">
        <f t="shared" si="0"/>
        <v>3750</v>
      </c>
      <c r="H4" s="279">
        <f t="shared" si="1"/>
        <v>1</v>
      </c>
      <c r="I4">
        <v>0</v>
      </c>
      <c r="J4"/>
      <c r="K4" s="263">
        <f t="shared" si="2"/>
        <v>0</v>
      </c>
      <c r="L4" s="279" t="e">
        <f t="shared" si="3"/>
        <v>#DIV/0!</v>
      </c>
      <c r="M4">
        <v>0</v>
      </c>
      <c r="N4"/>
      <c r="O4" s="263">
        <f t="shared" si="4"/>
        <v>0</v>
      </c>
      <c r="P4" s="279" t="e">
        <f t="shared" si="5"/>
        <v>#DIV/0!</v>
      </c>
      <c r="Q4">
        <v>0</v>
      </c>
      <c r="R4"/>
      <c r="S4" s="263">
        <f t="shared" si="6"/>
        <v>0</v>
      </c>
      <c r="T4" s="279" t="e">
        <f t="shared" si="7"/>
        <v>#DIV/0!</v>
      </c>
      <c r="U4" s="158"/>
    </row>
    <row r="5" spans="1:24" s="69" customFormat="1" ht="12.75">
      <c r="A5" t="s">
        <v>275</v>
      </c>
      <c r="B5" t="s">
        <v>435</v>
      </c>
      <c r="C5" s="321" t="s">
        <v>310</v>
      </c>
      <c r="D5" t="s">
        <v>440</v>
      </c>
      <c r="E5">
        <v>1543</v>
      </c>
      <c r="F5"/>
      <c r="G5" s="263">
        <f t="shared" si="0"/>
        <v>1543</v>
      </c>
      <c r="H5" s="279">
        <f t="shared" si="1"/>
        <v>1</v>
      </c>
      <c r="I5">
        <v>0</v>
      </c>
      <c r="J5"/>
      <c r="K5" s="263">
        <f t="shared" si="2"/>
        <v>0</v>
      </c>
      <c r="L5" s="279" t="e">
        <f t="shared" si="3"/>
        <v>#DIV/0!</v>
      </c>
      <c r="M5">
        <v>0</v>
      </c>
      <c r="N5"/>
      <c r="O5" s="263">
        <f t="shared" si="4"/>
        <v>0</v>
      </c>
      <c r="P5" s="279" t="e">
        <f t="shared" si="5"/>
        <v>#DIV/0!</v>
      </c>
      <c r="Q5">
        <v>0</v>
      </c>
      <c r="R5"/>
      <c r="S5" s="263">
        <f t="shared" si="6"/>
        <v>0</v>
      </c>
      <c r="T5" s="279" t="e">
        <f t="shared" si="7"/>
        <v>#DIV/0!</v>
      </c>
      <c r="U5" s="158"/>
    </row>
    <row r="6" spans="1:24" s="69" customFormat="1" ht="12.75">
      <c r="A6" t="s">
        <v>275</v>
      </c>
      <c r="B6" t="s">
        <v>435</v>
      </c>
      <c r="C6" s="321" t="s">
        <v>310</v>
      </c>
      <c r="D6" t="s">
        <v>440</v>
      </c>
      <c r="E6">
        <v>4450</v>
      </c>
      <c r="F6"/>
      <c r="G6" s="263">
        <f t="shared" si="0"/>
        <v>4450</v>
      </c>
      <c r="H6" s="279">
        <f t="shared" si="1"/>
        <v>1</v>
      </c>
      <c r="I6">
        <v>0</v>
      </c>
      <c r="J6"/>
      <c r="K6" s="263">
        <f t="shared" si="2"/>
        <v>0</v>
      </c>
      <c r="L6" s="279" t="e">
        <f t="shared" si="3"/>
        <v>#DIV/0!</v>
      </c>
      <c r="M6">
        <v>0</v>
      </c>
      <c r="N6"/>
      <c r="O6" s="263">
        <f t="shared" si="4"/>
        <v>0</v>
      </c>
      <c r="P6" s="279" t="e">
        <f t="shared" si="5"/>
        <v>#DIV/0!</v>
      </c>
      <c r="Q6">
        <v>0</v>
      </c>
      <c r="R6"/>
      <c r="S6" s="263">
        <f t="shared" si="6"/>
        <v>0</v>
      </c>
      <c r="T6" s="279" t="e">
        <f t="shared" si="7"/>
        <v>#DIV/0!</v>
      </c>
      <c r="U6" s="158"/>
    </row>
    <row r="7" spans="1:24" s="69" customFormat="1" ht="12.75">
      <c r="A7" t="s">
        <v>275</v>
      </c>
      <c r="B7" t="s">
        <v>435</v>
      </c>
      <c r="C7" s="321" t="s">
        <v>407</v>
      </c>
      <c r="D7" t="s">
        <v>441</v>
      </c>
      <c r="E7">
        <v>20000</v>
      </c>
      <c r="F7"/>
      <c r="G7" s="263">
        <f t="shared" si="0"/>
        <v>20000</v>
      </c>
      <c r="H7" s="279">
        <f t="shared" si="1"/>
        <v>1</v>
      </c>
      <c r="I7">
        <v>0</v>
      </c>
      <c r="J7"/>
      <c r="K7" s="263">
        <f t="shared" si="2"/>
        <v>0</v>
      </c>
      <c r="L7" s="279" t="e">
        <f t="shared" si="3"/>
        <v>#DIV/0!</v>
      </c>
      <c r="M7">
        <v>0</v>
      </c>
      <c r="N7"/>
      <c r="O7" s="263">
        <f t="shared" si="4"/>
        <v>0</v>
      </c>
      <c r="P7" s="279" t="e">
        <f t="shared" si="5"/>
        <v>#DIV/0!</v>
      </c>
      <c r="Q7">
        <v>0</v>
      </c>
      <c r="R7"/>
      <c r="S7" s="263">
        <f t="shared" si="6"/>
        <v>0</v>
      </c>
      <c r="T7" s="279" t="e">
        <f t="shared" si="7"/>
        <v>#DIV/0!</v>
      </c>
      <c r="U7" s="158"/>
    </row>
    <row r="8" spans="1:24" s="69" customFormat="1" ht="12.75">
      <c r="A8" t="s">
        <v>275</v>
      </c>
      <c r="B8" t="s">
        <v>435</v>
      </c>
      <c r="C8" s="321" t="s">
        <v>407</v>
      </c>
      <c r="D8" t="s">
        <v>441</v>
      </c>
      <c r="E8">
        <v>20000</v>
      </c>
      <c r="F8"/>
      <c r="G8" s="263">
        <f t="shared" si="0"/>
        <v>20000</v>
      </c>
      <c r="H8" s="279">
        <f t="shared" si="1"/>
        <v>1</v>
      </c>
      <c r="I8">
        <v>0</v>
      </c>
      <c r="J8"/>
      <c r="K8" s="263">
        <f t="shared" si="2"/>
        <v>0</v>
      </c>
      <c r="L8" s="279" t="e">
        <f t="shared" si="3"/>
        <v>#DIV/0!</v>
      </c>
      <c r="M8">
        <v>0</v>
      </c>
      <c r="N8"/>
      <c r="O8" s="263">
        <f t="shared" si="4"/>
        <v>0</v>
      </c>
      <c r="P8" s="279" t="e">
        <f t="shared" si="5"/>
        <v>#DIV/0!</v>
      </c>
      <c r="Q8">
        <v>0</v>
      </c>
      <c r="R8"/>
      <c r="S8" s="263">
        <f t="shared" si="6"/>
        <v>0</v>
      </c>
      <c r="T8" s="279" t="e">
        <f t="shared" si="7"/>
        <v>#DIV/0!</v>
      </c>
      <c r="U8" s="158"/>
    </row>
    <row r="9" spans="1:24" s="69" customFormat="1" ht="12.75">
      <c r="A9" t="s">
        <v>275</v>
      </c>
      <c r="B9" t="s">
        <v>435</v>
      </c>
      <c r="C9" s="321" t="s">
        <v>407</v>
      </c>
      <c r="D9" t="s">
        <v>441</v>
      </c>
      <c r="E9">
        <v>20000</v>
      </c>
      <c r="F9"/>
      <c r="G9" s="263">
        <f t="shared" si="0"/>
        <v>20000</v>
      </c>
      <c r="H9" s="279">
        <f t="shared" si="1"/>
        <v>1</v>
      </c>
      <c r="I9">
        <v>0</v>
      </c>
      <c r="J9"/>
      <c r="K9" s="263">
        <f t="shared" si="2"/>
        <v>0</v>
      </c>
      <c r="L9" s="279" t="e">
        <f t="shared" si="3"/>
        <v>#DIV/0!</v>
      </c>
      <c r="M9">
        <v>0</v>
      </c>
      <c r="N9"/>
      <c r="O9" s="263">
        <f t="shared" si="4"/>
        <v>0</v>
      </c>
      <c r="P9" s="279" t="e">
        <f t="shared" si="5"/>
        <v>#DIV/0!</v>
      </c>
      <c r="Q9">
        <v>0</v>
      </c>
      <c r="R9"/>
      <c r="S9" s="263">
        <f t="shared" si="6"/>
        <v>0</v>
      </c>
      <c r="T9" s="279" t="e">
        <f t="shared" si="7"/>
        <v>#DIV/0!</v>
      </c>
      <c r="U9" s="158"/>
    </row>
    <row r="10" spans="1:24" s="69" customFormat="1" ht="12.75">
      <c r="A10" t="s">
        <v>275</v>
      </c>
      <c r="B10" t="s">
        <v>435</v>
      </c>
      <c r="C10" s="321" t="s">
        <v>407</v>
      </c>
      <c r="D10" t="s">
        <v>441</v>
      </c>
      <c r="E10">
        <v>30407</v>
      </c>
      <c r="F10"/>
      <c r="G10" s="263">
        <f t="shared" si="0"/>
        <v>30407</v>
      </c>
      <c r="H10" s="279">
        <f t="shared" si="1"/>
        <v>1</v>
      </c>
      <c r="I10">
        <v>0</v>
      </c>
      <c r="J10"/>
      <c r="K10" s="263">
        <f t="shared" si="2"/>
        <v>0</v>
      </c>
      <c r="L10" s="279" t="e">
        <f t="shared" si="3"/>
        <v>#DIV/0!</v>
      </c>
      <c r="M10">
        <v>0</v>
      </c>
      <c r="N10"/>
      <c r="O10" s="263">
        <f t="shared" si="4"/>
        <v>0</v>
      </c>
      <c r="P10" s="279" t="e">
        <f t="shared" si="5"/>
        <v>#DIV/0!</v>
      </c>
      <c r="Q10">
        <v>0</v>
      </c>
      <c r="R10"/>
      <c r="S10" s="263">
        <f t="shared" si="6"/>
        <v>0</v>
      </c>
      <c r="T10" s="279" t="e">
        <f t="shared" si="7"/>
        <v>#DIV/0!</v>
      </c>
      <c r="U10" s="158"/>
    </row>
    <row r="11" spans="1:24" s="69" customFormat="1" ht="12.75">
      <c r="A11" t="s">
        <v>275</v>
      </c>
      <c r="B11" t="s">
        <v>435</v>
      </c>
      <c r="C11" s="321">
        <v>759530108</v>
      </c>
      <c r="D11" t="s">
        <v>514</v>
      </c>
      <c r="E11">
        <v>22687</v>
      </c>
      <c r="F11"/>
      <c r="G11" s="263">
        <f t="shared" si="0"/>
        <v>22687</v>
      </c>
      <c r="H11" s="279">
        <f t="shared" si="1"/>
        <v>1</v>
      </c>
      <c r="I11">
        <v>10573.5</v>
      </c>
      <c r="J11"/>
      <c r="K11" s="263">
        <f t="shared" si="2"/>
        <v>10573.5</v>
      </c>
      <c r="L11" s="279">
        <f t="shared" si="3"/>
        <v>1</v>
      </c>
      <c r="M11">
        <v>0</v>
      </c>
      <c r="N11"/>
      <c r="O11" s="263">
        <f t="shared" si="4"/>
        <v>0</v>
      </c>
      <c r="P11" s="279" t="e">
        <f t="shared" si="5"/>
        <v>#DIV/0!</v>
      </c>
      <c r="Q11">
        <v>0</v>
      </c>
      <c r="R11"/>
      <c r="S11" s="263">
        <f t="shared" si="6"/>
        <v>0</v>
      </c>
      <c r="T11" s="279" t="e">
        <f t="shared" si="7"/>
        <v>#DIV/0!</v>
      </c>
      <c r="U11" s="158"/>
    </row>
    <row r="12" spans="1:24" s="69" customFormat="1" ht="12.75">
      <c r="A12" t="s">
        <v>275</v>
      </c>
      <c r="B12" t="s">
        <v>435</v>
      </c>
      <c r="C12" s="321" t="s">
        <v>330</v>
      </c>
      <c r="D12" t="s">
        <v>442</v>
      </c>
      <c r="E12">
        <v>7800</v>
      </c>
      <c r="F12"/>
      <c r="G12" s="263">
        <f t="shared" si="0"/>
        <v>7800</v>
      </c>
      <c r="H12" s="279">
        <f t="shared" si="1"/>
        <v>1</v>
      </c>
      <c r="I12">
        <v>0</v>
      </c>
      <c r="J12"/>
      <c r="K12" s="263">
        <f t="shared" si="2"/>
        <v>0</v>
      </c>
      <c r="L12" s="279" t="e">
        <f t="shared" si="3"/>
        <v>#DIV/0!</v>
      </c>
      <c r="M12">
        <v>0</v>
      </c>
      <c r="N12"/>
      <c r="O12" s="263">
        <f t="shared" si="4"/>
        <v>0</v>
      </c>
      <c r="P12" s="279" t="e">
        <f t="shared" si="5"/>
        <v>#DIV/0!</v>
      </c>
      <c r="Q12">
        <v>0</v>
      </c>
      <c r="R12"/>
      <c r="S12" s="263">
        <f t="shared" si="6"/>
        <v>0</v>
      </c>
      <c r="T12" s="279" t="e">
        <f t="shared" si="7"/>
        <v>#DIV/0!</v>
      </c>
      <c r="U12" s="158"/>
    </row>
    <row r="13" spans="1:24" s="69" customFormat="1" ht="12.75">
      <c r="A13" t="s">
        <v>275</v>
      </c>
      <c r="B13" t="s">
        <v>435</v>
      </c>
      <c r="C13" s="321" t="s">
        <v>415</v>
      </c>
      <c r="D13" t="s">
        <v>443</v>
      </c>
      <c r="E13">
        <v>7000</v>
      </c>
      <c r="F13"/>
      <c r="G13" s="263">
        <f t="shared" si="0"/>
        <v>7000</v>
      </c>
      <c r="H13" s="279">
        <f t="shared" si="1"/>
        <v>1</v>
      </c>
      <c r="I13">
        <v>910</v>
      </c>
      <c r="J13"/>
      <c r="K13" s="263">
        <f t="shared" si="2"/>
        <v>910</v>
      </c>
      <c r="L13" s="279">
        <f t="shared" si="3"/>
        <v>1</v>
      </c>
      <c r="M13">
        <v>0</v>
      </c>
      <c r="N13"/>
      <c r="O13" s="263">
        <f t="shared" si="4"/>
        <v>0</v>
      </c>
      <c r="P13" s="279" t="e">
        <f t="shared" si="5"/>
        <v>#DIV/0!</v>
      </c>
      <c r="Q13">
        <v>0</v>
      </c>
      <c r="R13"/>
      <c r="S13" s="263">
        <f t="shared" si="6"/>
        <v>0</v>
      </c>
      <c r="T13" s="279" t="e">
        <f t="shared" si="7"/>
        <v>#DIV/0!</v>
      </c>
      <c r="U13" s="158"/>
    </row>
    <row r="14" spans="1:24" s="69" customFormat="1" ht="12.75">
      <c r="A14" t="s">
        <v>275</v>
      </c>
      <c r="B14" t="s">
        <v>429</v>
      </c>
      <c r="C14" s="321" t="s">
        <v>444</v>
      </c>
      <c r="D14" t="s">
        <v>445</v>
      </c>
      <c r="E14">
        <v>5497</v>
      </c>
      <c r="F14"/>
      <c r="G14" s="263">
        <f t="shared" ref="G14:G28" si="8">E14-F14</f>
        <v>5497</v>
      </c>
      <c r="H14" s="279">
        <f t="shared" ref="H14:H28" si="9">ROUND(G14/E14,10)</f>
        <v>1</v>
      </c>
      <c r="I14">
        <v>0</v>
      </c>
      <c r="J14"/>
      <c r="K14" s="263">
        <f t="shared" ref="K14:K43" si="10">I14-J14</f>
        <v>0</v>
      </c>
      <c r="L14" s="279" t="e">
        <f t="shared" ref="L14:L43" si="11">ROUND(K14/I14,10)</f>
        <v>#DIV/0!</v>
      </c>
      <c r="M14">
        <v>0</v>
      </c>
      <c r="N14"/>
      <c r="O14" s="263">
        <f t="shared" si="4"/>
        <v>0</v>
      </c>
      <c r="P14" s="279" t="e">
        <f t="shared" si="5"/>
        <v>#DIV/0!</v>
      </c>
      <c r="Q14">
        <v>0</v>
      </c>
      <c r="R14"/>
      <c r="S14" s="263">
        <f t="shared" si="6"/>
        <v>0</v>
      </c>
      <c r="T14" s="279" t="e">
        <f t="shared" si="7"/>
        <v>#DIV/0!</v>
      </c>
      <c r="U14" s="158"/>
    </row>
    <row r="15" spans="1:24" s="69" customFormat="1" ht="12.75">
      <c r="A15" t="s">
        <v>275</v>
      </c>
      <c r="B15" t="s">
        <v>429</v>
      </c>
      <c r="C15" s="321" t="s">
        <v>444</v>
      </c>
      <c r="D15" t="s">
        <v>445</v>
      </c>
      <c r="E15">
        <v>5497</v>
      </c>
      <c r="F15"/>
      <c r="G15" s="263">
        <f t="shared" si="8"/>
        <v>5497</v>
      </c>
      <c r="H15" s="279">
        <f t="shared" si="9"/>
        <v>1</v>
      </c>
      <c r="I15">
        <v>0</v>
      </c>
      <c r="J15"/>
      <c r="K15" s="263">
        <f t="shared" ref="K15:K27" si="12">I15-J15</f>
        <v>0</v>
      </c>
      <c r="L15" s="279" t="e">
        <f t="shared" ref="L15:L27" si="13">ROUND(K15/I15,10)</f>
        <v>#DIV/0!</v>
      </c>
      <c r="M15">
        <v>0</v>
      </c>
      <c r="N15"/>
      <c r="O15" s="263">
        <f t="shared" ref="O15:O27" si="14">M15-N15</f>
        <v>0</v>
      </c>
      <c r="P15" s="279" t="e">
        <f t="shared" ref="P15:P27" si="15">ROUND(O15/M15,10)</f>
        <v>#DIV/0!</v>
      </c>
      <c r="Q15">
        <v>0</v>
      </c>
      <c r="R15"/>
      <c r="S15" s="263">
        <f t="shared" ref="S15:S27" si="16">Q15-R15</f>
        <v>0</v>
      </c>
      <c r="T15" s="279" t="e">
        <f t="shared" ref="T15:T27" si="17">ROUND(S15/Q15,10)</f>
        <v>#DIV/0!</v>
      </c>
      <c r="U15" s="158"/>
    </row>
    <row r="16" spans="1:24" s="69" customFormat="1" ht="12.75">
      <c r="A16" t="s">
        <v>275</v>
      </c>
      <c r="B16" t="s">
        <v>429</v>
      </c>
      <c r="C16" s="321" t="s">
        <v>444</v>
      </c>
      <c r="D16" t="s">
        <v>445</v>
      </c>
      <c r="E16">
        <v>4674</v>
      </c>
      <c r="F16"/>
      <c r="G16" s="263">
        <f t="shared" si="8"/>
        <v>4674</v>
      </c>
      <c r="H16" s="279">
        <f t="shared" si="9"/>
        <v>1</v>
      </c>
      <c r="I16">
        <v>0</v>
      </c>
      <c r="J16"/>
      <c r="K16" s="263">
        <f t="shared" si="12"/>
        <v>0</v>
      </c>
      <c r="L16" s="279" t="e">
        <f t="shared" si="13"/>
        <v>#DIV/0!</v>
      </c>
      <c r="M16">
        <v>0</v>
      </c>
      <c r="N16"/>
      <c r="O16" s="263">
        <f t="shared" si="14"/>
        <v>0</v>
      </c>
      <c r="P16" s="279" t="e">
        <f t="shared" si="15"/>
        <v>#DIV/0!</v>
      </c>
      <c r="Q16">
        <v>0</v>
      </c>
      <c r="R16"/>
      <c r="S16" s="263">
        <f t="shared" si="16"/>
        <v>0</v>
      </c>
      <c r="T16" s="279" t="e">
        <f t="shared" si="17"/>
        <v>#DIV/0!</v>
      </c>
      <c r="U16" s="158"/>
    </row>
    <row r="17" spans="1:21" s="69" customFormat="1" ht="12.75">
      <c r="A17" t="s">
        <v>275</v>
      </c>
      <c r="B17" t="s">
        <v>429</v>
      </c>
      <c r="C17" s="321" t="s">
        <v>444</v>
      </c>
      <c r="D17" t="s">
        <v>445</v>
      </c>
      <c r="E17">
        <v>5497</v>
      </c>
      <c r="F17"/>
      <c r="G17" s="263">
        <f t="shared" si="8"/>
        <v>5497</v>
      </c>
      <c r="H17" s="279">
        <f t="shared" si="9"/>
        <v>1</v>
      </c>
      <c r="I17">
        <v>0</v>
      </c>
      <c r="J17"/>
      <c r="K17" s="263">
        <f t="shared" si="12"/>
        <v>0</v>
      </c>
      <c r="L17" s="279" t="e">
        <f t="shared" si="13"/>
        <v>#DIV/0!</v>
      </c>
      <c r="M17">
        <v>0</v>
      </c>
      <c r="N17"/>
      <c r="O17" s="263">
        <f t="shared" si="14"/>
        <v>0</v>
      </c>
      <c r="P17" s="279" t="e">
        <f t="shared" si="15"/>
        <v>#DIV/0!</v>
      </c>
      <c r="Q17">
        <v>0</v>
      </c>
      <c r="R17"/>
      <c r="S17" s="263">
        <f t="shared" si="16"/>
        <v>0</v>
      </c>
      <c r="T17" s="279" t="e">
        <f t="shared" si="17"/>
        <v>#DIV/0!</v>
      </c>
      <c r="U17" s="158"/>
    </row>
    <row r="18" spans="1:21" s="69" customFormat="1" ht="12.75">
      <c r="A18" t="s">
        <v>275</v>
      </c>
      <c r="B18" t="s">
        <v>429</v>
      </c>
      <c r="C18" s="321" t="s">
        <v>444</v>
      </c>
      <c r="D18" t="s">
        <v>445</v>
      </c>
      <c r="E18">
        <v>5497</v>
      </c>
      <c r="F18"/>
      <c r="G18" s="263">
        <f t="shared" si="8"/>
        <v>5497</v>
      </c>
      <c r="H18" s="279">
        <f t="shared" si="9"/>
        <v>1</v>
      </c>
      <c r="I18">
        <v>0</v>
      </c>
      <c r="J18"/>
      <c r="K18" s="263">
        <f t="shared" si="12"/>
        <v>0</v>
      </c>
      <c r="L18" s="279" t="e">
        <f t="shared" si="13"/>
        <v>#DIV/0!</v>
      </c>
      <c r="M18">
        <v>0</v>
      </c>
      <c r="N18"/>
      <c r="O18" s="263">
        <f t="shared" si="14"/>
        <v>0</v>
      </c>
      <c r="P18" s="279" t="e">
        <f t="shared" si="15"/>
        <v>#DIV/0!</v>
      </c>
      <c r="Q18">
        <v>0</v>
      </c>
      <c r="R18"/>
      <c r="S18" s="263">
        <f t="shared" si="16"/>
        <v>0</v>
      </c>
      <c r="T18" s="279" t="e">
        <f t="shared" si="17"/>
        <v>#DIV/0!</v>
      </c>
      <c r="U18" s="158"/>
    </row>
    <row r="19" spans="1:21" s="69" customFormat="1" ht="12.75">
      <c r="A19" t="s">
        <v>275</v>
      </c>
      <c r="B19" t="s">
        <v>429</v>
      </c>
      <c r="C19" s="321" t="s">
        <v>444</v>
      </c>
      <c r="D19" t="s">
        <v>445</v>
      </c>
      <c r="E19">
        <v>5497</v>
      </c>
      <c r="F19"/>
      <c r="G19" s="263">
        <f t="shared" si="8"/>
        <v>5497</v>
      </c>
      <c r="H19" s="279">
        <f t="shared" si="9"/>
        <v>1</v>
      </c>
      <c r="I19">
        <v>0</v>
      </c>
      <c r="J19"/>
      <c r="K19" s="263">
        <f t="shared" si="12"/>
        <v>0</v>
      </c>
      <c r="L19" s="279" t="e">
        <f t="shared" si="13"/>
        <v>#DIV/0!</v>
      </c>
      <c r="M19">
        <v>0</v>
      </c>
      <c r="N19"/>
      <c r="O19" s="263">
        <f t="shared" si="14"/>
        <v>0</v>
      </c>
      <c r="P19" s="279" t="e">
        <f t="shared" si="15"/>
        <v>#DIV/0!</v>
      </c>
      <c r="Q19">
        <v>0</v>
      </c>
      <c r="R19"/>
      <c r="S19" s="263">
        <f t="shared" si="16"/>
        <v>0</v>
      </c>
      <c r="T19" s="279" t="e">
        <f t="shared" si="17"/>
        <v>#DIV/0!</v>
      </c>
      <c r="U19" s="158"/>
    </row>
    <row r="20" spans="1:21" s="69" customFormat="1" ht="12.75">
      <c r="A20" t="s">
        <v>275</v>
      </c>
      <c r="B20" t="s">
        <v>429</v>
      </c>
      <c r="C20" s="321" t="s">
        <v>444</v>
      </c>
      <c r="D20" t="s">
        <v>445</v>
      </c>
      <c r="E20">
        <v>4674</v>
      </c>
      <c r="F20"/>
      <c r="G20" s="263">
        <f t="shared" ref="G20" si="18">E20-F20</f>
        <v>4674</v>
      </c>
      <c r="H20" s="279">
        <f t="shared" ref="H20" si="19">ROUND(G20/E20,10)</f>
        <v>1</v>
      </c>
      <c r="I20">
        <v>0</v>
      </c>
      <c r="J20"/>
      <c r="K20" s="263">
        <f t="shared" ref="K20" si="20">I20-J20</f>
        <v>0</v>
      </c>
      <c r="L20" s="279" t="e">
        <f t="shared" ref="L20" si="21">ROUND(K20/I20,10)</f>
        <v>#DIV/0!</v>
      </c>
      <c r="M20">
        <v>0</v>
      </c>
      <c r="N20"/>
      <c r="O20" s="263">
        <f t="shared" ref="O20" si="22">M20-N20</f>
        <v>0</v>
      </c>
      <c r="P20" s="279" t="e">
        <f t="shared" ref="P20" si="23">ROUND(O20/M20,10)</f>
        <v>#DIV/0!</v>
      </c>
      <c r="Q20">
        <v>0</v>
      </c>
      <c r="R20"/>
      <c r="S20" s="263">
        <f t="shared" ref="S20" si="24">Q20-R20</f>
        <v>0</v>
      </c>
      <c r="T20" s="279" t="e">
        <f t="shared" ref="T20" si="25">ROUND(S20/Q20,10)</f>
        <v>#DIV/0!</v>
      </c>
      <c r="U20" s="158"/>
    </row>
    <row r="21" spans="1:21" s="69" customFormat="1" ht="12.75">
      <c r="A21" t="s">
        <v>275</v>
      </c>
      <c r="B21" t="s">
        <v>429</v>
      </c>
      <c r="C21" s="321" t="s">
        <v>444</v>
      </c>
      <c r="D21" t="s">
        <v>445</v>
      </c>
      <c r="E21">
        <v>5497</v>
      </c>
      <c r="F21"/>
      <c r="G21" s="263">
        <f t="shared" si="8"/>
        <v>5497</v>
      </c>
      <c r="H21" s="279">
        <f t="shared" si="9"/>
        <v>1</v>
      </c>
      <c r="I21">
        <v>0</v>
      </c>
      <c r="J21"/>
      <c r="K21" s="263">
        <f t="shared" si="12"/>
        <v>0</v>
      </c>
      <c r="L21" s="279" t="e">
        <f t="shared" si="13"/>
        <v>#DIV/0!</v>
      </c>
      <c r="M21">
        <v>0</v>
      </c>
      <c r="N21"/>
      <c r="O21" s="263">
        <f t="shared" si="14"/>
        <v>0</v>
      </c>
      <c r="P21" s="279" t="e">
        <f t="shared" si="15"/>
        <v>#DIV/0!</v>
      </c>
      <c r="Q21">
        <v>0</v>
      </c>
      <c r="R21"/>
      <c r="S21" s="263">
        <f t="shared" si="16"/>
        <v>0</v>
      </c>
      <c r="T21" s="279" t="e">
        <f t="shared" si="17"/>
        <v>#DIV/0!</v>
      </c>
      <c r="U21" s="158"/>
    </row>
    <row r="22" spans="1:21" s="69" customFormat="1" ht="12.75">
      <c r="A22" t="s">
        <v>275</v>
      </c>
      <c r="B22" t="s">
        <v>429</v>
      </c>
      <c r="C22" s="321">
        <v>599933900</v>
      </c>
      <c r="D22" t="s">
        <v>446</v>
      </c>
      <c r="E22">
        <v>3050</v>
      </c>
      <c r="F22"/>
      <c r="G22" s="263">
        <f t="shared" si="8"/>
        <v>3050</v>
      </c>
      <c r="H22" s="279">
        <f t="shared" si="9"/>
        <v>1</v>
      </c>
      <c r="I22">
        <v>0</v>
      </c>
      <c r="J22"/>
      <c r="K22" s="263">
        <f t="shared" si="12"/>
        <v>0</v>
      </c>
      <c r="L22" s="279" t="e">
        <f t="shared" si="13"/>
        <v>#DIV/0!</v>
      </c>
      <c r="M22">
        <v>0</v>
      </c>
      <c r="N22"/>
      <c r="O22" s="263">
        <f t="shared" si="14"/>
        <v>0</v>
      </c>
      <c r="P22" s="279" t="e">
        <f t="shared" si="15"/>
        <v>#DIV/0!</v>
      </c>
      <c r="Q22">
        <v>0</v>
      </c>
      <c r="R22"/>
      <c r="S22" s="263">
        <f t="shared" si="16"/>
        <v>0</v>
      </c>
      <c r="T22" s="279" t="e">
        <f t="shared" si="17"/>
        <v>#DIV/0!</v>
      </c>
      <c r="U22" s="158"/>
    </row>
    <row r="23" spans="1:21" s="69" customFormat="1" ht="12.75">
      <c r="A23" t="s">
        <v>275</v>
      </c>
      <c r="B23" t="s">
        <v>431</v>
      </c>
      <c r="C23" s="321" t="s">
        <v>447</v>
      </c>
      <c r="D23" t="s">
        <v>313</v>
      </c>
      <c r="E23">
        <v>67651</v>
      </c>
      <c r="F23"/>
      <c r="G23" s="263">
        <f t="shared" si="8"/>
        <v>67651</v>
      </c>
      <c r="H23" s="279">
        <f t="shared" si="9"/>
        <v>1</v>
      </c>
      <c r="I23">
        <v>13987.62</v>
      </c>
      <c r="J23"/>
      <c r="K23" s="263">
        <f t="shared" si="12"/>
        <v>13987.62</v>
      </c>
      <c r="L23" s="279">
        <f t="shared" si="13"/>
        <v>1</v>
      </c>
      <c r="M23">
        <v>0</v>
      </c>
      <c r="N23"/>
      <c r="O23" s="263">
        <f t="shared" si="14"/>
        <v>0</v>
      </c>
      <c r="P23" s="279" t="e">
        <f t="shared" si="15"/>
        <v>#DIV/0!</v>
      </c>
      <c r="Q23">
        <v>-69.069999999999993</v>
      </c>
      <c r="R23"/>
      <c r="S23" s="263">
        <f t="shared" si="16"/>
        <v>-69.069999999999993</v>
      </c>
      <c r="T23" s="279">
        <f t="shared" si="17"/>
        <v>1</v>
      </c>
      <c r="U23" s="158"/>
    </row>
    <row r="24" spans="1:21" s="69" customFormat="1" ht="12.75">
      <c r="A24" t="s">
        <v>275</v>
      </c>
      <c r="B24" t="s">
        <v>429</v>
      </c>
      <c r="C24" s="321">
        <v>403197908</v>
      </c>
      <c r="D24" t="s">
        <v>294</v>
      </c>
      <c r="E24">
        <v>1981</v>
      </c>
      <c r="F24"/>
      <c r="G24" s="263">
        <f t="shared" si="8"/>
        <v>1981</v>
      </c>
      <c r="H24" s="279">
        <f t="shared" si="9"/>
        <v>1</v>
      </c>
      <c r="I24">
        <v>0</v>
      </c>
      <c r="J24"/>
      <c r="K24" s="263">
        <f t="shared" si="12"/>
        <v>0</v>
      </c>
      <c r="L24" s="279" t="e">
        <f t="shared" si="13"/>
        <v>#DIV/0!</v>
      </c>
      <c r="M24">
        <v>0</v>
      </c>
      <c r="N24"/>
      <c r="O24" s="263">
        <f t="shared" si="14"/>
        <v>0</v>
      </c>
      <c r="P24" s="279" t="e">
        <f t="shared" si="15"/>
        <v>#DIV/0!</v>
      </c>
      <c r="Q24">
        <v>0</v>
      </c>
      <c r="R24"/>
      <c r="S24" s="263">
        <f t="shared" si="16"/>
        <v>0</v>
      </c>
      <c r="T24" s="279" t="e">
        <f t="shared" si="17"/>
        <v>#DIV/0!</v>
      </c>
      <c r="U24" s="158"/>
    </row>
    <row r="25" spans="1:21" s="69" customFormat="1" ht="12.75">
      <c r="A25" t="s">
        <v>275</v>
      </c>
      <c r="B25" t="s">
        <v>429</v>
      </c>
      <c r="C25" s="321">
        <v>403197908</v>
      </c>
      <c r="D25" t="s">
        <v>294</v>
      </c>
      <c r="E25">
        <v>1495</v>
      </c>
      <c r="F25"/>
      <c r="G25" s="263">
        <f t="shared" si="8"/>
        <v>1495</v>
      </c>
      <c r="H25" s="279">
        <f t="shared" si="9"/>
        <v>1</v>
      </c>
      <c r="I25">
        <v>0</v>
      </c>
      <c r="J25"/>
      <c r="K25" s="263">
        <f t="shared" si="12"/>
        <v>0</v>
      </c>
      <c r="L25" s="279" t="e">
        <f t="shared" si="13"/>
        <v>#DIV/0!</v>
      </c>
      <c r="M25">
        <v>0</v>
      </c>
      <c r="N25"/>
      <c r="O25" s="263">
        <f t="shared" si="14"/>
        <v>0</v>
      </c>
      <c r="P25" s="279" t="e">
        <f t="shared" si="15"/>
        <v>#DIV/0!</v>
      </c>
      <c r="Q25">
        <v>0</v>
      </c>
      <c r="R25"/>
      <c r="S25" s="263">
        <f t="shared" si="16"/>
        <v>0</v>
      </c>
      <c r="T25" s="279" t="e">
        <f t="shared" si="17"/>
        <v>#DIV/0!</v>
      </c>
      <c r="U25" s="158"/>
    </row>
    <row r="26" spans="1:21" s="69" customFormat="1" ht="12.75">
      <c r="A26" t="s">
        <v>275</v>
      </c>
      <c r="B26" t="s">
        <v>429</v>
      </c>
      <c r="C26" s="321">
        <v>403197908</v>
      </c>
      <c r="D26" t="s">
        <v>294</v>
      </c>
      <c r="E26">
        <v>2330</v>
      </c>
      <c r="F26"/>
      <c r="G26" s="263">
        <f t="shared" si="8"/>
        <v>2330</v>
      </c>
      <c r="H26" s="279">
        <f t="shared" si="9"/>
        <v>1</v>
      </c>
      <c r="I26">
        <v>0</v>
      </c>
      <c r="J26"/>
      <c r="K26" s="263">
        <f t="shared" si="12"/>
        <v>0</v>
      </c>
      <c r="L26" s="279" t="e">
        <f t="shared" si="13"/>
        <v>#DIV/0!</v>
      </c>
      <c r="M26">
        <v>0</v>
      </c>
      <c r="N26"/>
      <c r="O26" s="263">
        <f t="shared" si="14"/>
        <v>0</v>
      </c>
      <c r="P26" s="279" t="e">
        <f t="shared" si="15"/>
        <v>#DIV/0!</v>
      </c>
      <c r="Q26">
        <v>0</v>
      </c>
      <c r="R26"/>
      <c r="S26" s="263">
        <f t="shared" si="16"/>
        <v>0</v>
      </c>
      <c r="T26" s="279" t="e">
        <f t="shared" si="17"/>
        <v>#DIV/0!</v>
      </c>
      <c r="U26" s="158"/>
    </row>
    <row r="27" spans="1:21" s="69" customFormat="1" ht="12.75">
      <c r="A27" t="s">
        <v>275</v>
      </c>
      <c r="B27" t="s">
        <v>429</v>
      </c>
      <c r="C27" s="321">
        <v>403197908</v>
      </c>
      <c r="D27" t="s">
        <v>294</v>
      </c>
      <c r="E27">
        <v>1930</v>
      </c>
      <c r="F27"/>
      <c r="G27" s="263">
        <f t="shared" si="8"/>
        <v>1930</v>
      </c>
      <c r="H27" s="279">
        <f t="shared" si="9"/>
        <v>1</v>
      </c>
      <c r="I27">
        <v>0</v>
      </c>
      <c r="J27"/>
      <c r="K27" s="263">
        <f t="shared" si="12"/>
        <v>0</v>
      </c>
      <c r="L27" s="279" t="e">
        <f t="shared" si="13"/>
        <v>#DIV/0!</v>
      </c>
      <c r="M27">
        <v>0</v>
      </c>
      <c r="N27"/>
      <c r="O27" s="263">
        <f t="shared" si="14"/>
        <v>0</v>
      </c>
      <c r="P27" s="279" t="e">
        <f t="shared" si="15"/>
        <v>#DIV/0!</v>
      </c>
      <c r="Q27">
        <v>0</v>
      </c>
      <c r="R27"/>
      <c r="S27" s="263">
        <f t="shared" si="16"/>
        <v>0</v>
      </c>
      <c r="T27" s="279" t="e">
        <f t="shared" si="17"/>
        <v>#DIV/0!</v>
      </c>
      <c r="U27" s="158"/>
    </row>
    <row r="28" spans="1:21" s="69" customFormat="1" ht="12.75">
      <c r="A28" t="s">
        <v>275</v>
      </c>
      <c r="B28" t="s">
        <v>429</v>
      </c>
      <c r="C28" s="321">
        <v>403197908</v>
      </c>
      <c r="D28" t="s">
        <v>294</v>
      </c>
      <c r="E28">
        <v>1981</v>
      </c>
      <c r="F28"/>
      <c r="G28" s="263">
        <f t="shared" si="8"/>
        <v>1981</v>
      </c>
      <c r="H28" s="279">
        <f t="shared" si="9"/>
        <v>1</v>
      </c>
      <c r="I28">
        <v>0</v>
      </c>
      <c r="J28"/>
      <c r="K28" s="263">
        <f t="shared" si="10"/>
        <v>0</v>
      </c>
      <c r="L28" s="279" t="e">
        <f t="shared" si="11"/>
        <v>#DIV/0!</v>
      </c>
      <c r="M28">
        <v>0</v>
      </c>
      <c r="N28"/>
      <c r="O28" s="263">
        <f t="shared" si="4"/>
        <v>0</v>
      </c>
      <c r="P28" s="279" t="e">
        <f t="shared" si="5"/>
        <v>#DIV/0!</v>
      </c>
      <c r="Q28">
        <v>0</v>
      </c>
      <c r="R28"/>
      <c r="S28" s="263">
        <f t="shared" si="6"/>
        <v>0</v>
      </c>
      <c r="T28" s="279" t="e">
        <f t="shared" si="7"/>
        <v>#DIV/0!</v>
      </c>
      <c r="U28" s="158"/>
    </row>
    <row r="29" spans="1:21" s="69" customFormat="1" ht="12.75">
      <c r="A29" t="s">
        <v>275</v>
      </c>
      <c r="B29" t="s">
        <v>429</v>
      </c>
      <c r="C29" s="321">
        <v>403197908</v>
      </c>
      <c r="D29" t="s">
        <v>294</v>
      </c>
      <c r="E29">
        <v>2330</v>
      </c>
      <c r="F29"/>
      <c r="G29" s="263">
        <f t="shared" ref="G29:G42" si="26">E29-F29</f>
        <v>2330</v>
      </c>
      <c r="H29" s="279">
        <f t="shared" ref="H29:H42" si="27">ROUND(G29/E29,10)</f>
        <v>1</v>
      </c>
      <c r="I29">
        <v>0</v>
      </c>
      <c r="J29"/>
      <c r="K29" s="263">
        <f t="shared" si="10"/>
        <v>0</v>
      </c>
      <c r="L29" s="279" t="e">
        <f t="shared" si="11"/>
        <v>#DIV/0!</v>
      </c>
      <c r="M29">
        <v>0</v>
      </c>
      <c r="N29"/>
      <c r="O29" s="263">
        <f t="shared" si="4"/>
        <v>0</v>
      </c>
      <c r="P29" s="279" t="e">
        <f t="shared" si="5"/>
        <v>#DIV/0!</v>
      </c>
      <c r="Q29">
        <v>0</v>
      </c>
      <c r="R29"/>
      <c r="S29" s="263">
        <f t="shared" si="6"/>
        <v>0</v>
      </c>
      <c r="T29" s="279" t="e">
        <f t="shared" si="7"/>
        <v>#DIV/0!</v>
      </c>
      <c r="U29" s="158"/>
    </row>
    <row r="30" spans="1:21" s="69" customFormat="1" ht="12.75">
      <c r="A30" t="s">
        <v>275</v>
      </c>
      <c r="B30" t="s">
        <v>429</v>
      </c>
      <c r="C30" s="321">
        <v>474184900</v>
      </c>
      <c r="D30" t="s">
        <v>361</v>
      </c>
      <c r="E30">
        <v>3329</v>
      </c>
      <c r="F30"/>
      <c r="G30" s="263">
        <f t="shared" si="26"/>
        <v>3329</v>
      </c>
      <c r="H30" s="279">
        <f t="shared" si="27"/>
        <v>1</v>
      </c>
      <c r="I30">
        <v>0</v>
      </c>
      <c r="J30"/>
      <c r="K30" s="263">
        <f t="shared" si="10"/>
        <v>0</v>
      </c>
      <c r="L30" s="279" t="e">
        <f t="shared" si="11"/>
        <v>#DIV/0!</v>
      </c>
      <c r="M30">
        <v>0</v>
      </c>
      <c r="N30"/>
      <c r="O30" s="263">
        <f t="shared" si="4"/>
        <v>0</v>
      </c>
      <c r="P30" s="279" t="e">
        <f t="shared" si="5"/>
        <v>#DIV/0!</v>
      </c>
      <c r="Q30">
        <v>0</v>
      </c>
      <c r="R30"/>
      <c r="S30" s="263">
        <f t="shared" si="6"/>
        <v>0</v>
      </c>
      <c r="T30" s="279" t="e">
        <f t="shared" si="7"/>
        <v>#DIV/0!</v>
      </c>
      <c r="U30" s="158"/>
    </row>
    <row r="31" spans="1:21" s="69" customFormat="1" ht="12.75">
      <c r="A31" t="s">
        <v>275</v>
      </c>
      <c r="B31" t="s">
        <v>429</v>
      </c>
      <c r="C31" s="321">
        <v>474184900</v>
      </c>
      <c r="D31" t="s">
        <v>361</v>
      </c>
      <c r="E31">
        <v>4299</v>
      </c>
      <c r="F31"/>
      <c r="G31" s="263">
        <f t="shared" si="26"/>
        <v>4299</v>
      </c>
      <c r="H31" s="279">
        <f t="shared" si="27"/>
        <v>1</v>
      </c>
      <c r="I31">
        <v>0</v>
      </c>
      <c r="J31"/>
      <c r="K31" s="263">
        <f t="shared" si="10"/>
        <v>0</v>
      </c>
      <c r="L31" s="279" t="e">
        <f t="shared" si="11"/>
        <v>#DIV/0!</v>
      </c>
      <c r="M31">
        <v>0</v>
      </c>
      <c r="N31"/>
      <c r="O31" s="263">
        <f t="shared" si="4"/>
        <v>0</v>
      </c>
      <c r="P31" s="279" t="e">
        <f t="shared" si="5"/>
        <v>#DIV/0!</v>
      </c>
      <c r="Q31">
        <v>0</v>
      </c>
      <c r="R31"/>
      <c r="S31" s="263">
        <f t="shared" si="6"/>
        <v>0</v>
      </c>
      <c r="T31" s="279" t="e">
        <f t="shared" si="7"/>
        <v>#DIV/0!</v>
      </c>
      <c r="U31" s="158"/>
    </row>
    <row r="32" spans="1:21" s="69" customFormat="1" ht="12.75">
      <c r="A32" t="s">
        <v>275</v>
      </c>
      <c r="B32" t="s">
        <v>429</v>
      </c>
      <c r="C32" s="321">
        <v>474184900</v>
      </c>
      <c r="D32" t="s">
        <v>361</v>
      </c>
      <c r="E32">
        <v>5099</v>
      </c>
      <c r="F32"/>
      <c r="G32" s="263">
        <f t="shared" si="26"/>
        <v>5099</v>
      </c>
      <c r="H32" s="279">
        <f t="shared" si="27"/>
        <v>1</v>
      </c>
      <c r="I32">
        <v>0</v>
      </c>
      <c r="J32"/>
      <c r="K32" s="263">
        <f t="shared" si="10"/>
        <v>0</v>
      </c>
      <c r="L32" s="279" t="e">
        <f t="shared" si="11"/>
        <v>#DIV/0!</v>
      </c>
      <c r="M32">
        <v>0</v>
      </c>
      <c r="N32"/>
      <c r="O32" s="263">
        <f t="shared" si="4"/>
        <v>0</v>
      </c>
      <c r="P32" s="279" t="e">
        <f t="shared" si="5"/>
        <v>#DIV/0!</v>
      </c>
      <c r="Q32">
        <v>0</v>
      </c>
      <c r="R32"/>
      <c r="S32" s="263">
        <f t="shared" si="6"/>
        <v>0</v>
      </c>
      <c r="T32" s="279" t="e">
        <f t="shared" si="7"/>
        <v>#DIV/0!</v>
      </c>
      <c r="U32" s="158"/>
    </row>
    <row r="33" spans="1:21" s="69" customFormat="1" ht="12.75">
      <c r="A33" t="s">
        <v>275</v>
      </c>
      <c r="B33" t="s">
        <v>429</v>
      </c>
      <c r="C33" s="321">
        <v>474184900</v>
      </c>
      <c r="D33" t="s">
        <v>361</v>
      </c>
      <c r="E33">
        <v>5099</v>
      </c>
      <c r="F33"/>
      <c r="G33" s="263">
        <f t="shared" si="26"/>
        <v>5099</v>
      </c>
      <c r="H33" s="279">
        <f t="shared" si="27"/>
        <v>1</v>
      </c>
      <c r="I33">
        <v>0</v>
      </c>
      <c r="J33"/>
      <c r="K33" s="263">
        <f t="shared" si="10"/>
        <v>0</v>
      </c>
      <c r="L33" s="279" t="e">
        <f t="shared" si="11"/>
        <v>#DIV/0!</v>
      </c>
      <c r="M33">
        <v>0</v>
      </c>
      <c r="N33"/>
      <c r="O33" s="263">
        <f t="shared" si="4"/>
        <v>0</v>
      </c>
      <c r="P33" s="279" t="e">
        <f t="shared" si="5"/>
        <v>#DIV/0!</v>
      </c>
      <c r="Q33">
        <v>0</v>
      </c>
      <c r="R33"/>
      <c r="S33" s="263">
        <f t="shared" si="6"/>
        <v>0</v>
      </c>
      <c r="T33" s="279" t="e">
        <f t="shared" si="7"/>
        <v>#DIV/0!</v>
      </c>
      <c r="U33" s="158"/>
    </row>
    <row r="34" spans="1:21" s="69" customFormat="1" ht="12.75">
      <c r="A34" t="s">
        <v>275</v>
      </c>
      <c r="B34" t="s">
        <v>429</v>
      </c>
      <c r="C34" s="321">
        <v>474184900</v>
      </c>
      <c r="D34" t="s">
        <v>361</v>
      </c>
      <c r="E34">
        <v>5099</v>
      </c>
      <c r="F34"/>
      <c r="G34" s="263">
        <f t="shared" si="26"/>
        <v>5099</v>
      </c>
      <c r="H34" s="279">
        <f t="shared" si="27"/>
        <v>1</v>
      </c>
      <c r="I34">
        <v>0</v>
      </c>
      <c r="J34"/>
      <c r="K34" s="263">
        <f t="shared" si="10"/>
        <v>0</v>
      </c>
      <c r="L34" s="279" t="e">
        <f t="shared" si="11"/>
        <v>#DIV/0!</v>
      </c>
      <c r="M34">
        <v>0</v>
      </c>
      <c r="N34"/>
      <c r="O34" s="263">
        <f t="shared" si="4"/>
        <v>0</v>
      </c>
      <c r="P34" s="279" t="e">
        <f t="shared" si="5"/>
        <v>#DIV/0!</v>
      </c>
      <c r="Q34">
        <v>0</v>
      </c>
      <c r="R34"/>
      <c r="S34" s="263">
        <f t="shared" si="6"/>
        <v>0</v>
      </c>
      <c r="T34" s="279" t="e">
        <f t="shared" si="7"/>
        <v>#DIV/0!</v>
      </c>
      <c r="U34" s="158"/>
    </row>
    <row r="35" spans="1:21" s="69" customFormat="1" ht="12.75">
      <c r="A35" t="s">
        <v>275</v>
      </c>
      <c r="B35" t="s">
        <v>429</v>
      </c>
      <c r="C35" s="321">
        <v>474184900</v>
      </c>
      <c r="D35" t="s">
        <v>361</v>
      </c>
      <c r="E35">
        <v>5099</v>
      </c>
      <c r="F35"/>
      <c r="G35" s="263">
        <f t="shared" si="26"/>
        <v>5099</v>
      </c>
      <c r="H35" s="279">
        <f t="shared" si="27"/>
        <v>1</v>
      </c>
      <c r="I35">
        <v>0</v>
      </c>
      <c r="J35"/>
      <c r="K35" s="263">
        <f t="shared" si="10"/>
        <v>0</v>
      </c>
      <c r="L35" s="279" t="e">
        <f t="shared" si="11"/>
        <v>#DIV/0!</v>
      </c>
      <c r="M35">
        <v>0</v>
      </c>
      <c r="N35"/>
      <c r="O35" s="263">
        <f t="shared" si="4"/>
        <v>0</v>
      </c>
      <c r="P35" s="279" t="e">
        <f t="shared" si="5"/>
        <v>#DIV/0!</v>
      </c>
      <c r="Q35">
        <v>0</v>
      </c>
      <c r="R35"/>
      <c r="S35" s="263">
        <f t="shared" si="6"/>
        <v>0</v>
      </c>
      <c r="T35" s="279" t="e">
        <f t="shared" si="7"/>
        <v>#DIV/0!</v>
      </c>
      <c r="U35" s="158"/>
    </row>
    <row r="36" spans="1:21" s="69" customFormat="1" ht="12.75">
      <c r="A36" t="s">
        <v>275</v>
      </c>
      <c r="B36" t="s">
        <v>429</v>
      </c>
      <c r="C36" s="321">
        <v>474184900</v>
      </c>
      <c r="D36" t="s">
        <v>361</v>
      </c>
      <c r="E36">
        <v>4336</v>
      </c>
      <c r="F36"/>
      <c r="G36" s="263">
        <f t="shared" si="26"/>
        <v>4336</v>
      </c>
      <c r="H36" s="279">
        <f t="shared" si="27"/>
        <v>1</v>
      </c>
      <c r="I36">
        <v>0</v>
      </c>
      <c r="J36"/>
      <c r="K36" s="263">
        <f t="shared" si="10"/>
        <v>0</v>
      </c>
      <c r="L36" s="279" t="e">
        <f t="shared" si="11"/>
        <v>#DIV/0!</v>
      </c>
      <c r="M36">
        <v>0</v>
      </c>
      <c r="N36"/>
      <c r="O36" s="263">
        <f t="shared" si="4"/>
        <v>0</v>
      </c>
      <c r="P36" s="279" t="e">
        <f t="shared" si="5"/>
        <v>#DIV/0!</v>
      </c>
      <c r="Q36">
        <v>0</v>
      </c>
      <c r="R36"/>
      <c r="S36" s="263">
        <f t="shared" si="6"/>
        <v>0</v>
      </c>
      <c r="T36" s="279" t="e">
        <f t="shared" si="7"/>
        <v>#DIV/0!</v>
      </c>
      <c r="U36" s="158"/>
    </row>
    <row r="37" spans="1:21" s="69" customFormat="1" ht="12.75">
      <c r="A37" t="s">
        <v>275</v>
      </c>
      <c r="B37" t="s">
        <v>429</v>
      </c>
      <c r="C37" s="321">
        <v>533004909</v>
      </c>
      <c r="D37" t="s">
        <v>448</v>
      </c>
      <c r="E37">
        <v>6807</v>
      </c>
      <c r="F37"/>
      <c r="G37" s="263">
        <f t="shared" si="26"/>
        <v>6807</v>
      </c>
      <c r="H37" s="279">
        <f t="shared" si="27"/>
        <v>1</v>
      </c>
      <c r="I37">
        <v>0</v>
      </c>
      <c r="J37"/>
      <c r="K37" s="263">
        <f t="shared" si="10"/>
        <v>0</v>
      </c>
      <c r="L37" s="279" t="e">
        <f t="shared" si="11"/>
        <v>#DIV/0!</v>
      </c>
      <c r="M37">
        <v>0</v>
      </c>
      <c r="N37"/>
      <c r="O37" s="263">
        <f t="shared" si="4"/>
        <v>0</v>
      </c>
      <c r="P37" s="279" t="e">
        <f t="shared" si="5"/>
        <v>#DIV/0!</v>
      </c>
      <c r="Q37">
        <v>0</v>
      </c>
      <c r="R37"/>
      <c r="S37" s="263">
        <f t="shared" si="6"/>
        <v>0</v>
      </c>
      <c r="T37" s="279" t="e">
        <f t="shared" si="7"/>
        <v>#DIV/0!</v>
      </c>
      <c r="U37" s="158"/>
    </row>
    <row r="38" spans="1:21" s="69" customFormat="1" ht="12.75">
      <c r="A38" t="s">
        <v>275</v>
      </c>
      <c r="B38" t="s">
        <v>429</v>
      </c>
      <c r="C38" s="321">
        <v>575035902</v>
      </c>
      <c r="D38" t="s">
        <v>449</v>
      </c>
      <c r="E38">
        <v>16586</v>
      </c>
      <c r="F38"/>
      <c r="G38" s="263">
        <f t="shared" si="26"/>
        <v>16586</v>
      </c>
      <c r="H38" s="279">
        <f t="shared" si="27"/>
        <v>1</v>
      </c>
      <c r="I38">
        <v>0</v>
      </c>
      <c r="J38"/>
      <c r="K38" s="263">
        <f t="shared" si="10"/>
        <v>0</v>
      </c>
      <c r="L38" s="279" t="e">
        <f t="shared" si="11"/>
        <v>#DIV/0!</v>
      </c>
      <c r="M38">
        <v>0</v>
      </c>
      <c r="N38"/>
      <c r="O38" s="263">
        <f t="shared" si="4"/>
        <v>0</v>
      </c>
      <c r="P38" s="279" t="e">
        <f t="shared" si="5"/>
        <v>#DIV/0!</v>
      </c>
      <c r="Q38">
        <v>0</v>
      </c>
      <c r="R38"/>
      <c r="S38" s="263">
        <f t="shared" si="6"/>
        <v>0</v>
      </c>
      <c r="T38" s="279" t="e">
        <f t="shared" si="7"/>
        <v>#DIV/0!</v>
      </c>
      <c r="U38" s="158"/>
    </row>
    <row r="39" spans="1:21" s="69" customFormat="1" ht="12.75">
      <c r="A39" t="s">
        <v>275</v>
      </c>
      <c r="B39" t="s">
        <v>429</v>
      </c>
      <c r="C39" s="321">
        <v>575035902</v>
      </c>
      <c r="D39" t="s">
        <v>449</v>
      </c>
      <c r="E39">
        <v>16586</v>
      </c>
      <c r="F39"/>
      <c r="G39" s="263">
        <f t="shared" si="26"/>
        <v>16586</v>
      </c>
      <c r="H39" s="279">
        <f t="shared" si="27"/>
        <v>1</v>
      </c>
      <c r="I39">
        <v>0</v>
      </c>
      <c r="J39"/>
      <c r="K39" s="263">
        <f t="shared" si="10"/>
        <v>0</v>
      </c>
      <c r="L39" s="279" t="e">
        <f t="shared" si="11"/>
        <v>#DIV/0!</v>
      </c>
      <c r="M39">
        <v>0</v>
      </c>
      <c r="N39"/>
      <c r="O39" s="263">
        <f t="shared" si="4"/>
        <v>0</v>
      </c>
      <c r="P39" s="279" t="e">
        <f t="shared" si="5"/>
        <v>#DIV/0!</v>
      </c>
      <c r="Q39">
        <v>0</v>
      </c>
      <c r="R39"/>
      <c r="S39" s="263">
        <f t="shared" si="6"/>
        <v>0</v>
      </c>
      <c r="T39" s="279" t="e">
        <f t="shared" si="7"/>
        <v>#DIV/0!</v>
      </c>
      <c r="U39" s="158"/>
    </row>
    <row r="40" spans="1:21" s="69" customFormat="1" ht="12.75">
      <c r="A40" t="s">
        <v>275</v>
      </c>
      <c r="B40" t="s">
        <v>429</v>
      </c>
      <c r="C40" s="321">
        <v>575035902</v>
      </c>
      <c r="D40" t="s">
        <v>449</v>
      </c>
      <c r="E40">
        <v>21421</v>
      </c>
      <c r="F40"/>
      <c r="G40" s="263">
        <f t="shared" si="26"/>
        <v>21421</v>
      </c>
      <c r="H40" s="279">
        <f t="shared" si="27"/>
        <v>1</v>
      </c>
      <c r="I40">
        <v>0</v>
      </c>
      <c r="J40"/>
      <c r="K40" s="263">
        <f t="shared" si="10"/>
        <v>0</v>
      </c>
      <c r="L40" s="279" t="e">
        <f t="shared" si="11"/>
        <v>#DIV/0!</v>
      </c>
      <c r="M40">
        <v>0</v>
      </c>
      <c r="N40"/>
      <c r="O40" s="263">
        <f t="shared" si="4"/>
        <v>0</v>
      </c>
      <c r="P40" s="279" t="e">
        <f t="shared" si="5"/>
        <v>#DIV/0!</v>
      </c>
      <c r="Q40">
        <v>0</v>
      </c>
      <c r="R40"/>
      <c r="S40" s="263">
        <f t="shared" si="6"/>
        <v>0</v>
      </c>
      <c r="T40" s="279" t="e">
        <f t="shared" si="7"/>
        <v>#DIV/0!</v>
      </c>
      <c r="U40" s="158"/>
    </row>
    <row r="41" spans="1:21" s="69" customFormat="1" ht="12.75">
      <c r="A41" t="s">
        <v>275</v>
      </c>
      <c r="B41" t="s">
        <v>433</v>
      </c>
      <c r="C41" s="321">
        <v>649926003</v>
      </c>
      <c r="D41" t="s">
        <v>349</v>
      </c>
      <c r="E41">
        <v>4932</v>
      </c>
      <c r="F41"/>
      <c r="G41" s="263">
        <f t="shared" si="26"/>
        <v>4932</v>
      </c>
      <c r="H41" s="279">
        <f t="shared" si="27"/>
        <v>1</v>
      </c>
      <c r="I41">
        <v>3715.53</v>
      </c>
      <c r="J41"/>
      <c r="K41" s="263">
        <f t="shared" si="10"/>
        <v>3715.53</v>
      </c>
      <c r="L41" s="279">
        <f t="shared" si="11"/>
        <v>1</v>
      </c>
      <c r="M41">
        <v>0</v>
      </c>
      <c r="N41"/>
      <c r="O41" s="263">
        <f t="shared" si="4"/>
        <v>0</v>
      </c>
      <c r="P41" s="279" t="e">
        <f t="shared" si="5"/>
        <v>#DIV/0!</v>
      </c>
      <c r="Q41">
        <v>-185.49</v>
      </c>
      <c r="R41"/>
      <c r="S41" s="263">
        <f t="shared" si="6"/>
        <v>-185.49</v>
      </c>
      <c r="T41" s="279">
        <f t="shared" si="7"/>
        <v>1</v>
      </c>
      <c r="U41" s="158"/>
    </row>
    <row r="42" spans="1:21" s="69" customFormat="1" ht="12.75">
      <c r="A42" t="s">
        <v>275</v>
      </c>
      <c r="B42" t="s">
        <v>433</v>
      </c>
      <c r="C42" s="321">
        <v>655580009</v>
      </c>
      <c r="D42" t="s">
        <v>450</v>
      </c>
      <c r="E42">
        <v>12293</v>
      </c>
      <c r="F42"/>
      <c r="G42" s="263">
        <f t="shared" si="26"/>
        <v>12293</v>
      </c>
      <c r="H42" s="279">
        <f t="shared" si="27"/>
        <v>1</v>
      </c>
      <c r="I42">
        <v>1018.71</v>
      </c>
      <c r="J42"/>
      <c r="K42" s="263">
        <f t="shared" si="10"/>
        <v>1018.71</v>
      </c>
      <c r="L42" s="279">
        <f t="shared" si="11"/>
        <v>1</v>
      </c>
      <c r="M42">
        <v>0</v>
      </c>
      <c r="N42"/>
      <c r="O42" s="263">
        <f t="shared" si="4"/>
        <v>0</v>
      </c>
      <c r="P42" s="279" t="e">
        <f t="shared" si="5"/>
        <v>#DIV/0!</v>
      </c>
      <c r="Q42">
        <v>-50.86</v>
      </c>
      <c r="R42"/>
      <c r="S42" s="263">
        <f t="shared" si="6"/>
        <v>-50.86</v>
      </c>
      <c r="T42" s="279">
        <f t="shared" si="7"/>
        <v>1</v>
      </c>
      <c r="U42" s="158"/>
    </row>
    <row r="43" spans="1:21" s="69" customFormat="1" ht="12.75">
      <c r="A43" t="s">
        <v>275</v>
      </c>
      <c r="B43" t="s">
        <v>433</v>
      </c>
      <c r="C43" s="321">
        <v>664068004</v>
      </c>
      <c r="D43" t="s">
        <v>451</v>
      </c>
      <c r="E43">
        <v>4278</v>
      </c>
      <c r="F43"/>
      <c r="G43" s="263">
        <f t="shared" ref="G43" si="28">E43-F43</f>
        <v>4278</v>
      </c>
      <c r="H43" s="279">
        <f t="shared" ref="H43" si="29">ROUND(G43/E43,10)</f>
        <v>1</v>
      </c>
      <c r="I43">
        <v>1127.99</v>
      </c>
      <c r="J43"/>
      <c r="K43" s="263">
        <f t="shared" si="10"/>
        <v>1127.99</v>
      </c>
      <c r="L43" s="279">
        <f t="shared" si="11"/>
        <v>1</v>
      </c>
      <c r="M43">
        <v>0</v>
      </c>
      <c r="N43"/>
      <c r="O43" s="263">
        <f t="shared" si="4"/>
        <v>0</v>
      </c>
      <c r="P43" s="279" t="e">
        <f t="shared" si="5"/>
        <v>#DIV/0!</v>
      </c>
      <c r="Q43">
        <v>-56.31</v>
      </c>
      <c r="R43"/>
      <c r="S43" s="263">
        <f t="shared" si="6"/>
        <v>-56.31</v>
      </c>
      <c r="T43" s="279">
        <f t="shared" si="7"/>
        <v>1</v>
      </c>
      <c r="U43" s="158"/>
    </row>
    <row r="44" spans="1:21" s="69" customFormat="1" ht="12.75">
      <c r="A44" t="s">
        <v>275</v>
      </c>
      <c r="B44" t="s">
        <v>433</v>
      </c>
      <c r="C44" s="321">
        <v>665942009</v>
      </c>
      <c r="D44" t="s">
        <v>452</v>
      </c>
      <c r="E44">
        <v>4222</v>
      </c>
      <c r="F44"/>
      <c r="G44" s="263">
        <f t="shared" ref="G44:G90" si="30">E44-F44</f>
        <v>4222</v>
      </c>
      <c r="H44" s="279">
        <f t="shared" ref="H44:H90" si="31">ROUND(G44/E44,10)</f>
        <v>1</v>
      </c>
      <c r="I44">
        <v>1558.52</v>
      </c>
      <c r="J44"/>
      <c r="K44" s="263">
        <f t="shared" ref="K44:K90" si="32">I44-J44</f>
        <v>1558.52</v>
      </c>
      <c r="L44" s="279">
        <f t="shared" ref="L44:L90" si="33">ROUND(K44/I44,10)</f>
        <v>1</v>
      </c>
      <c r="M44">
        <v>0</v>
      </c>
      <c r="N44"/>
      <c r="O44" s="263">
        <f t="shared" si="4"/>
        <v>0</v>
      </c>
      <c r="P44" s="279" t="e">
        <f t="shared" si="5"/>
        <v>#DIV/0!</v>
      </c>
      <c r="Q44">
        <v>-77.81</v>
      </c>
      <c r="R44"/>
      <c r="S44" s="263">
        <f t="shared" si="6"/>
        <v>-77.81</v>
      </c>
      <c r="T44" s="279">
        <f t="shared" si="7"/>
        <v>1</v>
      </c>
      <c r="U44" s="158"/>
    </row>
    <row r="45" spans="1:21" s="69" customFormat="1" ht="12.75">
      <c r="A45" t="s">
        <v>275</v>
      </c>
      <c r="B45" t="s">
        <v>433</v>
      </c>
      <c r="C45" s="321">
        <v>666114004</v>
      </c>
      <c r="D45" t="s">
        <v>453</v>
      </c>
      <c r="E45">
        <v>19388</v>
      </c>
      <c r="F45"/>
      <c r="G45" s="263">
        <f t="shared" si="30"/>
        <v>19388</v>
      </c>
      <c r="H45" s="279">
        <f t="shared" si="31"/>
        <v>1</v>
      </c>
      <c r="I45">
        <v>6251.37</v>
      </c>
      <c r="J45"/>
      <c r="K45" s="263">
        <f t="shared" si="32"/>
        <v>6251.37</v>
      </c>
      <c r="L45" s="279">
        <f t="shared" si="33"/>
        <v>1</v>
      </c>
      <c r="M45">
        <v>0</v>
      </c>
      <c r="N45"/>
      <c r="O45" s="263">
        <f t="shared" si="4"/>
        <v>0</v>
      </c>
      <c r="P45" s="279" t="e">
        <f t="shared" si="5"/>
        <v>#DIV/0!</v>
      </c>
      <c r="Q45">
        <v>-312.08999999999997</v>
      </c>
      <c r="R45"/>
      <c r="S45" s="263">
        <f t="shared" si="6"/>
        <v>-312.08999999999997</v>
      </c>
      <c r="T45" s="279">
        <f t="shared" si="7"/>
        <v>1</v>
      </c>
      <c r="U45" s="158"/>
    </row>
    <row r="46" spans="1:21" s="69" customFormat="1" ht="12.75">
      <c r="A46" t="s">
        <v>275</v>
      </c>
      <c r="B46" t="s">
        <v>429</v>
      </c>
      <c r="C46" s="321">
        <v>588950907</v>
      </c>
      <c r="D46" t="s">
        <v>342</v>
      </c>
      <c r="E46">
        <v>26729</v>
      </c>
      <c r="F46"/>
      <c r="G46" s="263">
        <f t="shared" si="30"/>
        <v>26729</v>
      </c>
      <c r="H46" s="279">
        <f t="shared" si="31"/>
        <v>1</v>
      </c>
      <c r="I46">
        <v>0</v>
      </c>
      <c r="J46"/>
      <c r="K46" s="263">
        <f t="shared" si="32"/>
        <v>0</v>
      </c>
      <c r="L46" s="279" t="e">
        <f t="shared" si="33"/>
        <v>#DIV/0!</v>
      </c>
      <c r="M46">
        <v>0</v>
      </c>
      <c r="N46"/>
      <c r="O46" s="263">
        <f t="shared" si="4"/>
        <v>0</v>
      </c>
      <c r="P46" s="279" t="e">
        <f t="shared" si="5"/>
        <v>#DIV/0!</v>
      </c>
      <c r="Q46">
        <v>0</v>
      </c>
      <c r="R46"/>
      <c r="S46" s="263">
        <f t="shared" si="6"/>
        <v>0</v>
      </c>
      <c r="T46" s="279" t="e">
        <f t="shared" si="7"/>
        <v>#DIV/0!</v>
      </c>
      <c r="U46" s="158"/>
    </row>
    <row r="47" spans="1:21" s="69" customFormat="1" ht="12.75">
      <c r="A47" t="s">
        <v>275</v>
      </c>
      <c r="B47" t="s">
        <v>429</v>
      </c>
      <c r="C47" s="321">
        <v>588950907</v>
      </c>
      <c r="D47" t="s">
        <v>342</v>
      </c>
      <c r="E47">
        <v>26729</v>
      </c>
      <c r="F47"/>
      <c r="G47" s="263">
        <f t="shared" si="30"/>
        <v>26729</v>
      </c>
      <c r="H47" s="279">
        <f t="shared" si="31"/>
        <v>1</v>
      </c>
      <c r="I47">
        <v>0</v>
      </c>
      <c r="J47"/>
      <c r="K47" s="263">
        <f t="shared" si="32"/>
        <v>0</v>
      </c>
      <c r="L47" s="279" t="e">
        <f t="shared" si="33"/>
        <v>#DIV/0!</v>
      </c>
      <c r="M47">
        <v>0</v>
      </c>
      <c r="N47"/>
      <c r="O47" s="263">
        <f t="shared" si="4"/>
        <v>0</v>
      </c>
      <c r="P47" s="279" t="e">
        <f t="shared" si="5"/>
        <v>#DIV/0!</v>
      </c>
      <c r="Q47">
        <v>0</v>
      </c>
      <c r="R47"/>
      <c r="S47" s="263">
        <f t="shared" si="6"/>
        <v>0</v>
      </c>
      <c r="T47" s="279" t="e">
        <f t="shared" si="7"/>
        <v>#DIV/0!</v>
      </c>
      <c r="U47" s="158"/>
    </row>
    <row r="48" spans="1:21" s="69" customFormat="1" ht="12.75">
      <c r="A48" t="s">
        <v>275</v>
      </c>
      <c r="B48" t="s">
        <v>429</v>
      </c>
      <c r="C48" s="321">
        <v>588950907</v>
      </c>
      <c r="D48" t="s">
        <v>342</v>
      </c>
      <c r="E48">
        <v>26729</v>
      </c>
      <c r="F48"/>
      <c r="G48" s="263">
        <f t="shared" si="30"/>
        <v>26729</v>
      </c>
      <c r="H48" s="279">
        <f t="shared" si="31"/>
        <v>1</v>
      </c>
      <c r="I48">
        <v>0</v>
      </c>
      <c r="J48"/>
      <c r="K48" s="263">
        <f t="shared" si="32"/>
        <v>0</v>
      </c>
      <c r="L48" s="279" t="e">
        <f t="shared" si="33"/>
        <v>#DIV/0!</v>
      </c>
      <c r="M48">
        <v>0</v>
      </c>
      <c r="N48"/>
      <c r="O48" s="263">
        <f t="shared" si="4"/>
        <v>0</v>
      </c>
      <c r="P48" s="279" t="e">
        <f t="shared" si="5"/>
        <v>#DIV/0!</v>
      </c>
      <c r="Q48">
        <v>0</v>
      </c>
      <c r="R48"/>
      <c r="S48" s="263">
        <f t="shared" si="6"/>
        <v>0</v>
      </c>
      <c r="T48" s="279" t="e">
        <f t="shared" si="7"/>
        <v>#DIV/0!</v>
      </c>
      <c r="U48" s="158"/>
    </row>
    <row r="49" spans="1:21" s="69" customFormat="1" ht="12.75">
      <c r="A49" t="s">
        <v>275</v>
      </c>
      <c r="B49" t="s">
        <v>429</v>
      </c>
      <c r="C49" s="321">
        <v>588950907</v>
      </c>
      <c r="D49" t="s">
        <v>342</v>
      </c>
      <c r="E49">
        <v>26729</v>
      </c>
      <c r="F49"/>
      <c r="G49" s="263">
        <f t="shared" ref="G49:G58" si="34">E49-F49</f>
        <v>26729</v>
      </c>
      <c r="H49" s="279">
        <f t="shared" ref="H49:H58" si="35">ROUND(G49/E49,10)</f>
        <v>1</v>
      </c>
      <c r="I49">
        <v>0</v>
      </c>
      <c r="J49"/>
      <c r="K49" s="263">
        <f t="shared" ref="K49:K58" si="36">I49-J49</f>
        <v>0</v>
      </c>
      <c r="L49" s="279" t="e">
        <f t="shared" ref="L49:L58" si="37">ROUND(K49/I49,10)</f>
        <v>#DIV/0!</v>
      </c>
      <c r="M49">
        <v>0</v>
      </c>
      <c r="N49"/>
      <c r="O49" s="263">
        <f t="shared" ref="O49:O58" si="38">M49-N49</f>
        <v>0</v>
      </c>
      <c r="P49" s="279" t="e">
        <f t="shared" ref="P49:P58" si="39">ROUND(O49/M49,10)</f>
        <v>#DIV/0!</v>
      </c>
      <c r="Q49">
        <v>0</v>
      </c>
      <c r="R49"/>
      <c r="S49" s="263">
        <f t="shared" ref="S49:S58" si="40">Q49-R49</f>
        <v>0</v>
      </c>
      <c r="T49" s="279" t="e">
        <f t="shared" ref="T49:T58" si="41">ROUND(S49/Q49,10)</f>
        <v>#DIV/0!</v>
      </c>
      <c r="U49" s="158"/>
    </row>
    <row r="50" spans="1:21" s="69" customFormat="1" ht="12.75">
      <c r="A50" t="s">
        <v>275</v>
      </c>
      <c r="B50" t="s">
        <v>429</v>
      </c>
      <c r="C50" s="321">
        <v>588950907</v>
      </c>
      <c r="D50" t="s">
        <v>342</v>
      </c>
      <c r="E50">
        <v>11346</v>
      </c>
      <c r="F50"/>
      <c r="G50" s="263">
        <f t="shared" si="34"/>
        <v>11346</v>
      </c>
      <c r="H50" s="279">
        <f t="shared" si="35"/>
        <v>1</v>
      </c>
      <c r="I50">
        <v>0</v>
      </c>
      <c r="J50"/>
      <c r="K50" s="263">
        <f t="shared" si="36"/>
        <v>0</v>
      </c>
      <c r="L50" s="279" t="e">
        <f t="shared" si="37"/>
        <v>#DIV/0!</v>
      </c>
      <c r="M50">
        <v>0</v>
      </c>
      <c r="N50"/>
      <c r="O50" s="263">
        <f t="shared" si="38"/>
        <v>0</v>
      </c>
      <c r="P50" s="279" t="e">
        <f t="shared" si="39"/>
        <v>#DIV/0!</v>
      </c>
      <c r="Q50">
        <v>0</v>
      </c>
      <c r="R50"/>
      <c r="S50" s="263">
        <f t="shared" si="40"/>
        <v>0</v>
      </c>
      <c r="T50" s="279" t="e">
        <f t="shared" si="41"/>
        <v>#DIV/0!</v>
      </c>
      <c r="U50" s="158"/>
    </row>
    <row r="51" spans="1:21" s="69" customFormat="1" ht="12.75">
      <c r="A51" t="s">
        <v>275</v>
      </c>
      <c r="B51" t="s">
        <v>433</v>
      </c>
      <c r="C51" s="321">
        <v>635640006</v>
      </c>
      <c r="D51" t="s">
        <v>396</v>
      </c>
      <c r="E51">
        <v>12500</v>
      </c>
      <c r="F51"/>
      <c r="G51" s="263">
        <f t="shared" si="34"/>
        <v>12500</v>
      </c>
      <c r="H51" s="279">
        <f t="shared" si="35"/>
        <v>1</v>
      </c>
      <c r="I51">
        <v>3578.42</v>
      </c>
      <c r="J51"/>
      <c r="K51" s="263">
        <f t="shared" si="36"/>
        <v>3578.42</v>
      </c>
      <c r="L51" s="279">
        <f t="shared" si="37"/>
        <v>1</v>
      </c>
      <c r="M51">
        <v>0</v>
      </c>
      <c r="N51"/>
      <c r="O51" s="263">
        <f t="shared" si="38"/>
        <v>0</v>
      </c>
      <c r="P51" s="279" t="e">
        <f t="shared" si="39"/>
        <v>#DIV/0!</v>
      </c>
      <c r="Q51">
        <v>-178.64</v>
      </c>
      <c r="R51"/>
      <c r="S51" s="263">
        <f t="shared" si="40"/>
        <v>-178.64</v>
      </c>
      <c r="T51" s="279">
        <f t="shared" si="41"/>
        <v>1</v>
      </c>
      <c r="U51" s="158"/>
    </row>
    <row r="52" spans="1:21" s="69" customFormat="1" ht="12.75">
      <c r="A52" t="s">
        <v>275</v>
      </c>
      <c r="B52" t="s">
        <v>433</v>
      </c>
      <c r="C52" s="321">
        <v>686930009</v>
      </c>
      <c r="D52" t="s">
        <v>454</v>
      </c>
      <c r="E52">
        <v>6584</v>
      </c>
      <c r="F52"/>
      <c r="G52" s="263">
        <f t="shared" si="34"/>
        <v>6584</v>
      </c>
      <c r="H52" s="279">
        <f t="shared" si="35"/>
        <v>1</v>
      </c>
      <c r="I52">
        <v>2628.84</v>
      </c>
      <c r="J52"/>
      <c r="K52" s="263">
        <f t="shared" si="36"/>
        <v>2628.84</v>
      </c>
      <c r="L52" s="279">
        <f t="shared" si="37"/>
        <v>1</v>
      </c>
      <c r="M52">
        <v>0</v>
      </c>
      <c r="N52"/>
      <c r="O52" s="263">
        <f t="shared" si="38"/>
        <v>0</v>
      </c>
      <c r="P52" s="279" t="e">
        <f t="shared" si="39"/>
        <v>#DIV/0!</v>
      </c>
      <c r="Q52">
        <v>-131.24</v>
      </c>
      <c r="R52"/>
      <c r="S52" s="263">
        <f t="shared" si="40"/>
        <v>-131.24</v>
      </c>
      <c r="T52" s="279">
        <f t="shared" si="41"/>
        <v>1</v>
      </c>
      <c r="U52" s="158"/>
    </row>
    <row r="53" spans="1:21" s="69" customFormat="1" ht="12.75">
      <c r="A53" t="s">
        <v>275</v>
      </c>
      <c r="B53" t="s">
        <v>435</v>
      </c>
      <c r="C53" s="321">
        <v>654902204</v>
      </c>
      <c r="D53" t="s">
        <v>455</v>
      </c>
      <c r="E53">
        <v>139515</v>
      </c>
      <c r="F53"/>
      <c r="G53" s="263">
        <f t="shared" si="34"/>
        <v>139515</v>
      </c>
      <c r="H53" s="279">
        <f t="shared" si="35"/>
        <v>1</v>
      </c>
      <c r="I53">
        <v>0</v>
      </c>
      <c r="J53"/>
      <c r="K53" s="263">
        <f t="shared" si="36"/>
        <v>0</v>
      </c>
      <c r="L53" s="279" t="e">
        <f t="shared" si="37"/>
        <v>#DIV/0!</v>
      </c>
      <c r="M53">
        <v>0</v>
      </c>
      <c r="N53"/>
      <c r="O53" s="263">
        <f t="shared" si="38"/>
        <v>0</v>
      </c>
      <c r="P53" s="279" t="e">
        <f t="shared" si="39"/>
        <v>#DIV/0!</v>
      </c>
      <c r="Q53">
        <v>0</v>
      </c>
      <c r="R53"/>
      <c r="S53" s="263">
        <f t="shared" si="40"/>
        <v>0</v>
      </c>
      <c r="T53" s="279" t="e">
        <f t="shared" si="41"/>
        <v>#DIV/0!</v>
      </c>
      <c r="U53" s="158"/>
    </row>
    <row r="54" spans="1:21" s="69" customFormat="1" ht="12.75">
      <c r="A54" t="s">
        <v>275</v>
      </c>
      <c r="B54" t="s">
        <v>435</v>
      </c>
      <c r="C54" s="321" t="s">
        <v>456</v>
      </c>
      <c r="D54" t="s">
        <v>457</v>
      </c>
      <c r="E54">
        <v>11886</v>
      </c>
      <c r="F54"/>
      <c r="G54" s="263">
        <f t="shared" si="34"/>
        <v>11886</v>
      </c>
      <c r="H54" s="279">
        <f t="shared" si="35"/>
        <v>1</v>
      </c>
      <c r="I54">
        <v>1188.5999999999999</v>
      </c>
      <c r="J54"/>
      <c r="K54" s="263">
        <f t="shared" si="36"/>
        <v>1188.5999999999999</v>
      </c>
      <c r="L54" s="279">
        <f t="shared" si="37"/>
        <v>1</v>
      </c>
      <c r="M54">
        <v>0</v>
      </c>
      <c r="N54"/>
      <c r="O54" s="263">
        <f t="shared" si="38"/>
        <v>0</v>
      </c>
      <c r="P54" s="279" t="e">
        <f t="shared" si="39"/>
        <v>#DIV/0!</v>
      </c>
      <c r="Q54">
        <v>0</v>
      </c>
      <c r="R54"/>
      <c r="S54" s="263">
        <f t="shared" si="40"/>
        <v>0</v>
      </c>
      <c r="T54" s="279" t="e">
        <f t="shared" si="41"/>
        <v>#DIV/0!</v>
      </c>
      <c r="U54" s="158"/>
    </row>
    <row r="55" spans="1:21" s="69" customFormat="1" ht="12.75">
      <c r="A55" t="s">
        <v>275</v>
      </c>
      <c r="B55" t="s">
        <v>435</v>
      </c>
      <c r="C55" s="321">
        <v>803054204</v>
      </c>
      <c r="D55" t="s">
        <v>458</v>
      </c>
      <c r="E55">
        <v>3130</v>
      </c>
      <c r="F55"/>
      <c r="G55" s="263">
        <f t="shared" si="34"/>
        <v>3130</v>
      </c>
      <c r="H55" s="279">
        <f t="shared" si="35"/>
        <v>1</v>
      </c>
      <c r="I55">
        <v>0</v>
      </c>
      <c r="J55"/>
      <c r="K55" s="263">
        <f t="shared" si="36"/>
        <v>0</v>
      </c>
      <c r="L55" s="279" t="e">
        <f t="shared" si="37"/>
        <v>#DIV/0!</v>
      </c>
      <c r="M55">
        <v>0</v>
      </c>
      <c r="N55"/>
      <c r="O55" s="263">
        <f t="shared" si="38"/>
        <v>0</v>
      </c>
      <c r="P55" s="279" t="e">
        <f t="shared" si="39"/>
        <v>#DIV/0!</v>
      </c>
      <c r="Q55">
        <v>0</v>
      </c>
      <c r="R55"/>
      <c r="S55" s="263">
        <f t="shared" si="40"/>
        <v>0</v>
      </c>
      <c r="T55" s="279" t="e">
        <f t="shared" si="41"/>
        <v>#DIV/0!</v>
      </c>
      <c r="U55" s="158"/>
    </row>
    <row r="56" spans="1:21" s="69" customFormat="1" ht="12.75">
      <c r="A56" t="s">
        <v>275</v>
      </c>
      <c r="B56" t="s">
        <v>435</v>
      </c>
      <c r="C56" s="321">
        <v>803054204</v>
      </c>
      <c r="D56" t="s">
        <v>458</v>
      </c>
      <c r="E56">
        <v>3900</v>
      </c>
      <c r="F56"/>
      <c r="G56" s="263">
        <f t="shared" si="34"/>
        <v>3900</v>
      </c>
      <c r="H56" s="279">
        <f t="shared" si="35"/>
        <v>1</v>
      </c>
      <c r="I56">
        <v>0</v>
      </c>
      <c r="J56"/>
      <c r="K56" s="263">
        <f t="shared" si="36"/>
        <v>0</v>
      </c>
      <c r="L56" s="279" t="e">
        <f t="shared" si="37"/>
        <v>#DIV/0!</v>
      </c>
      <c r="M56">
        <v>0</v>
      </c>
      <c r="N56"/>
      <c r="O56" s="263">
        <f t="shared" si="38"/>
        <v>0</v>
      </c>
      <c r="P56" s="279" t="e">
        <f t="shared" si="39"/>
        <v>#DIV/0!</v>
      </c>
      <c r="Q56">
        <v>0</v>
      </c>
      <c r="R56"/>
      <c r="S56" s="263">
        <f t="shared" si="40"/>
        <v>0</v>
      </c>
      <c r="T56" s="279" t="e">
        <f t="shared" si="41"/>
        <v>#DIV/0!</v>
      </c>
      <c r="U56" s="158"/>
    </row>
    <row r="57" spans="1:21" s="69" customFormat="1" ht="12.75">
      <c r="A57" t="s">
        <v>275</v>
      </c>
      <c r="B57" t="s">
        <v>435</v>
      </c>
      <c r="C57" s="321">
        <v>803054204</v>
      </c>
      <c r="D57" t="s">
        <v>458</v>
      </c>
      <c r="E57">
        <v>5050</v>
      </c>
      <c r="F57"/>
      <c r="G57" s="263">
        <f t="shared" si="34"/>
        <v>5050</v>
      </c>
      <c r="H57" s="279">
        <f t="shared" si="35"/>
        <v>1</v>
      </c>
      <c r="I57">
        <v>0</v>
      </c>
      <c r="J57"/>
      <c r="K57" s="263">
        <f t="shared" si="36"/>
        <v>0</v>
      </c>
      <c r="L57" s="279" t="e">
        <f t="shared" si="37"/>
        <v>#DIV/0!</v>
      </c>
      <c r="M57">
        <v>0</v>
      </c>
      <c r="N57"/>
      <c r="O57" s="263">
        <f t="shared" si="38"/>
        <v>0</v>
      </c>
      <c r="P57" s="279" t="e">
        <f t="shared" si="39"/>
        <v>#DIV/0!</v>
      </c>
      <c r="Q57">
        <v>0</v>
      </c>
      <c r="R57"/>
      <c r="S57" s="263">
        <f t="shared" si="40"/>
        <v>0</v>
      </c>
      <c r="T57" s="279" t="e">
        <f t="shared" si="41"/>
        <v>#DIV/0!</v>
      </c>
      <c r="U57" s="158"/>
    </row>
    <row r="58" spans="1:21" s="69" customFormat="1" ht="12.75">
      <c r="A58" t="s">
        <v>275</v>
      </c>
      <c r="B58" t="s">
        <v>435</v>
      </c>
      <c r="C58" s="321">
        <v>803054204</v>
      </c>
      <c r="D58" t="s">
        <v>458</v>
      </c>
      <c r="E58">
        <v>8380</v>
      </c>
      <c r="F58"/>
      <c r="G58" s="263">
        <f t="shared" si="34"/>
        <v>8380</v>
      </c>
      <c r="H58" s="279">
        <f t="shared" si="35"/>
        <v>1</v>
      </c>
      <c r="I58">
        <v>0</v>
      </c>
      <c r="J58"/>
      <c r="K58" s="263">
        <f t="shared" si="36"/>
        <v>0</v>
      </c>
      <c r="L58" s="279" t="e">
        <f t="shared" si="37"/>
        <v>#DIV/0!</v>
      </c>
      <c r="M58">
        <v>0</v>
      </c>
      <c r="N58"/>
      <c r="O58" s="263">
        <f t="shared" si="38"/>
        <v>0</v>
      </c>
      <c r="P58" s="279" t="e">
        <f t="shared" si="39"/>
        <v>#DIV/0!</v>
      </c>
      <c r="Q58">
        <v>0</v>
      </c>
      <c r="R58"/>
      <c r="S58" s="263">
        <f t="shared" si="40"/>
        <v>0</v>
      </c>
      <c r="T58" s="279" t="e">
        <f t="shared" si="41"/>
        <v>#DIV/0!</v>
      </c>
      <c r="U58" s="158"/>
    </row>
    <row r="59" spans="1:21" s="69" customFormat="1" ht="12.75">
      <c r="A59" t="s">
        <v>275</v>
      </c>
      <c r="B59" t="s">
        <v>435</v>
      </c>
      <c r="C59" s="321">
        <v>803054204</v>
      </c>
      <c r="D59" t="s">
        <v>458</v>
      </c>
      <c r="E59">
        <v>6980</v>
      </c>
      <c r="F59"/>
      <c r="G59" s="263">
        <f t="shared" si="30"/>
        <v>6980</v>
      </c>
      <c r="H59" s="279">
        <f t="shared" si="31"/>
        <v>1</v>
      </c>
      <c r="I59">
        <v>0</v>
      </c>
      <c r="J59"/>
      <c r="K59" s="263">
        <f t="shared" si="32"/>
        <v>0</v>
      </c>
      <c r="L59" s="279" t="e">
        <f t="shared" si="33"/>
        <v>#DIV/0!</v>
      </c>
      <c r="M59">
        <v>0</v>
      </c>
      <c r="N59"/>
      <c r="O59" s="263">
        <f t="shared" si="4"/>
        <v>0</v>
      </c>
      <c r="P59" s="279" t="e">
        <f t="shared" si="5"/>
        <v>#DIV/0!</v>
      </c>
      <c r="Q59">
        <v>0</v>
      </c>
      <c r="R59"/>
      <c r="S59" s="263">
        <f t="shared" si="6"/>
        <v>0</v>
      </c>
      <c r="T59" s="279" t="e">
        <f t="shared" si="7"/>
        <v>#DIV/0!</v>
      </c>
      <c r="U59" s="158"/>
    </row>
    <row r="60" spans="1:21" s="69" customFormat="1" ht="12.75">
      <c r="A60" t="s">
        <v>275</v>
      </c>
      <c r="B60" t="s">
        <v>435</v>
      </c>
      <c r="C60" s="321">
        <v>803054204</v>
      </c>
      <c r="D60" t="s">
        <v>458</v>
      </c>
      <c r="E60">
        <v>3130</v>
      </c>
      <c r="F60"/>
      <c r="G60" s="263">
        <f t="shared" si="30"/>
        <v>3130</v>
      </c>
      <c r="H60" s="279">
        <f t="shared" si="31"/>
        <v>1</v>
      </c>
      <c r="I60">
        <v>0</v>
      </c>
      <c r="J60"/>
      <c r="K60" s="263">
        <f t="shared" si="32"/>
        <v>0</v>
      </c>
      <c r="L60" s="279" t="e">
        <f t="shared" si="33"/>
        <v>#DIV/0!</v>
      </c>
      <c r="M60">
        <v>0</v>
      </c>
      <c r="N60"/>
      <c r="O60" s="263">
        <f t="shared" si="4"/>
        <v>0</v>
      </c>
      <c r="P60" s="279" t="e">
        <f t="shared" si="5"/>
        <v>#DIV/0!</v>
      </c>
      <c r="Q60">
        <v>0</v>
      </c>
      <c r="R60"/>
      <c r="S60" s="263">
        <f t="shared" si="6"/>
        <v>0</v>
      </c>
      <c r="T60" s="279" t="e">
        <f t="shared" si="7"/>
        <v>#DIV/0!</v>
      </c>
      <c r="U60" s="158"/>
    </row>
    <row r="61" spans="1:21" s="69" customFormat="1" ht="12.75">
      <c r="A61" t="s">
        <v>275</v>
      </c>
      <c r="B61" t="s">
        <v>435</v>
      </c>
      <c r="C61" s="321">
        <v>803054204</v>
      </c>
      <c r="D61" t="s">
        <v>458</v>
      </c>
      <c r="E61">
        <v>3130</v>
      </c>
      <c r="F61"/>
      <c r="G61" s="263">
        <f t="shared" si="30"/>
        <v>3130</v>
      </c>
      <c r="H61" s="279">
        <f t="shared" si="31"/>
        <v>1</v>
      </c>
      <c r="I61">
        <v>0</v>
      </c>
      <c r="J61"/>
      <c r="K61" s="263">
        <f t="shared" si="32"/>
        <v>0</v>
      </c>
      <c r="L61" s="279" t="e">
        <f t="shared" si="33"/>
        <v>#DIV/0!</v>
      </c>
      <c r="M61">
        <v>0</v>
      </c>
      <c r="N61"/>
      <c r="O61" s="263">
        <f t="shared" si="4"/>
        <v>0</v>
      </c>
      <c r="P61" s="279" t="e">
        <f t="shared" si="5"/>
        <v>#DIV/0!</v>
      </c>
      <c r="Q61">
        <v>0</v>
      </c>
      <c r="R61"/>
      <c r="S61" s="263">
        <f t="shared" si="6"/>
        <v>0</v>
      </c>
      <c r="T61" s="279" t="e">
        <f t="shared" si="7"/>
        <v>#DIV/0!</v>
      </c>
      <c r="U61" s="158"/>
    </row>
    <row r="62" spans="1:21" s="69" customFormat="1" ht="12.75">
      <c r="A62" t="s">
        <v>275</v>
      </c>
      <c r="B62" t="s">
        <v>435</v>
      </c>
      <c r="C62" s="321">
        <v>803054204</v>
      </c>
      <c r="D62" t="s">
        <v>458</v>
      </c>
      <c r="E62">
        <v>3680</v>
      </c>
      <c r="F62"/>
      <c r="G62" s="263">
        <f t="shared" si="30"/>
        <v>3680</v>
      </c>
      <c r="H62" s="279">
        <f t="shared" si="31"/>
        <v>1</v>
      </c>
      <c r="I62">
        <v>0</v>
      </c>
      <c r="J62"/>
      <c r="K62" s="263">
        <f t="shared" si="32"/>
        <v>0</v>
      </c>
      <c r="L62" s="279" t="e">
        <f t="shared" si="33"/>
        <v>#DIV/0!</v>
      </c>
      <c r="M62">
        <v>0</v>
      </c>
      <c r="N62"/>
      <c r="O62" s="263">
        <f t="shared" si="4"/>
        <v>0</v>
      </c>
      <c r="P62" s="279" t="e">
        <f t="shared" si="5"/>
        <v>#DIV/0!</v>
      </c>
      <c r="Q62">
        <v>0</v>
      </c>
      <c r="R62"/>
      <c r="S62" s="263">
        <f t="shared" si="6"/>
        <v>0</v>
      </c>
      <c r="T62" s="279" t="e">
        <f t="shared" si="7"/>
        <v>#DIV/0!</v>
      </c>
      <c r="U62" s="158"/>
    </row>
    <row r="63" spans="1:21" s="69" customFormat="1" ht="12.75">
      <c r="A63" t="s">
        <v>275</v>
      </c>
      <c r="B63" t="s">
        <v>427</v>
      </c>
      <c r="C63" s="321">
        <v>712459908</v>
      </c>
      <c r="D63" t="s">
        <v>459</v>
      </c>
      <c r="E63">
        <v>3260</v>
      </c>
      <c r="F63"/>
      <c r="G63" s="263">
        <f t="shared" si="30"/>
        <v>3260</v>
      </c>
      <c r="H63" s="279">
        <f t="shared" si="31"/>
        <v>1</v>
      </c>
      <c r="I63">
        <v>0</v>
      </c>
      <c r="J63"/>
      <c r="K63" s="263">
        <f t="shared" si="32"/>
        <v>0</v>
      </c>
      <c r="L63" s="279" t="e">
        <f t="shared" si="33"/>
        <v>#DIV/0!</v>
      </c>
      <c r="M63">
        <v>0</v>
      </c>
      <c r="N63"/>
      <c r="O63" s="263">
        <f t="shared" si="4"/>
        <v>0</v>
      </c>
      <c r="P63" s="279" t="e">
        <f t="shared" si="5"/>
        <v>#DIV/0!</v>
      </c>
      <c r="Q63">
        <v>0</v>
      </c>
      <c r="R63"/>
      <c r="S63" s="263">
        <f t="shared" si="6"/>
        <v>0</v>
      </c>
      <c r="T63" s="279" t="e">
        <f t="shared" si="7"/>
        <v>#DIV/0!</v>
      </c>
      <c r="U63" s="158"/>
    </row>
    <row r="64" spans="1:21" s="69" customFormat="1" ht="12.75">
      <c r="A64" t="s">
        <v>275</v>
      </c>
      <c r="B64" t="s">
        <v>427</v>
      </c>
      <c r="C64" s="321">
        <v>712459908</v>
      </c>
      <c r="D64" t="s">
        <v>459</v>
      </c>
      <c r="E64">
        <v>2772</v>
      </c>
      <c r="F64"/>
      <c r="G64" s="263">
        <f t="shared" si="30"/>
        <v>2772</v>
      </c>
      <c r="H64" s="279">
        <f t="shared" si="31"/>
        <v>1</v>
      </c>
      <c r="I64">
        <v>0</v>
      </c>
      <c r="J64"/>
      <c r="K64" s="263">
        <f t="shared" si="32"/>
        <v>0</v>
      </c>
      <c r="L64" s="279" t="e">
        <f t="shared" si="33"/>
        <v>#DIV/0!</v>
      </c>
      <c r="M64">
        <v>0</v>
      </c>
      <c r="N64"/>
      <c r="O64" s="263">
        <f t="shared" si="4"/>
        <v>0</v>
      </c>
      <c r="P64" s="279" t="e">
        <f t="shared" si="5"/>
        <v>#DIV/0!</v>
      </c>
      <c r="Q64">
        <v>0</v>
      </c>
      <c r="R64"/>
      <c r="S64" s="263">
        <f t="shared" si="6"/>
        <v>0</v>
      </c>
      <c r="T64" s="279" t="e">
        <f t="shared" si="7"/>
        <v>#DIV/0!</v>
      </c>
      <c r="U64" s="158"/>
    </row>
    <row r="65" spans="1:21" s="69" customFormat="1" ht="12.75">
      <c r="A65" t="s">
        <v>275</v>
      </c>
      <c r="B65" t="s">
        <v>427</v>
      </c>
      <c r="C65" s="321">
        <v>717158901</v>
      </c>
      <c r="D65" t="s">
        <v>460</v>
      </c>
      <c r="E65">
        <v>25642</v>
      </c>
      <c r="F65"/>
      <c r="G65" s="263">
        <f t="shared" si="30"/>
        <v>25642</v>
      </c>
      <c r="H65" s="279">
        <f t="shared" si="31"/>
        <v>1</v>
      </c>
      <c r="I65">
        <v>836.34</v>
      </c>
      <c r="J65"/>
      <c r="K65" s="263">
        <f t="shared" si="32"/>
        <v>836.34</v>
      </c>
      <c r="L65" s="279">
        <f t="shared" si="33"/>
        <v>1</v>
      </c>
      <c r="M65">
        <v>450.33</v>
      </c>
      <c r="N65"/>
      <c r="O65" s="263">
        <f t="shared" si="4"/>
        <v>450.33</v>
      </c>
      <c r="P65" s="279">
        <f t="shared" si="5"/>
        <v>1</v>
      </c>
      <c r="Q65">
        <v>75.28</v>
      </c>
      <c r="R65"/>
      <c r="S65" s="263">
        <f t="shared" si="6"/>
        <v>75.28</v>
      </c>
      <c r="T65" s="279">
        <f t="shared" si="7"/>
        <v>1</v>
      </c>
      <c r="U65" s="158"/>
    </row>
    <row r="66" spans="1:21" s="69" customFormat="1" ht="12.75">
      <c r="A66" t="s">
        <v>275</v>
      </c>
      <c r="B66" t="s">
        <v>427</v>
      </c>
      <c r="C66" s="321">
        <v>733337901</v>
      </c>
      <c r="D66" t="s">
        <v>461</v>
      </c>
      <c r="E66">
        <v>3335</v>
      </c>
      <c r="F66"/>
      <c r="G66" s="263">
        <f t="shared" si="30"/>
        <v>3335</v>
      </c>
      <c r="H66" s="279">
        <f t="shared" si="31"/>
        <v>1</v>
      </c>
      <c r="I66">
        <v>0</v>
      </c>
      <c r="J66"/>
      <c r="K66" s="263">
        <f t="shared" si="32"/>
        <v>0</v>
      </c>
      <c r="L66" s="279" t="e">
        <f t="shared" si="33"/>
        <v>#DIV/0!</v>
      </c>
      <c r="M66">
        <v>0</v>
      </c>
      <c r="N66"/>
      <c r="O66" s="263">
        <f t="shared" si="4"/>
        <v>0</v>
      </c>
      <c r="P66" s="279" t="e">
        <f t="shared" si="5"/>
        <v>#DIV/0!</v>
      </c>
      <c r="Q66">
        <v>0</v>
      </c>
      <c r="R66"/>
      <c r="S66" s="263">
        <f t="shared" si="6"/>
        <v>0</v>
      </c>
      <c r="T66" s="279" t="e">
        <f t="shared" si="7"/>
        <v>#DIV/0!</v>
      </c>
      <c r="U66" s="158"/>
    </row>
    <row r="67" spans="1:21" s="69" customFormat="1" ht="12.75">
      <c r="A67" t="s">
        <v>275</v>
      </c>
      <c r="B67" t="s">
        <v>427</v>
      </c>
      <c r="C67" s="321">
        <v>733337901</v>
      </c>
      <c r="D67" t="s">
        <v>461</v>
      </c>
      <c r="E67">
        <v>1305</v>
      </c>
      <c r="F67"/>
      <c r="G67" s="263">
        <f t="shared" si="30"/>
        <v>1305</v>
      </c>
      <c r="H67" s="279">
        <f t="shared" si="31"/>
        <v>1</v>
      </c>
      <c r="I67">
        <v>0</v>
      </c>
      <c r="J67"/>
      <c r="K67" s="263">
        <f t="shared" si="32"/>
        <v>0</v>
      </c>
      <c r="L67" s="279" t="e">
        <f t="shared" si="33"/>
        <v>#DIV/0!</v>
      </c>
      <c r="M67">
        <v>0</v>
      </c>
      <c r="N67"/>
      <c r="O67" s="263">
        <f t="shared" si="4"/>
        <v>0</v>
      </c>
      <c r="P67" s="279" t="e">
        <f t="shared" si="5"/>
        <v>#DIV/0!</v>
      </c>
      <c r="Q67">
        <v>0</v>
      </c>
      <c r="R67"/>
      <c r="S67" s="263">
        <f t="shared" si="6"/>
        <v>0</v>
      </c>
      <c r="T67" s="279" t="e">
        <f t="shared" si="7"/>
        <v>#DIV/0!</v>
      </c>
      <c r="U67" s="158"/>
    </row>
    <row r="68" spans="1:21" s="69" customFormat="1" ht="12.75">
      <c r="A68" t="s">
        <v>275</v>
      </c>
      <c r="B68" t="s">
        <v>431</v>
      </c>
      <c r="C68" s="321" t="s">
        <v>462</v>
      </c>
      <c r="D68" t="s">
        <v>463</v>
      </c>
      <c r="E68">
        <v>18891</v>
      </c>
      <c r="F68"/>
      <c r="G68" s="263">
        <f t="shared" si="30"/>
        <v>18891</v>
      </c>
      <c r="H68" s="279">
        <f t="shared" si="31"/>
        <v>1</v>
      </c>
      <c r="I68">
        <v>10641.31</v>
      </c>
      <c r="J68"/>
      <c r="K68" s="263">
        <f t="shared" si="32"/>
        <v>10641.31</v>
      </c>
      <c r="L68" s="279">
        <f t="shared" si="33"/>
        <v>1</v>
      </c>
      <c r="M68">
        <v>0</v>
      </c>
      <c r="N68"/>
      <c r="O68" s="263">
        <f t="shared" si="4"/>
        <v>0</v>
      </c>
      <c r="P68" s="279" t="e">
        <f t="shared" si="5"/>
        <v>#DIV/0!</v>
      </c>
      <c r="Q68">
        <v>-11.58</v>
      </c>
      <c r="R68"/>
      <c r="S68" s="263">
        <f t="shared" si="6"/>
        <v>-11.58</v>
      </c>
      <c r="T68" s="279">
        <f t="shared" si="7"/>
        <v>1</v>
      </c>
      <c r="U68" s="158"/>
    </row>
    <row r="69" spans="1:21" s="69" customFormat="1" ht="12.75">
      <c r="A69" t="s">
        <v>275</v>
      </c>
      <c r="B69" t="s">
        <v>435</v>
      </c>
      <c r="C69" s="321" t="s">
        <v>351</v>
      </c>
      <c r="D69" t="s">
        <v>464</v>
      </c>
      <c r="E69">
        <v>2551</v>
      </c>
      <c r="F69"/>
      <c r="G69" s="263">
        <f t="shared" si="30"/>
        <v>2551</v>
      </c>
      <c r="H69" s="279">
        <f t="shared" si="31"/>
        <v>1</v>
      </c>
      <c r="I69">
        <v>0</v>
      </c>
      <c r="J69"/>
      <c r="K69" s="263">
        <f t="shared" si="32"/>
        <v>0</v>
      </c>
      <c r="L69" s="279" t="e">
        <f t="shared" si="33"/>
        <v>#DIV/0!</v>
      </c>
      <c r="M69">
        <v>0</v>
      </c>
      <c r="N69"/>
      <c r="O69" s="263">
        <f t="shared" si="4"/>
        <v>0</v>
      </c>
      <c r="P69" s="279" t="e">
        <f t="shared" si="5"/>
        <v>#DIV/0!</v>
      </c>
      <c r="Q69">
        <v>0</v>
      </c>
      <c r="R69"/>
      <c r="S69" s="263">
        <f t="shared" si="6"/>
        <v>0</v>
      </c>
      <c r="T69" s="279" t="e">
        <f t="shared" si="7"/>
        <v>#DIV/0!</v>
      </c>
      <c r="U69" s="158"/>
    </row>
    <row r="70" spans="1:21" s="69" customFormat="1" ht="12.75">
      <c r="A70" t="s">
        <v>275</v>
      </c>
      <c r="B70" t="s">
        <v>429</v>
      </c>
      <c r="C70" s="321" t="s">
        <v>465</v>
      </c>
      <c r="D70" t="s">
        <v>466</v>
      </c>
      <c r="E70">
        <v>2852</v>
      </c>
      <c r="F70"/>
      <c r="G70" s="263">
        <f t="shared" si="30"/>
        <v>2852</v>
      </c>
      <c r="H70" s="279">
        <f t="shared" si="31"/>
        <v>1</v>
      </c>
      <c r="I70">
        <v>0</v>
      </c>
      <c r="J70"/>
      <c r="K70" s="263">
        <f t="shared" si="32"/>
        <v>0</v>
      </c>
      <c r="L70" s="279" t="e">
        <f t="shared" si="33"/>
        <v>#DIV/0!</v>
      </c>
      <c r="M70">
        <v>0</v>
      </c>
      <c r="N70"/>
      <c r="O70" s="263">
        <f t="shared" si="4"/>
        <v>0</v>
      </c>
      <c r="P70" s="279" t="e">
        <f t="shared" si="5"/>
        <v>#DIV/0!</v>
      </c>
      <c r="Q70">
        <v>0</v>
      </c>
      <c r="R70"/>
      <c r="S70" s="263">
        <f t="shared" si="6"/>
        <v>0</v>
      </c>
      <c r="T70" s="279" t="e">
        <f t="shared" si="7"/>
        <v>#DIV/0!</v>
      </c>
      <c r="U70" s="158"/>
    </row>
    <row r="71" spans="1:21" s="69" customFormat="1" ht="12.75">
      <c r="A71" t="s">
        <v>275</v>
      </c>
      <c r="B71" t="s">
        <v>429</v>
      </c>
      <c r="C71" s="321" t="s">
        <v>465</v>
      </c>
      <c r="D71" t="s">
        <v>466</v>
      </c>
      <c r="E71">
        <v>3682</v>
      </c>
      <c r="F71"/>
      <c r="G71" s="263">
        <f t="shared" si="30"/>
        <v>3682</v>
      </c>
      <c r="H71" s="279">
        <f t="shared" si="31"/>
        <v>1</v>
      </c>
      <c r="I71">
        <v>0</v>
      </c>
      <c r="J71"/>
      <c r="K71" s="263">
        <f t="shared" si="32"/>
        <v>0</v>
      </c>
      <c r="L71" s="279" t="e">
        <f t="shared" si="33"/>
        <v>#DIV/0!</v>
      </c>
      <c r="M71">
        <v>0</v>
      </c>
      <c r="N71"/>
      <c r="O71" s="263">
        <f t="shared" si="4"/>
        <v>0</v>
      </c>
      <c r="P71" s="279" t="e">
        <f t="shared" si="5"/>
        <v>#DIV/0!</v>
      </c>
      <c r="Q71">
        <v>0</v>
      </c>
      <c r="R71"/>
      <c r="S71" s="263">
        <f t="shared" si="6"/>
        <v>0</v>
      </c>
      <c r="T71" s="279" t="e">
        <f t="shared" si="7"/>
        <v>#DIV/0!</v>
      </c>
      <c r="U71" s="158"/>
    </row>
    <row r="72" spans="1:21" s="69" customFormat="1" ht="12.75">
      <c r="A72" t="s">
        <v>275</v>
      </c>
      <c r="B72" t="s">
        <v>429</v>
      </c>
      <c r="C72" s="321" t="s">
        <v>465</v>
      </c>
      <c r="D72" t="s">
        <v>466</v>
      </c>
      <c r="E72">
        <v>8805</v>
      </c>
      <c r="F72"/>
      <c r="G72" s="263">
        <f t="shared" si="30"/>
        <v>8805</v>
      </c>
      <c r="H72" s="279">
        <f t="shared" si="31"/>
        <v>1</v>
      </c>
      <c r="I72">
        <v>0</v>
      </c>
      <c r="J72"/>
      <c r="K72" s="263">
        <f t="shared" si="32"/>
        <v>0</v>
      </c>
      <c r="L72" s="279" t="e">
        <f t="shared" si="33"/>
        <v>#DIV/0!</v>
      </c>
      <c r="M72">
        <v>0</v>
      </c>
      <c r="N72"/>
      <c r="O72" s="263">
        <f t="shared" si="4"/>
        <v>0</v>
      </c>
      <c r="P72" s="279" t="e">
        <f t="shared" si="5"/>
        <v>#DIV/0!</v>
      </c>
      <c r="Q72">
        <v>0</v>
      </c>
      <c r="R72"/>
      <c r="S72" s="263">
        <f t="shared" si="6"/>
        <v>0</v>
      </c>
      <c r="T72" s="279" t="e">
        <f t="shared" si="7"/>
        <v>#DIV/0!</v>
      </c>
      <c r="U72" s="158"/>
    </row>
    <row r="73" spans="1:21" s="69" customFormat="1" ht="12.75">
      <c r="A73" t="s">
        <v>275</v>
      </c>
      <c r="B73" t="s">
        <v>429</v>
      </c>
      <c r="C73" s="321" t="s">
        <v>465</v>
      </c>
      <c r="D73" t="s">
        <v>466</v>
      </c>
      <c r="E73">
        <v>8805</v>
      </c>
      <c r="F73"/>
      <c r="G73" s="263">
        <f t="shared" ref="G73:G82" si="42">E73-F73</f>
        <v>8805</v>
      </c>
      <c r="H73" s="279">
        <f t="shared" ref="H73:H82" si="43">ROUND(G73/E73,10)</f>
        <v>1</v>
      </c>
      <c r="I73">
        <v>0</v>
      </c>
      <c r="J73"/>
      <c r="K73" s="263">
        <f t="shared" ref="K73:K82" si="44">I73-J73</f>
        <v>0</v>
      </c>
      <c r="L73" s="279" t="e">
        <f t="shared" ref="L73:L82" si="45">ROUND(K73/I73,10)</f>
        <v>#DIV/0!</v>
      </c>
      <c r="M73">
        <v>0</v>
      </c>
      <c r="N73"/>
      <c r="O73" s="263">
        <f t="shared" ref="O73:O82" si="46">M73-N73</f>
        <v>0</v>
      </c>
      <c r="P73" s="279" t="e">
        <f t="shared" ref="P73:P82" si="47">ROUND(O73/M73,10)</f>
        <v>#DIV/0!</v>
      </c>
      <c r="Q73">
        <v>0</v>
      </c>
      <c r="R73"/>
      <c r="S73" s="263">
        <f t="shared" ref="S73:S82" si="48">Q73-R73</f>
        <v>0</v>
      </c>
      <c r="T73" s="279" t="e">
        <f t="shared" ref="T73:T82" si="49">ROUND(S73/Q73,10)</f>
        <v>#DIV/0!</v>
      </c>
      <c r="U73" s="158"/>
    </row>
    <row r="74" spans="1:21" s="69" customFormat="1" ht="12.75">
      <c r="A74" t="s">
        <v>275</v>
      </c>
      <c r="B74" t="s">
        <v>429</v>
      </c>
      <c r="C74" s="321" t="s">
        <v>465</v>
      </c>
      <c r="D74" t="s">
        <v>466</v>
      </c>
      <c r="E74">
        <v>8805</v>
      </c>
      <c r="F74"/>
      <c r="G74" s="263">
        <f t="shared" si="42"/>
        <v>8805</v>
      </c>
      <c r="H74" s="279">
        <f t="shared" si="43"/>
        <v>1</v>
      </c>
      <c r="I74">
        <v>0</v>
      </c>
      <c r="J74"/>
      <c r="K74" s="263">
        <f t="shared" si="44"/>
        <v>0</v>
      </c>
      <c r="L74" s="279" t="e">
        <f t="shared" si="45"/>
        <v>#DIV/0!</v>
      </c>
      <c r="M74">
        <v>0</v>
      </c>
      <c r="N74"/>
      <c r="O74" s="263">
        <f t="shared" si="46"/>
        <v>0</v>
      </c>
      <c r="P74" s="279" t="e">
        <f t="shared" si="47"/>
        <v>#DIV/0!</v>
      </c>
      <c r="Q74">
        <v>0</v>
      </c>
      <c r="R74"/>
      <c r="S74" s="263">
        <f t="shared" si="48"/>
        <v>0</v>
      </c>
      <c r="T74" s="279" t="e">
        <f t="shared" si="49"/>
        <v>#DIV/0!</v>
      </c>
      <c r="U74" s="158"/>
    </row>
    <row r="75" spans="1:21" s="69" customFormat="1" ht="12.75">
      <c r="A75" t="s">
        <v>275</v>
      </c>
      <c r="B75" t="s">
        <v>429</v>
      </c>
      <c r="C75" s="321" t="s">
        <v>465</v>
      </c>
      <c r="D75" t="s">
        <v>466</v>
      </c>
      <c r="E75">
        <v>8805</v>
      </c>
      <c r="F75"/>
      <c r="G75" s="263">
        <f t="shared" si="42"/>
        <v>8805</v>
      </c>
      <c r="H75" s="279">
        <f t="shared" si="43"/>
        <v>1</v>
      </c>
      <c r="I75">
        <v>0</v>
      </c>
      <c r="J75"/>
      <c r="K75" s="263">
        <f t="shared" si="44"/>
        <v>0</v>
      </c>
      <c r="L75" s="279" t="e">
        <f t="shared" si="45"/>
        <v>#DIV/0!</v>
      </c>
      <c r="M75">
        <v>0</v>
      </c>
      <c r="N75"/>
      <c r="O75" s="263">
        <f t="shared" si="46"/>
        <v>0</v>
      </c>
      <c r="P75" s="279" t="e">
        <f t="shared" si="47"/>
        <v>#DIV/0!</v>
      </c>
      <c r="Q75">
        <v>0</v>
      </c>
      <c r="R75"/>
      <c r="S75" s="263">
        <f t="shared" si="48"/>
        <v>0</v>
      </c>
      <c r="T75" s="279" t="e">
        <f t="shared" si="49"/>
        <v>#DIV/0!</v>
      </c>
      <c r="U75" s="158"/>
    </row>
    <row r="76" spans="1:21" s="69" customFormat="1" ht="12.75">
      <c r="A76" t="s">
        <v>275</v>
      </c>
      <c r="B76" t="s">
        <v>429</v>
      </c>
      <c r="C76" s="321" t="s">
        <v>465</v>
      </c>
      <c r="D76" t="s">
        <v>466</v>
      </c>
      <c r="E76">
        <v>7487</v>
      </c>
      <c r="F76"/>
      <c r="G76" s="263">
        <f t="shared" si="42"/>
        <v>7487</v>
      </c>
      <c r="H76" s="279">
        <f t="shared" si="43"/>
        <v>1</v>
      </c>
      <c r="I76">
        <v>0</v>
      </c>
      <c r="J76"/>
      <c r="K76" s="263">
        <f t="shared" si="44"/>
        <v>0</v>
      </c>
      <c r="L76" s="279" t="e">
        <f t="shared" si="45"/>
        <v>#DIV/0!</v>
      </c>
      <c r="M76">
        <v>0</v>
      </c>
      <c r="N76"/>
      <c r="O76" s="263">
        <f t="shared" si="46"/>
        <v>0</v>
      </c>
      <c r="P76" s="279" t="e">
        <f t="shared" si="47"/>
        <v>#DIV/0!</v>
      </c>
      <c r="Q76">
        <v>0</v>
      </c>
      <c r="R76"/>
      <c r="S76" s="263">
        <f t="shared" si="48"/>
        <v>0</v>
      </c>
      <c r="T76" s="279" t="e">
        <f t="shared" si="49"/>
        <v>#DIV/0!</v>
      </c>
      <c r="U76" s="158"/>
    </row>
    <row r="77" spans="1:21" s="69" customFormat="1" ht="12.75">
      <c r="A77" t="s">
        <v>275</v>
      </c>
      <c r="B77" t="s">
        <v>435</v>
      </c>
      <c r="C77" s="321">
        <v>925458101</v>
      </c>
      <c r="D77" t="s">
        <v>467</v>
      </c>
      <c r="E77">
        <v>3400</v>
      </c>
      <c r="F77"/>
      <c r="G77" s="263">
        <f t="shared" si="42"/>
        <v>3400</v>
      </c>
      <c r="H77" s="279">
        <f t="shared" si="43"/>
        <v>1</v>
      </c>
      <c r="I77">
        <v>0</v>
      </c>
      <c r="J77"/>
      <c r="K77" s="263">
        <f t="shared" si="44"/>
        <v>0</v>
      </c>
      <c r="L77" s="279" t="e">
        <f t="shared" si="45"/>
        <v>#DIV/0!</v>
      </c>
      <c r="M77">
        <v>0</v>
      </c>
      <c r="N77"/>
      <c r="O77" s="263">
        <f t="shared" si="46"/>
        <v>0</v>
      </c>
      <c r="P77" s="279" t="e">
        <f t="shared" si="47"/>
        <v>#DIV/0!</v>
      </c>
      <c r="Q77">
        <v>0</v>
      </c>
      <c r="R77"/>
      <c r="S77" s="263">
        <f t="shared" si="48"/>
        <v>0</v>
      </c>
      <c r="T77" s="279" t="e">
        <f t="shared" si="49"/>
        <v>#DIV/0!</v>
      </c>
      <c r="U77" s="158"/>
    </row>
    <row r="78" spans="1:21" s="69" customFormat="1" ht="12.75">
      <c r="A78" t="s">
        <v>275</v>
      </c>
      <c r="B78" t="s">
        <v>468</v>
      </c>
      <c r="C78" s="321" t="s">
        <v>469</v>
      </c>
      <c r="D78" t="s">
        <v>359</v>
      </c>
      <c r="E78">
        <v>3733</v>
      </c>
      <c r="F78"/>
      <c r="G78" s="263">
        <f t="shared" si="42"/>
        <v>3733</v>
      </c>
      <c r="H78" s="279">
        <f t="shared" si="43"/>
        <v>1</v>
      </c>
      <c r="I78">
        <v>4493.6000000000004</v>
      </c>
      <c r="J78"/>
      <c r="K78" s="263">
        <f t="shared" si="44"/>
        <v>4493.6000000000004</v>
      </c>
      <c r="L78" s="279">
        <f t="shared" si="45"/>
        <v>1</v>
      </c>
      <c r="M78">
        <v>0</v>
      </c>
      <c r="N78"/>
      <c r="O78" s="263">
        <f t="shared" si="46"/>
        <v>0</v>
      </c>
      <c r="P78" s="279" t="e">
        <f t="shared" si="47"/>
        <v>#DIV/0!</v>
      </c>
      <c r="Q78">
        <v>-145.13999999999999</v>
      </c>
      <c r="R78"/>
      <c r="S78" s="263">
        <f t="shared" si="48"/>
        <v>-145.13999999999999</v>
      </c>
      <c r="T78" s="279">
        <f t="shared" si="49"/>
        <v>1</v>
      </c>
      <c r="U78" s="158"/>
    </row>
    <row r="79" spans="1:21" s="69" customFormat="1" ht="12.75">
      <c r="A79" t="s">
        <v>275</v>
      </c>
      <c r="B79" t="s">
        <v>468</v>
      </c>
      <c r="C79" s="321" t="s">
        <v>469</v>
      </c>
      <c r="D79" t="s">
        <v>359</v>
      </c>
      <c r="E79">
        <v>3733</v>
      </c>
      <c r="F79"/>
      <c r="G79" s="263">
        <f t="shared" si="42"/>
        <v>3733</v>
      </c>
      <c r="H79" s="279">
        <f t="shared" si="43"/>
        <v>1</v>
      </c>
      <c r="I79">
        <v>6740.4</v>
      </c>
      <c r="J79"/>
      <c r="K79" s="263">
        <f t="shared" si="44"/>
        <v>6740.4</v>
      </c>
      <c r="L79" s="279">
        <f t="shared" si="45"/>
        <v>1</v>
      </c>
      <c r="M79">
        <v>0</v>
      </c>
      <c r="N79"/>
      <c r="O79" s="263">
        <f t="shared" si="46"/>
        <v>0</v>
      </c>
      <c r="P79" s="279" t="e">
        <f t="shared" si="47"/>
        <v>#DIV/0!</v>
      </c>
      <c r="Q79">
        <v>-217.71</v>
      </c>
      <c r="R79"/>
      <c r="S79" s="263">
        <f t="shared" si="48"/>
        <v>-217.71</v>
      </c>
      <c r="T79" s="279">
        <f t="shared" si="49"/>
        <v>1</v>
      </c>
      <c r="U79" s="158"/>
    </row>
    <row r="80" spans="1:21" s="69" customFormat="1" ht="12.75">
      <c r="A80" t="s">
        <v>275</v>
      </c>
      <c r="B80" t="s">
        <v>435</v>
      </c>
      <c r="C80" s="321" t="s">
        <v>402</v>
      </c>
      <c r="D80" t="s">
        <v>470</v>
      </c>
      <c r="E80">
        <v>4700</v>
      </c>
      <c r="F80"/>
      <c r="G80" s="263">
        <f t="shared" si="42"/>
        <v>4700</v>
      </c>
      <c r="H80" s="279">
        <f t="shared" si="43"/>
        <v>1</v>
      </c>
      <c r="I80">
        <v>1437.2</v>
      </c>
      <c r="J80"/>
      <c r="K80" s="263">
        <f t="shared" si="44"/>
        <v>1437.2</v>
      </c>
      <c r="L80" s="279">
        <f t="shared" si="45"/>
        <v>1</v>
      </c>
      <c r="M80">
        <v>0</v>
      </c>
      <c r="N80"/>
      <c r="O80" s="263">
        <f t="shared" si="46"/>
        <v>0</v>
      </c>
      <c r="P80" s="279" t="e">
        <f t="shared" si="47"/>
        <v>#DIV/0!</v>
      </c>
      <c r="Q80">
        <v>0</v>
      </c>
      <c r="R80"/>
      <c r="S80" s="263">
        <f t="shared" si="48"/>
        <v>0</v>
      </c>
      <c r="T80" s="279" t="e">
        <f t="shared" si="49"/>
        <v>#DIV/0!</v>
      </c>
      <c r="U80" s="158"/>
    </row>
    <row r="81" spans="1:21" s="69" customFormat="1" ht="12.75">
      <c r="A81" t="s">
        <v>275</v>
      </c>
      <c r="B81" t="s">
        <v>427</v>
      </c>
      <c r="C81" s="321" t="s">
        <v>471</v>
      </c>
      <c r="D81" t="s">
        <v>472</v>
      </c>
      <c r="E81">
        <v>6140</v>
      </c>
      <c r="F81"/>
      <c r="G81" s="263">
        <f t="shared" si="42"/>
        <v>6140</v>
      </c>
      <c r="H81" s="279">
        <f t="shared" si="43"/>
        <v>1</v>
      </c>
      <c r="I81">
        <v>0</v>
      </c>
      <c r="J81"/>
      <c r="K81" s="263">
        <f t="shared" si="44"/>
        <v>0</v>
      </c>
      <c r="L81" s="279" t="e">
        <f t="shared" si="45"/>
        <v>#DIV/0!</v>
      </c>
      <c r="M81">
        <v>0</v>
      </c>
      <c r="N81"/>
      <c r="O81" s="263">
        <f t="shared" si="46"/>
        <v>0</v>
      </c>
      <c r="P81" s="279" t="e">
        <f t="shared" si="47"/>
        <v>#DIV/0!</v>
      </c>
      <c r="Q81">
        <v>0</v>
      </c>
      <c r="R81"/>
      <c r="S81" s="263">
        <f t="shared" si="48"/>
        <v>0</v>
      </c>
      <c r="T81" s="279" t="e">
        <f t="shared" si="49"/>
        <v>#DIV/0!</v>
      </c>
      <c r="U81" s="158"/>
    </row>
    <row r="82" spans="1:21" s="69" customFormat="1" ht="12.75">
      <c r="A82" t="s">
        <v>275</v>
      </c>
      <c r="B82" t="s">
        <v>435</v>
      </c>
      <c r="C82" s="321" t="s">
        <v>436</v>
      </c>
      <c r="D82" t="s">
        <v>437</v>
      </c>
      <c r="E82">
        <v>685.37</v>
      </c>
      <c r="F82"/>
      <c r="G82" s="263">
        <f t="shared" si="42"/>
        <v>685.37</v>
      </c>
      <c r="H82" s="279">
        <f t="shared" si="43"/>
        <v>1</v>
      </c>
      <c r="I82">
        <v>0</v>
      </c>
      <c r="J82"/>
      <c r="K82" s="263">
        <f t="shared" si="44"/>
        <v>0</v>
      </c>
      <c r="L82" s="279" t="e">
        <f t="shared" si="45"/>
        <v>#DIV/0!</v>
      </c>
      <c r="M82">
        <v>0</v>
      </c>
      <c r="N82"/>
      <c r="O82" s="263">
        <f t="shared" si="46"/>
        <v>0</v>
      </c>
      <c r="P82" s="279" t="e">
        <f t="shared" si="47"/>
        <v>#DIV/0!</v>
      </c>
      <c r="Q82">
        <v>0</v>
      </c>
      <c r="R82"/>
      <c r="S82" s="263">
        <f t="shared" si="48"/>
        <v>0</v>
      </c>
      <c r="T82" s="279" t="e">
        <f t="shared" si="49"/>
        <v>#DIV/0!</v>
      </c>
      <c r="U82" s="158"/>
    </row>
    <row r="83" spans="1:21" s="69" customFormat="1" ht="12.75">
      <c r="A83" t="s">
        <v>275</v>
      </c>
      <c r="B83" t="s">
        <v>435</v>
      </c>
      <c r="C83" s="321" t="s">
        <v>436</v>
      </c>
      <c r="D83" t="s">
        <v>437</v>
      </c>
      <c r="E83">
        <v>736.6</v>
      </c>
      <c r="F83"/>
      <c r="G83" s="263">
        <f t="shared" si="30"/>
        <v>736.6</v>
      </c>
      <c r="H83" s="279">
        <f t="shared" si="31"/>
        <v>1</v>
      </c>
      <c r="I83">
        <v>0</v>
      </c>
      <c r="J83"/>
      <c r="K83" s="263">
        <f t="shared" si="32"/>
        <v>0</v>
      </c>
      <c r="L83" s="279" t="e">
        <f t="shared" si="33"/>
        <v>#DIV/0!</v>
      </c>
      <c r="M83">
        <v>0</v>
      </c>
      <c r="N83"/>
      <c r="O83" s="263">
        <f t="shared" si="4"/>
        <v>0</v>
      </c>
      <c r="P83" s="279" t="e">
        <f t="shared" si="5"/>
        <v>#DIV/0!</v>
      </c>
      <c r="Q83">
        <v>0</v>
      </c>
      <c r="R83"/>
      <c r="S83" s="263">
        <f t="shared" si="6"/>
        <v>0</v>
      </c>
      <c r="T83" s="279" t="e">
        <f t="shared" si="7"/>
        <v>#DIV/0!</v>
      </c>
      <c r="U83" s="158"/>
    </row>
    <row r="84" spans="1:21" s="69" customFormat="1" ht="12.75">
      <c r="A84"/>
      <c r="B84"/>
      <c r="C84" s="321"/>
      <c r="D84"/>
      <c r="E84"/>
      <c r="F84"/>
      <c r="G84" s="263">
        <f t="shared" si="30"/>
        <v>0</v>
      </c>
      <c r="H84" s="279" t="e">
        <f t="shared" si="31"/>
        <v>#DIV/0!</v>
      </c>
      <c r="I84"/>
      <c r="J84"/>
      <c r="K84" s="263">
        <f t="shared" si="32"/>
        <v>0</v>
      </c>
      <c r="L84" s="279" t="e">
        <f t="shared" si="33"/>
        <v>#DIV/0!</v>
      </c>
      <c r="M84"/>
      <c r="N84"/>
      <c r="O84" s="263">
        <f t="shared" si="4"/>
        <v>0</v>
      </c>
      <c r="P84" s="279" t="e">
        <f t="shared" si="5"/>
        <v>#DIV/0!</v>
      </c>
      <c r="Q84"/>
      <c r="R84"/>
      <c r="S84" s="263">
        <f t="shared" si="6"/>
        <v>0</v>
      </c>
      <c r="T84" s="279" t="e">
        <f t="shared" si="7"/>
        <v>#DIV/0!</v>
      </c>
      <c r="U84" s="158"/>
    </row>
    <row r="85" spans="1:21" s="69" customFormat="1" ht="12.75">
      <c r="A85"/>
      <c r="B85"/>
      <c r="C85" s="321"/>
      <c r="D85"/>
      <c r="E85"/>
      <c r="F85"/>
      <c r="G85" s="263">
        <f t="shared" si="30"/>
        <v>0</v>
      </c>
      <c r="H85" s="279" t="e">
        <f t="shared" si="31"/>
        <v>#DIV/0!</v>
      </c>
      <c r="I85"/>
      <c r="J85"/>
      <c r="K85" s="263">
        <f t="shared" si="32"/>
        <v>0</v>
      </c>
      <c r="L85" s="279" t="e">
        <f t="shared" si="33"/>
        <v>#DIV/0!</v>
      </c>
      <c r="M85"/>
      <c r="N85"/>
      <c r="O85" s="263">
        <f t="shared" si="4"/>
        <v>0</v>
      </c>
      <c r="P85" s="279" t="e">
        <f t="shared" si="5"/>
        <v>#DIV/0!</v>
      </c>
      <c r="Q85"/>
      <c r="R85"/>
      <c r="S85" s="263">
        <f t="shared" si="6"/>
        <v>0</v>
      </c>
      <c r="T85" s="279" t="e">
        <f t="shared" si="7"/>
        <v>#DIV/0!</v>
      </c>
      <c r="U85" s="158"/>
    </row>
    <row r="86" spans="1:21" s="69" customFormat="1" ht="12.75">
      <c r="A86"/>
      <c r="B86"/>
      <c r="C86" s="321"/>
      <c r="D86"/>
      <c r="E86"/>
      <c r="F86"/>
      <c r="G86" s="263">
        <f t="shared" si="30"/>
        <v>0</v>
      </c>
      <c r="H86" s="279" t="e">
        <f t="shared" si="31"/>
        <v>#DIV/0!</v>
      </c>
      <c r="I86"/>
      <c r="J86"/>
      <c r="K86" s="263">
        <f t="shared" si="32"/>
        <v>0</v>
      </c>
      <c r="L86" s="279" t="e">
        <f t="shared" si="33"/>
        <v>#DIV/0!</v>
      </c>
      <c r="M86"/>
      <c r="N86"/>
      <c r="O86" s="263">
        <f t="shared" si="4"/>
        <v>0</v>
      </c>
      <c r="P86" s="279" t="e">
        <f t="shared" si="5"/>
        <v>#DIV/0!</v>
      </c>
      <c r="Q86"/>
      <c r="R86"/>
      <c r="S86" s="263">
        <f t="shared" si="6"/>
        <v>0</v>
      </c>
      <c r="T86" s="279" t="e">
        <f t="shared" si="7"/>
        <v>#DIV/0!</v>
      </c>
      <c r="U86" s="158"/>
    </row>
    <row r="87" spans="1:21" s="69" customFormat="1" ht="12.75">
      <c r="A87"/>
      <c r="B87"/>
      <c r="C87" s="321"/>
      <c r="D87"/>
      <c r="E87"/>
      <c r="F87"/>
      <c r="G87" s="263">
        <f t="shared" ref="G87" si="50">E87-F87</f>
        <v>0</v>
      </c>
      <c r="H87" s="279" t="e">
        <f t="shared" ref="H87" si="51">ROUND(G87/E87,10)</f>
        <v>#DIV/0!</v>
      </c>
      <c r="I87"/>
      <c r="J87"/>
      <c r="K87" s="263">
        <f t="shared" ref="K87" si="52">I87-J87</f>
        <v>0</v>
      </c>
      <c r="L87" s="279" t="e">
        <f t="shared" ref="L87" si="53">ROUND(K87/I87,10)</f>
        <v>#DIV/0!</v>
      </c>
      <c r="M87"/>
      <c r="N87"/>
      <c r="O87" s="263">
        <f t="shared" ref="O87" si="54">M87-N87</f>
        <v>0</v>
      </c>
      <c r="P87" s="279" t="e">
        <f t="shared" ref="P87" si="55">ROUND(O87/M87,10)</f>
        <v>#DIV/0!</v>
      </c>
      <c r="Q87"/>
      <c r="R87"/>
      <c r="S87" s="263">
        <f t="shared" ref="S87" si="56">Q87-R87</f>
        <v>0</v>
      </c>
      <c r="T87" s="279" t="e">
        <f t="shared" ref="T87" si="57">ROUND(S87/Q87,10)</f>
        <v>#DIV/0!</v>
      </c>
      <c r="U87" s="158"/>
    </row>
    <row r="88" spans="1:21" s="69" customFormat="1" ht="15">
      <c r="A88" s="316"/>
      <c r="B88" s="316"/>
      <c r="C88" s="325"/>
      <c r="D88" s="316"/>
      <c r="E88" s="316"/>
      <c r="F88" s="316"/>
      <c r="G88" s="263">
        <f t="shared" si="30"/>
        <v>0</v>
      </c>
      <c r="H88" s="279" t="e">
        <f t="shared" si="31"/>
        <v>#DIV/0!</v>
      </c>
      <c r="I88" s="316"/>
      <c r="J88" s="316"/>
      <c r="K88" s="263">
        <f t="shared" si="32"/>
        <v>0</v>
      </c>
      <c r="L88" s="279" t="e">
        <f t="shared" si="33"/>
        <v>#DIV/0!</v>
      </c>
      <c r="M88" s="316"/>
      <c r="N88" s="316"/>
      <c r="O88" s="263">
        <f t="shared" si="4"/>
        <v>0</v>
      </c>
      <c r="P88" s="279" t="e">
        <f t="shared" si="5"/>
        <v>#DIV/0!</v>
      </c>
      <c r="Q88" s="316"/>
      <c r="R88" s="316"/>
      <c r="S88" s="263">
        <f t="shared" si="6"/>
        <v>0</v>
      </c>
      <c r="T88" s="279" t="e">
        <f t="shared" si="7"/>
        <v>#DIV/0!</v>
      </c>
      <c r="U88" s="158"/>
    </row>
    <row r="89" spans="1:21" s="69" customFormat="1" ht="15">
      <c r="A89" s="316"/>
      <c r="B89" s="316"/>
      <c r="C89" s="325"/>
      <c r="D89" s="316"/>
      <c r="E89" s="316"/>
      <c r="F89" s="316"/>
      <c r="G89" s="263">
        <f t="shared" si="30"/>
        <v>0</v>
      </c>
      <c r="H89" s="279" t="e">
        <f t="shared" si="31"/>
        <v>#DIV/0!</v>
      </c>
      <c r="I89" s="316"/>
      <c r="J89" s="316"/>
      <c r="K89" s="263">
        <f t="shared" si="32"/>
        <v>0</v>
      </c>
      <c r="L89" s="279" t="e">
        <f t="shared" si="33"/>
        <v>#DIV/0!</v>
      </c>
      <c r="M89" s="316"/>
      <c r="N89" s="316"/>
      <c r="O89" s="263">
        <f t="shared" si="4"/>
        <v>0</v>
      </c>
      <c r="P89" s="279" t="e">
        <f t="shared" si="5"/>
        <v>#DIV/0!</v>
      </c>
      <c r="Q89" s="316"/>
      <c r="R89" s="316"/>
      <c r="S89" s="263">
        <f t="shared" si="6"/>
        <v>0</v>
      </c>
      <c r="T89" s="279" t="e">
        <f t="shared" si="7"/>
        <v>#DIV/0!</v>
      </c>
      <c r="U89" s="158"/>
    </row>
    <row r="90" spans="1:21" s="69" customFormat="1" ht="15">
      <c r="A90" s="316"/>
      <c r="B90" s="316"/>
      <c r="C90" s="325"/>
      <c r="D90" s="316"/>
      <c r="E90" s="316"/>
      <c r="F90" s="316"/>
      <c r="G90" s="263">
        <f t="shared" si="30"/>
        <v>0</v>
      </c>
      <c r="H90" s="279" t="e">
        <f t="shared" si="31"/>
        <v>#DIV/0!</v>
      </c>
      <c r="I90" s="316"/>
      <c r="J90" s="316"/>
      <c r="K90" s="263">
        <f t="shared" si="32"/>
        <v>0</v>
      </c>
      <c r="L90" s="279" t="e">
        <f t="shared" si="33"/>
        <v>#DIV/0!</v>
      </c>
      <c r="M90" s="316"/>
      <c r="N90" s="316"/>
      <c r="O90" s="263">
        <f t="shared" si="4"/>
        <v>0</v>
      </c>
      <c r="P90" s="279" t="e">
        <f t="shared" si="5"/>
        <v>#DIV/0!</v>
      </c>
      <c r="Q90" s="316"/>
      <c r="R90" s="316"/>
      <c r="S90" s="263">
        <f t="shared" si="6"/>
        <v>0</v>
      </c>
      <c r="T90" s="279" t="e">
        <f t="shared" si="7"/>
        <v>#DIV/0!</v>
      </c>
      <c r="U90" s="158"/>
    </row>
    <row r="91" spans="1:21" s="209" customFormat="1" ht="15">
      <c r="A91" s="316"/>
      <c r="B91" s="316"/>
      <c r="C91" s="325"/>
      <c r="D91" s="316"/>
      <c r="E91" s="316"/>
      <c r="F91" s="316"/>
      <c r="G91" s="263"/>
      <c r="H91" s="279"/>
      <c r="I91"/>
      <c r="J91"/>
      <c r="K91" s="263"/>
      <c r="L91" s="279"/>
      <c r="M91"/>
      <c r="N91"/>
      <c r="O91" s="263"/>
      <c r="P91" s="279"/>
      <c r="Q91"/>
      <c r="R91"/>
      <c r="S91" s="263"/>
      <c r="T91" s="279"/>
      <c r="U91" s="206"/>
    </row>
    <row r="92" spans="1:21" s="160" customFormat="1" ht="12.75">
      <c r="A92" s="174" t="s">
        <v>143</v>
      </c>
      <c r="B92" s="182"/>
      <c r="C92" s="326"/>
      <c r="D92" s="182"/>
      <c r="E92" s="184"/>
      <c r="F92" s="274"/>
      <c r="G92" s="162"/>
      <c r="H92" s="162"/>
      <c r="I92" s="167"/>
      <c r="J92" s="161"/>
      <c r="K92" s="162"/>
      <c r="L92" s="162"/>
      <c r="M92" s="167"/>
      <c r="N92" s="161"/>
      <c r="O92" s="162"/>
      <c r="P92" s="162"/>
      <c r="Q92" s="167"/>
      <c r="R92" s="161"/>
      <c r="S92" s="162"/>
      <c r="T92" s="162"/>
      <c r="U92" s="161"/>
    </row>
    <row r="93" spans="1:21" s="67" customFormat="1">
      <c r="A93" s="116"/>
      <c r="B93" s="115"/>
      <c r="C93" s="118"/>
      <c r="D93" s="117"/>
      <c r="E93" s="207"/>
      <c r="F93" s="274"/>
      <c r="G93" s="156"/>
      <c r="H93" s="156"/>
      <c r="I93" s="167"/>
      <c r="J93" s="156"/>
      <c r="K93" s="156"/>
      <c r="L93" s="156"/>
      <c r="M93" s="167"/>
      <c r="N93" s="156"/>
      <c r="O93" s="156"/>
      <c r="P93" s="156"/>
      <c r="Q93" s="167"/>
      <c r="R93" s="156"/>
      <c r="S93" s="156"/>
      <c r="T93" s="156"/>
      <c r="U93" s="61"/>
    </row>
    <row r="94" spans="1:21" s="69" customFormat="1">
      <c r="A94" s="116"/>
      <c r="B94" s="115"/>
      <c r="C94" s="118"/>
      <c r="D94" s="117"/>
      <c r="E94" s="208">
        <f>SUM(E2:E93)</f>
        <v>878336.66999999993</v>
      </c>
      <c r="F94" s="275">
        <f>SUM(F2:F93)</f>
        <v>0</v>
      </c>
      <c r="G94" s="169">
        <f>SUM(G2:G93)</f>
        <v>878336.66999999993</v>
      </c>
      <c r="H94" s="279">
        <f>ROUND(G94/E94,10)</f>
        <v>1</v>
      </c>
      <c r="I94" s="168">
        <f>SUM(I2:I93)</f>
        <v>81817.319999999992</v>
      </c>
      <c r="J94" s="169">
        <f>SUM(J2:J93)</f>
        <v>0</v>
      </c>
      <c r="K94" s="169">
        <f>SUM(K2:K93)</f>
        <v>81817.319999999992</v>
      </c>
      <c r="L94" s="280">
        <f>ROUND(K94/I94,10)</f>
        <v>1</v>
      </c>
      <c r="M94" s="168">
        <f>SUM(M2:M93)</f>
        <v>450.33</v>
      </c>
      <c r="N94" s="169">
        <f>SUM(N2:N93)</f>
        <v>0</v>
      </c>
      <c r="O94" s="169">
        <f>SUM(O2:O93)</f>
        <v>450.33</v>
      </c>
      <c r="P94" s="280">
        <f>ROUND(O94/M94,10)</f>
        <v>1</v>
      </c>
      <c r="Q94" s="168">
        <f>SUM(Q2:Q93)</f>
        <v>-1360.66</v>
      </c>
      <c r="R94" s="169">
        <f>SUM(R2:R93)</f>
        <v>0</v>
      </c>
      <c r="S94" s="169">
        <f t="shared" ref="S94" si="58">SUM(S2:S93)</f>
        <v>-1360.66</v>
      </c>
      <c r="T94" s="280">
        <f>ROUND(S94/Q94,10)</f>
        <v>1</v>
      </c>
      <c r="U94" s="169">
        <f>SUM(U2:U93)</f>
        <v>0</v>
      </c>
    </row>
    <row r="95" spans="1:21">
      <c r="A95" s="116"/>
      <c r="B95" s="115"/>
      <c r="C95" s="118"/>
      <c r="D95" s="117"/>
      <c r="E95" s="117"/>
      <c r="F95" s="276"/>
      <c r="G95" s="163"/>
      <c r="H95" s="163"/>
      <c r="I95" s="164"/>
      <c r="J95" s="115"/>
      <c r="K95" s="115"/>
      <c r="L95" s="115"/>
      <c r="M95" s="164"/>
      <c r="N95" s="164"/>
      <c r="O95" s="164"/>
      <c r="P95" s="164"/>
      <c r="Q95" s="164"/>
      <c r="R95" s="164"/>
      <c r="S95" s="164"/>
      <c r="T95" s="164"/>
      <c r="U95" s="164"/>
    </row>
    <row r="96" spans="1:21">
      <c r="A96" s="116"/>
      <c r="B96" s="115"/>
      <c r="C96" s="118"/>
      <c r="D96" s="117"/>
      <c r="E96" s="117"/>
      <c r="F96" s="276"/>
      <c r="G96" s="163"/>
      <c r="H96" s="163"/>
      <c r="I96" s="164"/>
      <c r="J96" s="115"/>
      <c r="K96" s="115"/>
      <c r="L96" s="115"/>
      <c r="M96" s="164"/>
      <c r="N96" s="164"/>
      <c r="O96" s="164"/>
      <c r="P96" s="164"/>
      <c r="Q96" s="164"/>
      <c r="R96" s="164"/>
      <c r="S96" s="164"/>
      <c r="T96" s="164"/>
      <c r="U96" s="164"/>
    </row>
    <row r="98" spans="1:17">
      <c r="A98" s="72"/>
      <c r="Q98"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275</v>
      </c>
      <c r="B2" t="s">
        <v>425</v>
      </c>
      <c r="C2" t="s">
        <v>426</v>
      </c>
      <c r="D2" s="316">
        <v>0.74</v>
      </c>
      <c r="E2" s="316"/>
      <c r="F2" s="272">
        <f>D2-E2</f>
        <v>0.74</v>
      </c>
      <c r="G2" s="281">
        <f>ROUND(F2/D2,10)</f>
        <v>1</v>
      </c>
      <c r="H2" s="62"/>
    </row>
    <row r="3" spans="1:8" s="53" customFormat="1" ht="25.5" customHeight="1">
      <c r="A3" t="s">
        <v>275</v>
      </c>
      <c r="B3" t="s">
        <v>425</v>
      </c>
      <c r="C3" t="s">
        <v>426</v>
      </c>
      <c r="D3" s="316">
        <v>2176.91</v>
      </c>
      <c r="E3" s="316"/>
      <c r="F3" s="272">
        <f>D3-E3</f>
        <v>2176.91</v>
      </c>
      <c r="G3" s="281">
        <f>ROUND(F3/D3,10)</f>
        <v>1</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2177.6499999999996</v>
      </c>
      <c r="E8" s="269">
        <f>SUM(E2:E7)</f>
        <v>0</v>
      </c>
      <c r="F8" s="5">
        <f>SUM(F2:F7)</f>
        <v>2177.6499999999996</v>
      </c>
      <c r="G8" s="282">
        <f>ROUND(F8/D8,10)</f>
        <v>1</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436</v>
      </c>
      <c r="B2" s="316" t="s">
        <v>437</v>
      </c>
      <c r="C2" s="316">
        <v>1236.7</v>
      </c>
      <c r="D2" s="320">
        <v>44320</v>
      </c>
      <c r="E2" s="316" t="s">
        <v>435</v>
      </c>
      <c r="F2" s="316">
        <v>1236.7</v>
      </c>
      <c r="G2" s="316"/>
      <c r="H2" s="202">
        <f t="shared" ref="H2:H92" si="0">F2-G2</f>
        <v>1236.7</v>
      </c>
      <c r="I2" s="285">
        <f t="shared" ref="I2:I92" si="1">ROUND(H2/F2,10)</f>
        <v>1</v>
      </c>
      <c r="J2">
        <v>1236.7</v>
      </c>
      <c r="K2">
        <v>1236.7</v>
      </c>
      <c r="L2">
        <v>0</v>
      </c>
      <c r="M2"/>
      <c r="N2"/>
      <c r="O2"/>
      <c r="P2" s="202">
        <f t="shared" ref="P2:P92" si="2">J2-N2</f>
        <v>1236.7</v>
      </c>
      <c r="Q2" s="283">
        <f>ROUND(P2/J2,10)</f>
        <v>1</v>
      </c>
      <c r="R2" s="202">
        <f>K2-M2</f>
        <v>1236.7</v>
      </c>
      <c r="S2" s="283">
        <f>ROUND(R2/K2,10)</f>
        <v>1</v>
      </c>
      <c r="T2" s="202">
        <f>L2-O2</f>
        <v>0</v>
      </c>
      <c r="U2" s="283" t="e">
        <f>ROUND(T2/L2,10)</f>
        <v>#DIV/0!</v>
      </c>
      <c r="V2" s="8"/>
    </row>
    <row r="3" spans="1:22" ht="15">
      <c r="A3" s="325" t="s">
        <v>438</v>
      </c>
      <c r="B3" s="316" t="s">
        <v>439</v>
      </c>
      <c r="C3" s="316">
        <v>19260</v>
      </c>
      <c r="D3" s="320">
        <v>45097</v>
      </c>
      <c r="E3" s="316" t="s">
        <v>435</v>
      </c>
      <c r="F3" s="316">
        <v>0</v>
      </c>
      <c r="G3" s="316"/>
      <c r="H3" s="202">
        <f t="shared" si="0"/>
        <v>0</v>
      </c>
      <c r="I3" s="285" t="e">
        <f t="shared" si="1"/>
        <v>#DIV/0!</v>
      </c>
      <c r="J3">
        <v>0</v>
      </c>
      <c r="K3">
        <v>0</v>
      </c>
      <c r="L3">
        <v>0</v>
      </c>
      <c r="M3"/>
      <c r="N3"/>
      <c r="O3"/>
      <c r="P3" s="202">
        <f t="shared" si="2"/>
        <v>0</v>
      </c>
      <c r="Q3" s="283" t="e">
        <f t="shared" ref="Q3:Q93" si="3">ROUND(P3/J3,10)</f>
        <v>#DIV/0!</v>
      </c>
      <c r="R3" s="202">
        <f t="shared" ref="R3:R92" si="4">K3-M3</f>
        <v>0</v>
      </c>
      <c r="S3" s="283" t="e">
        <f t="shared" ref="S3:S92" si="5">ROUND(R3/K3,10)</f>
        <v>#DIV/0!</v>
      </c>
      <c r="T3" s="202">
        <f t="shared" ref="T3:T92" si="6">L3-O3</f>
        <v>0</v>
      </c>
      <c r="U3" s="283" t="e">
        <f t="shared" ref="U3:U92" si="7">ROUND(T3/L3,10)</f>
        <v>#DIV/0!</v>
      </c>
      <c r="V3" s="8"/>
    </row>
    <row r="4" spans="1:22" ht="15">
      <c r="A4" s="325" t="s">
        <v>310</v>
      </c>
      <c r="B4" s="316" t="s">
        <v>440</v>
      </c>
      <c r="C4" s="316">
        <v>3750</v>
      </c>
      <c r="D4" s="320">
        <v>43784</v>
      </c>
      <c r="E4" s="316" t="s">
        <v>435</v>
      </c>
      <c r="F4" s="316">
        <v>657.96</v>
      </c>
      <c r="G4" s="316"/>
      <c r="H4" s="202">
        <f t="shared" si="0"/>
        <v>657.96</v>
      </c>
      <c r="I4" s="285">
        <f t="shared" si="1"/>
        <v>1</v>
      </c>
      <c r="J4">
        <v>657.96</v>
      </c>
      <c r="K4">
        <v>657.96</v>
      </c>
      <c r="L4">
        <v>0</v>
      </c>
      <c r="M4"/>
      <c r="N4"/>
      <c r="O4"/>
      <c r="P4" s="202">
        <f t="shared" si="2"/>
        <v>657.96</v>
      </c>
      <c r="Q4" s="283">
        <f t="shared" si="3"/>
        <v>1</v>
      </c>
      <c r="R4" s="202">
        <f t="shared" si="4"/>
        <v>657.96</v>
      </c>
      <c r="S4" s="283">
        <f t="shared" si="5"/>
        <v>1</v>
      </c>
      <c r="T4" s="202">
        <f t="shared" si="6"/>
        <v>0</v>
      </c>
      <c r="U4" s="283" t="e">
        <f t="shared" si="7"/>
        <v>#DIV/0!</v>
      </c>
      <c r="V4" s="8"/>
    </row>
    <row r="5" spans="1:22" ht="15">
      <c r="A5" s="325" t="s">
        <v>310</v>
      </c>
      <c r="B5" s="316" t="s">
        <v>440</v>
      </c>
      <c r="C5" s="316">
        <v>1543</v>
      </c>
      <c r="D5" s="320">
        <v>45056</v>
      </c>
      <c r="E5" s="316" t="s">
        <v>435</v>
      </c>
      <c r="F5" s="316">
        <v>429.99</v>
      </c>
      <c r="G5" s="316"/>
      <c r="H5" s="202">
        <f t="shared" si="0"/>
        <v>429.99</v>
      </c>
      <c r="I5" s="285">
        <f t="shared" si="1"/>
        <v>1</v>
      </c>
      <c r="J5">
        <v>429.99</v>
      </c>
      <c r="K5">
        <v>429.99</v>
      </c>
      <c r="L5">
        <v>0</v>
      </c>
      <c r="M5"/>
      <c r="N5"/>
      <c r="O5"/>
      <c r="P5" s="202">
        <f t="shared" si="2"/>
        <v>429.99</v>
      </c>
      <c r="Q5" s="283">
        <f t="shared" si="3"/>
        <v>1</v>
      </c>
      <c r="R5" s="202">
        <f t="shared" si="4"/>
        <v>429.99</v>
      </c>
      <c r="S5" s="283">
        <f t="shared" si="5"/>
        <v>1</v>
      </c>
      <c r="T5" s="202">
        <f t="shared" si="6"/>
        <v>0</v>
      </c>
      <c r="U5" s="283" t="e">
        <f t="shared" si="7"/>
        <v>#DIV/0!</v>
      </c>
      <c r="V5" s="8"/>
    </row>
    <row r="6" spans="1:22" ht="15">
      <c r="A6" s="325" t="s">
        <v>310</v>
      </c>
      <c r="B6" s="316" t="s">
        <v>440</v>
      </c>
      <c r="C6" s="316">
        <v>4450</v>
      </c>
      <c r="D6" s="320">
        <v>43593</v>
      </c>
      <c r="E6" s="316" t="s">
        <v>435</v>
      </c>
      <c r="F6" s="316">
        <v>1564.35</v>
      </c>
      <c r="G6" s="316"/>
      <c r="H6" s="202">
        <f t="shared" si="0"/>
        <v>1564.35</v>
      </c>
      <c r="I6" s="285">
        <f t="shared" si="1"/>
        <v>1</v>
      </c>
      <c r="J6">
        <v>1564.35</v>
      </c>
      <c r="K6">
        <v>1564.35</v>
      </c>
      <c r="L6">
        <v>0</v>
      </c>
      <c r="M6"/>
      <c r="N6"/>
      <c r="O6"/>
      <c r="P6" s="202">
        <f t="shared" si="2"/>
        <v>1564.35</v>
      </c>
      <c r="Q6" s="283">
        <f t="shared" si="3"/>
        <v>1</v>
      </c>
      <c r="R6" s="202">
        <f t="shared" si="4"/>
        <v>1564.35</v>
      </c>
      <c r="S6" s="283">
        <f t="shared" si="5"/>
        <v>1</v>
      </c>
      <c r="T6" s="202">
        <f t="shared" si="6"/>
        <v>0</v>
      </c>
      <c r="U6" s="283" t="e">
        <f t="shared" si="7"/>
        <v>#DIV/0!</v>
      </c>
      <c r="V6" s="8"/>
    </row>
    <row r="7" spans="1:22" ht="15">
      <c r="A7" s="325" t="s">
        <v>407</v>
      </c>
      <c r="B7" s="316" t="s">
        <v>441</v>
      </c>
      <c r="C7" s="316">
        <v>20000</v>
      </c>
      <c r="D7" s="320">
        <v>44665</v>
      </c>
      <c r="E7" s="316" t="s">
        <v>435</v>
      </c>
      <c r="F7" s="316">
        <v>1750</v>
      </c>
      <c r="G7" s="316"/>
      <c r="H7" s="202">
        <f t="shared" si="0"/>
        <v>1750</v>
      </c>
      <c r="I7" s="285">
        <f t="shared" si="1"/>
        <v>1</v>
      </c>
      <c r="J7">
        <v>1750</v>
      </c>
      <c r="K7">
        <v>1750</v>
      </c>
      <c r="L7">
        <v>0</v>
      </c>
      <c r="M7"/>
      <c r="N7"/>
      <c r="O7"/>
      <c r="P7" s="202">
        <f t="shared" si="2"/>
        <v>1750</v>
      </c>
      <c r="Q7" s="283">
        <f t="shared" si="3"/>
        <v>1</v>
      </c>
      <c r="R7" s="202">
        <f t="shared" si="4"/>
        <v>1750</v>
      </c>
      <c r="S7" s="283">
        <f t="shared" si="5"/>
        <v>1</v>
      </c>
      <c r="T7" s="202">
        <f t="shared" si="6"/>
        <v>0</v>
      </c>
      <c r="U7" s="283" t="e">
        <f t="shared" si="7"/>
        <v>#DIV/0!</v>
      </c>
      <c r="V7" s="8"/>
    </row>
    <row r="8" spans="1:22" ht="15">
      <c r="A8" s="325" t="s">
        <v>407</v>
      </c>
      <c r="B8" s="316" t="s">
        <v>441</v>
      </c>
      <c r="C8" s="316">
        <v>20000</v>
      </c>
      <c r="D8" s="320">
        <v>44162</v>
      </c>
      <c r="E8" s="316" t="s">
        <v>435</v>
      </c>
      <c r="F8" s="316">
        <v>1277.5</v>
      </c>
      <c r="G8" s="316"/>
      <c r="H8" s="202">
        <f t="shared" si="0"/>
        <v>1277.5</v>
      </c>
      <c r="I8" s="285">
        <f t="shared" si="1"/>
        <v>1</v>
      </c>
      <c r="J8">
        <v>1277.5</v>
      </c>
      <c r="K8">
        <v>1277.5</v>
      </c>
      <c r="L8">
        <v>0</v>
      </c>
      <c r="M8"/>
      <c r="N8"/>
      <c r="O8"/>
      <c r="P8" s="202">
        <f t="shared" si="2"/>
        <v>1277.5</v>
      </c>
      <c r="Q8" s="283">
        <f t="shared" si="3"/>
        <v>1</v>
      </c>
      <c r="R8" s="202">
        <f t="shared" si="4"/>
        <v>1277.5</v>
      </c>
      <c r="S8" s="283">
        <f t="shared" si="5"/>
        <v>1</v>
      </c>
      <c r="T8" s="202">
        <f t="shared" si="6"/>
        <v>0</v>
      </c>
      <c r="U8" s="283" t="e">
        <f t="shared" si="7"/>
        <v>#DIV/0!</v>
      </c>
      <c r="V8" s="8"/>
    </row>
    <row r="9" spans="1:22" ht="15">
      <c r="A9" s="325" t="s">
        <v>407</v>
      </c>
      <c r="B9" s="316" t="s">
        <v>441</v>
      </c>
      <c r="C9" s="316">
        <v>20000</v>
      </c>
      <c r="D9" s="320">
        <v>44301</v>
      </c>
      <c r="E9" s="316" t="s">
        <v>435</v>
      </c>
      <c r="F9" s="316">
        <v>1295</v>
      </c>
      <c r="G9" s="316"/>
      <c r="H9" s="202">
        <f t="shared" si="0"/>
        <v>1295</v>
      </c>
      <c r="I9" s="285">
        <f t="shared" si="1"/>
        <v>1</v>
      </c>
      <c r="J9">
        <v>1295</v>
      </c>
      <c r="K9">
        <v>1295</v>
      </c>
      <c r="L9">
        <v>0</v>
      </c>
      <c r="M9"/>
      <c r="N9"/>
      <c r="O9"/>
      <c r="P9" s="202">
        <f t="shared" si="2"/>
        <v>1295</v>
      </c>
      <c r="Q9" s="283">
        <f t="shared" si="3"/>
        <v>1</v>
      </c>
      <c r="R9" s="202">
        <f t="shared" si="4"/>
        <v>1295</v>
      </c>
      <c r="S9" s="283">
        <f t="shared" si="5"/>
        <v>1</v>
      </c>
      <c r="T9" s="202">
        <f t="shared" si="6"/>
        <v>0</v>
      </c>
      <c r="U9" s="283" t="e">
        <f t="shared" si="7"/>
        <v>#DIV/0!</v>
      </c>
      <c r="V9" s="8"/>
    </row>
    <row r="10" spans="1:22" ht="15">
      <c r="A10" s="325" t="s">
        <v>407</v>
      </c>
      <c r="B10" s="316" t="s">
        <v>441</v>
      </c>
      <c r="C10" s="316">
        <v>30407</v>
      </c>
      <c r="D10" s="320">
        <v>45030</v>
      </c>
      <c r="E10" s="316" t="s">
        <v>435</v>
      </c>
      <c r="F10" s="316">
        <v>2926.68</v>
      </c>
      <c r="G10" s="316"/>
      <c r="H10" s="202">
        <f t="shared" si="0"/>
        <v>2926.68</v>
      </c>
      <c r="I10" s="285">
        <f t="shared" si="1"/>
        <v>1</v>
      </c>
      <c r="J10">
        <v>2926.68</v>
      </c>
      <c r="K10">
        <v>2926.68</v>
      </c>
      <c r="L10">
        <v>0</v>
      </c>
      <c r="M10"/>
      <c r="N10"/>
      <c r="O10"/>
      <c r="P10" s="202">
        <f t="shared" si="2"/>
        <v>2926.68</v>
      </c>
      <c r="Q10" s="283">
        <f t="shared" si="3"/>
        <v>1</v>
      </c>
      <c r="R10" s="202">
        <f t="shared" si="4"/>
        <v>2926.68</v>
      </c>
      <c r="S10" s="283">
        <f t="shared" si="5"/>
        <v>1</v>
      </c>
      <c r="T10" s="202">
        <f t="shared" si="6"/>
        <v>0</v>
      </c>
      <c r="U10" s="283" t="e">
        <f t="shared" si="7"/>
        <v>#DIV/0!</v>
      </c>
      <c r="V10" s="8"/>
    </row>
    <row r="11" spans="1:22" ht="15">
      <c r="A11" s="325">
        <v>759530108</v>
      </c>
      <c r="B11" s="316" t="s">
        <v>514</v>
      </c>
      <c r="C11" s="316">
        <v>22687</v>
      </c>
      <c r="D11" s="320">
        <v>45089</v>
      </c>
      <c r="E11" s="316" t="s">
        <v>435</v>
      </c>
      <c r="F11" s="316">
        <v>0</v>
      </c>
      <c r="G11" s="316"/>
      <c r="H11" s="202">
        <f t="shared" si="0"/>
        <v>0</v>
      </c>
      <c r="I11" s="285" t="e">
        <f t="shared" si="1"/>
        <v>#DIV/0!</v>
      </c>
      <c r="J11">
        <v>0</v>
      </c>
      <c r="K11">
        <v>0</v>
      </c>
      <c r="L11">
        <v>0</v>
      </c>
      <c r="M11"/>
      <c r="N11"/>
      <c r="O11"/>
      <c r="P11" s="202">
        <f t="shared" si="2"/>
        <v>0</v>
      </c>
      <c r="Q11" s="283" t="e">
        <f t="shared" si="3"/>
        <v>#DIV/0!</v>
      </c>
      <c r="R11" s="202">
        <f t="shared" si="4"/>
        <v>0</v>
      </c>
      <c r="S11" s="283" t="e">
        <f t="shared" si="5"/>
        <v>#DIV/0!</v>
      </c>
      <c r="T11" s="202">
        <f t="shared" si="6"/>
        <v>0</v>
      </c>
      <c r="U11" s="283" t="e">
        <f t="shared" si="7"/>
        <v>#DIV/0!</v>
      </c>
      <c r="V11" s="8"/>
    </row>
    <row r="12" spans="1:22" ht="15">
      <c r="A12" s="325" t="s">
        <v>330</v>
      </c>
      <c r="B12" s="316" t="s">
        <v>442</v>
      </c>
      <c r="C12" s="316">
        <v>7800</v>
      </c>
      <c r="D12" s="320">
        <v>44687</v>
      </c>
      <c r="E12" s="316" t="s">
        <v>435</v>
      </c>
      <c r="F12" s="316">
        <v>1719.69</v>
      </c>
      <c r="G12" s="316"/>
      <c r="H12" s="202">
        <f t="shared" si="0"/>
        <v>1719.69</v>
      </c>
      <c r="I12" s="285">
        <f t="shared" si="1"/>
        <v>1</v>
      </c>
      <c r="J12">
        <v>1719.69</v>
      </c>
      <c r="K12">
        <v>1719.69</v>
      </c>
      <c r="L12">
        <v>0</v>
      </c>
      <c r="M12"/>
      <c r="N12"/>
      <c r="O12"/>
      <c r="P12" s="202">
        <f t="shared" si="2"/>
        <v>1719.69</v>
      </c>
      <c r="Q12" s="283">
        <f t="shared" si="3"/>
        <v>1</v>
      </c>
      <c r="R12" s="202">
        <f t="shared" si="4"/>
        <v>1719.69</v>
      </c>
      <c r="S12" s="283">
        <f t="shared" si="5"/>
        <v>1</v>
      </c>
      <c r="T12" s="202">
        <f t="shared" si="6"/>
        <v>0</v>
      </c>
      <c r="U12" s="283" t="e">
        <f t="shared" si="7"/>
        <v>#DIV/0!</v>
      </c>
      <c r="V12" s="8"/>
    </row>
    <row r="13" spans="1:22" ht="15">
      <c r="A13" s="325" t="s">
        <v>415</v>
      </c>
      <c r="B13" s="316" t="s">
        <v>443</v>
      </c>
      <c r="C13" s="316">
        <v>7000</v>
      </c>
      <c r="D13" s="320">
        <v>45097</v>
      </c>
      <c r="E13" s="316" t="s">
        <v>435</v>
      </c>
      <c r="F13" s="316">
        <v>0</v>
      </c>
      <c r="G13" s="316"/>
      <c r="H13" s="202">
        <f t="shared" si="0"/>
        <v>0</v>
      </c>
      <c r="I13" s="285" t="e">
        <f t="shared" si="1"/>
        <v>#DIV/0!</v>
      </c>
      <c r="J13">
        <v>0</v>
      </c>
      <c r="K13">
        <v>0</v>
      </c>
      <c r="L13">
        <v>0</v>
      </c>
      <c r="M13"/>
      <c r="N13"/>
      <c r="O13"/>
      <c r="P13" s="202">
        <f t="shared" si="2"/>
        <v>0</v>
      </c>
      <c r="Q13" s="283" t="e">
        <f t="shared" si="3"/>
        <v>#DIV/0!</v>
      </c>
      <c r="R13" s="202">
        <f t="shared" si="4"/>
        <v>0</v>
      </c>
      <c r="S13" s="283" t="e">
        <f t="shared" si="5"/>
        <v>#DIV/0!</v>
      </c>
      <c r="T13" s="202">
        <f t="shared" si="6"/>
        <v>0</v>
      </c>
      <c r="U13" s="283" t="e">
        <f t="shared" si="7"/>
        <v>#DIV/0!</v>
      </c>
      <c r="V13" s="8"/>
    </row>
    <row r="14" spans="1:22" ht="15">
      <c r="A14" s="325" t="s">
        <v>444</v>
      </c>
      <c r="B14" s="316" t="s">
        <v>445</v>
      </c>
      <c r="C14" s="316">
        <v>5497</v>
      </c>
      <c r="D14" s="320">
        <v>44140</v>
      </c>
      <c r="E14" s="316" t="s">
        <v>429</v>
      </c>
      <c r="F14" s="316">
        <v>354.56</v>
      </c>
      <c r="G14" s="316"/>
      <c r="H14" s="202">
        <f t="shared" si="0"/>
        <v>354.56</v>
      </c>
      <c r="I14" s="285">
        <f t="shared" si="1"/>
        <v>1</v>
      </c>
      <c r="J14">
        <v>419.64</v>
      </c>
      <c r="K14">
        <v>378</v>
      </c>
      <c r="L14">
        <v>-41.64</v>
      </c>
      <c r="M14"/>
      <c r="N14"/>
      <c r="O14"/>
      <c r="P14" s="202">
        <f t="shared" si="2"/>
        <v>419.64</v>
      </c>
      <c r="Q14" s="283">
        <f t="shared" si="3"/>
        <v>1</v>
      </c>
      <c r="R14" s="202">
        <f t="shared" si="4"/>
        <v>378</v>
      </c>
      <c r="S14" s="283">
        <f t="shared" si="5"/>
        <v>1</v>
      </c>
      <c r="T14" s="202">
        <f t="shared" si="6"/>
        <v>-41.64</v>
      </c>
      <c r="U14" s="283">
        <f t="shared" si="7"/>
        <v>1</v>
      </c>
      <c r="V14" s="8"/>
    </row>
    <row r="15" spans="1:22" ht="15">
      <c r="A15" s="325" t="s">
        <v>444</v>
      </c>
      <c r="B15" s="316" t="s">
        <v>445</v>
      </c>
      <c r="C15" s="316">
        <v>5497</v>
      </c>
      <c r="D15" s="320">
        <v>44504</v>
      </c>
      <c r="E15" s="316" t="s">
        <v>429</v>
      </c>
      <c r="F15" s="316">
        <v>362.8</v>
      </c>
      <c r="G15" s="316"/>
      <c r="H15" s="202">
        <f t="shared" si="0"/>
        <v>362.8</v>
      </c>
      <c r="I15" s="285">
        <f t="shared" si="1"/>
        <v>1</v>
      </c>
      <c r="J15">
        <v>422.54</v>
      </c>
      <c r="K15">
        <v>386.78</v>
      </c>
      <c r="L15">
        <v>-35.76</v>
      </c>
      <c r="M15"/>
      <c r="N15"/>
      <c r="O15"/>
      <c r="P15" s="202">
        <f t="shared" si="2"/>
        <v>422.54</v>
      </c>
      <c r="Q15" s="283">
        <f t="shared" si="3"/>
        <v>1</v>
      </c>
      <c r="R15" s="202">
        <f t="shared" si="4"/>
        <v>386.78</v>
      </c>
      <c r="S15" s="283">
        <f t="shared" si="5"/>
        <v>1</v>
      </c>
      <c r="T15" s="202">
        <f t="shared" si="6"/>
        <v>-35.76</v>
      </c>
      <c r="U15" s="283">
        <f t="shared" si="7"/>
        <v>1</v>
      </c>
      <c r="V15" s="8"/>
    </row>
    <row r="16" spans="1:22" ht="15">
      <c r="A16" s="325" t="s">
        <v>444</v>
      </c>
      <c r="B16" s="316" t="s">
        <v>445</v>
      </c>
      <c r="C16" s="316">
        <v>4674</v>
      </c>
      <c r="D16" s="320">
        <v>44868</v>
      </c>
      <c r="E16" s="316" t="s">
        <v>429</v>
      </c>
      <c r="F16" s="316">
        <v>308.48</v>
      </c>
      <c r="G16" s="316"/>
      <c r="H16" s="202">
        <f t="shared" si="0"/>
        <v>308.48</v>
      </c>
      <c r="I16" s="285">
        <f t="shared" si="1"/>
        <v>1</v>
      </c>
      <c r="J16">
        <v>304.92</v>
      </c>
      <c r="K16">
        <v>328.87</v>
      </c>
      <c r="L16">
        <v>23.95</v>
      </c>
      <c r="M16"/>
      <c r="N16"/>
      <c r="O16"/>
      <c r="P16" s="202">
        <f t="shared" si="2"/>
        <v>304.92</v>
      </c>
      <c r="Q16" s="283">
        <f t="shared" si="3"/>
        <v>1</v>
      </c>
      <c r="R16" s="202">
        <f t="shared" si="4"/>
        <v>328.87</v>
      </c>
      <c r="S16" s="283">
        <f t="shared" si="5"/>
        <v>1</v>
      </c>
      <c r="T16" s="202">
        <f t="shared" si="6"/>
        <v>23.95</v>
      </c>
      <c r="U16" s="283">
        <f t="shared" si="7"/>
        <v>1</v>
      </c>
      <c r="V16" s="8"/>
    </row>
    <row r="17" spans="1:22" ht="15">
      <c r="A17" s="325" t="s">
        <v>444</v>
      </c>
      <c r="B17" s="316" t="s">
        <v>445</v>
      </c>
      <c r="C17" s="316">
        <v>5497</v>
      </c>
      <c r="D17" s="320">
        <v>43958</v>
      </c>
      <c r="E17" s="316" t="s">
        <v>429</v>
      </c>
      <c r="F17" s="316">
        <v>1228.58</v>
      </c>
      <c r="G17" s="316"/>
      <c r="H17" s="202">
        <f t="shared" ref="H17:H30" si="8">F17-G17</f>
        <v>1228.58</v>
      </c>
      <c r="I17" s="285">
        <f t="shared" ref="I17:I30" si="9">ROUND(H17/F17,10)</f>
        <v>1</v>
      </c>
      <c r="J17">
        <v>1331.84</v>
      </c>
      <c r="K17">
        <v>1309.79</v>
      </c>
      <c r="L17">
        <v>-22.05</v>
      </c>
      <c r="M17"/>
      <c r="N17"/>
      <c r="O17"/>
      <c r="P17" s="202">
        <f t="shared" ref="P17:P30" si="10">J17-N17</f>
        <v>1331.84</v>
      </c>
      <c r="Q17" s="283">
        <f t="shared" ref="Q17:Q30" si="11">ROUND(P17/J17,10)</f>
        <v>1</v>
      </c>
      <c r="R17" s="202">
        <f t="shared" ref="R17:R30" si="12">K17-M17</f>
        <v>1309.79</v>
      </c>
      <c r="S17" s="283">
        <f t="shared" ref="S17:S30" si="13">ROUND(R17/K17,10)</f>
        <v>1</v>
      </c>
      <c r="T17" s="202">
        <f t="shared" ref="T17:T30" si="14">L17-O17</f>
        <v>-22.05</v>
      </c>
      <c r="U17" s="283">
        <f t="shared" ref="U17:U30" si="15">ROUND(T17/L17,10)</f>
        <v>1</v>
      </c>
      <c r="V17" s="8"/>
    </row>
    <row r="18" spans="1:22" ht="15">
      <c r="A18" s="325" t="s">
        <v>444</v>
      </c>
      <c r="B18" s="316" t="s">
        <v>445</v>
      </c>
      <c r="C18" s="316">
        <v>5497</v>
      </c>
      <c r="D18" s="320">
        <v>44322</v>
      </c>
      <c r="E18" s="316" t="s">
        <v>429</v>
      </c>
      <c r="F18" s="316">
        <v>1253.32</v>
      </c>
      <c r="G18" s="316"/>
      <c r="H18" s="202">
        <f t="shared" si="8"/>
        <v>1253.32</v>
      </c>
      <c r="I18" s="285">
        <f t="shared" si="9"/>
        <v>1</v>
      </c>
      <c r="J18">
        <v>1514.32</v>
      </c>
      <c r="K18">
        <v>1336.16</v>
      </c>
      <c r="L18">
        <v>-178.16</v>
      </c>
      <c r="M18"/>
      <c r="N18"/>
      <c r="O18"/>
      <c r="P18" s="202">
        <f t="shared" si="10"/>
        <v>1514.32</v>
      </c>
      <c r="Q18" s="283">
        <f t="shared" si="11"/>
        <v>1</v>
      </c>
      <c r="R18" s="202">
        <f t="shared" si="12"/>
        <v>1336.16</v>
      </c>
      <c r="S18" s="283">
        <f t="shared" si="13"/>
        <v>1</v>
      </c>
      <c r="T18" s="202">
        <f t="shared" si="14"/>
        <v>-178.16</v>
      </c>
      <c r="U18" s="283">
        <f t="shared" si="15"/>
        <v>1</v>
      </c>
      <c r="V18" s="8"/>
    </row>
    <row r="19" spans="1:22" ht="15">
      <c r="A19" s="325" t="s">
        <v>444</v>
      </c>
      <c r="B19" s="316" t="s">
        <v>445</v>
      </c>
      <c r="C19" s="316">
        <v>5497</v>
      </c>
      <c r="D19" s="320">
        <v>44685</v>
      </c>
      <c r="E19" s="316" t="s">
        <v>429</v>
      </c>
      <c r="F19" s="316">
        <v>1269.81</v>
      </c>
      <c r="G19" s="316"/>
      <c r="H19" s="202">
        <f t="shared" ref="H19" si="16">F19-G19</f>
        <v>1269.81</v>
      </c>
      <c r="I19" s="285">
        <f t="shared" ref="I19" si="17">ROUND(H19/F19,10)</f>
        <v>1</v>
      </c>
      <c r="J19">
        <v>1352.41</v>
      </c>
      <c r="K19">
        <v>1353.74</v>
      </c>
      <c r="L19">
        <v>1.33</v>
      </c>
      <c r="M19"/>
      <c r="N19"/>
      <c r="O19"/>
      <c r="P19" s="202">
        <f t="shared" ref="P19" si="18">J19-N19</f>
        <v>1352.41</v>
      </c>
      <c r="Q19" s="283">
        <f t="shared" ref="Q19" si="19">ROUND(P19/J19,10)</f>
        <v>1</v>
      </c>
      <c r="R19" s="202">
        <f t="shared" ref="R19" si="20">K19-M19</f>
        <v>1353.74</v>
      </c>
      <c r="S19" s="283">
        <f t="shared" ref="S19" si="21">ROUND(R19/K19,10)</f>
        <v>1</v>
      </c>
      <c r="T19" s="202">
        <f t="shared" ref="T19" si="22">L19-O19</f>
        <v>1.33</v>
      </c>
      <c r="U19" s="283">
        <f t="shared" ref="U19" si="23">ROUND(T19/L19,10)</f>
        <v>1</v>
      </c>
      <c r="V19" s="8"/>
    </row>
    <row r="20" spans="1:22" ht="15">
      <c r="A20" s="325" t="s">
        <v>444</v>
      </c>
      <c r="B20" s="316" t="s">
        <v>445</v>
      </c>
      <c r="C20" s="316">
        <v>4674</v>
      </c>
      <c r="D20" s="320">
        <v>45051</v>
      </c>
      <c r="E20" s="316" t="s">
        <v>429</v>
      </c>
      <c r="F20" s="316">
        <v>1079.69</v>
      </c>
      <c r="G20" s="316"/>
      <c r="H20" s="202">
        <f t="shared" si="8"/>
        <v>1079.69</v>
      </c>
      <c r="I20" s="285">
        <f t="shared" si="9"/>
        <v>1</v>
      </c>
      <c r="J20">
        <v>1185.23</v>
      </c>
      <c r="K20">
        <v>1151.06</v>
      </c>
      <c r="L20">
        <v>-34.17</v>
      </c>
      <c r="M20"/>
      <c r="N20"/>
      <c r="O20"/>
      <c r="P20" s="202">
        <f t="shared" si="10"/>
        <v>1185.23</v>
      </c>
      <c r="Q20" s="283">
        <f t="shared" si="11"/>
        <v>1</v>
      </c>
      <c r="R20" s="202">
        <f t="shared" si="12"/>
        <v>1151.06</v>
      </c>
      <c r="S20" s="283">
        <f t="shared" si="13"/>
        <v>1</v>
      </c>
      <c r="T20" s="202">
        <f t="shared" si="14"/>
        <v>-34.17</v>
      </c>
      <c r="U20" s="283">
        <f t="shared" si="15"/>
        <v>1</v>
      </c>
      <c r="V20" s="8"/>
    </row>
    <row r="21" spans="1:22" ht="15">
      <c r="A21" s="325" t="s">
        <v>444</v>
      </c>
      <c r="B21" s="316" t="s">
        <v>445</v>
      </c>
      <c r="C21" s="316">
        <v>5497</v>
      </c>
      <c r="D21" s="320">
        <v>43521</v>
      </c>
      <c r="E21" s="316" t="s">
        <v>429</v>
      </c>
      <c r="F21" s="316">
        <v>3710.47</v>
      </c>
      <c r="G21" s="316"/>
      <c r="H21" s="202">
        <f t="shared" ref="H21" si="24">F21-G21</f>
        <v>3710.47</v>
      </c>
      <c r="I21" s="285">
        <f t="shared" ref="I21" si="25">ROUND(H21/F21,10)</f>
        <v>1</v>
      </c>
      <c r="J21">
        <v>4211.01</v>
      </c>
      <c r="K21">
        <v>3955.73</v>
      </c>
      <c r="L21">
        <v>-255.28</v>
      </c>
      <c r="M21"/>
      <c r="N21"/>
      <c r="O21"/>
      <c r="P21" s="202">
        <f t="shared" ref="P21" si="26">J21-N21</f>
        <v>4211.01</v>
      </c>
      <c r="Q21" s="283">
        <f t="shared" ref="Q21" si="27">ROUND(P21/J21,10)</f>
        <v>1</v>
      </c>
      <c r="R21" s="202">
        <f t="shared" ref="R21" si="28">K21-M21</f>
        <v>3955.73</v>
      </c>
      <c r="S21" s="283">
        <f t="shared" ref="S21" si="29">ROUND(R21/K21,10)</f>
        <v>1</v>
      </c>
      <c r="T21" s="202">
        <f t="shared" ref="T21" si="30">L21-O21</f>
        <v>-255.28</v>
      </c>
      <c r="U21" s="283">
        <f t="shared" ref="U21" si="31">ROUND(T21/L21,10)</f>
        <v>1</v>
      </c>
      <c r="V21" s="8"/>
    </row>
    <row r="22" spans="1:22" ht="15">
      <c r="A22" s="325">
        <v>599933900</v>
      </c>
      <c r="B22" s="316" t="s">
        <v>446</v>
      </c>
      <c r="C22" s="316">
        <v>3050</v>
      </c>
      <c r="D22" s="320">
        <v>44315</v>
      </c>
      <c r="E22" s="316" t="s">
        <v>429</v>
      </c>
      <c r="F22" s="316">
        <v>841.8</v>
      </c>
      <c r="G22" s="316"/>
      <c r="H22" s="202">
        <f t="shared" si="8"/>
        <v>841.8</v>
      </c>
      <c r="I22" s="285">
        <f t="shared" si="9"/>
        <v>1</v>
      </c>
      <c r="J22">
        <v>1017.02</v>
      </c>
      <c r="K22">
        <v>897.44</v>
      </c>
      <c r="L22">
        <v>-119.58</v>
      </c>
      <c r="M22"/>
      <c r="N22"/>
      <c r="O22"/>
      <c r="P22" s="202">
        <f t="shared" si="10"/>
        <v>1017.02</v>
      </c>
      <c r="Q22" s="283">
        <f t="shared" si="11"/>
        <v>1</v>
      </c>
      <c r="R22" s="202">
        <f t="shared" si="12"/>
        <v>897.44</v>
      </c>
      <c r="S22" s="283">
        <f t="shared" si="13"/>
        <v>1</v>
      </c>
      <c r="T22" s="202">
        <f t="shared" si="14"/>
        <v>-119.58</v>
      </c>
      <c r="U22" s="283">
        <f t="shared" si="15"/>
        <v>1</v>
      </c>
      <c r="V22" s="8"/>
    </row>
    <row r="23" spans="1:22" ht="15">
      <c r="A23" s="325" t="s">
        <v>425</v>
      </c>
      <c r="B23" s="316" t="s">
        <v>426</v>
      </c>
      <c r="C23" s="316">
        <v>471709.11</v>
      </c>
      <c r="D23" s="320">
        <v>45078</v>
      </c>
      <c r="E23" s="316" t="s">
        <v>435</v>
      </c>
      <c r="F23" s="316">
        <v>0</v>
      </c>
      <c r="G23" s="316"/>
      <c r="H23" s="202">
        <f t="shared" si="8"/>
        <v>0</v>
      </c>
      <c r="I23" s="285" t="e">
        <f t="shared" si="9"/>
        <v>#DIV/0!</v>
      </c>
      <c r="J23">
        <v>0</v>
      </c>
      <c r="K23">
        <v>0</v>
      </c>
      <c r="L23">
        <v>0</v>
      </c>
      <c r="M23"/>
      <c r="N23"/>
      <c r="O23"/>
      <c r="P23" s="202">
        <f t="shared" si="10"/>
        <v>0</v>
      </c>
      <c r="Q23" s="283" t="e">
        <f t="shared" si="11"/>
        <v>#DIV/0!</v>
      </c>
      <c r="R23" s="202">
        <f t="shared" si="12"/>
        <v>0</v>
      </c>
      <c r="S23" s="283" t="e">
        <f t="shared" si="13"/>
        <v>#DIV/0!</v>
      </c>
      <c r="T23" s="202">
        <f t="shared" si="14"/>
        <v>0</v>
      </c>
      <c r="U23" s="283" t="e">
        <f t="shared" si="15"/>
        <v>#DIV/0!</v>
      </c>
      <c r="V23" s="8"/>
    </row>
    <row r="24" spans="1:22" ht="15">
      <c r="A24" s="325" t="s">
        <v>425</v>
      </c>
      <c r="B24" s="316" t="s">
        <v>426</v>
      </c>
      <c r="C24" s="316">
        <v>5110.87</v>
      </c>
      <c r="D24" s="320">
        <v>45078</v>
      </c>
      <c r="E24" s="316" t="s">
        <v>435</v>
      </c>
      <c r="F24" s="316">
        <v>0</v>
      </c>
      <c r="G24" s="316"/>
      <c r="H24" s="202">
        <f t="shared" si="8"/>
        <v>0</v>
      </c>
      <c r="I24" s="285" t="e">
        <f t="shared" si="9"/>
        <v>#DIV/0!</v>
      </c>
      <c r="J24">
        <v>0</v>
      </c>
      <c r="K24">
        <v>0</v>
      </c>
      <c r="L24">
        <v>0</v>
      </c>
      <c r="M24"/>
      <c r="N24"/>
      <c r="O24"/>
      <c r="P24" s="202">
        <f t="shared" si="10"/>
        <v>0</v>
      </c>
      <c r="Q24" s="283" t="e">
        <f t="shared" si="11"/>
        <v>#DIV/0!</v>
      </c>
      <c r="R24" s="202">
        <f t="shared" si="12"/>
        <v>0</v>
      </c>
      <c r="S24" s="283" t="e">
        <f t="shared" si="13"/>
        <v>#DIV/0!</v>
      </c>
      <c r="T24" s="202">
        <f t="shared" si="14"/>
        <v>0</v>
      </c>
      <c r="U24" s="283" t="e">
        <f t="shared" si="15"/>
        <v>#DIV/0!</v>
      </c>
      <c r="V24" s="8"/>
    </row>
    <row r="25" spans="1:22" ht="15">
      <c r="A25" s="325" t="s">
        <v>447</v>
      </c>
      <c r="B25" s="316" t="s">
        <v>313</v>
      </c>
      <c r="C25" s="316">
        <v>67651</v>
      </c>
      <c r="D25" s="320">
        <v>45078</v>
      </c>
      <c r="E25" s="316" t="s">
        <v>431</v>
      </c>
      <c r="F25" s="316">
        <v>0</v>
      </c>
      <c r="G25" s="316"/>
      <c r="H25" s="202">
        <f t="shared" si="8"/>
        <v>0</v>
      </c>
      <c r="I25" s="285" t="e">
        <f t="shared" si="9"/>
        <v>#DIV/0!</v>
      </c>
      <c r="J25">
        <v>0</v>
      </c>
      <c r="K25">
        <v>0</v>
      </c>
      <c r="L25">
        <v>0</v>
      </c>
      <c r="M25"/>
      <c r="N25"/>
      <c r="O25"/>
      <c r="P25" s="202">
        <f t="shared" si="10"/>
        <v>0</v>
      </c>
      <c r="Q25" s="283" t="e">
        <f t="shared" si="11"/>
        <v>#DIV/0!</v>
      </c>
      <c r="R25" s="202">
        <f t="shared" si="12"/>
        <v>0</v>
      </c>
      <c r="S25" s="283" t="e">
        <f t="shared" si="13"/>
        <v>#DIV/0!</v>
      </c>
      <c r="T25" s="202">
        <f t="shared" si="14"/>
        <v>0</v>
      </c>
      <c r="U25" s="283" t="e">
        <f t="shared" si="15"/>
        <v>#DIV/0!</v>
      </c>
      <c r="V25" s="8"/>
    </row>
    <row r="26" spans="1:22" ht="15">
      <c r="A26" s="325">
        <v>403197908</v>
      </c>
      <c r="B26" s="316" t="s">
        <v>294</v>
      </c>
      <c r="C26" s="316">
        <v>1981</v>
      </c>
      <c r="D26" s="320">
        <v>45062</v>
      </c>
      <c r="E26" s="316" t="s">
        <v>429</v>
      </c>
      <c r="F26" s="316">
        <v>365.74</v>
      </c>
      <c r="G26" s="316"/>
      <c r="H26" s="202">
        <f t="shared" si="8"/>
        <v>365.74</v>
      </c>
      <c r="I26" s="285">
        <f t="shared" si="9"/>
        <v>1</v>
      </c>
      <c r="J26">
        <v>397.29</v>
      </c>
      <c r="K26">
        <v>389.92</v>
      </c>
      <c r="L26">
        <v>-7.37</v>
      </c>
      <c r="M26"/>
      <c r="N26"/>
      <c r="O26"/>
      <c r="P26" s="202">
        <f t="shared" si="10"/>
        <v>397.29</v>
      </c>
      <c r="Q26" s="283">
        <f t="shared" si="11"/>
        <v>1</v>
      </c>
      <c r="R26" s="202">
        <f t="shared" si="12"/>
        <v>389.92</v>
      </c>
      <c r="S26" s="283">
        <f t="shared" si="13"/>
        <v>1</v>
      </c>
      <c r="T26" s="202">
        <f t="shared" si="14"/>
        <v>-7.37</v>
      </c>
      <c r="U26" s="283">
        <f t="shared" si="15"/>
        <v>1</v>
      </c>
      <c r="V26" s="8"/>
    </row>
    <row r="27" spans="1:22" ht="15">
      <c r="A27" s="325">
        <v>403197908</v>
      </c>
      <c r="B27" s="316" t="s">
        <v>294</v>
      </c>
      <c r="C27" s="316">
        <v>1495</v>
      </c>
      <c r="D27" s="320">
        <v>42871</v>
      </c>
      <c r="E27" s="316" t="s">
        <v>429</v>
      </c>
      <c r="F27" s="316">
        <v>788.61</v>
      </c>
      <c r="G27" s="316"/>
      <c r="H27" s="202">
        <f t="shared" si="8"/>
        <v>788.61</v>
      </c>
      <c r="I27" s="285">
        <f t="shared" si="9"/>
        <v>1</v>
      </c>
      <c r="J27">
        <v>861.4</v>
      </c>
      <c r="K27">
        <v>840.74</v>
      </c>
      <c r="L27">
        <v>-20.66</v>
      </c>
      <c r="M27"/>
      <c r="N27"/>
      <c r="O27"/>
      <c r="P27" s="202">
        <f t="shared" si="10"/>
        <v>861.4</v>
      </c>
      <c r="Q27" s="283">
        <f t="shared" si="11"/>
        <v>1</v>
      </c>
      <c r="R27" s="202">
        <f t="shared" si="12"/>
        <v>840.74</v>
      </c>
      <c r="S27" s="283">
        <f t="shared" si="13"/>
        <v>1</v>
      </c>
      <c r="T27" s="202">
        <f t="shared" si="14"/>
        <v>-20.66</v>
      </c>
      <c r="U27" s="283">
        <f t="shared" si="15"/>
        <v>1</v>
      </c>
      <c r="V27" s="8"/>
    </row>
    <row r="28" spans="1:22" ht="15">
      <c r="A28" s="325">
        <v>403197908</v>
      </c>
      <c r="B28" s="316" t="s">
        <v>294</v>
      </c>
      <c r="C28" s="316">
        <v>2330</v>
      </c>
      <c r="D28" s="320">
        <v>44334</v>
      </c>
      <c r="E28" s="316" t="s">
        <v>429</v>
      </c>
      <c r="F28" s="316">
        <v>1843.61</v>
      </c>
      <c r="G28" s="316"/>
      <c r="H28" s="202">
        <f t="shared" si="8"/>
        <v>1843.61</v>
      </c>
      <c r="I28" s="285">
        <f t="shared" si="9"/>
        <v>1</v>
      </c>
      <c r="J28">
        <v>2225.98</v>
      </c>
      <c r="K28">
        <v>1965.47</v>
      </c>
      <c r="L28">
        <v>-260.51</v>
      </c>
      <c r="M28"/>
      <c r="N28"/>
      <c r="O28"/>
      <c r="P28" s="202">
        <f t="shared" si="10"/>
        <v>2225.98</v>
      </c>
      <c r="Q28" s="283">
        <f t="shared" si="11"/>
        <v>1</v>
      </c>
      <c r="R28" s="202">
        <f t="shared" si="12"/>
        <v>1965.47</v>
      </c>
      <c r="S28" s="283">
        <f t="shared" si="13"/>
        <v>1</v>
      </c>
      <c r="T28" s="202">
        <f t="shared" si="14"/>
        <v>-260.51</v>
      </c>
      <c r="U28" s="283">
        <f t="shared" si="15"/>
        <v>1</v>
      </c>
      <c r="V28" s="8"/>
    </row>
    <row r="29" spans="1:22" ht="15">
      <c r="A29" s="325">
        <v>403197908</v>
      </c>
      <c r="B29" s="316" t="s">
        <v>294</v>
      </c>
      <c r="C29" s="316">
        <v>1930</v>
      </c>
      <c r="D29" s="320">
        <v>43235</v>
      </c>
      <c r="E29" s="316" t="s">
        <v>429</v>
      </c>
      <c r="F29" s="316">
        <v>1323.5</v>
      </c>
      <c r="G29" s="316"/>
      <c r="H29" s="202">
        <f t="shared" si="8"/>
        <v>1323.5</v>
      </c>
      <c r="I29" s="285">
        <f t="shared" si="9"/>
        <v>1</v>
      </c>
      <c r="J29">
        <v>1572.25</v>
      </c>
      <c r="K29">
        <v>1410.98</v>
      </c>
      <c r="L29">
        <v>-161.27000000000001</v>
      </c>
      <c r="M29"/>
      <c r="N29"/>
      <c r="O29"/>
      <c r="P29" s="202">
        <f t="shared" si="10"/>
        <v>1572.25</v>
      </c>
      <c r="Q29" s="283">
        <f t="shared" si="11"/>
        <v>1</v>
      </c>
      <c r="R29" s="202">
        <f t="shared" si="12"/>
        <v>1410.98</v>
      </c>
      <c r="S29" s="283">
        <f t="shared" si="13"/>
        <v>1</v>
      </c>
      <c r="T29" s="202">
        <f t="shared" si="14"/>
        <v>-161.27000000000001</v>
      </c>
      <c r="U29" s="283">
        <f t="shared" si="15"/>
        <v>1</v>
      </c>
      <c r="V29" s="8"/>
    </row>
    <row r="30" spans="1:22" ht="15">
      <c r="A30" s="325">
        <v>403197908</v>
      </c>
      <c r="B30" s="316" t="s">
        <v>294</v>
      </c>
      <c r="C30" s="316">
        <v>1981</v>
      </c>
      <c r="D30" s="320">
        <v>44698</v>
      </c>
      <c r="E30" s="316" t="s">
        <v>429</v>
      </c>
      <c r="F30" s="316">
        <v>1724.21</v>
      </c>
      <c r="G30" s="316"/>
      <c r="H30" s="202">
        <f t="shared" si="8"/>
        <v>1724.21</v>
      </c>
      <c r="I30" s="285">
        <f t="shared" si="9"/>
        <v>1</v>
      </c>
      <c r="J30">
        <v>1792.23</v>
      </c>
      <c r="K30">
        <v>1838.18</v>
      </c>
      <c r="L30">
        <v>45.95</v>
      </c>
      <c r="M30"/>
      <c r="N30"/>
      <c r="O30"/>
      <c r="P30" s="202">
        <f t="shared" si="10"/>
        <v>1792.23</v>
      </c>
      <c r="Q30" s="283">
        <f t="shared" si="11"/>
        <v>1</v>
      </c>
      <c r="R30" s="202">
        <f t="shared" si="12"/>
        <v>1838.18</v>
      </c>
      <c r="S30" s="283">
        <f t="shared" si="13"/>
        <v>1</v>
      </c>
      <c r="T30" s="202">
        <f t="shared" si="14"/>
        <v>45.95</v>
      </c>
      <c r="U30" s="283">
        <f t="shared" si="15"/>
        <v>1</v>
      </c>
      <c r="V30" s="8"/>
    </row>
    <row r="31" spans="1:22" ht="15">
      <c r="A31" s="325">
        <v>403197908</v>
      </c>
      <c r="B31" s="316" t="s">
        <v>294</v>
      </c>
      <c r="C31" s="316">
        <v>2330</v>
      </c>
      <c r="D31" s="320">
        <v>43599</v>
      </c>
      <c r="E31" s="316" t="s">
        <v>429</v>
      </c>
      <c r="F31" s="316">
        <v>2058.6999999999998</v>
      </c>
      <c r="G31" s="316"/>
      <c r="H31" s="202">
        <f t="shared" si="0"/>
        <v>2058.6999999999998</v>
      </c>
      <c r="I31" s="285">
        <f t="shared" si="1"/>
        <v>1</v>
      </c>
      <c r="J31">
        <v>2314.8000000000002</v>
      </c>
      <c r="K31">
        <v>2194.7800000000002</v>
      </c>
      <c r="L31">
        <v>-120.02</v>
      </c>
      <c r="M31"/>
      <c r="N31"/>
      <c r="O31"/>
      <c r="P31" s="202">
        <f t="shared" si="2"/>
        <v>2314.8000000000002</v>
      </c>
      <c r="Q31" s="283">
        <f t="shared" si="3"/>
        <v>1</v>
      </c>
      <c r="R31" s="202">
        <f t="shared" si="4"/>
        <v>2194.7800000000002</v>
      </c>
      <c r="S31" s="283">
        <f t="shared" si="5"/>
        <v>1</v>
      </c>
      <c r="T31" s="202">
        <f t="shared" si="6"/>
        <v>-120.02</v>
      </c>
      <c r="U31" s="283">
        <f t="shared" si="7"/>
        <v>1</v>
      </c>
      <c r="V31" s="8"/>
    </row>
    <row r="32" spans="1:22" ht="15">
      <c r="A32" s="325">
        <v>474184900</v>
      </c>
      <c r="B32" s="316" t="s">
        <v>361</v>
      </c>
      <c r="C32" s="316">
        <v>3329</v>
      </c>
      <c r="D32" s="320">
        <v>42859</v>
      </c>
      <c r="E32" s="316" t="s">
        <v>429</v>
      </c>
      <c r="F32" s="316">
        <v>1053.6300000000001</v>
      </c>
      <c r="G32" s="316"/>
      <c r="H32" s="202">
        <f t="shared" si="0"/>
        <v>1053.6300000000001</v>
      </c>
      <c r="I32" s="285">
        <f t="shared" si="1"/>
        <v>1</v>
      </c>
      <c r="J32">
        <v>1148.6099999999999</v>
      </c>
      <c r="K32">
        <v>1123.28</v>
      </c>
      <c r="L32">
        <v>-25.33</v>
      </c>
      <c r="M32"/>
      <c r="N32"/>
      <c r="O32"/>
      <c r="P32" s="202">
        <f t="shared" si="2"/>
        <v>1148.6099999999999</v>
      </c>
      <c r="Q32" s="283">
        <f t="shared" ref="Q32" si="32">ROUND(P32/J32,10)</f>
        <v>1</v>
      </c>
      <c r="R32" s="202">
        <f t="shared" si="4"/>
        <v>1123.28</v>
      </c>
      <c r="S32" s="283">
        <f t="shared" ref="S32" si="33">ROUND(R32/K32,10)</f>
        <v>1</v>
      </c>
      <c r="T32" s="202">
        <f t="shared" si="6"/>
        <v>-25.33</v>
      </c>
      <c r="U32" s="283">
        <f t="shared" si="7"/>
        <v>1</v>
      </c>
      <c r="V32" s="8"/>
    </row>
    <row r="33" spans="1:22" ht="15">
      <c r="A33" s="325">
        <v>474184900</v>
      </c>
      <c r="B33" s="316" t="s">
        <v>361</v>
      </c>
      <c r="C33" s="316">
        <v>4299</v>
      </c>
      <c r="D33" s="320">
        <v>43223</v>
      </c>
      <c r="E33" s="316" t="s">
        <v>429</v>
      </c>
      <c r="F33" s="316">
        <v>1417.33</v>
      </c>
      <c r="G33" s="316"/>
      <c r="H33" s="202">
        <f t="shared" si="0"/>
        <v>1417.33</v>
      </c>
      <c r="I33" s="285">
        <f t="shared" si="1"/>
        <v>1</v>
      </c>
      <c r="J33">
        <v>1712.41</v>
      </c>
      <c r="K33">
        <v>1511.02</v>
      </c>
      <c r="L33">
        <v>-201.39</v>
      </c>
      <c r="M33"/>
      <c r="N33"/>
      <c r="O33"/>
      <c r="P33" s="202">
        <f t="shared" si="2"/>
        <v>1712.41</v>
      </c>
      <c r="Q33" s="283">
        <f t="shared" si="3"/>
        <v>1</v>
      </c>
      <c r="R33" s="202">
        <f t="shared" si="4"/>
        <v>1511.02</v>
      </c>
      <c r="S33" s="283">
        <f t="shared" si="5"/>
        <v>1</v>
      </c>
      <c r="T33" s="202">
        <f t="shared" si="6"/>
        <v>-201.39</v>
      </c>
      <c r="U33" s="283">
        <f t="shared" si="7"/>
        <v>1</v>
      </c>
      <c r="V33" s="8"/>
    </row>
    <row r="34" spans="1:22" ht="15">
      <c r="A34" s="325">
        <v>474184900</v>
      </c>
      <c r="B34" s="316" t="s">
        <v>361</v>
      </c>
      <c r="C34" s="316">
        <v>5099</v>
      </c>
      <c r="D34" s="320">
        <v>43587</v>
      </c>
      <c r="E34" s="316" t="s">
        <v>429</v>
      </c>
      <c r="F34" s="316">
        <v>1681.08</v>
      </c>
      <c r="G34" s="316"/>
      <c r="H34" s="202">
        <f t="shared" si="0"/>
        <v>1681.08</v>
      </c>
      <c r="I34" s="285">
        <f t="shared" si="1"/>
        <v>1</v>
      </c>
      <c r="J34">
        <v>1877.09</v>
      </c>
      <c r="K34">
        <v>1792.2</v>
      </c>
      <c r="L34">
        <v>-84.89</v>
      </c>
      <c r="M34"/>
      <c r="N34"/>
      <c r="O34"/>
      <c r="P34" s="202">
        <f t="shared" si="2"/>
        <v>1877.09</v>
      </c>
      <c r="Q34" s="283">
        <f t="shared" si="3"/>
        <v>1</v>
      </c>
      <c r="R34" s="202">
        <f t="shared" si="4"/>
        <v>1792.2</v>
      </c>
      <c r="S34" s="283">
        <f t="shared" si="5"/>
        <v>1</v>
      </c>
      <c r="T34" s="202">
        <f t="shared" si="6"/>
        <v>-84.89</v>
      </c>
      <c r="U34" s="283">
        <f t="shared" si="7"/>
        <v>1</v>
      </c>
      <c r="V34" s="8"/>
    </row>
    <row r="35" spans="1:22" ht="15">
      <c r="A35" s="325">
        <v>474184900</v>
      </c>
      <c r="B35" s="316" t="s">
        <v>361</v>
      </c>
      <c r="C35" s="316">
        <v>5099</v>
      </c>
      <c r="D35" s="320">
        <v>43985</v>
      </c>
      <c r="E35" s="316" t="s">
        <v>429</v>
      </c>
      <c r="F35" s="316">
        <v>1748.32</v>
      </c>
      <c r="G35" s="316"/>
      <c r="H35" s="202">
        <f t="shared" si="0"/>
        <v>1748.32</v>
      </c>
      <c r="I35" s="285">
        <f t="shared" si="1"/>
        <v>1</v>
      </c>
      <c r="J35">
        <v>1944.74</v>
      </c>
      <c r="K35">
        <v>1863.88</v>
      </c>
      <c r="L35">
        <v>-80.86</v>
      </c>
      <c r="M35"/>
      <c r="N35"/>
      <c r="O35"/>
      <c r="P35" s="202">
        <f t="shared" si="2"/>
        <v>1944.74</v>
      </c>
      <c r="Q35" s="283">
        <f t="shared" si="3"/>
        <v>1</v>
      </c>
      <c r="R35" s="202">
        <f t="shared" si="4"/>
        <v>1863.88</v>
      </c>
      <c r="S35" s="283">
        <f t="shared" si="5"/>
        <v>1</v>
      </c>
      <c r="T35" s="202">
        <f t="shared" si="6"/>
        <v>-80.86</v>
      </c>
      <c r="U35" s="283">
        <f t="shared" si="7"/>
        <v>1</v>
      </c>
      <c r="V35" s="8"/>
    </row>
    <row r="36" spans="1:22" ht="15">
      <c r="A36" s="325">
        <v>474184900</v>
      </c>
      <c r="B36" s="316" t="s">
        <v>361</v>
      </c>
      <c r="C36" s="316">
        <v>5099</v>
      </c>
      <c r="D36" s="320">
        <v>44314</v>
      </c>
      <c r="E36" s="316" t="s">
        <v>429</v>
      </c>
      <c r="F36" s="316">
        <v>1882.81</v>
      </c>
      <c r="G36" s="316"/>
      <c r="H36" s="202">
        <f t="shared" si="0"/>
        <v>1882.81</v>
      </c>
      <c r="I36" s="285">
        <f t="shared" si="1"/>
        <v>1</v>
      </c>
      <c r="J36">
        <v>2274.9</v>
      </c>
      <c r="K36">
        <v>2007.26</v>
      </c>
      <c r="L36">
        <v>-267.64</v>
      </c>
      <c r="M36"/>
      <c r="N36"/>
      <c r="O36"/>
      <c r="P36" s="202">
        <f t="shared" si="2"/>
        <v>2274.9</v>
      </c>
      <c r="Q36" s="283">
        <f t="shared" si="3"/>
        <v>1</v>
      </c>
      <c r="R36" s="202">
        <f t="shared" si="4"/>
        <v>2007.26</v>
      </c>
      <c r="S36" s="283">
        <f t="shared" si="5"/>
        <v>1</v>
      </c>
      <c r="T36" s="202">
        <f t="shared" si="6"/>
        <v>-267.64</v>
      </c>
      <c r="U36" s="283">
        <f t="shared" si="7"/>
        <v>1</v>
      </c>
      <c r="V36" s="8"/>
    </row>
    <row r="37" spans="1:22" ht="15">
      <c r="A37" s="325">
        <v>474184900</v>
      </c>
      <c r="B37" s="316" t="s">
        <v>361</v>
      </c>
      <c r="C37" s="316">
        <v>5099</v>
      </c>
      <c r="D37" s="320">
        <v>44678</v>
      </c>
      <c r="E37" s="316" t="s">
        <v>429</v>
      </c>
      <c r="F37" s="316">
        <v>2487.9899999999998</v>
      </c>
      <c r="G37" s="316"/>
      <c r="H37" s="202">
        <f t="shared" si="0"/>
        <v>2487.9899999999998</v>
      </c>
      <c r="I37" s="285">
        <f t="shared" si="1"/>
        <v>1</v>
      </c>
      <c r="J37">
        <v>2664.02</v>
      </c>
      <c r="K37">
        <v>2652.45</v>
      </c>
      <c r="L37">
        <v>-11.57</v>
      </c>
      <c r="M37"/>
      <c r="N37"/>
      <c r="O37"/>
      <c r="P37" s="202">
        <f t="shared" si="2"/>
        <v>2664.02</v>
      </c>
      <c r="Q37" s="283">
        <f t="shared" si="3"/>
        <v>1</v>
      </c>
      <c r="R37" s="202">
        <f t="shared" si="4"/>
        <v>2652.45</v>
      </c>
      <c r="S37" s="283">
        <f t="shared" si="5"/>
        <v>1</v>
      </c>
      <c r="T37" s="202">
        <f t="shared" si="6"/>
        <v>-11.57</v>
      </c>
      <c r="U37" s="283">
        <f t="shared" si="7"/>
        <v>1</v>
      </c>
      <c r="V37" s="8"/>
    </row>
    <row r="38" spans="1:22" ht="15">
      <c r="A38" s="325">
        <v>474184900</v>
      </c>
      <c r="B38" s="316" t="s">
        <v>361</v>
      </c>
      <c r="C38" s="316">
        <v>4336</v>
      </c>
      <c r="D38" s="320">
        <v>45050</v>
      </c>
      <c r="E38" s="316" t="s">
        <v>429</v>
      </c>
      <c r="F38" s="316">
        <v>2515.96</v>
      </c>
      <c r="G38" s="316"/>
      <c r="H38" s="202">
        <f t="shared" si="0"/>
        <v>2515.96</v>
      </c>
      <c r="I38" s="285">
        <f t="shared" si="1"/>
        <v>1</v>
      </c>
      <c r="J38">
        <v>2762.27</v>
      </c>
      <c r="K38">
        <v>2682.27</v>
      </c>
      <c r="L38">
        <v>-80</v>
      </c>
      <c r="M38"/>
      <c r="N38"/>
      <c r="O38"/>
      <c r="P38" s="202">
        <f t="shared" si="2"/>
        <v>2762.27</v>
      </c>
      <c r="Q38" s="283">
        <f t="shared" si="3"/>
        <v>1</v>
      </c>
      <c r="R38" s="202">
        <f t="shared" si="4"/>
        <v>2682.27</v>
      </c>
      <c r="S38" s="283">
        <f t="shared" si="5"/>
        <v>1</v>
      </c>
      <c r="T38" s="202">
        <f t="shared" si="6"/>
        <v>-80</v>
      </c>
      <c r="U38" s="283">
        <f t="shared" si="7"/>
        <v>1</v>
      </c>
      <c r="V38" s="8"/>
    </row>
    <row r="39" spans="1:22" ht="15">
      <c r="A39" s="325">
        <v>533004909</v>
      </c>
      <c r="B39" s="316" t="s">
        <v>448</v>
      </c>
      <c r="C39" s="316">
        <v>6807</v>
      </c>
      <c r="D39" s="320">
        <v>44348</v>
      </c>
      <c r="E39" s="316" t="s">
        <v>429</v>
      </c>
      <c r="F39" s="316">
        <v>438.37</v>
      </c>
      <c r="G39" s="316"/>
      <c r="H39" s="202">
        <f t="shared" si="0"/>
        <v>438.37</v>
      </c>
      <c r="I39" s="285">
        <f t="shared" si="1"/>
        <v>1</v>
      </c>
      <c r="J39">
        <v>534</v>
      </c>
      <c r="K39">
        <v>467.35</v>
      </c>
      <c r="L39">
        <v>-66.650000000000006</v>
      </c>
      <c r="M39"/>
      <c r="N39"/>
      <c r="O39"/>
      <c r="P39" s="202">
        <f t="shared" si="2"/>
        <v>534</v>
      </c>
      <c r="Q39" s="283">
        <f t="shared" si="3"/>
        <v>1</v>
      </c>
      <c r="R39" s="202">
        <f t="shared" si="4"/>
        <v>467.35</v>
      </c>
      <c r="S39" s="283">
        <f t="shared" si="5"/>
        <v>1</v>
      </c>
      <c r="T39" s="202">
        <f t="shared" si="6"/>
        <v>-66.650000000000006</v>
      </c>
      <c r="U39" s="283">
        <f t="shared" si="7"/>
        <v>1</v>
      </c>
      <c r="V39" s="8"/>
    </row>
    <row r="40" spans="1:22" ht="15">
      <c r="A40" s="325">
        <v>575035902</v>
      </c>
      <c r="B40" s="316" t="s">
        <v>449</v>
      </c>
      <c r="C40" s="316">
        <v>16586</v>
      </c>
      <c r="D40" s="320">
        <v>42878</v>
      </c>
      <c r="E40" s="316" t="s">
        <v>429</v>
      </c>
      <c r="F40" s="316">
        <v>349.96</v>
      </c>
      <c r="G40" s="316"/>
      <c r="H40" s="202">
        <f t="shared" si="0"/>
        <v>349.96</v>
      </c>
      <c r="I40" s="285">
        <f t="shared" si="1"/>
        <v>1</v>
      </c>
      <c r="J40">
        <v>391.78</v>
      </c>
      <c r="K40">
        <v>373.09</v>
      </c>
      <c r="L40">
        <v>-18.690000000000001</v>
      </c>
      <c r="M40"/>
      <c r="N40"/>
      <c r="O40"/>
      <c r="P40" s="202">
        <f t="shared" si="2"/>
        <v>391.78</v>
      </c>
      <c r="Q40" s="283">
        <f t="shared" si="3"/>
        <v>1</v>
      </c>
      <c r="R40" s="202">
        <f t="shared" si="4"/>
        <v>373.09</v>
      </c>
      <c r="S40" s="283">
        <f t="shared" si="5"/>
        <v>1</v>
      </c>
      <c r="T40" s="202">
        <f t="shared" si="6"/>
        <v>-18.690000000000001</v>
      </c>
      <c r="U40" s="283">
        <f t="shared" si="7"/>
        <v>1</v>
      </c>
      <c r="V40" s="8"/>
    </row>
    <row r="41" spans="1:22" ht="15">
      <c r="A41" s="325">
        <v>575035902</v>
      </c>
      <c r="B41" s="316" t="s">
        <v>449</v>
      </c>
      <c r="C41" s="316">
        <v>16586</v>
      </c>
      <c r="D41" s="320">
        <v>42878</v>
      </c>
      <c r="E41" s="316" t="s">
        <v>429</v>
      </c>
      <c r="F41" s="316">
        <v>481.2</v>
      </c>
      <c r="G41" s="316"/>
      <c r="H41" s="202">
        <f t="shared" si="0"/>
        <v>481.2</v>
      </c>
      <c r="I41" s="285">
        <f t="shared" si="1"/>
        <v>1</v>
      </c>
      <c r="J41">
        <v>538.70000000000005</v>
      </c>
      <c r="K41">
        <v>513.01</v>
      </c>
      <c r="L41">
        <v>-25.69</v>
      </c>
      <c r="M41"/>
      <c r="N41"/>
      <c r="O41"/>
      <c r="P41" s="202">
        <f t="shared" si="2"/>
        <v>538.70000000000005</v>
      </c>
      <c r="Q41" s="283">
        <f t="shared" si="3"/>
        <v>1</v>
      </c>
      <c r="R41" s="202">
        <f t="shared" si="4"/>
        <v>513.01</v>
      </c>
      <c r="S41" s="283">
        <f t="shared" si="5"/>
        <v>1</v>
      </c>
      <c r="T41" s="202">
        <f t="shared" si="6"/>
        <v>-25.69</v>
      </c>
      <c r="U41" s="283">
        <f t="shared" si="7"/>
        <v>1</v>
      </c>
      <c r="V41" s="8"/>
    </row>
    <row r="42" spans="1:22" ht="15">
      <c r="A42" s="325">
        <v>575035902</v>
      </c>
      <c r="B42" s="316" t="s">
        <v>449</v>
      </c>
      <c r="C42" s="316">
        <v>21421</v>
      </c>
      <c r="D42" s="320">
        <v>43249</v>
      </c>
      <c r="E42" s="316" t="s">
        <v>429</v>
      </c>
      <c r="F42" s="316">
        <v>621.48</v>
      </c>
      <c r="G42" s="316"/>
      <c r="H42" s="202">
        <f t="shared" si="0"/>
        <v>621.48</v>
      </c>
      <c r="I42" s="285">
        <f t="shared" si="1"/>
        <v>1</v>
      </c>
      <c r="J42">
        <v>724.3</v>
      </c>
      <c r="K42">
        <v>662.56</v>
      </c>
      <c r="L42">
        <v>-61.74</v>
      </c>
      <c r="M42"/>
      <c r="N42"/>
      <c r="O42"/>
      <c r="P42" s="202">
        <f t="shared" si="2"/>
        <v>724.3</v>
      </c>
      <c r="Q42" s="283">
        <f t="shared" si="3"/>
        <v>1</v>
      </c>
      <c r="R42" s="202">
        <f t="shared" si="4"/>
        <v>662.56</v>
      </c>
      <c r="S42" s="283">
        <f t="shared" si="5"/>
        <v>1</v>
      </c>
      <c r="T42" s="202">
        <f t="shared" si="6"/>
        <v>-61.74</v>
      </c>
      <c r="U42" s="283">
        <f t="shared" si="7"/>
        <v>1</v>
      </c>
      <c r="V42" s="8"/>
    </row>
    <row r="43" spans="1:22" ht="15">
      <c r="A43" s="325">
        <v>649926003</v>
      </c>
      <c r="B43" s="316" t="s">
        <v>349</v>
      </c>
      <c r="C43" s="316">
        <v>4932</v>
      </c>
      <c r="D43" s="320">
        <v>45105</v>
      </c>
      <c r="E43" s="316" t="s">
        <v>433</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655580009</v>
      </c>
      <c r="B44" s="316" t="s">
        <v>450</v>
      </c>
      <c r="C44" s="316">
        <v>12293</v>
      </c>
      <c r="D44" s="320">
        <v>45106</v>
      </c>
      <c r="E44" s="316" t="s">
        <v>433</v>
      </c>
      <c r="F44" s="316">
        <v>0</v>
      </c>
      <c r="G44" s="316"/>
      <c r="H44" s="202">
        <f t="shared" si="0"/>
        <v>0</v>
      </c>
      <c r="I44" s="285" t="e">
        <f t="shared" si="1"/>
        <v>#DIV/0!</v>
      </c>
      <c r="J44">
        <v>0</v>
      </c>
      <c r="K44">
        <v>0</v>
      </c>
      <c r="L44">
        <v>0</v>
      </c>
      <c r="M44"/>
      <c r="N44"/>
      <c r="O44"/>
      <c r="P44" s="202">
        <f t="shared" si="2"/>
        <v>0</v>
      </c>
      <c r="Q44" s="283" t="e">
        <f t="shared" si="3"/>
        <v>#DIV/0!</v>
      </c>
      <c r="R44" s="202">
        <f t="shared" si="4"/>
        <v>0</v>
      </c>
      <c r="S44" s="283" t="e">
        <f t="shared" si="5"/>
        <v>#DIV/0!</v>
      </c>
      <c r="T44" s="202">
        <f t="shared" si="6"/>
        <v>0</v>
      </c>
      <c r="U44" s="283" t="e">
        <f t="shared" si="7"/>
        <v>#DIV/0!</v>
      </c>
      <c r="V44" s="8"/>
    </row>
    <row r="45" spans="1:22" ht="15">
      <c r="A45" s="325">
        <v>664068004</v>
      </c>
      <c r="B45" s="316" t="s">
        <v>451</v>
      </c>
      <c r="C45" s="316">
        <v>4278</v>
      </c>
      <c r="D45" s="320">
        <v>45078</v>
      </c>
      <c r="E45" s="316" t="s">
        <v>433</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v>665942009</v>
      </c>
      <c r="B46" s="316" t="s">
        <v>452</v>
      </c>
      <c r="C46" s="316">
        <v>4222</v>
      </c>
      <c r="D46" s="320">
        <v>45100</v>
      </c>
      <c r="E46" s="316" t="s">
        <v>433</v>
      </c>
      <c r="F46" s="316">
        <v>0</v>
      </c>
      <c r="G46" s="316"/>
      <c r="H46" s="202">
        <f t="shared" si="0"/>
        <v>0</v>
      </c>
      <c r="I46" s="285" t="e">
        <f t="shared" si="1"/>
        <v>#DIV/0!</v>
      </c>
      <c r="J46">
        <v>0</v>
      </c>
      <c r="K46">
        <v>0</v>
      </c>
      <c r="L46">
        <v>0</v>
      </c>
      <c r="M46"/>
      <c r="N46"/>
      <c r="O46"/>
      <c r="P46" s="202">
        <f t="shared" si="2"/>
        <v>0</v>
      </c>
      <c r="Q46" s="283" t="e">
        <f t="shared" si="3"/>
        <v>#DIV/0!</v>
      </c>
      <c r="R46" s="202">
        <f t="shared" si="4"/>
        <v>0</v>
      </c>
      <c r="S46" s="283" t="e">
        <f t="shared" si="5"/>
        <v>#DIV/0!</v>
      </c>
      <c r="T46" s="202">
        <f t="shared" si="6"/>
        <v>0</v>
      </c>
      <c r="U46" s="283" t="e">
        <f t="shared" si="7"/>
        <v>#DIV/0!</v>
      </c>
      <c r="V46" s="8"/>
    </row>
    <row r="47" spans="1:22" ht="15">
      <c r="A47" s="325">
        <v>666114004</v>
      </c>
      <c r="B47" s="316" t="s">
        <v>453</v>
      </c>
      <c r="C47" s="316">
        <v>19388</v>
      </c>
      <c r="D47" s="320">
        <v>45082</v>
      </c>
      <c r="E47" s="316" t="s">
        <v>433</v>
      </c>
      <c r="F47" s="316">
        <v>0</v>
      </c>
      <c r="G47" s="316"/>
      <c r="H47" s="202">
        <f t="shared" si="0"/>
        <v>0</v>
      </c>
      <c r="I47" s="285" t="e">
        <f t="shared" si="1"/>
        <v>#DIV/0!</v>
      </c>
      <c r="J47">
        <v>0</v>
      </c>
      <c r="K47">
        <v>0</v>
      </c>
      <c r="L47">
        <v>0</v>
      </c>
      <c r="M47"/>
      <c r="N47"/>
      <c r="O47"/>
      <c r="P47" s="202">
        <f t="shared" si="2"/>
        <v>0</v>
      </c>
      <c r="Q47" s="283" t="e">
        <f t="shared" si="3"/>
        <v>#DIV/0!</v>
      </c>
      <c r="R47" s="202">
        <f t="shared" si="4"/>
        <v>0</v>
      </c>
      <c r="S47" s="283" t="e">
        <f t="shared" si="5"/>
        <v>#DIV/0!</v>
      </c>
      <c r="T47" s="202">
        <f t="shared" si="6"/>
        <v>0</v>
      </c>
      <c r="U47" s="283" t="e">
        <f t="shared" si="7"/>
        <v>#DIV/0!</v>
      </c>
      <c r="V47" s="8"/>
    </row>
    <row r="48" spans="1:22" ht="15">
      <c r="A48" s="325">
        <v>588950907</v>
      </c>
      <c r="B48" s="316" t="s">
        <v>342</v>
      </c>
      <c r="C48" s="316">
        <v>26729</v>
      </c>
      <c r="D48" s="320">
        <v>44257</v>
      </c>
      <c r="E48" s="316" t="s">
        <v>429</v>
      </c>
      <c r="F48" s="316">
        <v>1550.95</v>
      </c>
      <c r="G48" s="316"/>
      <c r="H48" s="202">
        <f t="shared" si="0"/>
        <v>1550.95</v>
      </c>
      <c r="I48" s="285">
        <f t="shared" si="1"/>
        <v>1</v>
      </c>
      <c r="J48">
        <v>1882.54</v>
      </c>
      <c r="K48">
        <v>1653.47</v>
      </c>
      <c r="L48">
        <v>-229.07</v>
      </c>
      <c r="M48"/>
      <c r="N48"/>
      <c r="O48"/>
      <c r="P48" s="202">
        <f t="shared" si="2"/>
        <v>1882.54</v>
      </c>
      <c r="Q48" s="283">
        <f t="shared" si="3"/>
        <v>1</v>
      </c>
      <c r="R48" s="202">
        <f t="shared" si="4"/>
        <v>1653.47</v>
      </c>
      <c r="S48" s="283">
        <f t="shared" si="5"/>
        <v>1</v>
      </c>
      <c r="T48" s="202">
        <f t="shared" si="6"/>
        <v>-229.07</v>
      </c>
      <c r="U48" s="283">
        <f t="shared" si="7"/>
        <v>1</v>
      </c>
      <c r="V48" s="8"/>
    </row>
    <row r="49" spans="1:22" ht="15">
      <c r="A49" s="325">
        <v>588950907</v>
      </c>
      <c r="B49" s="316" t="s">
        <v>342</v>
      </c>
      <c r="C49" s="316">
        <v>26729</v>
      </c>
      <c r="D49" s="320">
        <v>43522</v>
      </c>
      <c r="E49" s="316" t="s">
        <v>429</v>
      </c>
      <c r="F49" s="316">
        <v>1903.44</v>
      </c>
      <c r="G49" s="316"/>
      <c r="H49" s="202">
        <f t="shared" si="0"/>
        <v>1903.44</v>
      </c>
      <c r="I49" s="285">
        <f t="shared" si="1"/>
        <v>1</v>
      </c>
      <c r="J49">
        <v>2158.41</v>
      </c>
      <c r="K49">
        <v>2029.26</v>
      </c>
      <c r="L49">
        <v>-129.15</v>
      </c>
      <c r="M49"/>
      <c r="N49"/>
      <c r="O49"/>
      <c r="P49" s="202">
        <f t="shared" si="2"/>
        <v>2158.41</v>
      </c>
      <c r="Q49" s="283">
        <f t="shared" si="3"/>
        <v>1</v>
      </c>
      <c r="R49" s="202">
        <f t="shared" si="4"/>
        <v>2029.26</v>
      </c>
      <c r="S49" s="283">
        <f t="shared" si="5"/>
        <v>1</v>
      </c>
      <c r="T49" s="202">
        <f t="shared" si="6"/>
        <v>-129.15</v>
      </c>
      <c r="U49" s="283">
        <f t="shared" si="7"/>
        <v>1</v>
      </c>
      <c r="V49" s="8"/>
    </row>
    <row r="50" spans="1:22" ht="15">
      <c r="A50" s="325">
        <v>588950907</v>
      </c>
      <c r="B50" s="316" t="s">
        <v>342</v>
      </c>
      <c r="C50" s="316">
        <v>26729</v>
      </c>
      <c r="D50" s="320">
        <v>43886</v>
      </c>
      <c r="E50" s="316" t="s">
        <v>429</v>
      </c>
      <c r="F50" s="316">
        <v>1903.44</v>
      </c>
      <c r="G50" s="316"/>
      <c r="H50" s="202">
        <f t="shared" si="0"/>
        <v>1903.44</v>
      </c>
      <c r="I50" s="285">
        <f t="shared" si="1"/>
        <v>1</v>
      </c>
      <c r="J50">
        <v>2065.61</v>
      </c>
      <c r="K50">
        <v>2029.26</v>
      </c>
      <c r="L50">
        <v>-36.35</v>
      </c>
      <c r="M50"/>
      <c r="N50"/>
      <c r="O50"/>
      <c r="P50" s="202">
        <f t="shared" si="2"/>
        <v>2065.61</v>
      </c>
      <c r="Q50" s="283">
        <f t="shared" si="3"/>
        <v>1</v>
      </c>
      <c r="R50" s="202">
        <f t="shared" si="4"/>
        <v>2029.26</v>
      </c>
      <c r="S50" s="283">
        <f t="shared" si="5"/>
        <v>1</v>
      </c>
      <c r="T50" s="202">
        <f t="shared" si="6"/>
        <v>-36.35</v>
      </c>
      <c r="U50" s="283">
        <f t="shared" si="7"/>
        <v>1</v>
      </c>
      <c r="V50" s="8"/>
    </row>
    <row r="51" spans="1:22" ht="15">
      <c r="A51" s="325">
        <v>588950907</v>
      </c>
      <c r="B51" s="316" t="s">
        <v>342</v>
      </c>
      <c r="C51" s="316">
        <v>26729</v>
      </c>
      <c r="D51" s="320">
        <v>44614</v>
      </c>
      <c r="E51" s="316" t="s">
        <v>429</v>
      </c>
      <c r="F51" s="316">
        <v>1903.44</v>
      </c>
      <c r="G51" s="316"/>
      <c r="H51" s="202">
        <f t="shared" si="0"/>
        <v>1903.44</v>
      </c>
      <c r="I51" s="285">
        <f t="shared" si="1"/>
        <v>1</v>
      </c>
      <c r="J51">
        <v>2158.7800000000002</v>
      </c>
      <c r="K51">
        <v>2029.26</v>
      </c>
      <c r="L51">
        <v>-129.52000000000001</v>
      </c>
      <c r="M51"/>
      <c r="N51"/>
      <c r="O51"/>
      <c r="P51" s="202">
        <f t="shared" si="2"/>
        <v>2158.7800000000002</v>
      </c>
      <c r="Q51" s="283">
        <f t="shared" si="3"/>
        <v>1</v>
      </c>
      <c r="R51" s="202">
        <f t="shared" si="4"/>
        <v>2029.26</v>
      </c>
      <c r="S51" s="283">
        <f t="shared" si="5"/>
        <v>1</v>
      </c>
      <c r="T51" s="202">
        <f t="shared" si="6"/>
        <v>-129.52000000000001</v>
      </c>
      <c r="U51" s="283">
        <f t="shared" si="7"/>
        <v>1</v>
      </c>
      <c r="V51" s="8"/>
    </row>
    <row r="52" spans="1:22" ht="15">
      <c r="A52" s="325">
        <v>588950907</v>
      </c>
      <c r="B52" s="316" t="s">
        <v>342</v>
      </c>
      <c r="C52" s="316">
        <v>11346</v>
      </c>
      <c r="D52" s="320">
        <v>44978</v>
      </c>
      <c r="E52" s="316" t="s">
        <v>429</v>
      </c>
      <c r="F52" s="316">
        <v>957.6</v>
      </c>
      <c r="G52" s="316"/>
      <c r="H52" s="202">
        <f t="shared" si="0"/>
        <v>957.6</v>
      </c>
      <c r="I52" s="285">
        <f t="shared" si="1"/>
        <v>1</v>
      </c>
      <c r="J52">
        <v>1021.14</v>
      </c>
      <c r="K52">
        <v>1020.9</v>
      </c>
      <c r="L52">
        <v>-0.24</v>
      </c>
      <c r="M52"/>
      <c r="N52"/>
      <c r="O52"/>
      <c r="P52" s="202">
        <f t="shared" si="2"/>
        <v>1021.14</v>
      </c>
      <c r="Q52" s="283">
        <f t="shared" si="3"/>
        <v>1</v>
      </c>
      <c r="R52" s="202">
        <f t="shared" si="4"/>
        <v>1020.9</v>
      </c>
      <c r="S52" s="283">
        <f t="shared" si="5"/>
        <v>1</v>
      </c>
      <c r="T52" s="202">
        <f t="shared" si="6"/>
        <v>-0.24</v>
      </c>
      <c r="U52" s="283">
        <f t="shared" si="7"/>
        <v>1</v>
      </c>
      <c r="V52" s="8"/>
    </row>
    <row r="53" spans="1:22" ht="15">
      <c r="A53" s="325">
        <v>635640006</v>
      </c>
      <c r="B53" s="316" t="s">
        <v>396</v>
      </c>
      <c r="C53" s="316">
        <v>12500</v>
      </c>
      <c r="D53" s="320">
        <v>45099</v>
      </c>
      <c r="E53" s="316" t="s">
        <v>433</v>
      </c>
      <c r="F53" s="316">
        <v>0</v>
      </c>
      <c r="G53" s="316"/>
      <c r="H53" s="202">
        <f t="shared" si="0"/>
        <v>0</v>
      </c>
      <c r="I53" s="285" t="e">
        <f t="shared" si="1"/>
        <v>#DIV/0!</v>
      </c>
      <c r="J53">
        <v>0</v>
      </c>
      <c r="K53">
        <v>0</v>
      </c>
      <c r="L53">
        <v>0</v>
      </c>
      <c r="M53"/>
      <c r="N53"/>
      <c r="O53"/>
      <c r="P53" s="202">
        <f t="shared" si="2"/>
        <v>0</v>
      </c>
      <c r="Q53" s="283" t="e">
        <f t="shared" si="3"/>
        <v>#DIV/0!</v>
      </c>
      <c r="R53" s="202">
        <f t="shared" si="4"/>
        <v>0</v>
      </c>
      <c r="S53" s="283" t="e">
        <f t="shared" si="5"/>
        <v>#DIV/0!</v>
      </c>
      <c r="T53" s="202">
        <f t="shared" si="6"/>
        <v>0</v>
      </c>
      <c r="U53" s="283" t="e">
        <f t="shared" si="7"/>
        <v>#DIV/0!</v>
      </c>
      <c r="V53" s="8"/>
    </row>
    <row r="54" spans="1:22" ht="15">
      <c r="A54" s="325">
        <v>686930009</v>
      </c>
      <c r="B54" s="316" t="s">
        <v>454</v>
      </c>
      <c r="C54" s="316">
        <v>6584</v>
      </c>
      <c r="D54" s="320">
        <v>45100</v>
      </c>
      <c r="E54" s="316" t="s">
        <v>433</v>
      </c>
      <c r="F54" s="316">
        <v>0</v>
      </c>
      <c r="G54" s="316"/>
      <c r="H54" s="202">
        <f t="shared" si="0"/>
        <v>0</v>
      </c>
      <c r="I54" s="285" t="e">
        <f t="shared" si="1"/>
        <v>#DIV/0!</v>
      </c>
      <c r="J54">
        <v>0</v>
      </c>
      <c r="K54">
        <v>0</v>
      </c>
      <c r="L54">
        <v>0</v>
      </c>
      <c r="M54"/>
      <c r="N54"/>
      <c r="O54"/>
      <c r="P54" s="202">
        <f t="shared" si="2"/>
        <v>0</v>
      </c>
      <c r="Q54" s="283" t="e">
        <f t="shared" si="3"/>
        <v>#DIV/0!</v>
      </c>
      <c r="R54" s="202">
        <f t="shared" si="4"/>
        <v>0</v>
      </c>
      <c r="S54" s="283" t="e">
        <f t="shared" si="5"/>
        <v>#DIV/0!</v>
      </c>
      <c r="T54" s="202">
        <f t="shared" si="6"/>
        <v>0</v>
      </c>
      <c r="U54" s="283" t="e">
        <f t="shared" si="7"/>
        <v>#DIV/0!</v>
      </c>
      <c r="V54" s="8"/>
    </row>
    <row r="55" spans="1:22" ht="15">
      <c r="A55" s="325">
        <v>654902204</v>
      </c>
      <c r="B55" s="316" t="s">
        <v>455</v>
      </c>
      <c r="C55" s="316">
        <v>139515</v>
      </c>
      <c r="D55" s="320">
        <v>44971</v>
      </c>
      <c r="E55" s="316" t="s">
        <v>435</v>
      </c>
      <c r="F55" s="316">
        <v>1052.73</v>
      </c>
      <c r="G55" s="316"/>
      <c r="H55" s="202">
        <f t="shared" si="0"/>
        <v>1052.73</v>
      </c>
      <c r="I55" s="285">
        <f t="shared" si="1"/>
        <v>1</v>
      </c>
      <c r="J55">
        <v>1052.73</v>
      </c>
      <c r="K55">
        <v>1052.73</v>
      </c>
      <c r="L55">
        <v>0</v>
      </c>
      <c r="M55"/>
      <c r="N55"/>
      <c r="O55"/>
      <c r="P55" s="202">
        <f t="shared" si="2"/>
        <v>1052.73</v>
      </c>
      <c r="Q55" s="283">
        <f t="shared" si="3"/>
        <v>1</v>
      </c>
      <c r="R55" s="202">
        <f t="shared" si="4"/>
        <v>1052.73</v>
      </c>
      <c r="S55" s="283">
        <f t="shared" si="5"/>
        <v>1</v>
      </c>
      <c r="T55" s="202">
        <f t="shared" si="6"/>
        <v>0</v>
      </c>
      <c r="U55" s="283" t="e">
        <f t="shared" si="7"/>
        <v>#DIV/0!</v>
      </c>
      <c r="V55" s="8"/>
    </row>
    <row r="56" spans="1:22" ht="15">
      <c r="A56" s="325" t="s">
        <v>456</v>
      </c>
      <c r="B56" s="316" t="s">
        <v>457</v>
      </c>
      <c r="C56" s="316">
        <v>11886</v>
      </c>
      <c r="D56" s="320">
        <v>45092</v>
      </c>
      <c r="E56" s="316" t="s">
        <v>435</v>
      </c>
      <c r="F56" s="316">
        <v>0</v>
      </c>
      <c r="G56" s="316"/>
      <c r="H56" s="202">
        <f t="shared" si="0"/>
        <v>0</v>
      </c>
      <c r="I56" s="285" t="e">
        <f t="shared" si="1"/>
        <v>#DIV/0!</v>
      </c>
      <c r="J56">
        <v>0</v>
      </c>
      <c r="K56">
        <v>0</v>
      </c>
      <c r="L56">
        <v>0</v>
      </c>
      <c r="M56"/>
      <c r="N56"/>
      <c r="O56"/>
      <c r="P56" s="202">
        <f t="shared" si="2"/>
        <v>0</v>
      </c>
      <c r="Q56" s="283" t="e">
        <f t="shared" si="3"/>
        <v>#DIV/0!</v>
      </c>
      <c r="R56" s="202">
        <f t="shared" si="4"/>
        <v>0</v>
      </c>
      <c r="S56" s="283" t="e">
        <f t="shared" si="5"/>
        <v>#DIV/0!</v>
      </c>
      <c r="T56" s="202">
        <f t="shared" si="6"/>
        <v>0</v>
      </c>
      <c r="U56" s="283" t="e">
        <f t="shared" si="7"/>
        <v>#DIV/0!</v>
      </c>
      <c r="V56" s="8"/>
    </row>
    <row r="57" spans="1:22" ht="15">
      <c r="A57" s="325">
        <v>803054204</v>
      </c>
      <c r="B57" s="316" t="s">
        <v>458</v>
      </c>
      <c r="C57" s="316">
        <v>3130</v>
      </c>
      <c r="D57" s="320">
        <v>44712</v>
      </c>
      <c r="E57" s="316" t="s">
        <v>435</v>
      </c>
      <c r="F57" s="316">
        <v>439.47</v>
      </c>
      <c r="G57" s="316"/>
      <c r="H57" s="202">
        <f t="shared" si="0"/>
        <v>439.47</v>
      </c>
      <c r="I57" s="285">
        <f t="shared" si="1"/>
        <v>1</v>
      </c>
      <c r="J57">
        <v>439.47</v>
      </c>
      <c r="K57">
        <v>439.47</v>
      </c>
      <c r="L57">
        <v>0</v>
      </c>
      <c r="M57"/>
      <c r="N57"/>
      <c r="O57"/>
      <c r="P57" s="202">
        <f t="shared" si="2"/>
        <v>439.47</v>
      </c>
      <c r="Q57" s="283">
        <f t="shared" si="3"/>
        <v>1</v>
      </c>
      <c r="R57" s="202">
        <f t="shared" si="4"/>
        <v>439.47</v>
      </c>
      <c r="S57" s="283">
        <f t="shared" si="5"/>
        <v>1</v>
      </c>
      <c r="T57" s="202">
        <f t="shared" si="6"/>
        <v>0</v>
      </c>
      <c r="U57" s="283" t="e">
        <f t="shared" si="7"/>
        <v>#DIV/0!</v>
      </c>
      <c r="V57" s="8"/>
    </row>
    <row r="58" spans="1:22" ht="15">
      <c r="A58" s="325">
        <v>803054204</v>
      </c>
      <c r="B58" s="316" t="s">
        <v>458</v>
      </c>
      <c r="C58" s="316">
        <v>3900</v>
      </c>
      <c r="D58" s="320">
        <v>42877</v>
      </c>
      <c r="E58" s="316" t="s">
        <v>435</v>
      </c>
      <c r="F58" s="316">
        <v>1542</v>
      </c>
      <c r="G58" s="316"/>
      <c r="H58" s="202">
        <f t="shared" si="0"/>
        <v>1542</v>
      </c>
      <c r="I58" s="285">
        <f t="shared" si="1"/>
        <v>1</v>
      </c>
      <c r="J58">
        <v>1542</v>
      </c>
      <c r="K58">
        <v>1542</v>
      </c>
      <c r="L58">
        <v>0</v>
      </c>
      <c r="M58"/>
      <c r="N58"/>
      <c r="O58"/>
      <c r="P58" s="202">
        <f t="shared" si="2"/>
        <v>1542</v>
      </c>
      <c r="Q58" s="283">
        <f t="shared" si="3"/>
        <v>1</v>
      </c>
      <c r="R58" s="202">
        <f t="shared" si="4"/>
        <v>1542</v>
      </c>
      <c r="S58" s="283">
        <f t="shared" si="5"/>
        <v>1</v>
      </c>
      <c r="T58" s="202">
        <f t="shared" si="6"/>
        <v>0</v>
      </c>
      <c r="U58" s="283" t="e">
        <f t="shared" si="7"/>
        <v>#DIV/0!</v>
      </c>
      <c r="V58" s="8"/>
    </row>
    <row r="59" spans="1:22" ht="15">
      <c r="A59" s="325">
        <v>803054204</v>
      </c>
      <c r="B59" s="316" t="s">
        <v>458</v>
      </c>
      <c r="C59" s="316">
        <v>5050</v>
      </c>
      <c r="D59" s="320">
        <v>43249</v>
      </c>
      <c r="E59" s="316" t="s">
        <v>435</v>
      </c>
      <c r="F59" s="316">
        <v>2149.5300000000002</v>
      </c>
      <c r="G59" s="316"/>
      <c r="H59" s="202">
        <f t="shared" si="0"/>
        <v>2149.5300000000002</v>
      </c>
      <c r="I59" s="285">
        <f t="shared" si="1"/>
        <v>1</v>
      </c>
      <c r="J59">
        <v>2149.5300000000002</v>
      </c>
      <c r="K59">
        <v>2149.5300000000002</v>
      </c>
      <c r="L59">
        <v>0</v>
      </c>
      <c r="M59"/>
      <c r="N59"/>
      <c r="O59"/>
      <c r="P59" s="202">
        <f t="shared" si="2"/>
        <v>2149.5300000000002</v>
      </c>
      <c r="Q59" s="283">
        <f t="shared" si="3"/>
        <v>1</v>
      </c>
      <c r="R59" s="202">
        <f t="shared" si="4"/>
        <v>2149.5300000000002</v>
      </c>
      <c r="S59" s="283">
        <f t="shared" si="5"/>
        <v>1</v>
      </c>
      <c r="T59" s="202">
        <f t="shared" si="6"/>
        <v>0</v>
      </c>
      <c r="U59" s="283" t="e">
        <f t="shared" si="7"/>
        <v>#DIV/0!</v>
      </c>
      <c r="V59" s="8"/>
    </row>
    <row r="60" spans="1:22" ht="15">
      <c r="A60" s="325">
        <v>803054204</v>
      </c>
      <c r="B60" s="316" t="s">
        <v>458</v>
      </c>
      <c r="C60" s="316">
        <v>8380</v>
      </c>
      <c r="D60" s="320">
        <v>43613</v>
      </c>
      <c r="E60" s="316" t="s">
        <v>435</v>
      </c>
      <c r="F60" s="316">
        <v>3610.45</v>
      </c>
      <c r="G60" s="316"/>
      <c r="H60" s="202">
        <f t="shared" ref="H60:H71" si="34">F60-G60</f>
        <v>3610.45</v>
      </c>
      <c r="I60" s="285">
        <f t="shared" ref="I60:I71" si="35">ROUND(H60/F60,10)</f>
        <v>1</v>
      </c>
      <c r="J60">
        <v>3610.45</v>
      </c>
      <c r="K60">
        <v>3610.45</v>
      </c>
      <c r="L60">
        <v>0</v>
      </c>
      <c r="M60"/>
      <c r="N60"/>
      <c r="O60"/>
      <c r="P60" s="202">
        <f t="shared" ref="P60:P71" si="36">J60-N60</f>
        <v>3610.45</v>
      </c>
      <c r="Q60" s="283">
        <f t="shared" ref="Q60:Q71" si="37">ROUND(P60/J60,10)</f>
        <v>1</v>
      </c>
      <c r="R60" s="202">
        <f t="shared" ref="R60:R71" si="38">K60-M60</f>
        <v>3610.45</v>
      </c>
      <c r="S60" s="283">
        <f t="shared" ref="S60:S71" si="39">ROUND(R60/K60,10)</f>
        <v>1</v>
      </c>
      <c r="T60" s="202">
        <f t="shared" ref="T60:T71" si="40">L60-O60</f>
        <v>0</v>
      </c>
      <c r="U60" s="283" t="e">
        <f t="shared" ref="U60:U71" si="41">ROUND(T60/L60,10)</f>
        <v>#DIV/0!</v>
      </c>
      <c r="V60" s="8"/>
    </row>
    <row r="61" spans="1:22" ht="15">
      <c r="A61" s="325">
        <v>803054204</v>
      </c>
      <c r="B61" s="316" t="s">
        <v>458</v>
      </c>
      <c r="C61" s="316">
        <v>6980</v>
      </c>
      <c r="D61" s="320">
        <v>43984</v>
      </c>
      <c r="E61" s="316" t="s">
        <v>435</v>
      </c>
      <c r="F61" s="316">
        <v>3116.68</v>
      </c>
      <c r="G61" s="316"/>
      <c r="H61" s="202">
        <f t="shared" si="34"/>
        <v>3116.68</v>
      </c>
      <c r="I61" s="285">
        <f t="shared" si="35"/>
        <v>1</v>
      </c>
      <c r="J61">
        <v>3116.68</v>
      </c>
      <c r="K61">
        <v>3116.68</v>
      </c>
      <c r="L61">
        <v>0</v>
      </c>
      <c r="M61"/>
      <c r="N61"/>
      <c r="O61"/>
      <c r="P61" s="202">
        <f t="shared" si="36"/>
        <v>3116.68</v>
      </c>
      <c r="Q61" s="283">
        <f t="shared" si="37"/>
        <v>1</v>
      </c>
      <c r="R61" s="202">
        <f t="shared" si="38"/>
        <v>3116.68</v>
      </c>
      <c r="S61" s="283">
        <f t="shared" si="39"/>
        <v>1</v>
      </c>
      <c r="T61" s="202">
        <f t="shared" si="40"/>
        <v>0</v>
      </c>
      <c r="U61" s="283" t="e">
        <f t="shared" si="41"/>
        <v>#DIV/0!</v>
      </c>
      <c r="V61" s="8"/>
    </row>
    <row r="62" spans="1:22" ht="15">
      <c r="A62" s="325">
        <v>803054204</v>
      </c>
      <c r="B62" s="316" t="s">
        <v>458</v>
      </c>
      <c r="C62" s="316">
        <v>3130</v>
      </c>
      <c r="D62" s="320">
        <v>44712</v>
      </c>
      <c r="E62" s="316" t="s">
        <v>435</v>
      </c>
      <c r="F62" s="316">
        <v>1680.29</v>
      </c>
      <c r="G62" s="316"/>
      <c r="H62" s="202">
        <f t="shared" si="34"/>
        <v>1680.29</v>
      </c>
      <c r="I62" s="285">
        <f t="shared" si="35"/>
        <v>1</v>
      </c>
      <c r="J62">
        <v>1680.29</v>
      </c>
      <c r="K62">
        <v>1680.29</v>
      </c>
      <c r="L62">
        <v>0</v>
      </c>
      <c r="M62"/>
      <c r="N62"/>
      <c r="O62"/>
      <c r="P62" s="202">
        <f t="shared" si="36"/>
        <v>1680.29</v>
      </c>
      <c r="Q62" s="283">
        <f t="shared" si="37"/>
        <v>1</v>
      </c>
      <c r="R62" s="202">
        <f t="shared" si="38"/>
        <v>1680.29</v>
      </c>
      <c r="S62" s="283">
        <f t="shared" si="39"/>
        <v>1</v>
      </c>
      <c r="T62" s="202">
        <f t="shared" si="40"/>
        <v>0</v>
      </c>
      <c r="U62" s="283" t="e">
        <f t="shared" si="41"/>
        <v>#DIV/0!</v>
      </c>
      <c r="V62" s="8"/>
    </row>
    <row r="63" spans="1:22" ht="15">
      <c r="A63" s="325">
        <v>803054204</v>
      </c>
      <c r="B63" s="316" t="s">
        <v>458</v>
      </c>
      <c r="C63" s="316">
        <v>3130</v>
      </c>
      <c r="D63" s="320">
        <v>45068</v>
      </c>
      <c r="E63" s="316" t="s">
        <v>435</v>
      </c>
      <c r="F63" s="316">
        <v>1843.43</v>
      </c>
      <c r="G63" s="316"/>
      <c r="H63" s="202">
        <f t="shared" si="34"/>
        <v>1843.43</v>
      </c>
      <c r="I63" s="285">
        <f t="shared" si="35"/>
        <v>1</v>
      </c>
      <c r="J63">
        <v>1843.43</v>
      </c>
      <c r="K63">
        <v>1843.43</v>
      </c>
      <c r="L63">
        <v>0</v>
      </c>
      <c r="M63"/>
      <c r="N63"/>
      <c r="O63"/>
      <c r="P63" s="202">
        <f t="shared" si="36"/>
        <v>1843.43</v>
      </c>
      <c r="Q63" s="283">
        <f t="shared" si="37"/>
        <v>1</v>
      </c>
      <c r="R63" s="202">
        <f t="shared" si="38"/>
        <v>1843.43</v>
      </c>
      <c r="S63" s="283">
        <f t="shared" si="39"/>
        <v>1</v>
      </c>
      <c r="T63" s="202">
        <f t="shared" si="40"/>
        <v>0</v>
      </c>
      <c r="U63" s="283" t="e">
        <f t="shared" si="41"/>
        <v>#DIV/0!</v>
      </c>
      <c r="V63" s="8"/>
    </row>
    <row r="64" spans="1:22" ht="15">
      <c r="A64" s="325">
        <v>803054204</v>
      </c>
      <c r="B64" s="316" t="s">
        <v>458</v>
      </c>
      <c r="C64" s="316">
        <v>3680</v>
      </c>
      <c r="D64" s="320">
        <v>44341</v>
      </c>
      <c r="E64" s="316" t="s">
        <v>435</v>
      </c>
      <c r="F64" s="316">
        <v>2153.9</v>
      </c>
      <c r="G64" s="316"/>
      <c r="H64" s="202">
        <f t="shared" si="34"/>
        <v>2153.9</v>
      </c>
      <c r="I64" s="285">
        <f t="shared" si="35"/>
        <v>1</v>
      </c>
      <c r="J64">
        <v>2153.9</v>
      </c>
      <c r="K64">
        <v>2153.9</v>
      </c>
      <c r="L64">
        <v>0</v>
      </c>
      <c r="M64"/>
      <c r="N64"/>
      <c r="O64"/>
      <c r="P64" s="202">
        <f t="shared" si="36"/>
        <v>2153.9</v>
      </c>
      <c r="Q64" s="283">
        <f t="shared" si="37"/>
        <v>1</v>
      </c>
      <c r="R64" s="202">
        <f t="shared" si="38"/>
        <v>2153.9</v>
      </c>
      <c r="S64" s="283">
        <f t="shared" si="39"/>
        <v>1</v>
      </c>
      <c r="T64" s="202">
        <f t="shared" si="40"/>
        <v>0</v>
      </c>
      <c r="U64" s="283" t="e">
        <f t="shared" si="41"/>
        <v>#DIV/0!</v>
      </c>
      <c r="V64" s="8"/>
    </row>
    <row r="65" spans="1:22" ht="15">
      <c r="A65" s="325">
        <v>712459908</v>
      </c>
      <c r="B65" s="316" t="s">
        <v>459</v>
      </c>
      <c r="C65" s="316">
        <v>3260</v>
      </c>
      <c r="D65" s="320">
        <v>44686</v>
      </c>
      <c r="E65" s="316" t="s">
        <v>427</v>
      </c>
      <c r="F65" s="316">
        <v>7987</v>
      </c>
      <c r="G65" s="316"/>
      <c r="H65" s="202">
        <f t="shared" si="34"/>
        <v>7987</v>
      </c>
      <c r="I65" s="285">
        <f t="shared" si="35"/>
        <v>1</v>
      </c>
      <c r="J65">
        <v>8165.42</v>
      </c>
      <c r="K65">
        <v>8737.08</v>
      </c>
      <c r="L65">
        <v>571.66</v>
      </c>
      <c r="M65"/>
      <c r="N65"/>
      <c r="O65"/>
      <c r="P65" s="202">
        <f t="shared" si="36"/>
        <v>8165.42</v>
      </c>
      <c r="Q65" s="283">
        <f t="shared" si="37"/>
        <v>1</v>
      </c>
      <c r="R65" s="202">
        <f t="shared" si="38"/>
        <v>8737.08</v>
      </c>
      <c r="S65" s="283">
        <f t="shared" si="39"/>
        <v>1</v>
      </c>
      <c r="T65" s="202">
        <f t="shared" si="40"/>
        <v>571.66</v>
      </c>
      <c r="U65" s="283">
        <f t="shared" si="41"/>
        <v>1</v>
      </c>
      <c r="V65" s="8"/>
    </row>
    <row r="66" spans="1:22" ht="15">
      <c r="A66" s="325">
        <v>712459908</v>
      </c>
      <c r="B66" s="316" t="s">
        <v>459</v>
      </c>
      <c r="C66" s="316">
        <v>2772</v>
      </c>
      <c r="D66" s="320">
        <v>45051</v>
      </c>
      <c r="E66" s="316" t="s">
        <v>427</v>
      </c>
      <c r="F66" s="316">
        <v>7179.48</v>
      </c>
      <c r="G66" s="316"/>
      <c r="H66" s="202">
        <f t="shared" si="34"/>
        <v>7179.48</v>
      </c>
      <c r="I66" s="285">
        <f t="shared" si="35"/>
        <v>1</v>
      </c>
      <c r="J66">
        <v>8089.55</v>
      </c>
      <c r="K66">
        <v>7853.72</v>
      </c>
      <c r="L66">
        <v>-235.83</v>
      </c>
      <c r="M66"/>
      <c r="N66"/>
      <c r="O66"/>
      <c r="P66" s="202">
        <f t="shared" si="36"/>
        <v>8089.55</v>
      </c>
      <c r="Q66" s="283">
        <f t="shared" si="37"/>
        <v>1</v>
      </c>
      <c r="R66" s="202">
        <f t="shared" si="38"/>
        <v>7853.72</v>
      </c>
      <c r="S66" s="283">
        <f t="shared" si="39"/>
        <v>1</v>
      </c>
      <c r="T66" s="202">
        <f t="shared" si="40"/>
        <v>-235.83</v>
      </c>
      <c r="U66" s="283">
        <f t="shared" si="41"/>
        <v>1</v>
      </c>
      <c r="V66" s="8"/>
    </row>
    <row r="67" spans="1:22">
      <c r="A67" s="321">
        <v>717158901</v>
      </c>
      <c r="B67" t="s">
        <v>460</v>
      </c>
      <c r="C67">
        <v>25642</v>
      </c>
      <c r="D67" s="1">
        <v>44692</v>
      </c>
      <c r="E67" t="s">
        <v>427</v>
      </c>
      <c r="F67">
        <v>0</v>
      </c>
      <c r="G67"/>
      <c r="H67" s="202">
        <f t="shared" si="34"/>
        <v>0</v>
      </c>
      <c r="I67" s="285" t="e">
        <f t="shared" si="35"/>
        <v>#DIV/0!</v>
      </c>
      <c r="J67">
        <v>0</v>
      </c>
      <c r="K67">
        <v>0</v>
      </c>
      <c r="L67">
        <v>0</v>
      </c>
      <c r="M67"/>
      <c r="N67"/>
      <c r="O67"/>
      <c r="P67" s="202">
        <f t="shared" si="36"/>
        <v>0</v>
      </c>
      <c r="Q67" s="283" t="e">
        <f t="shared" si="37"/>
        <v>#DIV/0!</v>
      </c>
      <c r="R67" s="202">
        <f t="shared" si="38"/>
        <v>0</v>
      </c>
      <c r="S67" s="283" t="e">
        <f t="shared" si="39"/>
        <v>#DIV/0!</v>
      </c>
      <c r="T67" s="202">
        <f t="shared" si="40"/>
        <v>0</v>
      </c>
      <c r="U67" s="283" t="e">
        <f t="shared" si="41"/>
        <v>#DIV/0!</v>
      </c>
      <c r="V67" s="8"/>
    </row>
    <row r="68" spans="1:22">
      <c r="A68" s="321">
        <v>733337901</v>
      </c>
      <c r="B68" t="s">
        <v>461</v>
      </c>
      <c r="C68">
        <v>3335</v>
      </c>
      <c r="D68" s="1">
        <v>44692</v>
      </c>
      <c r="E68" t="s">
        <v>427</v>
      </c>
      <c r="F68">
        <v>963.38</v>
      </c>
      <c r="G68"/>
      <c r="H68" s="202">
        <f t="shared" si="34"/>
        <v>963.38</v>
      </c>
      <c r="I68" s="285">
        <f t="shared" si="35"/>
        <v>1</v>
      </c>
      <c r="J68">
        <v>966.8</v>
      </c>
      <c r="K68">
        <v>1053.8499999999999</v>
      </c>
      <c r="L68">
        <v>87.05</v>
      </c>
      <c r="M68"/>
      <c r="N68"/>
      <c r="O68"/>
      <c r="P68" s="202">
        <f t="shared" si="36"/>
        <v>966.8</v>
      </c>
      <c r="Q68" s="283">
        <f t="shared" si="37"/>
        <v>1</v>
      </c>
      <c r="R68" s="202">
        <f t="shared" si="38"/>
        <v>1053.8499999999999</v>
      </c>
      <c r="S68" s="283">
        <f t="shared" si="39"/>
        <v>1</v>
      </c>
      <c r="T68" s="202">
        <f t="shared" si="40"/>
        <v>87.05</v>
      </c>
      <c r="U68" s="283">
        <f t="shared" si="41"/>
        <v>1</v>
      </c>
      <c r="V68" s="8"/>
    </row>
    <row r="69" spans="1:22">
      <c r="A69" s="321">
        <v>733337901</v>
      </c>
      <c r="B69" t="s">
        <v>461</v>
      </c>
      <c r="C69">
        <v>1305</v>
      </c>
      <c r="D69" s="1">
        <v>45057</v>
      </c>
      <c r="E69" t="s">
        <v>427</v>
      </c>
      <c r="F69">
        <v>799.31</v>
      </c>
      <c r="G69"/>
      <c r="H69" s="202">
        <f t="shared" si="34"/>
        <v>799.31</v>
      </c>
      <c r="I69" s="285">
        <f t="shared" si="35"/>
        <v>1</v>
      </c>
      <c r="J69">
        <v>896.74</v>
      </c>
      <c r="K69">
        <v>874.38</v>
      </c>
      <c r="L69">
        <v>-22.36</v>
      </c>
      <c r="M69"/>
      <c r="N69"/>
      <c r="O69"/>
      <c r="P69" s="202">
        <f t="shared" si="36"/>
        <v>896.74</v>
      </c>
      <c r="Q69" s="283">
        <f t="shared" si="37"/>
        <v>1</v>
      </c>
      <c r="R69" s="202">
        <f t="shared" si="38"/>
        <v>874.38</v>
      </c>
      <c r="S69" s="283">
        <f t="shared" si="39"/>
        <v>1</v>
      </c>
      <c r="T69" s="202">
        <f t="shared" si="40"/>
        <v>-22.36</v>
      </c>
      <c r="U69" s="283">
        <f t="shared" si="41"/>
        <v>1</v>
      </c>
      <c r="V69" s="8"/>
    </row>
    <row r="70" spans="1:22">
      <c r="A70" s="321" t="s">
        <v>462</v>
      </c>
      <c r="B70" t="s">
        <v>463</v>
      </c>
      <c r="C70">
        <v>18891</v>
      </c>
      <c r="D70" s="1">
        <v>45111</v>
      </c>
      <c r="E70" t="s">
        <v>431</v>
      </c>
      <c r="F70">
        <v>0</v>
      </c>
      <c r="G70"/>
      <c r="H70" s="202">
        <f t="shared" si="34"/>
        <v>0</v>
      </c>
      <c r="I70" s="285" t="e">
        <f t="shared" si="35"/>
        <v>#DIV/0!</v>
      </c>
      <c r="J70">
        <v>0</v>
      </c>
      <c r="K70">
        <v>0</v>
      </c>
      <c r="L70">
        <v>0</v>
      </c>
      <c r="M70"/>
      <c r="N70"/>
      <c r="O70"/>
      <c r="P70" s="202">
        <f t="shared" si="36"/>
        <v>0</v>
      </c>
      <c r="Q70" s="283" t="e">
        <f t="shared" si="37"/>
        <v>#DIV/0!</v>
      </c>
      <c r="R70" s="202">
        <f t="shared" si="38"/>
        <v>0</v>
      </c>
      <c r="S70" s="283" t="e">
        <f t="shared" si="39"/>
        <v>#DIV/0!</v>
      </c>
      <c r="T70" s="202">
        <f t="shared" si="40"/>
        <v>0</v>
      </c>
      <c r="U70" s="283" t="e">
        <f t="shared" si="41"/>
        <v>#DIV/0!</v>
      </c>
      <c r="V70" s="8"/>
    </row>
    <row r="71" spans="1:22">
      <c r="A71" s="321" t="s">
        <v>351</v>
      </c>
      <c r="B71" t="s">
        <v>464</v>
      </c>
      <c r="C71">
        <v>2551</v>
      </c>
      <c r="D71" s="1">
        <v>44832</v>
      </c>
      <c r="E71" t="s">
        <v>435</v>
      </c>
      <c r="F71">
        <v>894.94</v>
      </c>
      <c r="G71"/>
      <c r="H71" s="202">
        <f t="shared" si="34"/>
        <v>894.94</v>
      </c>
      <c r="I71" s="285">
        <f t="shared" si="35"/>
        <v>1</v>
      </c>
      <c r="J71">
        <v>894.94</v>
      </c>
      <c r="K71">
        <v>894.94</v>
      </c>
      <c r="L71">
        <v>0</v>
      </c>
      <c r="M71"/>
      <c r="N71"/>
      <c r="O71"/>
      <c r="P71" s="202">
        <f t="shared" si="36"/>
        <v>894.94</v>
      </c>
      <c r="Q71" s="283">
        <f t="shared" si="37"/>
        <v>1</v>
      </c>
      <c r="R71" s="202">
        <f t="shared" si="38"/>
        <v>894.94</v>
      </c>
      <c r="S71" s="283">
        <f t="shared" si="39"/>
        <v>1</v>
      </c>
      <c r="T71" s="202">
        <f t="shared" si="40"/>
        <v>0</v>
      </c>
      <c r="U71" s="283" t="e">
        <f t="shared" si="41"/>
        <v>#DIV/0!</v>
      </c>
      <c r="V71" s="8"/>
    </row>
    <row r="72" spans="1:22">
      <c r="A72" s="321" t="s">
        <v>465</v>
      </c>
      <c r="B72" t="s">
        <v>466</v>
      </c>
      <c r="C72">
        <v>2852</v>
      </c>
      <c r="D72" s="1">
        <v>42877</v>
      </c>
      <c r="E72" t="s">
        <v>429</v>
      </c>
      <c r="F72">
        <v>639.38</v>
      </c>
      <c r="G72"/>
      <c r="H72" s="202">
        <f t="shared" si="0"/>
        <v>639.38</v>
      </c>
      <c r="I72" s="285">
        <f t="shared" si="1"/>
        <v>1</v>
      </c>
      <c r="J72">
        <v>711.41</v>
      </c>
      <c r="K72">
        <v>681.64</v>
      </c>
      <c r="L72">
        <v>-29.77</v>
      </c>
      <c r="M72"/>
      <c r="N72"/>
      <c r="O72"/>
      <c r="P72" s="202">
        <f t="shared" si="2"/>
        <v>711.41</v>
      </c>
      <c r="Q72" s="283">
        <f t="shared" si="3"/>
        <v>1</v>
      </c>
      <c r="R72" s="202">
        <f t="shared" si="4"/>
        <v>681.64</v>
      </c>
      <c r="S72" s="283">
        <f t="shared" si="5"/>
        <v>1</v>
      </c>
      <c r="T72" s="202">
        <f t="shared" si="6"/>
        <v>-29.77</v>
      </c>
      <c r="U72" s="283">
        <f t="shared" si="7"/>
        <v>1</v>
      </c>
      <c r="V72" s="8"/>
    </row>
    <row r="73" spans="1:22">
      <c r="A73" s="321" t="s">
        <v>465</v>
      </c>
      <c r="B73" t="s">
        <v>466</v>
      </c>
      <c r="C73">
        <v>3682</v>
      </c>
      <c r="D73" s="1">
        <v>43242</v>
      </c>
      <c r="E73" t="s">
        <v>429</v>
      </c>
      <c r="F73">
        <v>854.59</v>
      </c>
      <c r="G73"/>
      <c r="H73" s="202">
        <f t="shared" si="0"/>
        <v>854.59</v>
      </c>
      <c r="I73" s="285">
        <f t="shared" si="1"/>
        <v>1</v>
      </c>
      <c r="J73">
        <v>1007.73</v>
      </c>
      <c r="K73">
        <v>911.08</v>
      </c>
      <c r="L73">
        <v>-96.65</v>
      </c>
      <c r="M73"/>
      <c r="N73"/>
      <c r="O73"/>
      <c r="P73" s="202">
        <f t="shared" si="2"/>
        <v>1007.73</v>
      </c>
      <c r="Q73" s="283">
        <f t="shared" si="3"/>
        <v>1</v>
      </c>
      <c r="R73" s="202">
        <f t="shared" si="4"/>
        <v>911.08</v>
      </c>
      <c r="S73" s="283">
        <f t="shared" si="5"/>
        <v>1</v>
      </c>
      <c r="T73" s="202">
        <f t="shared" si="6"/>
        <v>-96.65</v>
      </c>
      <c r="U73" s="283">
        <f t="shared" si="7"/>
        <v>1</v>
      </c>
      <c r="V73" s="8"/>
    </row>
    <row r="74" spans="1:22">
      <c r="A74" s="321" t="s">
        <v>465</v>
      </c>
      <c r="B74" t="s">
        <v>466</v>
      </c>
      <c r="C74">
        <v>8805</v>
      </c>
      <c r="D74" s="1">
        <v>43612</v>
      </c>
      <c r="E74" t="s">
        <v>429</v>
      </c>
      <c r="F74">
        <v>2090.09</v>
      </c>
      <c r="G74"/>
      <c r="H74" s="202">
        <f t="shared" si="0"/>
        <v>2090.09</v>
      </c>
      <c r="I74" s="285">
        <f t="shared" si="1"/>
        <v>1</v>
      </c>
      <c r="J74">
        <v>2330.4499999999998</v>
      </c>
      <c r="K74">
        <v>2228.25</v>
      </c>
      <c r="L74">
        <v>-102.2</v>
      </c>
      <c r="M74"/>
      <c r="N74"/>
      <c r="O74"/>
      <c r="P74" s="202">
        <f t="shared" si="2"/>
        <v>2330.4499999999998</v>
      </c>
      <c r="Q74" s="283">
        <f t="shared" si="3"/>
        <v>1</v>
      </c>
      <c r="R74" s="202">
        <f t="shared" si="4"/>
        <v>2228.25</v>
      </c>
      <c r="S74" s="283">
        <f t="shared" si="5"/>
        <v>1</v>
      </c>
      <c r="T74" s="202">
        <f t="shared" si="6"/>
        <v>-102.2</v>
      </c>
      <c r="U74" s="283">
        <f t="shared" si="7"/>
        <v>1</v>
      </c>
      <c r="V74" s="8"/>
    </row>
    <row r="75" spans="1:22">
      <c r="A75" s="321" t="s">
        <v>465</v>
      </c>
      <c r="B75" t="s">
        <v>466</v>
      </c>
      <c r="C75">
        <v>8805</v>
      </c>
      <c r="D75" s="1">
        <v>44004</v>
      </c>
      <c r="E75" t="s">
        <v>429</v>
      </c>
      <c r="F75">
        <v>2206.1999999999998</v>
      </c>
      <c r="G75"/>
      <c r="H75" s="202">
        <f t="shared" si="0"/>
        <v>2206.1999999999998</v>
      </c>
      <c r="I75" s="285">
        <f t="shared" si="1"/>
        <v>1</v>
      </c>
      <c r="J75">
        <v>2475.25</v>
      </c>
      <c r="K75">
        <v>2352.0300000000002</v>
      </c>
      <c r="L75">
        <v>-123.22</v>
      </c>
      <c r="M75"/>
      <c r="N75"/>
      <c r="O75"/>
      <c r="P75" s="202">
        <f t="shared" si="2"/>
        <v>2475.25</v>
      </c>
      <c r="Q75" s="283">
        <f t="shared" si="3"/>
        <v>1</v>
      </c>
      <c r="R75" s="202">
        <f t="shared" si="4"/>
        <v>2352.0300000000002</v>
      </c>
      <c r="S75" s="283">
        <f t="shared" si="5"/>
        <v>1</v>
      </c>
      <c r="T75" s="202">
        <f t="shared" si="6"/>
        <v>-123.22</v>
      </c>
      <c r="U75" s="283">
        <f t="shared" si="7"/>
        <v>1</v>
      </c>
      <c r="V75" s="8"/>
    </row>
    <row r="76" spans="1:22">
      <c r="A76" s="321" t="s">
        <v>465</v>
      </c>
      <c r="B76" t="s">
        <v>466</v>
      </c>
      <c r="C76">
        <v>8805</v>
      </c>
      <c r="D76" s="1">
        <v>44326</v>
      </c>
      <c r="E76" t="s">
        <v>429</v>
      </c>
      <c r="F76">
        <v>2252.65</v>
      </c>
      <c r="G76"/>
      <c r="H76" s="202">
        <f t="shared" si="0"/>
        <v>2252.65</v>
      </c>
      <c r="I76" s="285">
        <f t="shared" si="1"/>
        <v>1</v>
      </c>
      <c r="J76">
        <v>2716.47</v>
      </c>
      <c r="K76">
        <v>2401.5500000000002</v>
      </c>
      <c r="L76">
        <v>-314.92</v>
      </c>
      <c r="M76"/>
      <c r="N76"/>
      <c r="O76"/>
      <c r="P76" s="202">
        <f t="shared" si="2"/>
        <v>2716.47</v>
      </c>
      <c r="Q76" s="283">
        <f t="shared" si="3"/>
        <v>1</v>
      </c>
      <c r="R76" s="202">
        <f t="shared" si="4"/>
        <v>2401.5500000000002</v>
      </c>
      <c r="S76" s="283">
        <f t="shared" si="5"/>
        <v>1</v>
      </c>
      <c r="T76" s="202">
        <f t="shared" si="6"/>
        <v>-314.92</v>
      </c>
      <c r="U76" s="283">
        <f t="shared" si="7"/>
        <v>1</v>
      </c>
      <c r="V76" s="8"/>
    </row>
    <row r="77" spans="1:22">
      <c r="A77" s="321" t="s">
        <v>465</v>
      </c>
      <c r="B77" t="s">
        <v>466</v>
      </c>
      <c r="C77">
        <v>8805</v>
      </c>
      <c r="D77" s="1">
        <v>44687</v>
      </c>
      <c r="E77" t="s">
        <v>429</v>
      </c>
      <c r="F77">
        <v>2368.77</v>
      </c>
      <c r="G77"/>
      <c r="H77" s="202">
        <f t="shared" si="0"/>
        <v>2368.77</v>
      </c>
      <c r="I77" s="285">
        <f t="shared" si="1"/>
        <v>1</v>
      </c>
      <c r="J77">
        <v>2498.69</v>
      </c>
      <c r="K77">
        <v>2525.35</v>
      </c>
      <c r="L77">
        <v>26.66</v>
      </c>
      <c r="M77"/>
      <c r="N77"/>
      <c r="O77"/>
      <c r="P77" s="202">
        <f t="shared" si="2"/>
        <v>2498.69</v>
      </c>
      <c r="Q77" s="283">
        <f t="shared" si="3"/>
        <v>1</v>
      </c>
      <c r="R77" s="202">
        <f t="shared" si="4"/>
        <v>2525.35</v>
      </c>
      <c r="S77" s="283">
        <f t="shared" si="5"/>
        <v>1</v>
      </c>
      <c r="T77" s="202">
        <f t="shared" si="6"/>
        <v>26.66</v>
      </c>
      <c r="U77" s="283">
        <f t="shared" si="7"/>
        <v>1</v>
      </c>
      <c r="V77" s="8"/>
    </row>
    <row r="78" spans="1:22">
      <c r="A78" s="321" t="s">
        <v>465</v>
      </c>
      <c r="B78" t="s">
        <v>466</v>
      </c>
      <c r="C78">
        <v>7487</v>
      </c>
      <c r="D78" s="1">
        <v>45061</v>
      </c>
      <c r="E78" t="s">
        <v>429</v>
      </c>
      <c r="F78">
        <v>2073.4299999999998</v>
      </c>
      <c r="G78"/>
      <c r="H78" s="202">
        <f t="shared" si="0"/>
        <v>2073.4299999999998</v>
      </c>
      <c r="I78" s="285">
        <f t="shared" si="1"/>
        <v>1</v>
      </c>
      <c r="J78">
        <v>2263.77</v>
      </c>
      <c r="K78">
        <v>2210.48</v>
      </c>
      <c r="L78">
        <v>-53.29</v>
      </c>
      <c r="M78"/>
      <c r="N78"/>
      <c r="O78"/>
      <c r="P78" s="202">
        <f t="shared" si="2"/>
        <v>2263.77</v>
      </c>
      <c r="Q78" s="283">
        <f t="shared" si="3"/>
        <v>1</v>
      </c>
      <c r="R78" s="202">
        <f t="shared" si="4"/>
        <v>2210.48</v>
      </c>
      <c r="S78" s="283">
        <f t="shared" si="5"/>
        <v>1</v>
      </c>
      <c r="T78" s="202">
        <f t="shared" si="6"/>
        <v>-53.29</v>
      </c>
      <c r="U78" s="283">
        <f t="shared" si="7"/>
        <v>1</v>
      </c>
      <c r="V78" s="8"/>
    </row>
    <row r="79" spans="1:22">
      <c r="A79" s="321">
        <v>925458101</v>
      </c>
      <c r="B79" t="s">
        <v>467</v>
      </c>
      <c r="C79">
        <v>3400</v>
      </c>
      <c r="D79" s="1">
        <v>44313</v>
      </c>
      <c r="E79" t="s">
        <v>435</v>
      </c>
      <c r="F79">
        <v>156.66999999999999</v>
      </c>
      <c r="G79"/>
      <c r="H79" s="202">
        <f t="shared" si="0"/>
        <v>156.66999999999999</v>
      </c>
      <c r="I79" s="285">
        <f t="shared" si="1"/>
        <v>1</v>
      </c>
      <c r="J79">
        <v>156.66999999999999</v>
      </c>
      <c r="K79">
        <v>156.66999999999999</v>
      </c>
      <c r="L79">
        <v>0</v>
      </c>
      <c r="M79"/>
      <c r="N79"/>
      <c r="O79"/>
      <c r="P79" s="202">
        <f t="shared" si="2"/>
        <v>156.66999999999999</v>
      </c>
      <c r="Q79" s="283">
        <f t="shared" si="3"/>
        <v>1</v>
      </c>
      <c r="R79" s="202">
        <f t="shared" si="4"/>
        <v>156.66999999999999</v>
      </c>
      <c r="S79" s="283">
        <f t="shared" si="5"/>
        <v>1</v>
      </c>
      <c r="T79" s="202">
        <f t="shared" si="6"/>
        <v>0</v>
      </c>
      <c r="U79" s="283" t="e">
        <f t="shared" si="7"/>
        <v>#DIV/0!</v>
      </c>
      <c r="V79" s="8"/>
    </row>
    <row r="80" spans="1:22">
      <c r="A80" s="321" t="s">
        <v>469</v>
      </c>
      <c r="B80" t="s">
        <v>359</v>
      </c>
      <c r="C80">
        <v>3733</v>
      </c>
      <c r="D80" s="1">
        <v>45111</v>
      </c>
      <c r="E80" t="s">
        <v>468</v>
      </c>
      <c r="F80">
        <v>0</v>
      </c>
      <c r="G80"/>
      <c r="H80" s="202">
        <f t="shared" ref="H80:H86" si="42">F80-G80</f>
        <v>0</v>
      </c>
      <c r="I80" s="285" t="e">
        <f t="shared" ref="I80:I86" si="43">ROUND(H80/F80,10)</f>
        <v>#DIV/0!</v>
      </c>
      <c r="J80">
        <v>0</v>
      </c>
      <c r="K80">
        <v>0</v>
      </c>
      <c r="L80">
        <v>0</v>
      </c>
      <c r="M80"/>
      <c r="N80"/>
      <c r="O80"/>
      <c r="P80" s="202">
        <f t="shared" ref="P80:P86" si="44">J80-N80</f>
        <v>0</v>
      </c>
      <c r="Q80" s="283" t="e">
        <f t="shared" ref="Q80:Q86" si="45">ROUND(P80/J80,10)</f>
        <v>#DIV/0!</v>
      </c>
      <c r="R80" s="202">
        <f t="shared" ref="R80:R86" si="46">K80-M80</f>
        <v>0</v>
      </c>
      <c r="S80" s="283" t="e">
        <f t="shared" ref="S80:S86" si="47">ROUND(R80/K80,10)</f>
        <v>#DIV/0!</v>
      </c>
      <c r="T80" s="202">
        <f t="shared" ref="T80:T86" si="48">L80-O80</f>
        <v>0</v>
      </c>
      <c r="U80" s="283" t="e">
        <f t="shared" ref="U80:U86" si="49">ROUND(T80/L80,10)</f>
        <v>#DIV/0!</v>
      </c>
      <c r="V80" s="8"/>
    </row>
    <row r="81" spans="1:22">
      <c r="A81" s="321" t="s">
        <v>469</v>
      </c>
      <c r="B81" t="s">
        <v>359</v>
      </c>
      <c r="C81">
        <v>3733</v>
      </c>
      <c r="D81" s="1">
        <v>45111</v>
      </c>
      <c r="E81" t="s">
        <v>468</v>
      </c>
      <c r="F81">
        <v>0</v>
      </c>
      <c r="G81"/>
      <c r="H81" s="202">
        <f t="shared" si="42"/>
        <v>0</v>
      </c>
      <c r="I81" s="285" t="e">
        <f t="shared" si="43"/>
        <v>#DIV/0!</v>
      </c>
      <c r="J81">
        <v>0</v>
      </c>
      <c r="K81">
        <v>0</v>
      </c>
      <c r="L81">
        <v>0</v>
      </c>
      <c r="M81"/>
      <c r="N81"/>
      <c r="O81"/>
      <c r="P81" s="202">
        <f t="shared" si="44"/>
        <v>0</v>
      </c>
      <c r="Q81" s="283" t="e">
        <f t="shared" si="45"/>
        <v>#DIV/0!</v>
      </c>
      <c r="R81" s="202">
        <f t="shared" si="46"/>
        <v>0</v>
      </c>
      <c r="S81" s="283" t="e">
        <f t="shared" si="47"/>
        <v>#DIV/0!</v>
      </c>
      <c r="T81" s="202">
        <f t="shared" si="48"/>
        <v>0</v>
      </c>
      <c r="U81" s="283" t="e">
        <f t="shared" si="49"/>
        <v>#DIV/0!</v>
      </c>
      <c r="V81" s="8"/>
    </row>
    <row r="82" spans="1:22">
      <c r="A82" s="321" t="s">
        <v>402</v>
      </c>
      <c r="B82" t="s">
        <v>470</v>
      </c>
      <c r="C82">
        <v>4700</v>
      </c>
      <c r="D82" s="1">
        <v>45097</v>
      </c>
      <c r="E82" t="s">
        <v>435</v>
      </c>
      <c r="F82">
        <v>0</v>
      </c>
      <c r="G82"/>
      <c r="H82" s="202">
        <f t="shared" si="42"/>
        <v>0</v>
      </c>
      <c r="I82" s="285" t="e">
        <f t="shared" si="43"/>
        <v>#DIV/0!</v>
      </c>
      <c r="J82">
        <v>0</v>
      </c>
      <c r="K82">
        <v>0</v>
      </c>
      <c r="L82">
        <v>0</v>
      </c>
      <c r="M82"/>
      <c r="N82"/>
      <c r="O82"/>
      <c r="P82" s="202">
        <f t="shared" si="44"/>
        <v>0</v>
      </c>
      <c r="Q82" s="283" t="e">
        <f t="shared" si="45"/>
        <v>#DIV/0!</v>
      </c>
      <c r="R82" s="202">
        <f t="shared" si="46"/>
        <v>0</v>
      </c>
      <c r="S82" s="283" t="e">
        <f t="shared" si="47"/>
        <v>#DIV/0!</v>
      </c>
      <c r="T82" s="202">
        <f t="shared" si="48"/>
        <v>0</v>
      </c>
      <c r="U82" s="283" t="e">
        <f t="shared" si="49"/>
        <v>#DIV/0!</v>
      </c>
      <c r="V82" s="8"/>
    </row>
    <row r="83" spans="1:22">
      <c r="A83" s="321" t="s">
        <v>471</v>
      </c>
      <c r="B83" t="s">
        <v>472</v>
      </c>
      <c r="C83">
        <v>6140</v>
      </c>
      <c r="D83" s="1">
        <v>44671</v>
      </c>
      <c r="E83" t="s">
        <v>427</v>
      </c>
      <c r="F83">
        <v>3223.5</v>
      </c>
      <c r="G83"/>
      <c r="H83" s="202">
        <f t="shared" si="42"/>
        <v>3223.5</v>
      </c>
      <c r="I83" s="285">
        <f t="shared" si="43"/>
        <v>1</v>
      </c>
      <c r="J83">
        <v>3419.07</v>
      </c>
      <c r="K83">
        <v>3526.23</v>
      </c>
      <c r="L83">
        <v>107.16</v>
      </c>
      <c r="M83"/>
      <c r="N83"/>
      <c r="O83"/>
      <c r="P83" s="202">
        <f t="shared" si="44"/>
        <v>3419.07</v>
      </c>
      <c r="Q83" s="283">
        <f t="shared" si="45"/>
        <v>1</v>
      </c>
      <c r="R83" s="202">
        <f t="shared" si="46"/>
        <v>3526.23</v>
      </c>
      <c r="S83" s="283">
        <f t="shared" si="47"/>
        <v>1</v>
      </c>
      <c r="T83" s="202">
        <f t="shared" si="48"/>
        <v>107.16</v>
      </c>
      <c r="U83" s="283">
        <f t="shared" si="49"/>
        <v>1</v>
      </c>
      <c r="V83" s="8"/>
    </row>
    <row r="84" spans="1:22">
      <c r="A84" s="321" t="s">
        <v>436</v>
      </c>
      <c r="B84" t="s">
        <v>437</v>
      </c>
      <c r="C84">
        <v>685.37</v>
      </c>
      <c r="D84" s="1">
        <v>43990</v>
      </c>
      <c r="E84" t="s">
        <v>435</v>
      </c>
      <c r="F84">
        <v>685.37</v>
      </c>
      <c r="G84"/>
      <c r="H84" s="202">
        <f t="shared" si="42"/>
        <v>685.37</v>
      </c>
      <c r="I84" s="285">
        <f t="shared" si="43"/>
        <v>1</v>
      </c>
      <c r="J84">
        <v>685.37</v>
      </c>
      <c r="K84">
        <v>685.37</v>
      </c>
      <c r="L84">
        <v>0</v>
      </c>
      <c r="M84"/>
      <c r="N84"/>
      <c r="O84"/>
      <c r="P84" s="202">
        <f t="shared" si="44"/>
        <v>685.37</v>
      </c>
      <c r="Q84" s="283">
        <f t="shared" si="45"/>
        <v>1</v>
      </c>
      <c r="R84" s="202">
        <f t="shared" si="46"/>
        <v>685.37</v>
      </c>
      <c r="S84" s="283">
        <f t="shared" si="47"/>
        <v>1</v>
      </c>
      <c r="T84" s="202">
        <f t="shared" si="48"/>
        <v>0</v>
      </c>
      <c r="U84" s="283" t="e">
        <f t="shared" si="49"/>
        <v>#DIV/0!</v>
      </c>
      <c r="V84" s="8"/>
    </row>
    <row r="85" spans="1:22">
      <c r="A85" s="321" t="s">
        <v>436</v>
      </c>
      <c r="B85" t="s">
        <v>437</v>
      </c>
      <c r="C85">
        <v>736.6</v>
      </c>
      <c r="D85" s="1">
        <v>44158</v>
      </c>
      <c r="E85" t="s">
        <v>435</v>
      </c>
      <c r="F85">
        <v>736.6</v>
      </c>
      <c r="G85"/>
      <c r="H85" s="202">
        <f t="shared" si="42"/>
        <v>736.6</v>
      </c>
      <c r="I85" s="285">
        <f t="shared" si="43"/>
        <v>1</v>
      </c>
      <c r="J85">
        <v>736.6</v>
      </c>
      <c r="K85">
        <v>736.6</v>
      </c>
      <c r="L85">
        <v>0</v>
      </c>
      <c r="M85"/>
      <c r="N85"/>
      <c r="O85"/>
      <c r="P85" s="202">
        <f t="shared" si="44"/>
        <v>736.6</v>
      </c>
      <c r="Q85" s="283">
        <f t="shared" si="45"/>
        <v>1</v>
      </c>
      <c r="R85" s="202">
        <f t="shared" si="46"/>
        <v>736.6</v>
      </c>
      <c r="S85" s="283">
        <f t="shared" si="47"/>
        <v>1</v>
      </c>
      <c r="T85" s="202">
        <f t="shared" si="48"/>
        <v>0</v>
      </c>
      <c r="U85" s="283" t="e">
        <f t="shared" si="49"/>
        <v>#DIV/0!</v>
      </c>
      <c r="V85" s="8"/>
    </row>
    <row r="86" spans="1:22">
      <c r="A86" s="321"/>
      <c r="B86"/>
      <c r="C86"/>
      <c r="D86" s="1"/>
      <c r="E86"/>
      <c r="F86"/>
      <c r="G86"/>
      <c r="H86" s="202">
        <f t="shared" si="42"/>
        <v>0</v>
      </c>
      <c r="I86" s="285" t="e">
        <f t="shared" si="43"/>
        <v>#DIV/0!</v>
      </c>
      <c r="J86"/>
      <c r="K86"/>
      <c r="L86"/>
      <c r="M86"/>
      <c r="N86"/>
      <c r="O86"/>
      <c r="P86" s="202">
        <f t="shared" si="44"/>
        <v>0</v>
      </c>
      <c r="Q86" s="283" t="e">
        <f t="shared" si="45"/>
        <v>#DIV/0!</v>
      </c>
      <c r="R86" s="202">
        <f t="shared" si="46"/>
        <v>0</v>
      </c>
      <c r="S86" s="283" t="e">
        <f t="shared" si="47"/>
        <v>#DIV/0!</v>
      </c>
      <c r="T86" s="202">
        <f t="shared" si="48"/>
        <v>0</v>
      </c>
      <c r="U86" s="283" t="e">
        <f t="shared" si="49"/>
        <v>#DIV/0!</v>
      </c>
      <c r="V86" s="8"/>
    </row>
    <row r="87" spans="1:22">
      <c r="A87" s="321"/>
      <c r="B87"/>
      <c r="C87"/>
      <c r="D87" s="1"/>
      <c r="E87"/>
      <c r="F87"/>
      <c r="G87"/>
      <c r="H87" s="202">
        <f t="shared" si="0"/>
        <v>0</v>
      </c>
      <c r="I87" s="285" t="e">
        <f t="shared" si="1"/>
        <v>#DIV/0!</v>
      </c>
      <c r="J87"/>
      <c r="K87"/>
      <c r="L87"/>
      <c r="M87"/>
      <c r="N87"/>
      <c r="O87"/>
      <c r="P87" s="202">
        <f t="shared" si="2"/>
        <v>0</v>
      </c>
      <c r="Q87" s="283" t="e">
        <f t="shared" si="3"/>
        <v>#DIV/0!</v>
      </c>
      <c r="R87" s="202">
        <f t="shared" si="4"/>
        <v>0</v>
      </c>
      <c r="S87" s="283" t="e">
        <f t="shared" si="5"/>
        <v>#DIV/0!</v>
      </c>
      <c r="T87" s="202">
        <f t="shared" si="6"/>
        <v>0</v>
      </c>
      <c r="U87" s="283" t="e">
        <f t="shared" si="7"/>
        <v>#DIV/0!</v>
      </c>
      <c r="V87" s="8"/>
    </row>
    <row r="88" spans="1:22">
      <c r="A88" s="321"/>
      <c r="B88"/>
      <c r="C88"/>
      <c r="D88" s="1"/>
      <c r="E88"/>
      <c r="F88"/>
      <c r="G88"/>
      <c r="H88" s="202">
        <f t="shared" si="0"/>
        <v>0</v>
      </c>
      <c r="I88" s="285" t="e">
        <f t="shared" si="1"/>
        <v>#DIV/0!</v>
      </c>
      <c r="J88"/>
      <c r="K88"/>
      <c r="L88"/>
      <c r="M88"/>
      <c r="N88"/>
      <c r="O88"/>
      <c r="P88" s="202">
        <f t="shared" si="2"/>
        <v>0</v>
      </c>
      <c r="Q88" s="283" t="e">
        <f t="shared" si="3"/>
        <v>#DIV/0!</v>
      </c>
      <c r="R88" s="202">
        <f t="shared" si="4"/>
        <v>0</v>
      </c>
      <c r="S88" s="283" t="e">
        <f t="shared" si="5"/>
        <v>#DIV/0!</v>
      </c>
      <c r="T88" s="202">
        <f t="shared" si="6"/>
        <v>0</v>
      </c>
      <c r="U88" s="283" t="e">
        <f t="shared" si="7"/>
        <v>#DIV/0!</v>
      </c>
      <c r="V88" s="8"/>
    </row>
    <row r="89" spans="1:22">
      <c r="A89" s="321"/>
      <c r="B89"/>
      <c r="C89"/>
      <c r="D89" s="1"/>
      <c r="E89"/>
      <c r="F89"/>
      <c r="G89"/>
      <c r="H89" s="202">
        <f t="shared" si="0"/>
        <v>0</v>
      </c>
      <c r="I89" s="285" t="e">
        <f t="shared" si="1"/>
        <v>#DIV/0!</v>
      </c>
      <c r="J89"/>
      <c r="K89"/>
      <c r="L89"/>
      <c r="M89"/>
      <c r="N89"/>
      <c r="O89"/>
      <c r="P89" s="202">
        <f t="shared" si="2"/>
        <v>0</v>
      </c>
      <c r="Q89" s="283" t="e">
        <f t="shared" si="3"/>
        <v>#DIV/0!</v>
      </c>
      <c r="R89" s="202">
        <f t="shared" si="4"/>
        <v>0</v>
      </c>
      <c r="S89" s="283" t="e">
        <f t="shared" si="5"/>
        <v>#DIV/0!</v>
      </c>
      <c r="T89" s="202">
        <f t="shared" si="6"/>
        <v>0</v>
      </c>
      <c r="U89" s="283" t="e">
        <f t="shared" si="7"/>
        <v>#DIV/0!</v>
      </c>
      <c r="V89" s="8"/>
    </row>
    <row r="90" spans="1:22">
      <c r="A90" s="321"/>
      <c r="B90"/>
      <c r="C90"/>
      <c r="D90" s="1"/>
      <c r="E90"/>
      <c r="F90"/>
      <c r="G90"/>
      <c r="H90" s="202">
        <f t="shared" si="0"/>
        <v>0</v>
      </c>
      <c r="I90" s="285" t="e">
        <f t="shared" si="1"/>
        <v>#DIV/0!</v>
      </c>
      <c r="J90"/>
      <c r="K90"/>
      <c r="L90"/>
      <c r="M90"/>
      <c r="N90"/>
      <c r="O90"/>
      <c r="P90" s="202">
        <f t="shared" si="2"/>
        <v>0</v>
      </c>
      <c r="Q90" s="283" t="e">
        <f t="shared" si="3"/>
        <v>#DIV/0!</v>
      </c>
      <c r="R90" s="202">
        <f t="shared" si="4"/>
        <v>0</v>
      </c>
      <c r="S90" s="283" t="e">
        <f t="shared" si="5"/>
        <v>#DIV/0!</v>
      </c>
      <c r="T90" s="202">
        <f t="shared" si="6"/>
        <v>0</v>
      </c>
      <c r="U90" s="283" t="e">
        <f t="shared" si="7"/>
        <v>#DIV/0!</v>
      </c>
      <c r="V90" s="8"/>
    </row>
    <row r="91" spans="1:22">
      <c r="A91" s="321"/>
      <c r="B91"/>
      <c r="C91"/>
      <c r="D91" s="1"/>
      <c r="E91"/>
      <c r="F91"/>
      <c r="G91"/>
      <c r="H91" s="202">
        <f t="shared" si="0"/>
        <v>0</v>
      </c>
      <c r="I91" s="285" t="e">
        <f t="shared" si="1"/>
        <v>#DIV/0!</v>
      </c>
      <c r="J91"/>
      <c r="K91"/>
      <c r="L91"/>
      <c r="M91"/>
      <c r="N91"/>
      <c r="O91"/>
      <c r="P91" s="202">
        <f t="shared" si="2"/>
        <v>0</v>
      </c>
      <c r="Q91" s="283" t="e">
        <f t="shared" si="3"/>
        <v>#DIV/0!</v>
      </c>
      <c r="R91" s="202">
        <f t="shared" si="4"/>
        <v>0</v>
      </c>
      <c r="S91" s="283" t="e">
        <f t="shared" si="5"/>
        <v>#DIV/0!</v>
      </c>
      <c r="T91" s="202">
        <f t="shared" si="6"/>
        <v>0</v>
      </c>
      <c r="U91" s="283" t="e">
        <f t="shared" si="7"/>
        <v>#DIV/0!</v>
      </c>
      <c r="V91" s="8"/>
    </row>
    <row r="92" spans="1:22">
      <c r="A92" s="328" t="s">
        <v>143</v>
      </c>
      <c r="B92" s="195"/>
      <c r="C92" s="259"/>
      <c r="D92" s="186"/>
      <c r="E92" s="185"/>
      <c r="F92" s="178">
        <v>0</v>
      </c>
      <c r="G92" s="176">
        <v>0</v>
      </c>
      <c r="H92" s="202">
        <f t="shared" si="0"/>
        <v>0</v>
      </c>
      <c r="I92" s="285" t="e">
        <f t="shared" si="1"/>
        <v>#DIV/0!</v>
      </c>
      <c r="J92" s="178">
        <v>0</v>
      </c>
      <c r="K92" s="178">
        <v>0</v>
      </c>
      <c r="L92" s="210">
        <v>0</v>
      </c>
      <c r="M92" s="200">
        <v>0</v>
      </c>
      <c r="N92" s="200">
        <v>0</v>
      </c>
      <c r="O92" s="210">
        <v>0</v>
      </c>
      <c r="P92" s="202">
        <f t="shared" si="2"/>
        <v>0</v>
      </c>
      <c r="Q92" s="283" t="e">
        <f t="shared" si="3"/>
        <v>#DIV/0!</v>
      </c>
      <c r="R92" s="202">
        <f t="shared" si="4"/>
        <v>0</v>
      </c>
      <c r="S92" s="283" t="e">
        <f t="shared" si="5"/>
        <v>#DIV/0!</v>
      </c>
      <c r="T92" s="202">
        <f t="shared" si="6"/>
        <v>0</v>
      </c>
      <c r="U92" s="283" t="e">
        <f t="shared" si="7"/>
        <v>#DIV/0!</v>
      </c>
      <c r="V92" s="8"/>
    </row>
    <row r="93" spans="1:22" ht="13.5" thickBot="1">
      <c r="A93" s="329"/>
      <c r="B93" s="188"/>
      <c r="C93" s="260"/>
      <c r="D93" s="189"/>
      <c r="E93" s="189"/>
      <c r="F93" s="179">
        <f>SUM(F2:F92)</f>
        <v>106968.58999999997</v>
      </c>
      <c r="G93" s="177">
        <f>SUM(G2:G92)</f>
        <v>0</v>
      </c>
      <c r="H93" s="12">
        <f>SUM(H2:H92)</f>
        <v>106968.58999999997</v>
      </c>
      <c r="I93" s="286">
        <f t="shared" ref="I93" si="50">ROUND(H93/F93,10)</f>
        <v>1</v>
      </c>
      <c r="J93" s="198">
        <f t="shared" ref="J93:P93" si="51">SUM(J2:J92)</f>
        <v>115243.45999999999</v>
      </c>
      <c r="K93" s="179">
        <f t="shared" si="51"/>
        <v>112423.72999999998</v>
      </c>
      <c r="L93" s="198">
        <f t="shared" si="51"/>
        <v>-2819.73</v>
      </c>
      <c r="M93" s="201">
        <f t="shared" si="51"/>
        <v>0</v>
      </c>
      <c r="N93" s="201">
        <f t="shared" si="51"/>
        <v>0</v>
      </c>
      <c r="O93" s="201">
        <f t="shared" si="51"/>
        <v>0</v>
      </c>
      <c r="P93" s="9">
        <f t="shared" si="51"/>
        <v>115243.45999999999</v>
      </c>
      <c r="Q93" s="284">
        <f t="shared" si="3"/>
        <v>1</v>
      </c>
      <c r="R93" s="9">
        <f>SUM(R2:R92)</f>
        <v>112423.72999999998</v>
      </c>
      <c r="S93" s="284">
        <f>ROUND(R93/K93,10)</f>
        <v>1</v>
      </c>
      <c r="T93" s="284"/>
      <c r="U93" s="284">
        <f>ROUND(T93/L93,10)</f>
        <v>0</v>
      </c>
      <c r="V93" s="187"/>
    </row>
    <row r="94" spans="1:22" ht="13.5" thickTop="1">
      <c r="A94" s="329"/>
      <c r="B94" s="188"/>
      <c r="C94" s="261"/>
      <c r="D94" s="191"/>
      <c r="E94" s="191"/>
      <c r="F94" s="13"/>
      <c r="G94" s="13"/>
      <c r="H94" s="13"/>
      <c r="I94" s="13"/>
      <c r="J94" s="192"/>
      <c r="K94" s="13"/>
      <c r="L94" s="192"/>
      <c r="M94" s="190"/>
      <c r="N94" s="190"/>
      <c r="O94" s="190"/>
      <c r="P94" s="190"/>
      <c r="Q94" s="190"/>
      <c r="R94" s="190"/>
      <c r="S94" s="190"/>
      <c r="T94" s="190"/>
      <c r="U94" s="190"/>
      <c r="V94" s="187"/>
    </row>
    <row r="95" spans="1:22">
      <c r="A95" s="329"/>
      <c r="B95" s="188"/>
      <c r="C95" s="261"/>
      <c r="D95" s="191"/>
      <c r="E95" s="191"/>
      <c r="F95" s="13"/>
      <c r="G95" s="13"/>
      <c r="H95" s="13"/>
      <c r="I95" s="13"/>
      <c r="J95" s="190"/>
      <c r="K95" s="13"/>
      <c r="L95" s="190"/>
      <c r="M95" s="190"/>
      <c r="N95" s="190"/>
      <c r="O95" s="190"/>
      <c r="P95" s="190"/>
      <c r="Q95" s="190"/>
      <c r="R95" s="190"/>
      <c r="S95" s="190"/>
      <c r="T95" s="190"/>
      <c r="U95" s="190"/>
      <c r="V95" s="187"/>
    </row>
    <row r="96" spans="1:22">
      <c r="A96" s="329"/>
      <c r="B96" s="188"/>
      <c r="C96" s="261"/>
      <c r="D96" s="191"/>
      <c r="E96" s="191"/>
      <c r="F96" s="13"/>
      <c r="G96" s="13"/>
      <c r="H96" s="13"/>
      <c r="I96" s="13"/>
      <c r="J96" s="190"/>
      <c r="K96" s="13"/>
      <c r="L96" s="190"/>
      <c r="M96" s="190"/>
      <c r="N96" s="190"/>
      <c r="O96" s="190"/>
      <c r="P96" s="190"/>
      <c r="Q96" s="190"/>
      <c r="R96" s="190"/>
      <c r="S96" s="190"/>
      <c r="T96" s="190"/>
      <c r="U96" s="190"/>
      <c r="V96" s="187"/>
    </row>
    <row r="97" spans="1:22">
      <c r="A97" s="329"/>
      <c r="B97" s="188"/>
      <c r="C97" s="261"/>
      <c r="D97" s="191"/>
      <c r="E97" s="191"/>
      <c r="F97" s="13"/>
      <c r="G97" s="13"/>
      <c r="H97" s="13"/>
      <c r="I97" s="13"/>
      <c r="J97" s="190"/>
      <c r="K97" s="13"/>
      <c r="L97" s="190"/>
      <c r="M97" s="190"/>
      <c r="N97" s="190"/>
      <c r="O97" s="190"/>
      <c r="P97" s="190"/>
      <c r="Q97" s="190"/>
      <c r="R97" s="190"/>
      <c r="S97" s="190"/>
      <c r="T97" s="190"/>
      <c r="U97" s="190"/>
      <c r="V97" s="187"/>
    </row>
    <row r="98" spans="1:22">
      <c r="A98" s="329"/>
      <c r="B98" s="188"/>
      <c r="C98" s="261"/>
      <c r="D98" s="191"/>
      <c r="E98" s="191"/>
      <c r="F98" s="13"/>
      <c r="G98" s="13"/>
      <c r="H98" s="13"/>
      <c r="I98" s="13"/>
      <c r="J98" s="190"/>
      <c r="K98" s="13"/>
      <c r="L98" s="190"/>
      <c r="M98" s="190"/>
      <c r="N98" s="190"/>
      <c r="O98" s="190"/>
      <c r="P98" s="190"/>
      <c r="Q98" s="190"/>
      <c r="R98" s="190"/>
      <c r="S98" s="190"/>
      <c r="T98" s="190"/>
      <c r="U98" s="190"/>
      <c r="V98" s="187"/>
    </row>
    <row r="99" spans="1:22">
      <c r="A99" s="329"/>
      <c r="B99" s="188"/>
      <c r="C99" s="261"/>
      <c r="D99" s="191"/>
      <c r="E99" s="191"/>
      <c r="F99" s="13"/>
      <c r="G99" s="13"/>
      <c r="H99" s="13"/>
      <c r="I99" s="13"/>
      <c r="J99" s="190"/>
      <c r="K99" s="13"/>
      <c r="L99" s="190"/>
      <c r="M99" s="190"/>
      <c r="N99" s="190"/>
      <c r="O99" s="190"/>
      <c r="P99" s="190"/>
      <c r="Q99" s="190"/>
      <c r="R99" s="190"/>
      <c r="S99" s="190"/>
      <c r="T99" s="190"/>
      <c r="U99" s="190"/>
      <c r="V99" s="187"/>
    </row>
    <row r="104" spans="1:22">
      <c r="J104" s="194"/>
    </row>
    <row r="107" spans="1:22">
      <c r="A107" s="331"/>
    </row>
    <row r="108" spans="1:22">
      <c r="A108" s="331"/>
    </row>
    <row r="109" spans="1:22">
      <c r="A109" s="331"/>
    </row>
    <row r="110" spans="1:22">
      <c r="A110" s="331"/>
    </row>
    <row r="111" spans="1:22">
      <c r="A111" s="331"/>
    </row>
    <row r="112" spans="1:22">
      <c r="A112" s="331"/>
    </row>
    <row r="113" spans="1:1">
      <c r="A113" s="331"/>
    </row>
    <row r="114" spans="1:1">
      <c r="A114" s="331"/>
    </row>
    <row r="115" spans="1:1">
      <c r="A115" s="331"/>
    </row>
    <row r="116" spans="1:1">
      <c r="A116" s="331"/>
    </row>
    <row r="117" spans="1:1">
      <c r="A117" s="331"/>
    </row>
    <row r="118" spans="1:1">
      <c r="A118" s="331"/>
    </row>
    <row r="119" spans="1:1">
      <c r="A119"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435</v>
      </c>
      <c r="B4" s="152">
        <v>18685.23</v>
      </c>
      <c r="C4" s="152"/>
      <c r="D4" s="152" t="s">
        <v>427</v>
      </c>
      <c r="E4" s="152">
        <v>18685.23</v>
      </c>
      <c r="F4" s="152"/>
      <c r="G4" s="152">
        <v>-22.32</v>
      </c>
      <c r="H4" s="152"/>
      <c r="I4" s="113"/>
      <c r="J4" s="153">
        <v>45077</v>
      </c>
      <c r="K4" s="153">
        <v>45078</v>
      </c>
      <c r="L4" s="113"/>
    </row>
    <row r="5" spans="1:16">
      <c r="A5" s="152" t="s">
        <v>435</v>
      </c>
      <c r="B5" s="152">
        <v>51440.88</v>
      </c>
      <c r="C5" s="152"/>
      <c r="D5" s="152" t="s">
        <v>429</v>
      </c>
      <c r="E5" s="152">
        <v>51440.88</v>
      </c>
      <c r="F5" s="152"/>
      <c r="G5" s="152">
        <v>-154.4</v>
      </c>
      <c r="H5" s="152"/>
      <c r="I5" s="113"/>
      <c r="J5" s="153">
        <v>45077</v>
      </c>
      <c r="K5" s="153">
        <v>45078</v>
      </c>
      <c r="L5" s="113"/>
    </row>
    <row r="6" spans="1:16">
      <c r="A6" s="152" t="s">
        <v>435</v>
      </c>
      <c r="B6" s="152">
        <v>6577.81</v>
      </c>
      <c r="C6" s="152"/>
      <c r="D6" s="152" t="s">
        <v>431</v>
      </c>
      <c r="E6" s="152">
        <v>6577.81</v>
      </c>
      <c r="F6" s="152"/>
      <c r="G6" s="152">
        <v>-9.19</v>
      </c>
      <c r="H6" s="152"/>
      <c r="I6" s="113"/>
      <c r="J6" s="153">
        <v>45077</v>
      </c>
      <c r="K6" s="153">
        <v>45078</v>
      </c>
      <c r="L6" s="113"/>
    </row>
    <row r="7" spans="1:16">
      <c r="A7" s="152" t="s">
        <v>435</v>
      </c>
      <c r="B7" s="152">
        <v>1556.59</v>
      </c>
      <c r="C7" s="152"/>
      <c r="D7" s="152" t="s">
        <v>433</v>
      </c>
      <c r="E7" s="152">
        <v>1556.59</v>
      </c>
      <c r="F7" s="152"/>
      <c r="G7" s="152">
        <v>-1.55</v>
      </c>
      <c r="H7" s="152"/>
      <c r="I7" s="113"/>
      <c r="J7" s="153">
        <v>45077</v>
      </c>
      <c r="K7" s="153">
        <v>45078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78260.509999999995</v>
      </c>
      <c r="C11" s="88">
        <f t="shared" ref="C11:H11" si="0">SUM(C4:C10)</f>
        <v>0</v>
      </c>
      <c r="D11" s="88">
        <f t="shared" si="0"/>
        <v>0</v>
      </c>
      <c r="E11" s="88">
        <f>SUM(E4:E10)</f>
        <v>78260.509999999995</v>
      </c>
      <c r="F11" s="88">
        <f t="shared" si="0"/>
        <v>0</v>
      </c>
      <c r="G11" s="88">
        <f t="shared" si="0"/>
        <v>-187.46</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-187.46</v>
      </c>
      <c r="E25" s="96">
        <f>H11</f>
        <v>0</v>
      </c>
      <c r="F25" s="97">
        <f>D25-E25</f>
        <v>-187.46</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293</v>
      </c>
      <c r="B2" s="321">
        <v>4031976</v>
      </c>
      <c r="C2" s="321">
        <v>4031976</v>
      </c>
      <c r="D2" t="s">
        <v>294</v>
      </c>
      <c r="E2">
        <v>1981</v>
      </c>
      <c r="F2">
        <v>416679.14</v>
      </c>
      <c r="G2">
        <v>161.93</v>
      </c>
      <c r="H2">
        <v>320779.71000000002</v>
      </c>
      <c r="I2">
        <v>369368.29</v>
      </c>
      <c r="J2">
        <v>151.5</v>
      </c>
      <c r="K2">
        <v>300121.5</v>
      </c>
      <c r="L2" t="s">
        <v>295</v>
      </c>
      <c r="M2" s="1">
        <v>45077</v>
      </c>
    </row>
    <row r="3" spans="1:13">
      <c r="A3" t="s">
        <v>293</v>
      </c>
      <c r="B3" s="323" t="s">
        <v>296</v>
      </c>
      <c r="C3" s="321" t="s">
        <v>297</v>
      </c>
      <c r="D3" t="s">
        <v>298</v>
      </c>
      <c r="E3">
        <v>6519</v>
      </c>
      <c r="F3">
        <v>346577.48</v>
      </c>
      <c r="G3">
        <v>57.08</v>
      </c>
      <c r="H3">
        <v>372104.52</v>
      </c>
      <c r="I3">
        <v>346577.48</v>
      </c>
      <c r="J3">
        <v>57.08</v>
      </c>
      <c r="K3">
        <v>372104.52</v>
      </c>
      <c r="L3" t="s">
        <v>299</v>
      </c>
      <c r="M3" s="1">
        <v>45077</v>
      </c>
    </row>
    <row r="4" spans="1:13">
      <c r="A4" t="s">
        <v>293</v>
      </c>
      <c r="B4" s="321">
        <v>1317205</v>
      </c>
      <c r="C4" s="321" t="s">
        <v>300</v>
      </c>
      <c r="D4" t="s">
        <v>301</v>
      </c>
      <c r="E4">
        <v>19260</v>
      </c>
      <c r="F4">
        <v>664429.89</v>
      </c>
      <c r="G4">
        <v>38.58</v>
      </c>
      <c r="H4">
        <v>743050.8</v>
      </c>
      <c r="I4">
        <v>664429.89</v>
      </c>
      <c r="J4">
        <v>38.58</v>
      </c>
      <c r="K4">
        <v>743050.8</v>
      </c>
      <c r="L4" t="s">
        <v>299</v>
      </c>
      <c r="M4" s="1">
        <v>45077</v>
      </c>
    </row>
    <row r="5" spans="1:13">
      <c r="A5" t="s">
        <v>293</v>
      </c>
      <c r="B5" s="321" t="s">
        <v>302</v>
      </c>
      <c r="C5" s="321" t="s">
        <v>302</v>
      </c>
      <c r="D5" t="s">
        <v>303</v>
      </c>
      <c r="E5">
        <v>4674</v>
      </c>
      <c r="F5">
        <v>460951.74</v>
      </c>
      <c r="G5">
        <v>75.290000000000006</v>
      </c>
      <c r="H5">
        <v>351898.85</v>
      </c>
      <c r="I5">
        <v>412571.71</v>
      </c>
      <c r="J5">
        <v>70.44</v>
      </c>
      <c r="K5">
        <v>329236.56</v>
      </c>
      <c r="L5" t="s">
        <v>295</v>
      </c>
      <c r="M5" s="1">
        <v>45077</v>
      </c>
    </row>
    <row r="6" spans="1:13">
      <c r="A6" t="s">
        <v>293</v>
      </c>
      <c r="B6" s="321" t="s">
        <v>304</v>
      </c>
      <c r="C6" s="321" t="s">
        <v>305</v>
      </c>
      <c r="D6" t="s">
        <v>306</v>
      </c>
      <c r="E6">
        <v>2420</v>
      </c>
      <c r="F6">
        <v>300247.95</v>
      </c>
      <c r="G6">
        <v>79.55</v>
      </c>
      <c r="H6">
        <v>192511</v>
      </c>
      <c r="I6">
        <v>300247.95</v>
      </c>
      <c r="J6">
        <v>79.55</v>
      </c>
      <c r="K6">
        <v>192511</v>
      </c>
      <c r="L6" t="s">
        <v>299</v>
      </c>
      <c r="M6" s="1">
        <v>45077</v>
      </c>
    </row>
    <row r="7" spans="1:13">
      <c r="A7" t="s">
        <v>293</v>
      </c>
      <c r="B7" s="321" t="s">
        <v>307</v>
      </c>
      <c r="C7" s="321" t="s">
        <v>308</v>
      </c>
      <c r="D7" t="s">
        <v>309</v>
      </c>
      <c r="E7">
        <v>31119</v>
      </c>
      <c r="F7">
        <v>540402.04</v>
      </c>
      <c r="G7">
        <v>21.26</v>
      </c>
      <c r="H7">
        <v>661589.93999999994</v>
      </c>
      <c r="I7">
        <v>540402.04</v>
      </c>
      <c r="J7">
        <v>21.26</v>
      </c>
      <c r="K7">
        <v>661589.93999999994</v>
      </c>
      <c r="L7" t="s">
        <v>299</v>
      </c>
      <c r="M7" s="1">
        <v>45077</v>
      </c>
    </row>
    <row r="8" spans="1:13">
      <c r="A8" t="s">
        <v>293</v>
      </c>
      <c r="B8" s="321" t="s">
        <v>310</v>
      </c>
      <c r="C8" s="321" t="s">
        <v>311</v>
      </c>
      <c r="D8" t="s">
        <v>312</v>
      </c>
      <c r="E8">
        <v>1543</v>
      </c>
      <c r="F8">
        <v>296773.03999999998</v>
      </c>
      <c r="G8">
        <v>722.93</v>
      </c>
      <c r="H8">
        <v>1115480.99</v>
      </c>
      <c r="I8">
        <v>296773.03999999998</v>
      </c>
      <c r="J8">
        <v>722.93</v>
      </c>
      <c r="K8">
        <v>1115480.99</v>
      </c>
      <c r="L8" t="s">
        <v>299</v>
      </c>
      <c r="M8" s="1">
        <v>45077</v>
      </c>
    </row>
    <row r="9" spans="1:13">
      <c r="A9" t="s">
        <v>293</v>
      </c>
      <c r="B9" s="337" t="s">
        <v>424</v>
      </c>
      <c r="C9" s="337" t="s">
        <v>424</v>
      </c>
      <c r="D9" t="s">
        <v>313</v>
      </c>
      <c r="E9">
        <v>67651</v>
      </c>
      <c r="F9">
        <v>542205.03</v>
      </c>
      <c r="G9">
        <v>11.54</v>
      </c>
      <c r="H9">
        <v>780918.52</v>
      </c>
      <c r="I9">
        <v>412708.04</v>
      </c>
      <c r="J9">
        <v>9.2799999999999994</v>
      </c>
      <c r="K9">
        <v>627936.57999999996</v>
      </c>
      <c r="L9" t="s">
        <v>314</v>
      </c>
      <c r="M9" s="1">
        <v>45077</v>
      </c>
    </row>
    <row r="10" spans="1:13">
      <c r="A10" t="s">
        <v>293</v>
      </c>
      <c r="B10" s="321">
        <v>7124594</v>
      </c>
      <c r="C10" s="321">
        <v>7124594</v>
      </c>
      <c r="D10" t="s">
        <v>315</v>
      </c>
      <c r="E10">
        <v>2772</v>
      </c>
      <c r="F10">
        <v>415902.18</v>
      </c>
      <c r="G10">
        <v>153.65</v>
      </c>
      <c r="H10">
        <v>425922.9</v>
      </c>
      <c r="I10">
        <v>414592.09</v>
      </c>
      <c r="J10">
        <v>139.9</v>
      </c>
      <c r="K10">
        <v>387802.8</v>
      </c>
      <c r="L10" t="s">
        <v>316</v>
      </c>
      <c r="M10" s="1">
        <v>45077</v>
      </c>
    </row>
    <row r="11" spans="1:13">
      <c r="A11" t="s">
        <v>293</v>
      </c>
      <c r="B11" s="323" t="s">
        <v>317</v>
      </c>
      <c r="C11" s="321">
        <v>2136646</v>
      </c>
      <c r="D11" t="s">
        <v>318</v>
      </c>
      <c r="E11">
        <v>9014</v>
      </c>
      <c r="F11">
        <v>235941.96</v>
      </c>
      <c r="G11">
        <v>17.37</v>
      </c>
      <c r="H11">
        <v>156573.18</v>
      </c>
      <c r="I11">
        <v>235941.96</v>
      </c>
      <c r="J11">
        <v>17.37</v>
      </c>
      <c r="K11">
        <v>156573.18</v>
      </c>
      <c r="L11" t="s">
        <v>299</v>
      </c>
      <c r="M11" s="1">
        <v>45077</v>
      </c>
    </row>
    <row r="12" spans="1:13">
      <c r="A12" t="s">
        <v>293</v>
      </c>
      <c r="B12" s="321">
        <v>67901108</v>
      </c>
      <c r="C12" s="321">
        <v>2024677</v>
      </c>
      <c r="D12" t="s">
        <v>319</v>
      </c>
      <c r="E12">
        <v>11886</v>
      </c>
      <c r="F12">
        <v>137974.39000000001</v>
      </c>
      <c r="G12">
        <v>16.88</v>
      </c>
      <c r="H12">
        <v>200635.68</v>
      </c>
      <c r="I12">
        <v>137974.39000000001</v>
      </c>
      <c r="J12">
        <v>16.88</v>
      </c>
      <c r="K12">
        <v>200635.68</v>
      </c>
      <c r="L12" t="s">
        <v>299</v>
      </c>
      <c r="M12" s="1">
        <v>45077</v>
      </c>
    </row>
    <row r="13" spans="1:13">
      <c r="A13" t="s">
        <v>293</v>
      </c>
      <c r="B13" s="321" t="s">
        <v>320</v>
      </c>
      <c r="C13" s="321" t="s">
        <v>320</v>
      </c>
      <c r="D13" t="s">
        <v>321</v>
      </c>
      <c r="E13">
        <v>18891</v>
      </c>
      <c r="F13">
        <v>566718.6</v>
      </c>
      <c r="G13">
        <v>39.1</v>
      </c>
      <c r="H13">
        <v>738630.82</v>
      </c>
      <c r="I13">
        <v>430602.04</v>
      </c>
      <c r="J13">
        <v>31.44</v>
      </c>
      <c r="K13">
        <v>593933.04</v>
      </c>
      <c r="L13" t="s">
        <v>314</v>
      </c>
      <c r="M13" s="1">
        <v>45077</v>
      </c>
    </row>
    <row r="14" spans="1:13">
      <c r="A14" t="s">
        <v>293</v>
      </c>
      <c r="B14" s="321">
        <v>124765108</v>
      </c>
      <c r="C14" s="321">
        <v>2125097</v>
      </c>
      <c r="D14" t="s">
        <v>322</v>
      </c>
      <c r="E14">
        <v>25808</v>
      </c>
      <c r="F14">
        <v>461328.83</v>
      </c>
      <c r="G14">
        <v>20.48</v>
      </c>
      <c r="H14">
        <v>528547.83999999997</v>
      </c>
      <c r="I14">
        <v>461328.83</v>
      </c>
      <c r="J14">
        <v>20.48</v>
      </c>
      <c r="K14">
        <v>528547.83999999997</v>
      </c>
      <c r="L14" t="s">
        <v>299</v>
      </c>
      <c r="M14" s="1">
        <v>45077</v>
      </c>
    </row>
    <row r="15" spans="1:13">
      <c r="A15" t="s">
        <v>293</v>
      </c>
      <c r="B15" s="321" t="s">
        <v>323</v>
      </c>
      <c r="C15" s="321" t="s">
        <v>324</v>
      </c>
      <c r="D15" t="s">
        <v>325</v>
      </c>
      <c r="E15">
        <v>6829</v>
      </c>
      <c r="F15">
        <v>396204.78</v>
      </c>
      <c r="G15">
        <v>103.39</v>
      </c>
      <c r="H15">
        <v>706050.31</v>
      </c>
      <c r="I15">
        <v>396204.78</v>
      </c>
      <c r="J15">
        <v>103.39</v>
      </c>
      <c r="K15">
        <v>706050.31</v>
      </c>
      <c r="L15" t="s">
        <v>299</v>
      </c>
      <c r="M15" s="1">
        <v>45077</v>
      </c>
    </row>
    <row r="16" spans="1:13">
      <c r="A16" t="s">
        <v>293</v>
      </c>
      <c r="B16" s="321">
        <v>6185495</v>
      </c>
      <c r="C16" s="321">
        <v>6185495</v>
      </c>
      <c r="D16" t="s">
        <v>326</v>
      </c>
      <c r="E16">
        <v>2183</v>
      </c>
      <c r="F16">
        <v>224876.91</v>
      </c>
      <c r="G16">
        <v>199.15</v>
      </c>
      <c r="H16">
        <v>434741.22</v>
      </c>
      <c r="I16">
        <v>296322.06</v>
      </c>
      <c r="J16">
        <v>306.39</v>
      </c>
      <c r="K16">
        <v>668849.37</v>
      </c>
      <c r="L16" t="s">
        <v>327</v>
      </c>
      <c r="M16" s="1">
        <v>45077</v>
      </c>
    </row>
    <row r="17" spans="1:13">
      <c r="A17" t="s">
        <v>293</v>
      </c>
      <c r="B17" s="321" t="s">
        <v>328</v>
      </c>
      <c r="C17" s="321" t="s">
        <v>328</v>
      </c>
      <c r="D17" t="s">
        <v>329</v>
      </c>
      <c r="E17">
        <v>22675</v>
      </c>
      <c r="F17">
        <v>514856.53</v>
      </c>
      <c r="G17">
        <v>43.94</v>
      </c>
      <c r="H17">
        <v>996333.1</v>
      </c>
      <c r="I17">
        <v>448624.58</v>
      </c>
      <c r="J17">
        <v>41.11</v>
      </c>
      <c r="K17">
        <v>932169.25</v>
      </c>
      <c r="L17" t="s">
        <v>295</v>
      </c>
      <c r="M17" s="1">
        <v>45077</v>
      </c>
    </row>
    <row r="18" spans="1:13">
      <c r="A18" t="s">
        <v>293</v>
      </c>
      <c r="B18" s="321" t="s">
        <v>330</v>
      </c>
      <c r="C18" s="321" t="s">
        <v>331</v>
      </c>
      <c r="D18" t="s">
        <v>332</v>
      </c>
      <c r="E18">
        <v>3243</v>
      </c>
      <c r="F18">
        <v>337436.65</v>
      </c>
      <c r="G18">
        <v>286.67</v>
      </c>
      <c r="H18">
        <v>929670.81</v>
      </c>
      <c r="I18">
        <v>337436.65</v>
      </c>
      <c r="J18">
        <v>286.67</v>
      </c>
      <c r="K18">
        <v>929670.81</v>
      </c>
      <c r="L18" t="s">
        <v>299</v>
      </c>
      <c r="M18" s="1">
        <v>45077</v>
      </c>
    </row>
    <row r="19" spans="1:13">
      <c r="A19" t="s">
        <v>293</v>
      </c>
      <c r="B19" s="321">
        <v>398438408</v>
      </c>
      <c r="C19" s="321" t="s">
        <v>333</v>
      </c>
      <c r="D19" t="s">
        <v>334</v>
      </c>
      <c r="E19">
        <v>25596</v>
      </c>
      <c r="F19">
        <v>516790.81</v>
      </c>
      <c r="G19">
        <v>8.24</v>
      </c>
      <c r="H19">
        <v>210911.04</v>
      </c>
      <c r="I19">
        <v>516790.81</v>
      </c>
      <c r="J19">
        <v>8.24</v>
      </c>
      <c r="K19">
        <v>210911.04</v>
      </c>
      <c r="L19" t="s">
        <v>299</v>
      </c>
      <c r="M19" s="1">
        <v>45077</v>
      </c>
    </row>
    <row r="20" spans="1:13">
      <c r="A20" t="s">
        <v>293</v>
      </c>
      <c r="B20" s="321" t="s">
        <v>335</v>
      </c>
      <c r="C20" s="321">
        <v>2781648</v>
      </c>
      <c r="D20" t="s">
        <v>336</v>
      </c>
      <c r="E20">
        <v>9253</v>
      </c>
      <c r="F20">
        <v>641783.54</v>
      </c>
      <c r="G20">
        <v>64.400000000000006</v>
      </c>
      <c r="H20">
        <v>595893.19999999995</v>
      </c>
      <c r="I20">
        <v>641783.54</v>
      </c>
      <c r="J20">
        <v>64.400000000000006</v>
      </c>
      <c r="K20">
        <v>595893.19999999995</v>
      </c>
      <c r="L20" t="s">
        <v>299</v>
      </c>
      <c r="M20" s="1">
        <v>45077</v>
      </c>
    </row>
    <row r="21" spans="1:13">
      <c r="A21" t="s">
        <v>293</v>
      </c>
      <c r="B21" s="321" t="s">
        <v>337</v>
      </c>
      <c r="C21" s="321">
        <v>2569286</v>
      </c>
      <c r="D21" t="s">
        <v>338</v>
      </c>
      <c r="E21">
        <v>34555</v>
      </c>
      <c r="F21">
        <v>411870.94</v>
      </c>
      <c r="G21">
        <v>22.92</v>
      </c>
      <c r="H21">
        <v>792000.6</v>
      </c>
      <c r="I21">
        <v>411870.94</v>
      </c>
      <c r="J21">
        <v>22.92</v>
      </c>
      <c r="K21">
        <v>792000.6</v>
      </c>
      <c r="L21" t="s">
        <v>299</v>
      </c>
      <c r="M21" s="1">
        <v>45077</v>
      </c>
    </row>
    <row r="22" spans="1:13">
      <c r="A22" t="s">
        <v>293</v>
      </c>
      <c r="B22" s="321" t="s">
        <v>339</v>
      </c>
      <c r="C22" s="321" t="s">
        <v>340</v>
      </c>
      <c r="D22" t="s">
        <v>341</v>
      </c>
      <c r="E22">
        <v>1361</v>
      </c>
      <c r="F22">
        <v>220051.24</v>
      </c>
      <c r="G22">
        <v>213.03</v>
      </c>
      <c r="H22">
        <v>289933.83</v>
      </c>
      <c r="I22">
        <v>220051.24</v>
      </c>
      <c r="J22">
        <v>213.03</v>
      </c>
      <c r="K22">
        <v>289933.83</v>
      </c>
      <c r="L22" t="s">
        <v>299</v>
      </c>
      <c r="M22" s="1">
        <v>45077</v>
      </c>
    </row>
    <row r="23" spans="1:13">
      <c r="A23" t="s">
        <v>293</v>
      </c>
      <c r="B23" s="321">
        <v>5889505</v>
      </c>
      <c r="C23" s="321">
        <v>5889505</v>
      </c>
      <c r="D23" t="s">
        <v>342</v>
      </c>
      <c r="E23">
        <v>11346</v>
      </c>
      <c r="F23">
        <v>262658.57</v>
      </c>
      <c r="G23">
        <v>37.119999999999997</v>
      </c>
      <c r="H23">
        <v>421169.91999999998</v>
      </c>
      <c r="I23">
        <v>223702.81</v>
      </c>
      <c r="J23">
        <v>34.729999999999997</v>
      </c>
      <c r="K23">
        <v>394046.58</v>
      </c>
      <c r="L23" t="s">
        <v>295</v>
      </c>
      <c r="M23" s="1">
        <v>45077</v>
      </c>
    </row>
    <row r="24" spans="1:13">
      <c r="A24" t="s">
        <v>293</v>
      </c>
      <c r="B24" s="321" t="s">
        <v>343</v>
      </c>
      <c r="C24" s="321" t="s">
        <v>344</v>
      </c>
      <c r="D24" t="s">
        <v>345</v>
      </c>
      <c r="E24">
        <v>11445</v>
      </c>
      <c r="F24">
        <v>680732.21</v>
      </c>
      <c r="G24">
        <v>66.349999999999994</v>
      </c>
      <c r="H24">
        <v>759375.75</v>
      </c>
      <c r="I24">
        <v>680732.21</v>
      </c>
      <c r="J24">
        <v>66.349999999999994</v>
      </c>
      <c r="K24">
        <v>759375.75</v>
      </c>
      <c r="L24" t="s">
        <v>299</v>
      </c>
      <c r="M24" s="1">
        <v>45077</v>
      </c>
    </row>
    <row r="25" spans="1:13">
      <c r="A25" t="s">
        <v>293</v>
      </c>
      <c r="B25" s="321" t="s">
        <v>346</v>
      </c>
      <c r="C25" s="321" t="s">
        <v>347</v>
      </c>
      <c r="D25" t="s">
        <v>348</v>
      </c>
      <c r="E25">
        <v>13248</v>
      </c>
      <c r="F25">
        <v>609357.11</v>
      </c>
      <c r="G25">
        <v>36</v>
      </c>
      <c r="H25">
        <v>476928</v>
      </c>
      <c r="I25">
        <v>609357.11</v>
      </c>
      <c r="J25">
        <v>36</v>
      </c>
      <c r="K25">
        <v>476928</v>
      </c>
      <c r="L25" t="s">
        <v>299</v>
      </c>
      <c r="M25" s="1">
        <v>45077</v>
      </c>
    </row>
    <row r="26" spans="1:13">
      <c r="A26" t="s">
        <v>293</v>
      </c>
      <c r="B26" s="321">
        <v>6499260</v>
      </c>
      <c r="C26" s="321">
        <v>6499260</v>
      </c>
      <c r="D26" t="s">
        <v>349</v>
      </c>
      <c r="E26">
        <v>4932</v>
      </c>
      <c r="F26">
        <v>275349.78999999998</v>
      </c>
      <c r="G26">
        <v>56.88</v>
      </c>
      <c r="H26">
        <v>280544.21999999997</v>
      </c>
      <c r="I26">
        <v>30271858</v>
      </c>
      <c r="J26">
        <v>7926</v>
      </c>
      <c r="K26">
        <v>39091032</v>
      </c>
      <c r="L26" t="s">
        <v>350</v>
      </c>
      <c r="M26" s="1">
        <v>45077</v>
      </c>
    </row>
    <row r="27" spans="1:13">
      <c r="A27" t="s">
        <v>293</v>
      </c>
      <c r="B27" s="321" t="s">
        <v>351</v>
      </c>
      <c r="C27" s="321" t="s">
        <v>352</v>
      </c>
      <c r="D27" t="s">
        <v>353</v>
      </c>
      <c r="E27">
        <v>2551</v>
      </c>
      <c r="F27">
        <v>213753.39</v>
      </c>
      <c r="G27">
        <v>63.84</v>
      </c>
      <c r="H27">
        <v>162855.84</v>
      </c>
      <c r="I27">
        <v>213753.39</v>
      </c>
      <c r="J27">
        <v>63.84</v>
      </c>
      <c r="K27">
        <v>162855.84</v>
      </c>
      <c r="L27" t="s">
        <v>299</v>
      </c>
      <c r="M27" s="1">
        <v>45077</v>
      </c>
    </row>
    <row r="28" spans="1:13">
      <c r="A28" t="s">
        <v>293</v>
      </c>
      <c r="B28" s="321" t="s">
        <v>354</v>
      </c>
      <c r="C28" s="321" t="s">
        <v>354</v>
      </c>
      <c r="D28" t="s">
        <v>355</v>
      </c>
      <c r="E28">
        <v>7058</v>
      </c>
      <c r="F28">
        <v>416616.22</v>
      </c>
      <c r="G28">
        <v>106.33</v>
      </c>
      <c r="H28">
        <v>750477.55</v>
      </c>
      <c r="I28">
        <v>313301.18</v>
      </c>
      <c r="J28">
        <v>85.5</v>
      </c>
      <c r="K28">
        <v>603459</v>
      </c>
      <c r="L28" t="s">
        <v>314</v>
      </c>
      <c r="M28" s="1">
        <v>45077</v>
      </c>
    </row>
    <row r="29" spans="1:13">
      <c r="A29" t="s">
        <v>293</v>
      </c>
      <c r="B29" s="321">
        <v>7333378</v>
      </c>
      <c r="C29" s="321">
        <v>7333378</v>
      </c>
      <c r="D29" t="s">
        <v>356</v>
      </c>
      <c r="E29">
        <v>1305</v>
      </c>
      <c r="F29">
        <v>253421.67</v>
      </c>
      <c r="G29">
        <v>625.37</v>
      </c>
      <c r="H29">
        <v>816108.73</v>
      </c>
      <c r="I29">
        <v>246818.21</v>
      </c>
      <c r="J29">
        <v>569.4</v>
      </c>
      <c r="K29">
        <v>743067</v>
      </c>
      <c r="L29" t="s">
        <v>316</v>
      </c>
      <c r="M29" s="1">
        <v>45077</v>
      </c>
    </row>
    <row r="30" spans="1:13">
      <c r="A30" t="s">
        <v>293</v>
      </c>
      <c r="B30" s="321">
        <v>502441306</v>
      </c>
      <c r="C30" s="321">
        <v>2165747</v>
      </c>
      <c r="D30" t="s">
        <v>357</v>
      </c>
      <c r="E30">
        <v>850</v>
      </c>
      <c r="F30">
        <v>162296.65</v>
      </c>
      <c r="G30">
        <v>175.09</v>
      </c>
      <c r="H30">
        <v>148826.5</v>
      </c>
      <c r="I30">
        <v>162296.65</v>
      </c>
      <c r="J30">
        <v>175.09</v>
      </c>
      <c r="K30">
        <v>148826.5</v>
      </c>
      <c r="L30" t="s">
        <v>299</v>
      </c>
      <c r="M30" s="1">
        <v>45077</v>
      </c>
    </row>
    <row r="31" spans="1:13">
      <c r="A31" t="s">
        <v>293</v>
      </c>
      <c r="B31" s="321" t="s">
        <v>358</v>
      </c>
      <c r="C31" s="321" t="s">
        <v>358</v>
      </c>
      <c r="D31" t="s">
        <v>359</v>
      </c>
      <c r="E31">
        <v>3733</v>
      </c>
      <c r="F31">
        <v>278857.28999999998</v>
      </c>
      <c r="G31">
        <v>110.98</v>
      </c>
      <c r="H31">
        <v>414281.72</v>
      </c>
      <c r="I31">
        <v>372602.24</v>
      </c>
      <c r="J31">
        <v>170.74</v>
      </c>
      <c r="K31">
        <v>637372.42000000004</v>
      </c>
      <c r="L31" t="s">
        <v>327</v>
      </c>
      <c r="M31" s="1">
        <v>45077</v>
      </c>
    </row>
    <row r="32" spans="1:13">
      <c r="A32" t="s">
        <v>293</v>
      </c>
      <c r="B32" s="321">
        <v>6555805</v>
      </c>
      <c r="C32" s="321">
        <v>6555805</v>
      </c>
      <c r="D32" t="s">
        <v>360</v>
      </c>
      <c r="E32">
        <v>12293</v>
      </c>
      <c r="F32">
        <v>438504.51</v>
      </c>
      <c r="G32">
        <v>27.13</v>
      </c>
      <c r="H32">
        <v>333483.13</v>
      </c>
      <c r="I32">
        <v>50705576</v>
      </c>
      <c r="J32">
        <v>3780</v>
      </c>
      <c r="K32">
        <v>46467540</v>
      </c>
      <c r="L32" t="s">
        <v>350</v>
      </c>
      <c r="M32" s="1">
        <v>45077</v>
      </c>
    </row>
    <row r="33" spans="1:13">
      <c r="A33" t="s">
        <v>293</v>
      </c>
      <c r="B33" s="321">
        <v>4741844</v>
      </c>
      <c r="C33" s="321">
        <v>4741844</v>
      </c>
      <c r="D33" t="s">
        <v>361</v>
      </c>
      <c r="E33">
        <v>4336</v>
      </c>
      <c r="F33">
        <v>464034.76</v>
      </c>
      <c r="G33">
        <v>173.95</v>
      </c>
      <c r="H33">
        <v>754258.23</v>
      </c>
      <c r="I33">
        <v>415658.51</v>
      </c>
      <c r="J33">
        <v>162.75</v>
      </c>
      <c r="K33">
        <v>705684</v>
      </c>
      <c r="L33" t="s">
        <v>295</v>
      </c>
      <c r="M33" s="1">
        <v>45077</v>
      </c>
    </row>
    <row r="34" spans="1:13">
      <c r="A34" t="s">
        <v>293</v>
      </c>
      <c r="B34" s="321">
        <v>636274409</v>
      </c>
      <c r="C34" s="321" t="s">
        <v>362</v>
      </c>
      <c r="D34" t="s">
        <v>363</v>
      </c>
      <c r="E34">
        <v>3800</v>
      </c>
      <c r="F34">
        <v>292619</v>
      </c>
      <c r="G34">
        <v>69.349999999999994</v>
      </c>
      <c r="H34">
        <v>263530</v>
      </c>
      <c r="I34">
        <v>292619</v>
      </c>
      <c r="J34">
        <v>69.349999999999994</v>
      </c>
      <c r="K34">
        <v>263530</v>
      </c>
      <c r="L34" t="s">
        <v>299</v>
      </c>
      <c r="M34" s="1">
        <v>45077</v>
      </c>
    </row>
    <row r="35" spans="1:13">
      <c r="A35" t="s">
        <v>293</v>
      </c>
      <c r="B35" s="321">
        <v>641069406</v>
      </c>
      <c r="C35" s="321" t="s">
        <v>364</v>
      </c>
      <c r="D35" t="s">
        <v>365</v>
      </c>
      <c r="E35">
        <v>1200</v>
      </c>
      <c r="F35">
        <v>153246.96</v>
      </c>
      <c r="G35">
        <v>118.73</v>
      </c>
      <c r="H35">
        <v>142476</v>
      </c>
      <c r="I35">
        <v>153246.96</v>
      </c>
      <c r="J35">
        <v>118.73</v>
      </c>
      <c r="K35">
        <v>142476</v>
      </c>
      <c r="L35" t="s">
        <v>299</v>
      </c>
      <c r="M35" s="1">
        <v>45077</v>
      </c>
    </row>
    <row r="36" spans="1:13">
      <c r="A36" t="s">
        <v>293</v>
      </c>
      <c r="B36" s="321">
        <v>6640682</v>
      </c>
      <c r="C36" s="321">
        <v>6640682</v>
      </c>
      <c r="D36" t="s">
        <v>366</v>
      </c>
      <c r="E36">
        <v>4278</v>
      </c>
      <c r="F36">
        <v>298244.25</v>
      </c>
      <c r="G36">
        <v>49.81</v>
      </c>
      <c r="H36">
        <v>213071.05</v>
      </c>
      <c r="I36">
        <v>32629079</v>
      </c>
      <c r="J36">
        <v>6940</v>
      </c>
      <c r="K36">
        <v>29689320</v>
      </c>
      <c r="L36" t="s">
        <v>350</v>
      </c>
      <c r="M36" s="1">
        <v>45077</v>
      </c>
    </row>
    <row r="37" spans="1:13">
      <c r="A37" t="s">
        <v>293</v>
      </c>
      <c r="B37" s="321">
        <v>654902204</v>
      </c>
      <c r="C37" s="321">
        <v>2640891</v>
      </c>
      <c r="D37" t="s">
        <v>367</v>
      </c>
      <c r="E37">
        <v>139515</v>
      </c>
      <c r="F37">
        <v>648931.64</v>
      </c>
      <c r="G37">
        <v>4.01</v>
      </c>
      <c r="H37">
        <v>559455.15</v>
      </c>
      <c r="I37">
        <v>648931.64</v>
      </c>
      <c r="J37">
        <v>4.01</v>
      </c>
      <c r="K37">
        <v>559455.15</v>
      </c>
      <c r="L37" t="s">
        <v>299</v>
      </c>
      <c r="M37" s="1">
        <v>45077</v>
      </c>
    </row>
    <row r="38" spans="1:13">
      <c r="A38" t="s">
        <v>293</v>
      </c>
      <c r="B38" s="321">
        <v>670100205</v>
      </c>
      <c r="C38" s="321">
        <v>2651202</v>
      </c>
      <c r="D38" t="s">
        <v>368</v>
      </c>
      <c r="E38">
        <v>1000</v>
      </c>
      <c r="F38">
        <v>168173.1</v>
      </c>
      <c r="G38">
        <v>160.46</v>
      </c>
      <c r="H38">
        <v>160460</v>
      </c>
      <c r="I38">
        <v>168173.1</v>
      </c>
      <c r="J38">
        <v>160.46</v>
      </c>
      <c r="K38">
        <v>160460</v>
      </c>
      <c r="L38" t="s">
        <v>299</v>
      </c>
      <c r="M38" s="1">
        <v>45077</v>
      </c>
    </row>
    <row r="39" spans="1:13">
      <c r="A39" t="s">
        <v>293</v>
      </c>
      <c r="B39" s="321">
        <v>6659428</v>
      </c>
      <c r="C39" s="321">
        <v>6659428</v>
      </c>
      <c r="D39" t="s">
        <v>369</v>
      </c>
      <c r="E39">
        <v>4222</v>
      </c>
      <c r="F39">
        <v>217239.91</v>
      </c>
      <c r="G39">
        <v>60.46</v>
      </c>
      <c r="H39">
        <v>255277.38</v>
      </c>
      <c r="I39">
        <v>24196181.57</v>
      </c>
      <c r="J39">
        <v>8425</v>
      </c>
      <c r="K39">
        <v>35570350</v>
      </c>
      <c r="L39" t="s">
        <v>350</v>
      </c>
      <c r="M39" s="1">
        <v>45077</v>
      </c>
    </row>
    <row r="40" spans="1:13">
      <c r="A40" t="s">
        <v>293</v>
      </c>
      <c r="B40" s="321">
        <v>683715106</v>
      </c>
      <c r="C40" s="321">
        <v>2655657</v>
      </c>
      <c r="D40" t="s">
        <v>370</v>
      </c>
      <c r="E40">
        <v>10545</v>
      </c>
      <c r="F40">
        <v>370986.25</v>
      </c>
      <c r="G40">
        <v>41.62</v>
      </c>
      <c r="H40">
        <v>438882.9</v>
      </c>
      <c r="I40">
        <v>370986.25</v>
      </c>
      <c r="J40">
        <v>41.62</v>
      </c>
      <c r="K40">
        <v>438882.9</v>
      </c>
      <c r="L40" t="s">
        <v>299</v>
      </c>
      <c r="M40" s="1">
        <v>45077</v>
      </c>
    </row>
    <row r="41" spans="1:13">
      <c r="A41" t="s">
        <v>293</v>
      </c>
      <c r="B41" s="321">
        <v>6661144</v>
      </c>
      <c r="C41" s="321">
        <v>6661144</v>
      </c>
      <c r="D41" t="s">
        <v>371</v>
      </c>
      <c r="E41">
        <v>19388</v>
      </c>
      <c r="F41">
        <v>313342.39</v>
      </c>
      <c r="G41">
        <v>17.05</v>
      </c>
      <c r="H41">
        <v>330531.03000000003</v>
      </c>
      <c r="I41">
        <v>34443471</v>
      </c>
      <c r="J41">
        <v>2375.5</v>
      </c>
      <c r="K41">
        <v>46056194</v>
      </c>
      <c r="L41" t="s">
        <v>350</v>
      </c>
      <c r="M41" s="1">
        <v>45077</v>
      </c>
    </row>
    <row r="42" spans="1:13">
      <c r="A42" t="s">
        <v>293</v>
      </c>
      <c r="B42" s="321">
        <v>705015105</v>
      </c>
      <c r="C42" s="321">
        <v>2704485</v>
      </c>
      <c r="D42" t="s">
        <v>372</v>
      </c>
      <c r="E42">
        <v>37059</v>
      </c>
      <c r="F42">
        <v>434978.65</v>
      </c>
      <c r="G42">
        <v>9.85</v>
      </c>
      <c r="H42">
        <v>365031.15</v>
      </c>
      <c r="I42">
        <v>434978.65</v>
      </c>
      <c r="J42">
        <v>9.85</v>
      </c>
      <c r="K42">
        <v>365031.15</v>
      </c>
      <c r="L42" t="s">
        <v>299</v>
      </c>
      <c r="M42" s="1">
        <v>45077</v>
      </c>
    </row>
    <row r="43" spans="1:13">
      <c r="A43" t="s">
        <v>293</v>
      </c>
      <c r="B43" s="321" t="s">
        <v>373</v>
      </c>
      <c r="C43" s="321" t="s">
        <v>374</v>
      </c>
      <c r="D43" t="s">
        <v>375</v>
      </c>
      <c r="E43">
        <v>41107</v>
      </c>
      <c r="F43">
        <v>449577.75</v>
      </c>
      <c r="G43">
        <v>13.5</v>
      </c>
      <c r="H43">
        <v>555150.03</v>
      </c>
      <c r="I43">
        <v>449577.75</v>
      </c>
      <c r="J43">
        <v>13.5</v>
      </c>
      <c r="K43">
        <v>555150.03</v>
      </c>
      <c r="L43" t="s">
        <v>299</v>
      </c>
      <c r="M43" s="1">
        <v>45077</v>
      </c>
    </row>
    <row r="44" spans="1:13">
      <c r="A44" t="s">
        <v>293</v>
      </c>
      <c r="B44" s="321">
        <v>6229597</v>
      </c>
      <c r="C44" s="321">
        <v>6229597</v>
      </c>
      <c r="D44" t="s">
        <v>376</v>
      </c>
      <c r="E44">
        <v>27352</v>
      </c>
      <c r="F44">
        <v>229351.23</v>
      </c>
      <c r="G44">
        <v>4.13</v>
      </c>
      <c r="H44">
        <v>113066.97</v>
      </c>
      <c r="I44">
        <v>25545139.920000002</v>
      </c>
      <c r="J44">
        <v>576</v>
      </c>
      <c r="K44">
        <v>15754752</v>
      </c>
      <c r="L44" t="s">
        <v>350</v>
      </c>
      <c r="M44" s="1">
        <v>45077</v>
      </c>
    </row>
    <row r="45" spans="1:13">
      <c r="A45" t="s">
        <v>293</v>
      </c>
      <c r="B45" s="321">
        <v>759530108</v>
      </c>
      <c r="C45" s="321" t="s">
        <v>377</v>
      </c>
      <c r="D45" t="s">
        <v>378</v>
      </c>
      <c r="E45">
        <v>16887</v>
      </c>
      <c r="F45">
        <v>347567.89</v>
      </c>
      <c r="G45">
        <v>31.3</v>
      </c>
      <c r="H45">
        <v>528563.1</v>
      </c>
      <c r="I45">
        <v>347567.89</v>
      </c>
      <c r="J45">
        <v>31.3</v>
      </c>
      <c r="K45">
        <v>528563.1</v>
      </c>
      <c r="L45" t="s">
        <v>299</v>
      </c>
      <c r="M45" s="1">
        <v>45077</v>
      </c>
    </row>
    <row r="46" spans="1:13">
      <c r="A46" t="s">
        <v>293</v>
      </c>
      <c r="B46" s="321">
        <v>803054204</v>
      </c>
      <c r="C46" s="321">
        <v>2775135</v>
      </c>
      <c r="D46" t="s">
        <v>379</v>
      </c>
      <c r="E46">
        <v>3130</v>
      </c>
      <c r="F46">
        <v>359932.38</v>
      </c>
      <c r="G46">
        <v>130.44</v>
      </c>
      <c r="H46">
        <v>408277.2</v>
      </c>
      <c r="I46">
        <v>359932.38</v>
      </c>
      <c r="J46">
        <v>130.44</v>
      </c>
      <c r="K46">
        <v>408277.2</v>
      </c>
      <c r="L46" t="s">
        <v>299</v>
      </c>
      <c r="M46" s="1">
        <v>45077</v>
      </c>
    </row>
    <row r="47" spans="1:13">
      <c r="A47" t="s">
        <v>293</v>
      </c>
      <c r="B47" s="321" t="s">
        <v>380</v>
      </c>
      <c r="C47" s="321" t="s">
        <v>381</v>
      </c>
      <c r="D47" t="s">
        <v>382</v>
      </c>
      <c r="E47">
        <v>20130</v>
      </c>
      <c r="F47">
        <v>662671.93000000005</v>
      </c>
      <c r="G47">
        <v>57.19</v>
      </c>
      <c r="H47">
        <v>1151234.7</v>
      </c>
      <c r="I47">
        <v>662671.93000000005</v>
      </c>
      <c r="J47">
        <v>57.19</v>
      </c>
      <c r="K47">
        <v>1151234.7</v>
      </c>
      <c r="L47" t="s">
        <v>299</v>
      </c>
      <c r="M47" s="1">
        <v>45077</v>
      </c>
    </row>
    <row r="48" spans="1:13">
      <c r="A48" t="s">
        <v>293</v>
      </c>
      <c r="B48" s="321" t="s">
        <v>383</v>
      </c>
      <c r="C48" s="321" t="s">
        <v>384</v>
      </c>
      <c r="D48" t="s">
        <v>385</v>
      </c>
      <c r="E48">
        <v>12268</v>
      </c>
      <c r="F48">
        <v>394093.69</v>
      </c>
      <c r="G48">
        <v>20.9</v>
      </c>
      <c r="H48">
        <v>256401.2</v>
      </c>
      <c r="I48">
        <v>394093.69</v>
      </c>
      <c r="J48">
        <v>20.9</v>
      </c>
      <c r="K48">
        <v>256401.2</v>
      </c>
      <c r="L48" t="s">
        <v>299</v>
      </c>
      <c r="M48" s="1">
        <v>45077</v>
      </c>
    </row>
    <row r="49" spans="1:13">
      <c r="A49" t="s">
        <v>293</v>
      </c>
      <c r="B49" s="321" t="s">
        <v>386</v>
      </c>
      <c r="C49" s="321" t="s">
        <v>386</v>
      </c>
      <c r="D49" t="s">
        <v>387</v>
      </c>
      <c r="E49">
        <v>15759</v>
      </c>
      <c r="F49">
        <v>312462.38</v>
      </c>
      <c r="G49">
        <v>15.84</v>
      </c>
      <c r="H49">
        <v>249690.96</v>
      </c>
      <c r="I49">
        <v>2749844.3</v>
      </c>
      <c r="J49">
        <v>171.9</v>
      </c>
      <c r="K49">
        <v>2708972.1</v>
      </c>
      <c r="L49" t="s">
        <v>388</v>
      </c>
      <c r="M49" s="1">
        <v>45077</v>
      </c>
    </row>
    <row r="50" spans="1:13">
      <c r="A50" t="s">
        <v>293</v>
      </c>
      <c r="B50" s="321" t="s">
        <v>389</v>
      </c>
      <c r="C50" s="321">
        <v>2615565</v>
      </c>
      <c r="D50" t="s">
        <v>390</v>
      </c>
      <c r="E50">
        <v>16837</v>
      </c>
      <c r="F50">
        <v>571952.71</v>
      </c>
      <c r="G50">
        <v>29.9</v>
      </c>
      <c r="H50">
        <v>503426.3</v>
      </c>
      <c r="I50">
        <v>571952.71</v>
      </c>
      <c r="J50">
        <v>29.9</v>
      </c>
      <c r="K50">
        <v>503426.3</v>
      </c>
      <c r="L50" t="s">
        <v>299</v>
      </c>
      <c r="M50" s="1">
        <v>45077</v>
      </c>
    </row>
    <row r="51" spans="1:13">
      <c r="A51" t="s">
        <v>293</v>
      </c>
      <c r="B51" s="321" t="s">
        <v>391</v>
      </c>
      <c r="C51" s="321" t="s">
        <v>391</v>
      </c>
      <c r="D51" t="s">
        <v>392</v>
      </c>
      <c r="E51">
        <v>25547</v>
      </c>
      <c r="F51">
        <v>519184.98</v>
      </c>
      <c r="G51">
        <v>19.97</v>
      </c>
      <c r="H51">
        <v>510241.04</v>
      </c>
      <c r="I51">
        <v>395434.61</v>
      </c>
      <c r="J51">
        <v>16.059999999999999</v>
      </c>
      <c r="K51">
        <v>410284.82</v>
      </c>
      <c r="L51" t="s">
        <v>314</v>
      </c>
      <c r="M51" s="1">
        <v>45077</v>
      </c>
    </row>
    <row r="52" spans="1:13">
      <c r="A52" t="s">
        <v>293</v>
      </c>
      <c r="B52" s="321">
        <v>833635105</v>
      </c>
      <c r="C52" s="321">
        <v>2771122</v>
      </c>
      <c r="D52" t="s">
        <v>393</v>
      </c>
      <c r="E52">
        <v>2500</v>
      </c>
      <c r="F52">
        <v>244878.75</v>
      </c>
      <c r="G52">
        <v>64.17</v>
      </c>
      <c r="H52">
        <v>160425</v>
      </c>
      <c r="I52">
        <v>244878.75</v>
      </c>
      <c r="J52">
        <v>64.17</v>
      </c>
      <c r="K52">
        <v>160425</v>
      </c>
      <c r="L52" t="s">
        <v>299</v>
      </c>
      <c r="M52" s="1">
        <v>45077</v>
      </c>
    </row>
    <row r="53" spans="1:13">
      <c r="A53" t="s">
        <v>293</v>
      </c>
      <c r="B53" s="321">
        <v>835699307</v>
      </c>
      <c r="C53" s="321">
        <v>2821481</v>
      </c>
      <c r="D53" t="s">
        <v>394</v>
      </c>
      <c r="E53">
        <v>5497</v>
      </c>
      <c r="F53">
        <v>283756.40000000002</v>
      </c>
      <c r="G53">
        <v>93.7</v>
      </c>
      <c r="H53">
        <v>515068.9</v>
      </c>
      <c r="I53">
        <v>283756.40000000002</v>
      </c>
      <c r="J53">
        <v>93.7</v>
      </c>
      <c r="K53">
        <v>515068.9</v>
      </c>
      <c r="L53" t="s">
        <v>299</v>
      </c>
      <c r="M53" s="1">
        <v>45077</v>
      </c>
    </row>
    <row r="54" spans="1:13">
      <c r="A54" t="s">
        <v>293</v>
      </c>
      <c r="B54" s="321">
        <v>861012102</v>
      </c>
      <c r="C54" s="321">
        <v>2430025</v>
      </c>
      <c r="D54" t="s">
        <v>395</v>
      </c>
      <c r="E54">
        <v>3100</v>
      </c>
      <c r="F54">
        <v>151409.26999999999</v>
      </c>
      <c r="G54">
        <v>43.44</v>
      </c>
      <c r="H54">
        <v>134664</v>
      </c>
      <c r="I54">
        <v>151409.26999999999</v>
      </c>
      <c r="J54">
        <v>43.44</v>
      </c>
      <c r="K54">
        <v>134664</v>
      </c>
      <c r="L54" t="s">
        <v>299</v>
      </c>
      <c r="M54" s="1">
        <v>45077</v>
      </c>
    </row>
    <row r="55" spans="1:13">
      <c r="A55" t="s">
        <v>293</v>
      </c>
      <c r="B55" s="321">
        <v>6356406</v>
      </c>
      <c r="C55" s="321">
        <v>6356406</v>
      </c>
      <c r="D55" t="s">
        <v>396</v>
      </c>
      <c r="E55">
        <v>12500</v>
      </c>
      <c r="F55">
        <v>206274.35</v>
      </c>
      <c r="G55">
        <v>17.22</v>
      </c>
      <c r="H55">
        <v>215210.99</v>
      </c>
      <c r="I55">
        <v>26278321</v>
      </c>
      <c r="J55">
        <v>2399</v>
      </c>
      <c r="K55">
        <v>29987500</v>
      </c>
      <c r="L55" t="s">
        <v>350</v>
      </c>
      <c r="M55" s="1">
        <v>45077</v>
      </c>
    </row>
    <row r="56" spans="1:13">
      <c r="A56" t="s">
        <v>293</v>
      </c>
      <c r="B56" s="321" t="s">
        <v>397</v>
      </c>
      <c r="C56" s="321" t="s">
        <v>397</v>
      </c>
      <c r="D56" t="s">
        <v>398</v>
      </c>
      <c r="E56">
        <v>7487</v>
      </c>
      <c r="F56">
        <v>611038.05000000005</v>
      </c>
      <c r="G56">
        <v>106.86</v>
      </c>
      <c r="H56">
        <v>800075.1</v>
      </c>
      <c r="I56">
        <v>540509.28</v>
      </c>
      <c r="J56">
        <v>99.98</v>
      </c>
      <c r="K56">
        <v>748550.26</v>
      </c>
      <c r="L56" t="s">
        <v>295</v>
      </c>
      <c r="M56" s="1">
        <v>45077</v>
      </c>
    </row>
    <row r="57" spans="1:13">
      <c r="A57" t="s">
        <v>293</v>
      </c>
      <c r="B57" s="321">
        <v>874039100</v>
      </c>
      <c r="C57" s="321">
        <v>2113382</v>
      </c>
      <c r="D57" t="s">
        <v>399</v>
      </c>
      <c r="E57">
        <v>11979</v>
      </c>
      <c r="F57">
        <v>1283528.8700000001</v>
      </c>
      <c r="G57">
        <v>98.59</v>
      </c>
      <c r="H57">
        <v>1181009.6100000001</v>
      </c>
      <c r="I57">
        <v>1283528.8700000001</v>
      </c>
      <c r="J57">
        <v>98.59</v>
      </c>
      <c r="K57">
        <v>1181009.6100000001</v>
      </c>
      <c r="L57" t="s">
        <v>299</v>
      </c>
      <c r="M57" s="1">
        <v>45077</v>
      </c>
    </row>
    <row r="58" spans="1:13">
      <c r="A58" t="s">
        <v>293</v>
      </c>
      <c r="B58" s="321">
        <v>6869302</v>
      </c>
      <c r="C58" s="321">
        <v>6869302</v>
      </c>
      <c r="D58" t="s">
        <v>400</v>
      </c>
      <c r="E58">
        <v>6584</v>
      </c>
      <c r="F58">
        <v>209611.01</v>
      </c>
      <c r="G58">
        <v>38.32</v>
      </c>
      <c r="H58">
        <v>252322.09</v>
      </c>
      <c r="I58">
        <v>23287522.920000002</v>
      </c>
      <c r="J58">
        <v>5340</v>
      </c>
      <c r="K58">
        <v>35158560</v>
      </c>
      <c r="L58" t="s">
        <v>350</v>
      </c>
      <c r="M58" s="1">
        <v>45077</v>
      </c>
    </row>
    <row r="59" spans="1:13">
      <c r="A59" t="s">
        <v>293</v>
      </c>
      <c r="B59" s="321">
        <v>5999330</v>
      </c>
      <c r="C59" s="321">
        <v>5999330</v>
      </c>
      <c r="D59" t="s">
        <v>401</v>
      </c>
      <c r="E59">
        <v>2593</v>
      </c>
      <c r="F59">
        <v>462751.8</v>
      </c>
      <c r="G59">
        <v>149.53</v>
      </c>
      <c r="H59">
        <v>387730.55</v>
      </c>
      <c r="I59">
        <v>404365.06</v>
      </c>
      <c r="J59">
        <v>139.9</v>
      </c>
      <c r="K59">
        <v>362760.7</v>
      </c>
      <c r="L59" t="s">
        <v>295</v>
      </c>
      <c r="M59" s="1">
        <v>45077</v>
      </c>
    </row>
    <row r="60" spans="1:13">
      <c r="A60" t="s">
        <v>293</v>
      </c>
      <c r="B60" s="321" t="s">
        <v>402</v>
      </c>
      <c r="C60" s="321" t="s">
        <v>403</v>
      </c>
      <c r="D60" t="s">
        <v>404</v>
      </c>
      <c r="E60">
        <v>4700</v>
      </c>
      <c r="F60">
        <v>218532.14</v>
      </c>
      <c r="G60">
        <v>39.53</v>
      </c>
      <c r="H60">
        <v>185791</v>
      </c>
      <c r="I60">
        <v>218532.14</v>
      </c>
      <c r="J60">
        <v>39.53</v>
      </c>
      <c r="K60">
        <v>185791</v>
      </c>
      <c r="L60" t="s">
        <v>299</v>
      </c>
      <c r="M60" s="1">
        <v>45077</v>
      </c>
    </row>
    <row r="61" spans="1:13">
      <c r="A61" t="s">
        <v>293</v>
      </c>
      <c r="B61" s="321" t="s">
        <v>405</v>
      </c>
      <c r="C61" s="321" t="s">
        <v>405</v>
      </c>
      <c r="D61" t="s">
        <v>406</v>
      </c>
      <c r="E61">
        <v>24064</v>
      </c>
      <c r="F61">
        <v>246081.88</v>
      </c>
      <c r="G61">
        <v>7.55</v>
      </c>
      <c r="H61">
        <v>181750.85</v>
      </c>
      <c r="I61">
        <v>325543.82</v>
      </c>
      <c r="J61">
        <v>11.62</v>
      </c>
      <c r="K61">
        <v>279623.67999999999</v>
      </c>
      <c r="L61" t="s">
        <v>327</v>
      </c>
      <c r="M61" s="1">
        <v>45077</v>
      </c>
    </row>
    <row r="62" spans="1:13">
      <c r="A62" t="s">
        <v>293</v>
      </c>
      <c r="B62" s="321" t="s">
        <v>407</v>
      </c>
      <c r="C62" s="321" t="s">
        <v>408</v>
      </c>
      <c r="D62" t="s">
        <v>409</v>
      </c>
      <c r="E62">
        <v>30407</v>
      </c>
      <c r="F62">
        <v>423660.67</v>
      </c>
      <c r="G62">
        <v>18.91</v>
      </c>
      <c r="H62">
        <v>574996.37</v>
      </c>
      <c r="I62">
        <v>423660.67</v>
      </c>
      <c r="J62">
        <v>18.91</v>
      </c>
      <c r="K62">
        <v>574996.37</v>
      </c>
      <c r="L62" t="s">
        <v>299</v>
      </c>
      <c r="M62" s="1">
        <v>45077</v>
      </c>
    </row>
    <row r="63" spans="1:13">
      <c r="A63" t="s">
        <v>293</v>
      </c>
      <c r="B63" s="321" t="s">
        <v>410</v>
      </c>
      <c r="C63" s="321" t="s">
        <v>411</v>
      </c>
      <c r="D63" t="s">
        <v>412</v>
      </c>
      <c r="E63">
        <v>10800</v>
      </c>
      <c r="F63">
        <v>742151.09</v>
      </c>
      <c r="G63">
        <v>19.29</v>
      </c>
      <c r="H63">
        <v>208332</v>
      </c>
      <c r="I63">
        <v>742151.09</v>
      </c>
      <c r="J63">
        <v>19.29</v>
      </c>
      <c r="K63">
        <v>208332</v>
      </c>
      <c r="L63" t="s">
        <v>299</v>
      </c>
      <c r="M63" s="1">
        <v>45077</v>
      </c>
    </row>
    <row r="64" spans="1:13">
      <c r="A64" t="s">
        <v>293</v>
      </c>
      <c r="B64" s="321">
        <v>4031879</v>
      </c>
      <c r="C64" s="321">
        <v>4031879</v>
      </c>
      <c r="D64" t="s">
        <v>413</v>
      </c>
      <c r="E64">
        <v>24390</v>
      </c>
      <c r="F64">
        <v>516604.71</v>
      </c>
      <c r="G64">
        <v>29.44</v>
      </c>
      <c r="H64">
        <v>717935.66</v>
      </c>
      <c r="I64">
        <v>454323.62</v>
      </c>
      <c r="J64">
        <v>27.54</v>
      </c>
      <c r="K64">
        <v>671700.6</v>
      </c>
      <c r="L64" t="s">
        <v>295</v>
      </c>
      <c r="M64" s="1">
        <v>45077</v>
      </c>
    </row>
    <row r="65" spans="1:13">
      <c r="A65" t="s">
        <v>293</v>
      </c>
      <c r="B65" s="321">
        <v>6986041</v>
      </c>
      <c r="C65" s="321">
        <v>6986041</v>
      </c>
      <c r="D65" t="s">
        <v>414</v>
      </c>
      <c r="E65">
        <v>6803</v>
      </c>
      <c r="F65">
        <v>179376.93</v>
      </c>
      <c r="G65">
        <v>42.34</v>
      </c>
      <c r="H65">
        <v>288055.83</v>
      </c>
      <c r="I65">
        <v>20344034.75</v>
      </c>
      <c r="J65">
        <v>5900</v>
      </c>
      <c r="K65">
        <v>40137700</v>
      </c>
      <c r="L65" t="s">
        <v>350</v>
      </c>
      <c r="M65" s="1">
        <v>45077</v>
      </c>
    </row>
    <row r="66" spans="1:13">
      <c r="A66" t="s">
        <v>293</v>
      </c>
      <c r="B66" s="321" t="s">
        <v>415</v>
      </c>
      <c r="C66" s="321" t="s">
        <v>416</v>
      </c>
      <c r="D66" t="s">
        <v>417</v>
      </c>
      <c r="E66">
        <v>7000</v>
      </c>
      <c r="F66">
        <v>347096.4</v>
      </c>
      <c r="G66">
        <v>56.46</v>
      </c>
      <c r="H66">
        <v>395220</v>
      </c>
      <c r="I66">
        <v>347096.4</v>
      </c>
      <c r="J66">
        <v>56.46</v>
      </c>
      <c r="K66">
        <v>395220</v>
      </c>
      <c r="L66" t="s">
        <v>299</v>
      </c>
      <c r="M66" s="1">
        <v>45077</v>
      </c>
    </row>
    <row r="67" spans="1:13">
      <c r="A67" t="s">
        <v>293</v>
      </c>
      <c r="B67" s="321" t="s">
        <v>418</v>
      </c>
      <c r="C67" s="321" t="s">
        <v>418</v>
      </c>
      <c r="D67" t="s">
        <v>419</v>
      </c>
      <c r="F67">
        <v>476819.78</v>
      </c>
      <c r="H67">
        <v>476819.78</v>
      </c>
      <c r="I67">
        <v>476819.78</v>
      </c>
      <c r="K67">
        <v>476819.78</v>
      </c>
      <c r="L67" t="s">
        <v>299</v>
      </c>
      <c r="M67" s="1">
        <v>45077</v>
      </c>
    </row>
    <row r="68" spans="1:13">
      <c r="A68" t="s">
        <v>293</v>
      </c>
      <c r="B68" s="321" t="s">
        <v>418</v>
      </c>
      <c r="C68" s="321" t="s">
        <v>418</v>
      </c>
      <c r="D68" t="s">
        <v>420</v>
      </c>
      <c r="E68">
        <v>17151.099999999999</v>
      </c>
      <c r="F68">
        <v>19231.78</v>
      </c>
      <c r="G68">
        <v>1.1000000000000001</v>
      </c>
      <c r="H68">
        <v>18837.009999999998</v>
      </c>
      <c r="I68">
        <v>17151.099999999999</v>
      </c>
      <c r="J68">
        <v>1</v>
      </c>
      <c r="K68">
        <v>17151.099999999999</v>
      </c>
      <c r="L68" t="s">
        <v>316</v>
      </c>
      <c r="M68" s="1">
        <v>45077</v>
      </c>
    </row>
    <row r="69" spans="1:13">
      <c r="A69" t="s">
        <v>293</v>
      </c>
      <c r="B69" s="321" t="s">
        <v>418</v>
      </c>
      <c r="C69" s="321" t="s">
        <v>418</v>
      </c>
      <c r="D69" t="s">
        <v>421</v>
      </c>
      <c r="E69">
        <v>48420.959999999999</v>
      </c>
      <c r="F69">
        <v>52850.39</v>
      </c>
      <c r="G69">
        <v>1.07</v>
      </c>
      <c r="H69">
        <v>51753.91</v>
      </c>
      <c r="I69">
        <v>48420.959999999999</v>
      </c>
      <c r="J69">
        <v>1</v>
      </c>
      <c r="K69">
        <v>48420.959999999999</v>
      </c>
      <c r="L69" t="s">
        <v>295</v>
      </c>
      <c r="M69" s="1">
        <v>45077</v>
      </c>
    </row>
    <row r="70" spans="1:13">
      <c r="A70" t="s">
        <v>293</v>
      </c>
      <c r="B70" s="321" t="s">
        <v>418</v>
      </c>
      <c r="C70" s="321" t="s">
        <v>418</v>
      </c>
      <c r="D70" t="s">
        <v>422</v>
      </c>
      <c r="E70">
        <v>5314.67</v>
      </c>
      <c r="F70">
        <v>6571.06</v>
      </c>
      <c r="G70">
        <v>1.24</v>
      </c>
      <c r="H70">
        <v>6609.46</v>
      </c>
      <c r="I70">
        <v>5314.67</v>
      </c>
      <c r="J70">
        <v>1</v>
      </c>
      <c r="K70">
        <v>5314.67</v>
      </c>
      <c r="L70" t="s">
        <v>314</v>
      </c>
      <c r="M70" s="1">
        <v>45077</v>
      </c>
    </row>
    <row r="71" spans="1:13">
      <c r="A71" t="s">
        <v>293</v>
      </c>
      <c r="B71" s="323" t="s">
        <v>418</v>
      </c>
      <c r="C71" s="323" t="s">
        <v>418</v>
      </c>
      <c r="D71" t="s">
        <v>423</v>
      </c>
      <c r="E71">
        <v>221232</v>
      </c>
      <c r="F71">
        <v>1638.14</v>
      </c>
      <c r="G71">
        <v>0.01</v>
      </c>
      <c r="H71">
        <v>1587.71</v>
      </c>
      <c r="I71">
        <v>221232</v>
      </c>
      <c r="J71">
        <v>1</v>
      </c>
      <c r="K71">
        <v>221232</v>
      </c>
      <c r="L71" t="s">
        <v>350</v>
      </c>
      <c r="M71" s="1">
        <v>45077</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2023-06-14T13:41:20Z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