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c r="P12" i="7"/>
  <c r="Q12" i="7" s="1"/>
  <c r="H12" i="7"/>
  <c r="I12" i="7" s="1"/>
  <c r="T11" i="7"/>
  <c r="U11" i="7" s="1"/>
  <c r="R11" i="7"/>
  <c r="S11" i="7" s="1"/>
  <c r="P11" i="7"/>
  <c r="Q11" i="7" s="1"/>
  <c r="H11" i="7"/>
  <c r="I11" i="7" s="1"/>
  <c r="T10" i="7"/>
  <c r="U10" i="7"/>
  <c r="R10" i="7"/>
  <c r="S10" i="7" s="1"/>
  <c r="P10" i="7"/>
  <c r="Q10" i="7" s="1"/>
  <c r="H10" i="7"/>
  <c r="I10" i="7" s="1"/>
  <c r="T9" i="7"/>
  <c r="U9" i="7" s="1"/>
  <c r="R9" i="7"/>
  <c r="S9" i="7" s="1"/>
  <c r="P9" i="7"/>
  <c r="Q9" i="7" s="1"/>
  <c r="H9" i="7"/>
  <c r="I9" i="7" s="1"/>
  <c r="T8" i="7"/>
  <c r="U8" i="7" s="1"/>
  <c r="R8" i="7"/>
  <c r="S8" i="7"/>
  <c r="P8" i="7"/>
  <c r="Q8" i="7" s="1"/>
  <c r="H8" i="7"/>
  <c r="I8" i="7" s="1"/>
  <c r="T7" i="7"/>
  <c r="U7" i="7" s="1"/>
  <c r="R7" i="7"/>
  <c r="S7" i="7" s="1"/>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75" i="7"/>
  <c r="U75" i="7"/>
  <c r="R75" i="7"/>
  <c r="S75" i="7" s="1"/>
  <c r="P75" i="7"/>
  <c r="Q75" i="7" s="1"/>
  <c r="H75" i="7"/>
  <c r="I75" i="7" s="1"/>
  <c r="T74" i="7"/>
  <c r="U74" i="7" s="1"/>
  <c r="R74" i="7"/>
  <c r="S74" i="7" s="1"/>
  <c r="P74" i="7"/>
  <c r="Q74" i="7" s="1"/>
  <c r="H74" i="7"/>
  <c r="I74" i="7" s="1"/>
  <c r="T73" i="7"/>
  <c r="U73" i="7"/>
  <c r="R73" i="7"/>
  <c r="S73" i="7"/>
  <c r="P73" i="7"/>
  <c r="Q73" i="7" s="1"/>
  <c r="H73" i="7"/>
  <c r="I73" i="7" s="1"/>
  <c r="T72" i="7"/>
  <c r="U72" i="7" s="1"/>
  <c r="R72" i="7"/>
  <c r="S72" i="7" s="1"/>
  <c r="P72" i="7"/>
  <c r="Q72" i="7" s="1"/>
  <c r="H72" i="7"/>
  <c r="I72" i="7" s="1"/>
  <c r="T71" i="7"/>
  <c r="U71" i="7" s="1"/>
  <c r="R71" i="7"/>
  <c r="S71" i="7" s="1"/>
  <c r="P71" i="7"/>
  <c r="Q71" i="7" s="1"/>
  <c r="H71" i="7"/>
  <c r="I71" i="7" s="1"/>
  <c r="T70" i="7"/>
  <c r="U70" i="7" s="1"/>
  <c r="R70" i="7"/>
  <c r="S70" i="7" s="1"/>
  <c r="P70" i="7"/>
  <c r="Q70" i="7" s="1"/>
  <c r="H70" i="7"/>
  <c r="I70" i="7" s="1"/>
  <c r="T69" i="7"/>
  <c r="U69" i="7"/>
  <c r="R69" i="7"/>
  <c r="S69" i="7"/>
  <c r="P69" i="7"/>
  <c r="Q69" i="7" s="1"/>
  <c r="H69" i="7"/>
  <c r="I69"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A62" i="2"/>
  <c r="I62" i="2" s="1"/>
  <c r="J62" i="2" s="1"/>
  <c r="K62" i="2" s="1"/>
  <c r="P81" i="2"/>
  <c r="C19" i="1" s="1"/>
  <c r="I83" i="12"/>
  <c r="C24" i="1" s="1"/>
  <c r="Q83" i="12"/>
  <c r="C37" i="1" s="1"/>
  <c r="L82" i="7"/>
  <c r="J82" i="7"/>
  <c r="C25" i="1" s="1"/>
  <c r="E25" i="1" s="1"/>
  <c r="D51" i="1"/>
  <c r="D50" i="1"/>
  <c r="D49" i="1"/>
  <c r="A3" i="2"/>
  <c r="Q3" i="2" s="1"/>
  <c r="J83" i="12"/>
  <c r="D24" i="1"/>
  <c r="R83" i="12"/>
  <c r="O82" i="7"/>
  <c r="D37" i="1"/>
  <c r="M82" i="7"/>
  <c r="D25" i="1"/>
  <c r="D18" i="3"/>
  <c r="D14" i="1" s="1"/>
  <c r="H81" i="2"/>
  <c r="E12" i="3"/>
  <c r="F12" i="3"/>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c r="H53" i="7"/>
  <c r="I53" i="7" s="1"/>
  <c r="P53" i="7"/>
  <c r="Q53" i="7" s="1"/>
  <c r="R53" i="7"/>
  <c r="S53" i="7" s="1"/>
  <c r="T53" i="7"/>
  <c r="U53" i="7" s="1"/>
  <c r="H54" i="7"/>
  <c r="I54" i="7" s="1"/>
  <c r="P54" i="7"/>
  <c r="Q54" i="7" s="1"/>
  <c r="R54" i="7"/>
  <c r="S54" i="7" s="1"/>
  <c r="T54" i="7"/>
  <c r="U54" i="7" s="1"/>
  <c r="H55" i="7"/>
  <c r="I55" i="7" s="1"/>
  <c r="P55" i="7"/>
  <c r="Q55" i="7" s="1"/>
  <c r="R55" i="7"/>
  <c r="S55" i="7"/>
  <c r="T55" i="7"/>
  <c r="U55" i="7" s="1"/>
  <c r="H56" i="7"/>
  <c r="I56" i="7" s="1"/>
  <c r="P56" i="7"/>
  <c r="Q56" i="7" s="1"/>
  <c r="R56" i="7"/>
  <c r="S56" i="7" s="1"/>
  <c r="T56" i="7"/>
  <c r="U56" i="7" s="1"/>
  <c r="H57" i="7"/>
  <c r="I57" i="7" s="1"/>
  <c r="P57" i="7"/>
  <c r="Q57" i="7" s="1"/>
  <c r="R57" i="7"/>
  <c r="S57" i="7"/>
  <c r="T57" i="7"/>
  <c r="U57" i="7" s="1"/>
  <c r="H58" i="7"/>
  <c r="I58" i="7" s="1"/>
  <c r="P58" i="7"/>
  <c r="Q58" i="7" s="1"/>
  <c r="R58" i="7"/>
  <c r="S58" i="7" s="1"/>
  <c r="T58" i="7"/>
  <c r="U58" i="7"/>
  <c r="H59" i="7"/>
  <c r="I59" i="7" s="1"/>
  <c r="P59" i="7"/>
  <c r="Q59" i="7" s="1"/>
  <c r="R59" i="7"/>
  <c r="S59" i="7" s="1"/>
  <c r="T59" i="7"/>
  <c r="U59" i="7" s="1"/>
  <c r="H60" i="7"/>
  <c r="I60" i="7" s="1"/>
  <c r="P60" i="7"/>
  <c r="Q60" i="7"/>
  <c r="R60" i="7"/>
  <c r="S60" i="7"/>
  <c r="T60" i="7"/>
  <c r="U60" i="7" s="1"/>
  <c r="R61" i="7"/>
  <c r="S61" i="7" s="1"/>
  <c r="T61" i="7"/>
  <c r="U61" i="7" s="1"/>
  <c r="O62" i="12"/>
  <c r="P62" i="12" s="1"/>
  <c r="S62" i="12"/>
  <c r="T62" i="12" s="1"/>
  <c r="O63" i="12"/>
  <c r="P63" i="12" s="1"/>
  <c r="S63" i="12"/>
  <c r="T63" i="12" s="1"/>
  <c r="O64" i="12"/>
  <c r="P64" i="12"/>
  <c r="S64" i="12"/>
  <c r="T64" i="12" s="1"/>
  <c r="O65" i="12"/>
  <c r="P65" i="12"/>
  <c r="S65" i="12"/>
  <c r="T65" i="12" s="1"/>
  <c r="O66" i="12"/>
  <c r="P66" i="12"/>
  <c r="S66" i="12"/>
  <c r="T66" i="12" s="1"/>
  <c r="O67" i="12"/>
  <c r="P67" i="12"/>
  <c r="S67" i="12"/>
  <c r="T67" i="12" s="1"/>
  <c r="O68" i="12"/>
  <c r="P68" i="12"/>
  <c r="S68" i="12"/>
  <c r="T68" i="12" s="1"/>
  <c r="O69" i="12"/>
  <c r="P69" i="12"/>
  <c r="S69" i="12"/>
  <c r="T69" i="12" s="1"/>
  <c r="O70" i="12"/>
  <c r="P70" i="12"/>
  <c r="S70" i="12"/>
  <c r="T70" i="12" s="1"/>
  <c r="O71" i="12"/>
  <c r="P71" i="12"/>
  <c r="S71" i="12"/>
  <c r="T71" i="12" s="1"/>
  <c r="K62" i="12"/>
  <c r="L62" i="12" s="1"/>
  <c r="K63" i="12"/>
  <c r="L63" i="12" s="1"/>
  <c r="K64" i="12"/>
  <c r="L64" i="12" s="1"/>
  <c r="K65" i="12"/>
  <c r="L65" i="12" s="1"/>
  <c r="K66" i="12"/>
  <c r="L66" i="12" s="1"/>
  <c r="K67" i="12"/>
  <c r="L67" i="12" s="1"/>
  <c r="K68" i="12"/>
  <c r="L68" i="12" s="1"/>
  <c r="K69" i="12"/>
  <c r="L69" i="12" s="1"/>
  <c r="K70" i="12"/>
  <c r="L70" i="12" s="1"/>
  <c r="K71" i="12"/>
  <c r="L71" i="12" s="1"/>
  <c r="G62" i="12"/>
  <c r="H62" i="12" s="1"/>
  <c r="G63" i="12"/>
  <c r="H63" i="12" s="1"/>
  <c r="G64" i="12"/>
  <c r="H64" i="12" s="1"/>
  <c r="G65" i="12"/>
  <c r="H65" i="12" s="1"/>
  <c r="G66" i="12"/>
  <c r="H66" i="12" s="1"/>
  <c r="G67" i="12"/>
  <c r="H67" i="12" s="1"/>
  <c r="G68" i="12"/>
  <c r="H68" i="12" s="1"/>
  <c r="G69" i="12"/>
  <c r="H69" i="12" s="1"/>
  <c r="G70" i="12"/>
  <c r="H70" i="12" s="1"/>
  <c r="G71" i="12"/>
  <c r="H71" i="12"/>
  <c r="F4" i="9"/>
  <c r="G4" i="9"/>
  <c r="S76" i="12"/>
  <c r="T76" i="12" s="1"/>
  <c r="O76" i="12"/>
  <c r="P76" i="12" s="1"/>
  <c r="K76" i="12"/>
  <c r="L76" i="12" s="1"/>
  <c r="G76" i="12"/>
  <c r="H76" i="12" s="1"/>
  <c r="T3" i="7"/>
  <c r="T4" i="7"/>
  <c r="T5" i="7"/>
  <c r="T6" i="7"/>
  <c r="T19" i="7"/>
  <c r="T20" i="7"/>
  <c r="T21" i="7"/>
  <c r="T22" i="7"/>
  <c r="T23" i="7"/>
  <c r="T24" i="7"/>
  <c r="T25" i="7"/>
  <c r="T26" i="7"/>
  <c r="T27" i="7"/>
  <c r="T28" i="7"/>
  <c r="T29" i="7"/>
  <c r="T30" i="7"/>
  <c r="U30" i="7" s="1"/>
  <c r="T31" i="7"/>
  <c r="U31" i="7" s="1"/>
  <c r="T32" i="7"/>
  <c r="U32" i="7" s="1"/>
  <c r="T33" i="7"/>
  <c r="T34" i="7"/>
  <c r="U34" i="7" s="1"/>
  <c r="T35" i="7"/>
  <c r="U35" i="7" s="1"/>
  <c r="T36" i="7"/>
  <c r="U36" i="7" s="1"/>
  <c r="T37" i="7"/>
  <c r="T38" i="7"/>
  <c r="U38" i="7" s="1"/>
  <c r="T39" i="7"/>
  <c r="U39" i="7" s="1"/>
  <c r="T40" i="7"/>
  <c r="U40" i="7" s="1"/>
  <c r="T41" i="7"/>
  <c r="T42" i="7"/>
  <c r="U42" i="7" s="1"/>
  <c r="T43" i="7"/>
  <c r="U43" i="7" s="1"/>
  <c r="T44" i="7"/>
  <c r="U44" i="7" s="1"/>
  <c r="T45" i="7"/>
  <c r="T46" i="7"/>
  <c r="U46" i="7" s="1"/>
  <c r="T47" i="7"/>
  <c r="U47" i="7" s="1"/>
  <c r="T62" i="7"/>
  <c r="T63" i="7"/>
  <c r="T64" i="7"/>
  <c r="T65" i="7"/>
  <c r="T66" i="7"/>
  <c r="T67" i="7"/>
  <c r="T68" i="7"/>
  <c r="T76" i="7"/>
  <c r="T77" i="7"/>
  <c r="T78" i="7"/>
  <c r="T79" i="7"/>
  <c r="T80" i="7"/>
  <c r="T81" i="7"/>
  <c r="R3" i="7"/>
  <c r="R4" i="7"/>
  <c r="R5" i="7"/>
  <c r="R6" i="7"/>
  <c r="R19" i="7"/>
  <c r="R20" i="7"/>
  <c r="R21" i="7"/>
  <c r="S21" i="7" s="1"/>
  <c r="R22" i="7"/>
  <c r="R23" i="7"/>
  <c r="R24" i="7"/>
  <c r="R25" i="7"/>
  <c r="S25" i="7" s="1"/>
  <c r="R26" i="7"/>
  <c r="R27" i="7"/>
  <c r="R28" i="7"/>
  <c r="R29" i="7"/>
  <c r="S29" i="7" s="1"/>
  <c r="R30" i="7"/>
  <c r="S30" i="7" s="1"/>
  <c r="R31" i="7"/>
  <c r="R32" i="7"/>
  <c r="S32" i="7" s="1"/>
  <c r="R33" i="7"/>
  <c r="S33" i="7"/>
  <c r="R34" i="7"/>
  <c r="S34" i="7" s="1"/>
  <c r="R35" i="7"/>
  <c r="S35" i="7" s="1"/>
  <c r="R36" i="7"/>
  <c r="S36" i="7" s="1"/>
  <c r="R37" i="7"/>
  <c r="S37" i="7"/>
  <c r="R38" i="7"/>
  <c r="S38" i="7" s="1"/>
  <c r="R39" i="7"/>
  <c r="S39" i="7" s="1"/>
  <c r="R40" i="7"/>
  <c r="S40" i="7" s="1"/>
  <c r="R41" i="7"/>
  <c r="S41" i="7"/>
  <c r="R42" i="7"/>
  <c r="S42" i="7" s="1"/>
  <c r="R43" i="7"/>
  <c r="S43" i="7" s="1"/>
  <c r="R44" i="7"/>
  <c r="S44" i="7" s="1"/>
  <c r="R45" i="7"/>
  <c r="S45" i="7"/>
  <c r="R46" i="7"/>
  <c r="S46" i="7" s="1"/>
  <c r="R47" i="7"/>
  <c r="S47" i="7" s="1"/>
  <c r="R62" i="7"/>
  <c r="R63" i="7"/>
  <c r="R64" i="7"/>
  <c r="R65" i="7"/>
  <c r="R66" i="7"/>
  <c r="R67" i="7"/>
  <c r="R68" i="7"/>
  <c r="R76" i="7"/>
  <c r="R77" i="7"/>
  <c r="R78" i="7"/>
  <c r="R79" i="7"/>
  <c r="R80" i="7"/>
  <c r="R81" i="7"/>
  <c r="P3" i="7"/>
  <c r="P4" i="7"/>
  <c r="P5" i="7"/>
  <c r="P6" i="7"/>
  <c r="P19" i="7"/>
  <c r="P20" i="7"/>
  <c r="P21" i="7"/>
  <c r="P22" i="7"/>
  <c r="P23" i="7"/>
  <c r="Q23" i="7" s="1"/>
  <c r="P24" i="7"/>
  <c r="P25" i="7"/>
  <c r="P26" i="7"/>
  <c r="P27" i="7"/>
  <c r="Q27" i="7" s="1"/>
  <c r="P28" i="7"/>
  <c r="P29" i="7"/>
  <c r="P30" i="7"/>
  <c r="Q30" i="7"/>
  <c r="P31" i="7"/>
  <c r="Q31" i="7" s="1"/>
  <c r="P32" i="7"/>
  <c r="Q32" i="7"/>
  <c r="P33" i="7"/>
  <c r="Q33" i="7" s="1"/>
  <c r="P34" i="7"/>
  <c r="Q34" i="7"/>
  <c r="P35" i="7"/>
  <c r="Q35" i="7" s="1"/>
  <c r="P36" i="7"/>
  <c r="Q36" i="7"/>
  <c r="P37" i="7"/>
  <c r="Q37" i="7" s="1"/>
  <c r="P38" i="7"/>
  <c r="Q38" i="7"/>
  <c r="P39" i="7"/>
  <c r="Q39" i="7" s="1"/>
  <c r="P40" i="7"/>
  <c r="Q40" i="7"/>
  <c r="P41" i="7"/>
  <c r="Q41" i="7" s="1"/>
  <c r="P42" i="7"/>
  <c r="Q42" i="7"/>
  <c r="P43" i="7"/>
  <c r="Q43" i="7" s="1"/>
  <c r="P44" i="7"/>
  <c r="Q44" i="7"/>
  <c r="P45" i="7"/>
  <c r="Q45" i="7" s="1"/>
  <c r="P46" i="7"/>
  <c r="Q46" i="7"/>
  <c r="P47" i="7"/>
  <c r="Q47" i="7" s="1"/>
  <c r="P61" i="7"/>
  <c r="Q61" i="7"/>
  <c r="P62" i="7"/>
  <c r="P63" i="7"/>
  <c r="P64" i="7"/>
  <c r="P65" i="7"/>
  <c r="P66" i="7"/>
  <c r="P67" i="7"/>
  <c r="P68" i="7"/>
  <c r="P76" i="7"/>
  <c r="P77" i="7"/>
  <c r="P78" i="7"/>
  <c r="P79" i="7"/>
  <c r="P80" i="7"/>
  <c r="P81" i="7"/>
  <c r="F82" i="7"/>
  <c r="G82" i="7"/>
  <c r="U33" i="7"/>
  <c r="U37" i="7"/>
  <c r="U41" i="7"/>
  <c r="U45" i="7"/>
  <c r="S31" i="7"/>
  <c r="H30" i="7"/>
  <c r="I30" i="7"/>
  <c r="H31" i="7"/>
  <c r="I31" i="7" s="1"/>
  <c r="H32" i="7"/>
  <c r="I32" i="7"/>
  <c r="H33" i="7"/>
  <c r="I33" i="7" s="1"/>
  <c r="H34" i="7"/>
  <c r="I34" i="7" s="1"/>
  <c r="H35" i="7"/>
  <c r="I35" i="7" s="1"/>
  <c r="H36" i="7"/>
  <c r="I36" i="7" s="1"/>
  <c r="H37" i="7"/>
  <c r="I37" i="7" s="1"/>
  <c r="H38" i="7"/>
  <c r="I38" i="7"/>
  <c r="H39" i="7"/>
  <c r="I39" i="7" s="1"/>
  <c r="H40" i="7"/>
  <c r="I40" i="7"/>
  <c r="H41" i="7"/>
  <c r="I41" i="7" s="1"/>
  <c r="H42" i="7"/>
  <c r="I42" i="7" s="1"/>
  <c r="H43" i="7"/>
  <c r="I43" i="7" s="1"/>
  <c r="H44" i="7"/>
  <c r="I44" i="7" s="1"/>
  <c r="H45" i="7"/>
  <c r="I45" i="7" s="1"/>
  <c r="H46" i="7"/>
  <c r="I46" i="7"/>
  <c r="H47" i="7"/>
  <c r="I47" i="7" s="1"/>
  <c r="H61" i="7"/>
  <c r="I61" i="7"/>
  <c r="H62" i="7"/>
  <c r="I62" i="7" s="1"/>
  <c r="H63" i="7"/>
  <c r="I63" i="7" s="1"/>
  <c r="H64" i="7"/>
  <c r="I64" i="7" s="1"/>
  <c r="H65" i="7"/>
  <c r="I65" i="7" s="1"/>
  <c r="H66" i="7"/>
  <c r="I66" i="7" s="1"/>
  <c r="H67" i="7"/>
  <c r="I67" i="7"/>
  <c r="H68" i="7"/>
  <c r="I68" i="7" s="1"/>
  <c r="H76" i="7"/>
  <c r="I76" i="7"/>
  <c r="H77" i="7"/>
  <c r="I77" i="7" s="1"/>
  <c r="H78" i="7"/>
  <c r="I78" i="7" s="1"/>
  <c r="H79" i="7"/>
  <c r="I79" i="7" s="1"/>
  <c r="H80" i="7"/>
  <c r="I80" i="7"/>
  <c r="H81" i="7"/>
  <c r="I81" i="7"/>
  <c r="H3" i="7"/>
  <c r="I3" i="7" s="1"/>
  <c r="H4" i="7"/>
  <c r="I4" i="7" s="1"/>
  <c r="H5" i="7"/>
  <c r="H6" i="7"/>
  <c r="I6" i="7" s="1"/>
  <c r="H19" i="7"/>
  <c r="I19" i="7" s="1"/>
  <c r="H20" i="7"/>
  <c r="I20" i="7"/>
  <c r="H21" i="7"/>
  <c r="I21" i="7" s="1"/>
  <c r="H22" i="7"/>
  <c r="I22" i="7" s="1"/>
  <c r="H23" i="7"/>
  <c r="I23" i="7" s="1"/>
  <c r="H24" i="7"/>
  <c r="I24" i="7" s="1"/>
  <c r="H25" i="7"/>
  <c r="I25" i="7" s="1"/>
  <c r="H26" i="7"/>
  <c r="I26" i="7" s="1"/>
  <c r="H27" i="7"/>
  <c r="I27" i="7" s="1"/>
  <c r="H28" i="7"/>
  <c r="I28" i="7" s="1"/>
  <c r="H29" i="7"/>
  <c r="H2" i="7"/>
  <c r="I2" i="7"/>
  <c r="I5" i="7"/>
  <c r="I29" i="7"/>
  <c r="S3" i="12"/>
  <c r="T3" i="12" s="1"/>
  <c r="S4" i="12"/>
  <c r="T4"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c r="S58" i="12"/>
  <c r="T58" i="12" s="1"/>
  <c r="S59" i="12"/>
  <c r="T59" i="12" s="1"/>
  <c r="S60" i="12"/>
  <c r="T60" i="12" s="1"/>
  <c r="S61" i="12"/>
  <c r="T61" i="12" s="1"/>
  <c r="S72" i="12"/>
  <c r="T72" i="12" s="1"/>
  <c r="S73" i="12"/>
  <c r="T73" i="12" s="1"/>
  <c r="S74" i="12"/>
  <c r="T74" i="12" s="1"/>
  <c r="S75" i="12"/>
  <c r="T75" i="12" s="1"/>
  <c r="S77" i="12"/>
  <c r="T77" i="12" s="1"/>
  <c r="S78" i="12"/>
  <c r="T78" i="12" s="1"/>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72" i="12"/>
  <c r="P72" i="12" s="1"/>
  <c r="O73" i="12"/>
  <c r="P73" i="12" s="1"/>
  <c r="O74" i="12"/>
  <c r="P74" i="12" s="1"/>
  <c r="O75" i="12"/>
  <c r="P75" i="12" s="1"/>
  <c r="O77" i="12"/>
  <c r="P77" i="12" s="1"/>
  <c r="O78" i="12"/>
  <c r="P78" i="12" s="1"/>
  <c r="O79" i="12"/>
  <c r="P79" i="12"/>
  <c r="K33" i="12"/>
  <c r="L33" i="12" s="1"/>
  <c r="K34" i="12"/>
  <c r="L34" i="12" s="1"/>
  <c r="K35" i="12"/>
  <c r="L35" i="12" s="1"/>
  <c r="K36" i="12"/>
  <c r="L36" i="12" s="1"/>
  <c r="K37" i="12"/>
  <c r="L3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72" i="12"/>
  <c r="L72" i="12" s="1"/>
  <c r="K73" i="12"/>
  <c r="L73" i="12" s="1"/>
  <c r="K74" i="12"/>
  <c r="L74" i="12"/>
  <c r="K75" i="12"/>
  <c r="L75" i="12" s="1"/>
  <c r="K77" i="12"/>
  <c r="L77" i="12" s="1"/>
  <c r="K78" i="12"/>
  <c r="L78" i="12"/>
  <c r="K79" i="12"/>
  <c r="L79" i="12"/>
  <c r="G33" i="12"/>
  <c r="H33" i="12" s="1"/>
  <c r="G34" i="12"/>
  <c r="H34" i="12" s="1"/>
  <c r="G35" i="12"/>
  <c r="H35" i="12" s="1"/>
  <c r="G36" i="12"/>
  <c r="H36" i="12" s="1"/>
  <c r="G37" i="12"/>
  <c r="H37" i="12" s="1"/>
  <c r="G48" i="12"/>
  <c r="H48" i="12" s="1"/>
  <c r="G49" i="12"/>
  <c r="H49" i="12" s="1"/>
  <c r="G50" i="12"/>
  <c r="H50" i="12" s="1"/>
  <c r="G51" i="12"/>
  <c r="H51" i="12"/>
  <c r="G52" i="12"/>
  <c r="H52" i="12" s="1"/>
  <c r="G53" i="12"/>
  <c r="H53" i="12"/>
  <c r="G54" i="12"/>
  <c r="H54" i="12" s="1"/>
  <c r="G55" i="12"/>
  <c r="H55" i="12" s="1"/>
  <c r="G56" i="12"/>
  <c r="H56" i="12" s="1"/>
  <c r="G57" i="12"/>
  <c r="H57" i="12" s="1"/>
  <c r="G58" i="12"/>
  <c r="H58" i="12" s="1"/>
  <c r="G59" i="12"/>
  <c r="H59" i="12" s="1"/>
  <c r="G60" i="12"/>
  <c r="H60" i="12" s="1"/>
  <c r="G61" i="12"/>
  <c r="H61" i="12" s="1"/>
  <c r="G72" i="12"/>
  <c r="H72" i="12" s="1"/>
  <c r="G73" i="12"/>
  <c r="H73" i="12" s="1"/>
  <c r="G74" i="12"/>
  <c r="H74" i="12" s="1"/>
  <c r="G75" i="12"/>
  <c r="H75" i="12" s="1"/>
  <c r="G77" i="12"/>
  <c r="H77" i="12" s="1"/>
  <c r="G78" i="12"/>
  <c r="H78" i="12" s="1"/>
  <c r="G79" i="12"/>
  <c r="H79" i="12"/>
  <c r="A4" i="2"/>
  <c r="A5" i="2"/>
  <c r="I5" i="2" s="1"/>
  <c r="A6" i="2"/>
  <c r="A7" i="2"/>
  <c r="E7" i="2" s="1"/>
  <c r="A8" i="2"/>
  <c r="A9" i="2"/>
  <c r="E9" i="2" s="1"/>
  <c r="A10" i="2"/>
  <c r="A11" i="2"/>
  <c r="A12" i="2"/>
  <c r="A13" i="2"/>
  <c r="I13" i="2" s="1"/>
  <c r="A14" i="2"/>
  <c r="A15" i="2"/>
  <c r="E15" i="2" s="1"/>
  <c r="A16" i="2"/>
  <c r="M16" i="2" s="1"/>
  <c r="N16" i="2" s="1"/>
  <c r="O16" i="2" s="1"/>
  <c r="A17" i="2"/>
  <c r="A18" i="2"/>
  <c r="A19" i="2"/>
  <c r="E19" i="2" s="1"/>
  <c r="F19" i="2" s="1"/>
  <c r="A20" i="2"/>
  <c r="A21" i="2"/>
  <c r="A22" i="2"/>
  <c r="A23" i="2"/>
  <c r="E23" i="2" s="1"/>
  <c r="F23" i="2" s="1"/>
  <c r="A24" i="2"/>
  <c r="A25" i="2"/>
  <c r="E25" i="2" s="1"/>
  <c r="F25" i="2" s="1"/>
  <c r="A26" i="2"/>
  <c r="A27" i="2"/>
  <c r="E27" i="2" s="1"/>
  <c r="F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A38" i="2"/>
  <c r="A39" i="2"/>
  <c r="E39" i="2" s="1"/>
  <c r="F39" i="2" s="1"/>
  <c r="G39" i="2" s="1"/>
  <c r="A40" i="2"/>
  <c r="M40" i="2" s="1"/>
  <c r="N40" i="2" s="1"/>
  <c r="O40" i="2" s="1"/>
  <c r="A41" i="2"/>
  <c r="A42" i="2"/>
  <c r="A43" i="2"/>
  <c r="E43" i="2" s="1"/>
  <c r="F43" i="2" s="1"/>
  <c r="G43" i="2" s="1"/>
  <c r="A44" i="2"/>
  <c r="I44" i="2" s="1"/>
  <c r="J44" i="2" s="1"/>
  <c r="K44" i="2" s="1"/>
  <c r="A45" i="2"/>
  <c r="E45" i="2" s="1"/>
  <c r="F45" i="2" s="1"/>
  <c r="G45" i="2" s="1"/>
  <c r="A46" i="2"/>
  <c r="A47" i="2"/>
  <c r="A48" i="2"/>
  <c r="M48" i="2" s="1"/>
  <c r="N48" i="2" s="1"/>
  <c r="O48" i="2" s="1"/>
  <c r="A49" i="2"/>
  <c r="A50" i="2"/>
  <c r="A51" i="2"/>
  <c r="E51" i="2" s="1"/>
  <c r="F51" i="2" s="1"/>
  <c r="G51" i="2" s="1"/>
  <c r="A52" i="2"/>
  <c r="A53" i="2"/>
  <c r="E53" i="2" s="1"/>
  <c r="F53" i="2" s="1"/>
  <c r="G53" i="2" s="1"/>
  <c r="A54" i="2"/>
  <c r="Q54" i="2" s="1"/>
  <c r="A55" i="2"/>
  <c r="A56" i="2"/>
  <c r="I56" i="2" s="1"/>
  <c r="J56" i="2" s="1"/>
  <c r="A57" i="2"/>
  <c r="A58" i="2"/>
  <c r="M58" i="2" s="1"/>
  <c r="A59" i="2"/>
  <c r="A60" i="2"/>
  <c r="Q60" i="2" s="1"/>
  <c r="A61" i="2"/>
  <c r="I25" i="2"/>
  <c r="I9" i="2"/>
  <c r="J9" i="2" s="1"/>
  <c r="K9" i="2" s="1"/>
  <c r="I40" i="2"/>
  <c r="J40" i="2" s="1"/>
  <c r="K40" i="2" s="1"/>
  <c r="I32" i="2"/>
  <c r="J32" i="2" s="1"/>
  <c r="K32" i="2" s="1"/>
  <c r="E29" i="2"/>
  <c r="E13" i="2"/>
  <c r="F13" i="2" s="1"/>
  <c r="E5" i="2"/>
  <c r="M3" i="2"/>
  <c r="E3" i="2"/>
  <c r="E60" i="2"/>
  <c r="F60" i="2" s="1"/>
  <c r="G60" i="2" s="1"/>
  <c r="Q56" i="2"/>
  <c r="R56" i="2" s="1"/>
  <c r="S56" i="2" s="1"/>
  <c r="E54" i="2"/>
  <c r="Q50" i="2"/>
  <c r="R50" i="2" s="1"/>
  <c r="S50" i="2" s="1"/>
  <c r="M50" i="2"/>
  <c r="N50" i="2" s="1"/>
  <c r="O50" i="2" s="1"/>
  <c r="E50" i="2"/>
  <c r="F50" i="2" s="1"/>
  <c r="G50" i="2" s="1"/>
  <c r="E48" i="2"/>
  <c r="F48" i="2" s="1"/>
  <c r="G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J30" i="2" s="1"/>
  <c r="Q30" i="2"/>
  <c r="M30" i="2"/>
  <c r="E30" i="2"/>
  <c r="I26" i="2"/>
  <c r="Q26" i="2"/>
  <c r="R26" i="2" s="1"/>
  <c r="S26" i="2" s="1"/>
  <c r="M26" i="2"/>
  <c r="E26" i="2"/>
  <c r="I22" i="2"/>
  <c r="Q22" i="2"/>
  <c r="M22" i="2"/>
  <c r="N22" i="2" s="1"/>
  <c r="O22" i="2" s="1"/>
  <c r="E22" i="2"/>
  <c r="I20" i="2"/>
  <c r="E20" i="2"/>
  <c r="Q20" i="2"/>
  <c r="R20" i="2" s="1"/>
  <c r="S20" i="2" s="1"/>
  <c r="I18" i="2"/>
  <c r="Q18" i="2"/>
  <c r="M18" i="2"/>
  <c r="E18" i="2"/>
  <c r="F18" i="2" s="1"/>
  <c r="G18" i="2" s="1"/>
  <c r="I16" i="2"/>
  <c r="E16" i="2"/>
  <c r="Q16" i="2"/>
  <c r="I14" i="2"/>
  <c r="J14" i="2" s="1"/>
  <c r="I12" i="2"/>
  <c r="J12" i="2" s="1"/>
  <c r="E12" i="2"/>
  <c r="Q12" i="2"/>
  <c r="I10" i="2"/>
  <c r="Q10" i="2"/>
  <c r="R10" i="2" s="1"/>
  <c r="S10" i="2" s="1"/>
  <c r="M10" i="2"/>
  <c r="E10" i="2"/>
  <c r="E8" i="2"/>
  <c r="F8" i="2" s="1"/>
  <c r="G8" i="2" s="1"/>
  <c r="I6" i="2"/>
  <c r="Q6" i="2"/>
  <c r="M6" i="2"/>
  <c r="N6" i="2" s="1"/>
  <c r="O6" i="2" s="1"/>
  <c r="E6" i="2"/>
  <c r="Q4" i="2"/>
  <c r="I3" i="2"/>
  <c r="I58" i="2"/>
  <c r="I54" i="2"/>
  <c r="I50" i="2"/>
  <c r="J50" i="2" s="1"/>
  <c r="K50" i="2" s="1"/>
  <c r="I46" i="2"/>
  <c r="J46" i="2" s="1"/>
  <c r="K46" i="2" s="1"/>
  <c r="I42" i="2"/>
  <c r="J42" i="2"/>
  <c r="K42" i="2" s="1"/>
  <c r="I38" i="2"/>
  <c r="J38" i="2" s="1"/>
  <c r="K38" i="2" s="1"/>
  <c r="I34" i="2"/>
  <c r="J34" i="2"/>
  <c r="K34" i="2" s="1"/>
  <c r="M60" i="2"/>
  <c r="M44" i="2"/>
  <c r="N44" i="2" s="1"/>
  <c r="O44" i="2" s="1"/>
  <c r="M36" i="2"/>
  <c r="N36" i="2" s="1"/>
  <c r="O36" i="2" s="1"/>
  <c r="M20" i="2"/>
  <c r="M12" i="2"/>
  <c r="Q61" i="2"/>
  <c r="R61" i="2" s="1"/>
  <c r="S61" i="2" s="1"/>
  <c r="Q57" i="2"/>
  <c r="Q53" i="2"/>
  <c r="M53" i="2"/>
  <c r="Q51" i="2"/>
  <c r="R51" i="2" s="1"/>
  <c r="S51" i="2" s="1"/>
  <c r="M51" i="2"/>
  <c r="N51" i="2" s="1"/>
  <c r="O51" i="2" s="1"/>
  <c r="M47" i="2"/>
  <c r="N47" i="2" s="1"/>
  <c r="O47" i="2" s="1"/>
  <c r="Q45" i="2"/>
  <c r="R45" i="2" s="1"/>
  <c r="S45" i="2" s="1"/>
  <c r="M45" i="2"/>
  <c r="N45" i="2" s="1"/>
  <c r="O45" i="2" s="1"/>
  <c r="Q43" i="2"/>
  <c r="R43" i="2" s="1"/>
  <c r="S43" i="2" s="1"/>
  <c r="M43" i="2"/>
  <c r="N43" i="2" s="1"/>
  <c r="O43" i="2" s="1"/>
  <c r="Q39" i="2"/>
  <c r="R39" i="2" s="1"/>
  <c r="S39" i="2" s="1"/>
  <c r="M39" i="2"/>
  <c r="N39" i="2"/>
  <c r="O39"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Q19" i="2"/>
  <c r="M19" i="2"/>
  <c r="Q17" i="2"/>
  <c r="Q15" i="2"/>
  <c r="M15" i="2"/>
  <c r="Q13" i="2"/>
  <c r="M13" i="2"/>
  <c r="Q9" i="2"/>
  <c r="M9" i="2"/>
  <c r="N9" i="2" s="1"/>
  <c r="O9" i="2" s="1"/>
  <c r="Q7" i="2"/>
  <c r="M7" i="2"/>
  <c r="Q5" i="2"/>
  <c r="R5" i="2" s="1"/>
  <c r="S5" i="2" s="1"/>
  <c r="M5" i="2"/>
  <c r="I57" i="2"/>
  <c r="J57" i="2" s="1"/>
  <c r="K57" i="2" s="1"/>
  <c r="I53" i="2"/>
  <c r="I51" i="2"/>
  <c r="J51" i="2" s="1"/>
  <c r="K51" i="2" s="1"/>
  <c r="I49" i="2"/>
  <c r="J49" i="2" s="1"/>
  <c r="K49" i="2" s="1"/>
  <c r="I45" i="2"/>
  <c r="J45" i="2" s="1"/>
  <c r="K45" i="2" s="1"/>
  <c r="I43" i="2"/>
  <c r="J43" i="2" s="1"/>
  <c r="K43" i="2" s="1"/>
  <c r="I39" i="2"/>
  <c r="J39" i="2" s="1"/>
  <c r="K39" i="2" s="1"/>
  <c r="I35" i="2"/>
  <c r="J35" i="2" s="1"/>
  <c r="K35" i="2" s="1"/>
  <c r="I33" i="2"/>
  <c r="J33" i="2" s="1"/>
  <c r="K33" i="2" s="1"/>
  <c r="I31" i="2"/>
  <c r="J31" i="2" s="1"/>
  <c r="K31" i="2" s="1"/>
  <c r="I27" i="2"/>
  <c r="I23" i="2"/>
  <c r="J23" i="2" s="1"/>
  <c r="K23" i="2" s="1"/>
  <c r="I19" i="2"/>
  <c r="I15" i="2"/>
  <c r="I7" i="2"/>
  <c r="J7" i="2" s="1"/>
  <c r="K7" i="2" s="1"/>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s="1"/>
  <c r="G21" i="12"/>
  <c r="H21" i="12" s="1"/>
  <c r="G22" i="12"/>
  <c r="H22" i="12" s="1"/>
  <c r="G23" i="12"/>
  <c r="H23" i="12" s="1"/>
  <c r="G24" i="12"/>
  <c r="H24" i="12"/>
  <c r="G25" i="12"/>
  <c r="H25" i="12" s="1"/>
  <c r="U20" i="7"/>
  <c r="S20" i="7"/>
  <c r="Q20" i="7"/>
  <c r="K31" i="12"/>
  <c r="L31" i="12" s="1"/>
  <c r="K29" i="12"/>
  <c r="L29" i="12" s="1"/>
  <c r="K28" i="12"/>
  <c r="L28" i="12" s="1"/>
  <c r="K27" i="12"/>
  <c r="L27" i="12"/>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K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8" i="2"/>
  <c r="O58" i="2" s="1"/>
  <c r="N53" i="2"/>
  <c r="O53" i="2" s="1"/>
  <c r="N30" i="2"/>
  <c r="O30" i="2" s="1"/>
  <c r="N29" i="2"/>
  <c r="O29" i="2" s="1"/>
  <c r="N27" i="2"/>
  <c r="O27" i="2" s="1"/>
  <c r="N26" i="2"/>
  <c r="O26" i="2" s="1"/>
  <c r="N25" i="2"/>
  <c r="O25" i="2" s="1"/>
  <c r="N23" i="2"/>
  <c r="O23" i="2" s="1"/>
  <c r="N20" i="2"/>
  <c r="O20" i="2" s="1"/>
  <c r="N19" i="2"/>
  <c r="O19" i="2" s="1"/>
  <c r="N18" i="2"/>
  <c r="O18" i="2" s="1"/>
  <c r="N15" i="2"/>
  <c r="O15" i="2" s="1"/>
  <c r="N13" i="2"/>
  <c r="O13" i="2" s="1"/>
  <c r="N12" i="2"/>
  <c r="O12" i="2" s="1"/>
  <c r="N10" i="2"/>
  <c r="O10" i="2" s="1"/>
  <c r="N7" i="2"/>
  <c r="O7" i="2" s="1"/>
  <c r="N5" i="2"/>
  <c r="O5" i="2" s="1"/>
  <c r="N3" i="2"/>
  <c r="O3"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8" i="7"/>
  <c r="S27" i="7"/>
  <c r="S26" i="7"/>
  <c r="S24" i="7"/>
  <c r="S23" i="7"/>
  <c r="S22" i="7"/>
  <c r="S19" i="7"/>
  <c r="S6" i="7"/>
  <c r="S5" i="7"/>
  <c r="S4" i="7"/>
  <c r="S3" i="7"/>
  <c r="R2" i="7"/>
  <c r="R82" i="7"/>
  <c r="S2" i="12"/>
  <c r="S83" i="12" s="1"/>
  <c r="T83" i="12" s="1"/>
  <c r="O2" i="12"/>
  <c r="O83" i="12"/>
  <c r="K2" i="12"/>
  <c r="K83" i="12" s="1"/>
  <c r="L83" i="12" s="1"/>
  <c r="T2" i="12"/>
  <c r="P2" i="12"/>
  <c r="S2" i="7"/>
  <c r="L2" i="12"/>
  <c r="F2" i="8"/>
  <c r="G2" i="8" s="1"/>
  <c r="F54" i="2"/>
  <c r="G54" i="2" s="1"/>
  <c r="F30" i="2"/>
  <c r="G30" i="2" s="1"/>
  <c r="F29" i="2"/>
  <c r="G29" i="2" s="1"/>
  <c r="G27" i="2"/>
  <c r="F26" i="2"/>
  <c r="G26" i="2" s="1"/>
  <c r="G25" i="2"/>
  <c r="G23" i="2"/>
  <c r="F22" i="2"/>
  <c r="G22" i="2" s="1"/>
  <c r="F20" i="2"/>
  <c r="G20" i="2" s="1"/>
  <c r="G19" i="2"/>
  <c r="F16" i="2"/>
  <c r="G16" i="2" s="1"/>
  <c r="F15" i="2"/>
  <c r="G15" i="2" s="1"/>
  <c r="G13" i="2"/>
  <c r="F12" i="2"/>
  <c r="G12" i="2" s="1"/>
  <c r="F10" i="2"/>
  <c r="G10" i="2" s="1"/>
  <c r="F9" i="2"/>
  <c r="G9" i="2" s="1"/>
  <c r="F7" i="2"/>
  <c r="G7" i="2" s="1"/>
  <c r="F6" i="2"/>
  <c r="G6" i="2" s="1"/>
  <c r="F5" i="2"/>
  <c r="G5" i="2" s="1"/>
  <c r="F3" i="2"/>
  <c r="G3" i="2" s="1"/>
  <c r="J54" i="2"/>
  <c r="K54" i="2" s="1"/>
  <c r="J53" i="2"/>
  <c r="K53" i="2" s="1"/>
  <c r="K30" i="2"/>
  <c r="J29" i="2"/>
  <c r="K29" i="2" s="1"/>
  <c r="J27" i="2"/>
  <c r="K27" i="2" s="1"/>
  <c r="J26" i="2"/>
  <c r="K26" i="2" s="1"/>
  <c r="J25" i="2"/>
  <c r="K25" i="2" s="1"/>
  <c r="J22" i="2"/>
  <c r="K22" i="2" s="1"/>
  <c r="J20" i="2"/>
  <c r="K20" i="2" s="1"/>
  <c r="J19" i="2"/>
  <c r="K19" i="2" s="1"/>
  <c r="J18" i="2"/>
  <c r="K18" i="2" s="1"/>
  <c r="J16" i="2"/>
  <c r="K16" i="2" s="1"/>
  <c r="J15" i="2"/>
  <c r="K15" i="2" s="1"/>
  <c r="K14" i="2"/>
  <c r="J13" i="2"/>
  <c r="K13" i="2" s="1"/>
  <c r="K12" i="2"/>
  <c r="J10" i="2"/>
  <c r="K10" i="2" s="1"/>
  <c r="J6" i="2"/>
  <c r="K6" i="2" s="1"/>
  <c r="J5" i="2"/>
  <c r="K5" i="2" s="1"/>
  <c r="J3" i="2"/>
  <c r="K3" i="2" s="1"/>
  <c r="R60" i="2"/>
  <c r="S60" i="2" s="1"/>
  <c r="R57" i="2"/>
  <c r="S57" i="2" s="1"/>
  <c r="R54" i="2"/>
  <c r="S54" i="2" s="1"/>
  <c r="R53" i="2"/>
  <c r="S53" i="2" s="1"/>
  <c r="R30" i="2"/>
  <c r="S30" i="2" s="1"/>
  <c r="R29" i="2"/>
  <c r="S29" i="2" s="1"/>
  <c r="R27" i="2"/>
  <c r="S27" i="2" s="1"/>
  <c r="R25" i="2"/>
  <c r="S25" i="2" s="1"/>
  <c r="R23" i="2"/>
  <c r="S23" i="2" s="1"/>
  <c r="R22" i="2"/>
  <c r="S22" i="2" s="1"/>
  <c r="R21" i="2"/>
  <c r="S21" i="2" s="1"/>
  <c r="R19" i="2"/>
  <c r="S19" i="2" s="1"/>
  <c r="R18" i="2"/>
  <c r="S18" i="2" s="1"/>
  <c r="R17" i="2"/>
  <c r="S17" i="2" s="1"/>
  <c r="R16" i="2"/>
  <c r="S16" i="2" s="1"/>
  <c r="R15" i="2"/>
  <c r="S15" i="2" s="1"/>
  <c r="R13" i="2"/>
  <c r="S13" i="2" s="1"/>
  <c r="R12" i="2"/>
  <c r="S12" i="2" s="1"/>
  <c r="R9" i="2"/>
  <c r="S9" i="2" s="1"/>
  <c r="R7" i="2"/>
  <c r="S7" i="2" s="1"/>
  <c r="R6" i="2"/>
  <c r="S6" i="2" s="1"/>
  <c r="R4" i="2"/>
  <c r="S4" i="2" s="1"/>
  <c r="D81" i="2"/>
  <c r="P2" i="7"/>
  <c r="Q2" i="7" s="1"/>
  <c r="Q3" i="7"/>
  <c r="Q4" i="7"/>
  <c r="Q5" i="7"/>
  <c r="Q6" i="7"/>
  <c r="Q19" i="7"/>
  <c r="Q21" i="7"/>
  <c r="Q22" i="7"/>
  <c r="Q24" i="7"/>
  <c r="Q25" i="7"/>
  <c r="Q26" i="7"/>
  <c r="Q28" i="7"/>
  <c r="Q29" i="7"/>
  <c r="E5" i="3"/>
  <c r="F5" i="3" s="1"/>
  <c r="E6" i="3"/>
  <c r="F6" i="3" s="1"/>
  <c r="E7" i="3"/>
  <c r="F7" i="3" s="1"/>
  <c r="E8" i="3"/>
  <c r="F8" i="3" s="1"/>
  <c r="E9" i="3"/>
  <c r="F9" i="3" s="1"/>
  <c r="E10" i="3"/>
  <c r="F10" i="3"/>
  <c r="E11" i="3"/>
  <c r="F11" i="3"/>
  <c r="E13" i="3"/>
  <c r="F13" i="3"/>
  <c r="E14" i="3"/>
  <c r="F14" i="3"/>
  <c r="E15" i="3"/>
  <c r="F15" i="3"/>
  <c r="N82" i="7"/>
  <c r="U82" i="7"/>
  <c r="K82" i="7"/>
  <c r="U83" i="12"/>
  <c r="N83" i="12"/>
  <c r="M83" i="12"/>
  <c r="G83" i="12"/>
  <c r="H83" i="12" s="1"/>
  <c r="F83" i="12"/>
  <c r="E83" i="12"/>
  <c r="L81" i="2"/>
  <c r="D19" i="9"/>
  <c r="C31" i="1"/>
  <c r="G19" i="9"/>
  <c r="Q62" i="7"/>
  <c r="Q63" i="7"/>
  <c r="Q64" i="7"/>
  <c r="Q65" i="7"/>
  <c r="Q66" i="7"/>
  <c r="Q67" i="7"/>
  <c r="Q68" i="7"/>
  <c r="Q76" i="7"/>
  <c r="Q77" i="7"/>
  <c r="Q78" i="7"/>
  <c r="Q79" i="7"/>
  <c r="Q80" i="7"/>
  <c r="Q81" i="7"/>
  <c r="H82" i="7"/>
  <c r="I82" i="7" s="1"/>
  <c r="P82" i="7"/>
  <c r="Q82" i="7" s="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C18" i="3"/>
  <c r="C14" i="1" s="1"/>
  <c r="E16" i="3"/>
  <c r="F16" i="3"/>
  <c r="E4" i="3"/>
  <c r="F4" i="3" s="1"/>
  <c r="E27" i="1"/>
  <c r="C18" i="1"/>
  <c r="C17" i="1"/>
  <c r="G8" i="8"/>
  <c r="C39" i="1"/>
  <c r="E39" i="1"/>
  <c r="O45" i="9"/>
  <c r="C38" i="1"/>
  <c r="E38" i="1"/>
  <c r="O19" i="9"/>
  <c r="E26" i="1"/>
  <c r="C22" i="1"/>
  <c r="G45" i="9"/>
  <c r="D26" i="11"/>
  <c r="C41" i="1"/>
  <c r="E41" i="1"/>
  <c r="E31" i="1"/>
  <c r="E22" i="1"/>
  <c r="F26" i="11"/>
  <c r="Q48" i="2" l="1"/>
  <c r="R48" i="2" s="1"/>
  <c r="S48" i="2" s="1"/>
  <c r="E56" i="2"/>
  <c r="F56" i="2" s="1"/>
  <c r="G56" i="2" s="1"/>
  <c r="Q58" i="2"/>
  <c r="R58" i="2" s="1"/>
  <c r="S58" i="2" s="1"/>
  <c r="S82" i="7"/>
  <c r="P83" i="12"/>
  <c r="I48" i="2"/>
  <c r="J48" i="2" s="1"/>
  <c r="K48" i="2" s="1"/>
  <c r="E55" i="2"/>
  <c r="F55" i="2" s="1"/>
  <c r="G55" i="2" s="1"/>
  <c r="I55" i="2"/>
  <c r="J55" i="2" s="1"/>
  <c r="K55" i="2" s="1"/>
  <c r="Q55" i="2"/>
  <c r="R55" i="2" s="1"/>
  <c r="S55" i="2" s="1"/>
  <c r="M55" i="2"/>
  <c r="N55" i="2" s="1"/>
  <c r="O55" i="2" s="1"/>
  <c r="E41" i="2"/>
  <c r="F41" i="2" s="1"/>
  <c r="G41" i="2" s="1"/>
  <c r="Q41" i="2"/>
  <c r="R41" i="2" s="1"/>
  <c r="S41" i="2" s="1"/>
  <c r="M41" i="2"/>
  <c r="N41" i="2" s="1"/>
  <c r="O41" i="2" s="1"/>
  <c r="E37" i="2"/>
  <c r="F37" i="2" s="1"/>
  <c r="G37" i="2" s="1"/>
  <c r="Q37" i="2"/>
  <c r="R37" i="2" s="1"/>
  <c r="S37" i="2" s="1"/>
  <c r="M37" i="2"/>
  <c r="N37" i="2" s="1"/>
  <c r="O37" i="2" s="1"/>
  <c r="M24" i="2"/>
  <c r="N24" i="2" s="1"/>
  <c r="O24" i="2" s="1"/>
  <c r="Q24" i="2"/>
  <c r="R24" i="2" s="1"/>
  <c r="S24" i="2" s="1"/>
  <c r="I24" i="2"/>
  <c r="J24" i="2" s="1"/>
  <c r="K24" i="2" s="1"/>
  <c r="I41" i="2"/>
  <c r="J41" i="2" s="1"/>
  <c r="K41" i="2" s="1"/>
  <c r="E24" i="2"/>
  <c r="F24" i="2" s="1"/>
  <c r="G24" i="2" s="1"/>
  <c r="E47" i="2"/>
  <c r="F47" i="2" s="1"/>
  <c r="G47" i="2" s="1"/>
  <c r="Q47" i="2"/>
  <c r="R47" i="2" s="1"/>
  <c r="S47" i="2" s="1"/>
  <c r="I47" i="2"/>
  <c r="J47" i="2" s="1"/>
  <c r="K47" i="2" s="1"/>
  <c r="M8" i="2"/>
  <c r="N8" i="2" s="1"/>
  <c r="O8" i="2" s="1"/>
  <c r="Q8" i="2"/>
  <c r="R8" i="2" s="1"/>
  <c r="S8" i="2" s="1"/>
  <c r="I8" i="2"/>
  <c r="J8" i="2" s="1"/>
  <c r="K8" i="2" s="1"/>
  <c r="I4" i="2"/>
  <c r="J4" i="2" s="1"/>
  <c r="E4" i="2"/>
  <c r="F4" i="2" s="1"/>
  <c r="G4" i="2" s="1"/>
  <c r="M4" i="2"/>
  <c r="N4" i="2" s="1"/>
  <c r="O4" i="2" s="1"/>
  <c r="I52" i="2"/>
  <c r="J52" i="2" s="1"/>
  <c r="K52" i="2" s="1"/>
  <c r="M52" i="2"/>
  <c r="N52" i="2" s="1"/>
  <c r="O52" i="2" s="1"/>
  <c r="E28" i="2"/>
  <c r="F28" i="2" s="1"/>
  <c r="G28" i="2" s="1"/>
  <c r="Q28" i="2"/>
  <c r="R28" i="2" s="1"/>
  <c r="S28" i="2" s="1"/>
  <c r="M28" i="2"/>
  <c r="N28" i="2" s="1"/>
  <c r="O28" i="2" s="1"/>
  <c r="I28" i="2"/>
  <c r="J28" i="2" s="1"/>
  <c r="K28" i="2" s="1"/>
  <c r="E61" i="2"/>
  <c r="F61" i="2" s="1"/>
  <c r="G61" i="2" s="1"/>
  <c r="M61" i="2"/>
  <c r="N61" i="2" s="1"/>
  <c r="O61" i="2" s="1"/>
  <c r="I61" i="2"/>
  <c r="J61" i="2" s="1"/>
  <c r="K61" i="2" s="1"/>
  <c r="E57" i="2"/>
  <c r="F57" i="2" s="1"/>
  <c r="G57" i="2" s="1"/>
  <c r="M57" i="2"/>
  <c r="N57" i="2" s="1"/>
  <c r="O57" i="2" s="1"/>
  <c r="E11" i="2"/>
  <c r="F11" i="2" s="1"/>
  <c r="G11" i="2" s="1"/>
  <c r="Q11" i="2"/>
  <c r="R11" i="2" s="1"/>
  <c r="S11" i="2" s="1"/>
  <c r="M11" i="2"/>
  <c r="N11" i="2" s="1"/>
  <c r="O11" i="2" s="1"/>
  <c r="I11" i="2"/>
  <c r="J11" i="2" s="1"/>
  <c r="K11" i="2" s="1"/>
  <c r="E59" i="2"/>
  <c r="F59" i="2" s="1"/>
  <c r="G59" i="2" s="1"/>
  <c r="Q59" i="2"/>
  <c r="R59" i="2" s="1"/>
  <c r="S59" i="2" s="1"/>
  <c r="M59" i="2"/>
  <c r="N59" i="2" s="1"/>
  <c r="O59" i="2" s="1"/>
  <c r="I59" i="2"/>
  <c r="J59" i="2" s="1"/>
  <c r="K59" i="2" s="1"/>
  <c r="I37" i="2"/>
  <c r="J37" i="2" s="1"/>
  <c r="K37" i="2" s="1"/>
  <c r="E49" i="2"/>
  <c r="F49" i="2" s="1"/>
  <c r="G49" i="2" s="1"/>
  <c r="Q49" i="2"/>
  <c r="R49" i="2" s="1"/>
  <c r="S49" i="2" s="1"/>
  <c r="M49" i="2"/>
  <c r="N49" i="2" s="1"/>
  <c r="O49" i="2" s="1"/>
  <c r="I21" i="2"/>
  <c r="J21" i="2" s="1"/>
  <c r="K21" i="2" s="1"/>
  <c r="M21" i="2"/>
  <c r="N21" i="2" s="1"/>
  <c r="O21" i="2" s="1"/>
  <c r="E21" i="2"/>
  <c r="F21" i="2" s="1"/>
  <c r="G21" i="2" s="1"/>
  <c r="E17" i="2"/>
  <c r="F17" i="2" s="1"/>
  <c r="G17" i="2" s="1"/>
  <c r="M17" i="2"/>
  <c r="N17" i="2" s="1"/>
  <c r="O17" i="2" s="1"/>
  <c r="I17" i="2"/>
  <c r="J17" i="2" s="1"/>
  <c r="K17" i="2" s="1"/>
  <c r="Q14" i="2"/>
  <c r="R14" i="2" s="1"/>
  <c r="S14" i="2" s="1"/>
  <c r="M14" i="2"/>
  <c r="N14" i="2" s="1"/>
  <c r="O14" i="2" s="1"/>
  <c r="E14" i="2"/>
  <c r="F14" i="2" s="1"/>
  <c r="G14" i="2" s="1"/>
  <c r="I60" i="2"/>
  <c r="J60" i="2" s="1"/>
  <c r="K60" i="2" s="1"/>
  <c r="M56" i="2"/>
  <c r="N56" i="2" s="1"/>
  <c r="O56" i="2" s="1"/>
  <c r="M62" i="2"/>
  <c r="N62" i="2" s="1"/>
  <c r="O62" i="2" s="1"/>
  <c r="R3" i="2"/>
  <c r="M54" i="2"/>
  <c r="E62" i="2"/>
  <c r="F62" i="2" s="1"/>
  <c r="G62" i="2" s="1"/>
  <c r="Q52" i="2"/>
  <c r="R52" i="2" s="1"/>
  <c r="S52" i="2" s="1"/>
  <c r="E58" i="2"/>
  <c r="F58" i="2" s="1"/>
  <c r="G58" i="2" s="1"/>
  <c r="Q62" i="2"/>
  <c r="R62" i="2" s="1"/>
  <c r="S62" i="2" s="1"/>
  <c r="E52" i="2"/>
  <c r="C40" i="1"/>
  <c r="E40" i="1" s="1"/>
  <c r="F25" i="11"/>
  <c r="E32" i="1"/>
  <c r="D48" i="1"/>
  <c r="E23" i="1"/>
  <c r="E37" i="1"/>
  <c r="E24" i="1"/>
  <c r="E14" i="1"/>
  <c r="C43" i="1"/>
  <c r="E18" i="3"/>
  <c r="F18" i="3" s="1"/>
  <c r="I81" i="2" l="1"/>
  <c r="D18" i="1" s="1"/>
  <c r="E18" i="1" s="1"/>
  <c r="J81" i="2"/>
  <c r="K81" i="2" s="1"/>
  <c r="K4" i="2"/>
  <c r="Q81" i="2"/>
  <c r="D19" i="1" s="1"/>
  <c r="F52" i="2"/>
  <c r="E81" i="2"/>
  <c r="D17" i="1" s="1"/>
  <c r="E17" i="1" s="1"/>
  <c r="S3" i="2"/>
  <c r="S81" i="2" s="1"/>
  <c r="R81" i="2"/>
  <c r="N54" i="2"/>
  <c r="M81" i="2"/>
  <c r="C52" i="1"/>
  <c r="C58" i="1"/>
  <c r="F81" i="2" l="1"/>
  <c r="G81" i="2" s="1"/>
  <c r="G52" i="2"/>
  <c r="O54" i="2"/>
  <c r="N81" i="2"/>
  <c r="O81" i="2" s="1"/>
  <c r="E19" i="1"/>
  <c r="D43" i="1"/>
  <c r="D52" i="1" l="1"/>
  <c r="E52" i="1" s="1"/>
  <c r="D58" i="1"/>
  <c r="E43" i="1"/>
  <c r="E44" i="1" l="1"/>
  <c r="F43" i="1"/>
  <c r="F52" i="1"/>
  <c r="E53" i="1"/>
</calcChain>
</file>

<file path=xl/sharedStrings.xml><?xml version="1.0" encoding="utf-8"?>
<sst xmlns="http://schemas.openxmlformats.org/spreadsheetml/2006/main" count="1361" uniqueCount="501">
  <si>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</si>
  <si>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</si>
  <si>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</si>
  <si>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</si>
  <si>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</si>
  <si>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</si>
  <si>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</si>
  <si>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</si>
  <si>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</si>
  <si>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</si>
  <si>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</si>
  <si>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</si>
  <si>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</si>
  <si>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</si>
  <si>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</si>
  <si>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</si>
  <si>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</si>
  <si>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</si>
  <si>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</si>
  <si>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</si>
  <si>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</si>
  <si>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</si>
  <si>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</si>
  <si>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</si>
  <si>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</si>
  <si>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</si>
  <si>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</si>
  <si>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</si>
  <si>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</si>
  <si>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</si>
  <si>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</si>
  <si>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</si>
  <si>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</si>
  <si>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</si>
  <si>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</si>
  <si>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</si>
  <si>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</si>
  <si>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</si>
  <si>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</si>
  <si>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</si>
  <si>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</si>
  <si>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</si>
  <si>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</si>
  <si>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</si>
  <si>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</si>
  <si>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</si>
  <si>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</si>
  <si>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</si>
  <si>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</si>
  <si>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</si>
  <si>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</si>
  <si>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</si>
  <si>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</si>
  <si>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</si>
  <si>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</si>
  <si>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</si>
  <si>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</si>
  <si>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</si>
  <si>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</si>
  <si>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</si>
  <si>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</si>
  <si>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</si>
  <si>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</si>
  <si>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</si>
  <si>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</si>
  <si>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</si>
  <si>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</si>
  <si>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</si>
  <si>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</si>
  <si>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</si>
  <si>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</si>
  <si>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</si>
  <si>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</si>
  <si>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</si>
  <si>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</si>
  <si>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</si>
  <si>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</si>
  <si>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</si>
  <si>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</si>
  <si>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</si>
  <si>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</si>
  <si>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</si>
  <si>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</si>
  <si>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</si>
  <si>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</si>
  <si>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</si>
  <si>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</si>
  <si>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</si>
  <si>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</si>
  <si>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</si>
  <si>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</si>
  <si>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</si>
  <si>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</si>
  <si>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</si>
  <si>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</si>
  <si>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</si>
  <si>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</si>
  <si>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</si>
  <si>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</si>
  <si>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</si>
  <si>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</si>
  <si>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</si>
  <si>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</si>
  <si>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</si>
  <si>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</si>
  <si>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</si>
  <si>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</si>
  <si>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</si>
  <si>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</si>
  <si>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</si>
  <si>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</si>
  <si>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</si>
  <si>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</si>
  <si>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</si>
  <si>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</si>
  <si>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</si>
  <si>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</si>
  <si>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</si>
  <si>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</si>
  <si>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</si>
  <si>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</si>
  <si>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</si>
  <si>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</si>
  <si>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</si>
  <si>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</si>
  <si>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</si>
  <si>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</si>
  <si>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</si>
  <si>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</si>
  <si>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</si>
  <si>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</si>
  <si>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</si>
  <si>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</si>
  <si>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</si>
  <si>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</si>
  <si>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</si>
  <si>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</si>
  <si>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</si>
  <si>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</si>
  <si>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</si>
  <si>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</si>
  <si>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</si>
  <si>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</si>
  <si>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</si>
  <si>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</si>
  <si>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</si>
  <si>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</si>
  <si>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</si>
  <si>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</si>
  <si>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</si>
  <si>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</si>
  <si>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</si>
  <si>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</si>
  <si>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</si>
  <si>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</si>
  <si>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</si>
  <si>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</si>
  <si>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</si>
  <si>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</si>
  <si>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</si>
  <si>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</si>
  <si>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</si>
  <si>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</si>
  <si>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</si>
  <si>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</si>
  <si>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</si>
  <si>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</si>
  <si>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</si>
  <si>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</si>
  <si>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</si>
  <si>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</si>
  <si>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</si>
  <si>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</si>
  <si>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</si>
  <si>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</si>
  <si>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</si>
  <si>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</si>
  <si>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</si>
  <si>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</si>
  <si>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</si>
  <si>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</si>
  <si>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</si>
  <si>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</si>
  <si>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</si>
  <si>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</si>
  <si>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</si>
  <si>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</si>
  <si>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</si>
  <si>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</si>
  <si>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</si>
  <si>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</si>
  <si>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</si>
  <si>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</si>
  <si>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</si>
  <si>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</si>
  <si>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</si>
  <si>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</si>
  <si>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</si>
  <si>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</si>
  <si>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</si>
  <si>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</si>
  <si>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</si>
  <si>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</si>
  <si>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</si>
  <si>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</si>
  <si>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</si>
  <si>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</si>
  <si>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</si>
  <si>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</si>
  <si>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</si>
  <si>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</si>
  <si>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</si>
  <si>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</si>
  <si>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</si>
  <si>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</si>
  <si>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</si>
  <si>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</si>
  <si>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</si>
  <si>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</si>
  <si>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</si>
  <si>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</si>
  <si>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</si>
  <si>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</si>
  <si>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</si>
  <si>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</si>
  <si>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</si>
  <si>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</si>
  <si>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</si>
  <si>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</si>
  <si>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</si>
  <si>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</si>
  <si>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</si>
  <si>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</si>
  <si>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</si>
  <si>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</si>
  <si>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</si>
  <si>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</si>
  <si>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</si>
  <si>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</si>
  <si>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</si>
  <si>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</si>
  <si>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</si>
  <si>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</si>
  <si>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</si>
  <si>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</si>
  <si>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</si>
  <si>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</si>
  <si>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</si>
  <si>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</si>
  <si>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</si>
  <si>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</si>
  <si>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</si>
  <si>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</si>
  <si>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</si>
  <si>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</si>
  <si>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</si>
  <si>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</si>
  <si>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</si>
  <si>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</si>
  <si>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</si>
  <si>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</si>
  <si>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</si>
  <si>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</si>
  <si>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</si>
  <si>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</si>
  <si>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</si>
  <si>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</si>
  <si>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</si>
  <si>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</si>
  <si>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</si>
  <si>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</si>
  <si>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</si>
  <si>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</si>
  <si>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</si>
  <si>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</si>
  <si>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</si>
  <si>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</si>
  <si>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</si>
  <si>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</si>
  <si>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</si>
  <si>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</si>
  <si>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</si>
  <si>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</si>
  <si>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</si>
  <si>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</si>
  <si>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</si>
  <si>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</si>
  <si>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</si>
  <si>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</si>
  <si>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</si>
  <si>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</si>
  <si>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</si>
  <si>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</si>
  <si>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</si>
  <si>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</si>
  <si>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</si>
  <si>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</si>
  <si>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</si>
  <si>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</si>
  <si>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</si>
  <si>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</si>
  <si>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</si>
  <si>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</si>
  <si>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</si>
  <si>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</si>
  <si>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</si>
  <si>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</si>
  <si>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</si>
  <si>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</si>
  <si>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</si>
  <si>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</si>
  <si>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</si>
  <si>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</si>
  <si>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</si>
  <si>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</si>
  <si>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</si>
  <si>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</si>
  <si>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</si>
  <si>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</si>
  <si>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</si>
  <si>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</si>
  <si>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</si>
  <si>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</si>
  <si>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</si>
  <si>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</si>
  <si>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</si>
  <si>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</si>
  <si>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</si>
  <si>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</si>
  <si>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</si>
  <si>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</si>
  <si>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</si>
  <si>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</si>
  <si>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</si>
  <si>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</si>
  <si>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</si>
  <si>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</si>
  <si>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</si>
  <si>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</si>
  <si>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</si>
  <si>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</si>
  <si>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</si>
  <si>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</si>
  <si>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</si>
  <si>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</si>
  <si>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</si>
  <si>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</si>
  <si>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</si>
  <si>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</si>
  <si>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</si>
  <si>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</si>
  <si>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</si>
  <si>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</si>
  <si>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</si>
  <si>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</si>
  <si>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</si>
  <si>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</si>
  <si>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</si>
  <si>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</si>
  <si>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</si>
  <si>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</si>
  <si>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</si>
  <si>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</si>
  <si>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</si>
  <si>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</si>
  <si>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</si>
  <si>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</si>
  <si>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</si>
  <si>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</si>
  <si>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</si>
  <si>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</si>
  <si>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</si>
  <si>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</si>
  <si>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</si>
  <si>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</si>
  <si>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</si>
  <si>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</si>
  <si>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</si>
  <si>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</si>
  <si>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</si>
  <si>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</si>
  <si>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</si>
  <si>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</si>
  <si>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</si>
  <si>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</si>
  <si>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</si>
  <si>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</si>
  <si>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</si>
  <si>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</si>
  <si>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</si>
  <si>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</si>
  <si>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</si>
  <si>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</si>
  <si>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</si>
  <si>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</si>
  <si>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</si>
  <si>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</si>
  <si>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</si>
  <si>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</si>
  <si>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</si>
  <si>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</si>
  <si>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</si>
  <si>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</si>
  <si>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</si>
  <si>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</si>
  <si>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</si>
  <si>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</si>
  <si>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</si>
  <si>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</si>
  <si>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</si>
  <si>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</si>
  <si>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</si>
  <si>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</si>
  <si>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</si>
  <si>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</si>
  <si>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</si>
  <si>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</si>
  <si>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</si>
  <si>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</si>
  <si>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</si>
  <si>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</si>
  <si>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</si>
  <si>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</si>
  <si>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</si>
  <si>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</si>
  <si>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</si>
  <si>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</si>
  <si>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UBS GROUP AG REG</t>
  </si>
  <si>
    <t>FERRARI NV</t>
  </si>
  <si>
    <t>YUM CHINA HOLDINGS INC</t>
  </si>
  <si>
    <t>NATIONAL GRID PLC SP ADR</t>
  </si>
  <si>
    <t>BJ2KSG907</t>
  </si>
  <si>
    <t>AKZO NOBEL N.V.</t>
  </si>
  <si>
    <t>TELEPERFORMANCE</t>
  </si>
  <si>
    <t>DASSAULT SYSTEMES SE</t>
  </si>
  <si>
    <t>DEUTSCHE BANK AG REGISTERED</t>
  </si>
  <si>
    <t>NIDEC CORP</t>
  </si>
  <si>
    <t>OMRON CORP</t>
  </si>
  <si>
    <t>ORIX CORP</t>
  </si>
  <si>
    <t>TDK CORP</t>
  </si>
  <si>
    <t>NOKIA CORP SPON ADR</t>
  </si>
  <si>
    <t>067901108</t>
  </si>
  <si>
    <t>BARRICK GOLD CORP</t>
  </si>
  <si>
    <t>SAP SE SPONSORED ADR</t>
  </si>
  <si>
    <t>AMERICA MOVIL SPN ADR CL L</t>
  </si>
  <si>
    <t>BALOISE HOLDING AG   REG</t>
  </si>
  <si>
    <t>CREDIT SUISSE GROUP AG REG</t>
  </si>
  <si>
    <t>LONZA GROUP AG REG</t>
  </si>
  <si>
    <t>B0744B906</t>
  </si>
  <si>
    <t>BUNZL PLC</t>
  </si>
  <si>
    <t>LOGITECH INTERNATIONAL REG</t>
  </si>
  <si>
    <t>B1JB4K905</t>
  </si>
  <si>
    <t>SYMRISE AG</t>
  </si>
  <si>
    <t>VESTAS WIND SYSTEMS UNSP ADR</t>
  </si>
  <si>
    <t>AUD</t>
  </si>
  <si>
    <t>B28YTC906</t>
  </si>
  <si>
    <t>KB FINANCIAL GROUP INC ADR</t>
  </si>
  <si>
    <t>B4R2R5908</t>
  </si>
  <si>
    <t>JULIUS BAER GROUP LTD</t>
  </si>
  <si>
    <t>48137C108</t>
  </si>
  <si>
    <t>JULIUS BAER GROUP LTD UN ADR</t>
  </si>
  <si>
    <t>ASML HOLDING NV NY REG SHS</t>
  </si>
  <si>
    <t>AERCAP HOLDINGS NV</t>
  </si>
  <si>
    <t>001317205</t>
  </si>
  <si>
    <t>AIA GROUP LTD SP ADR</t>
  </si>
  <si>
    <t>ALIBABA GROUP HOLDING SP ADR</t>
  </si>
  <si>
    <t>026349902</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</si>
  <si>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</si>
  <si>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</si>
  <si>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</si>
  <si>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</si>
  <si>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</si>
  <si>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</si>
  <si>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</si>
  <si>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</si>
  <si>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</si>
  <si>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</si>
  <si>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</si>
  <si>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</si>
  <si>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B0SWJX907</t>
  </si>
  <si>
    <t>LONDON STOCK EXCHANGE GROUP</t>
  </si>
  <si>
    <t>MAKITA CORP</t>
  </si>
  <si>
    <t>OPEN TEXT CORP</t>
  </si>
  <si>
    <t>PEARSON PLC SPONSORED ADR</t>
  </si>
  <si>
    <t>QUIMICA Y MINERA CHIL SP ADR</t>
  </si>
  <si>
    <t>RAKUTEN GROUP INC</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</si>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</sst>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44895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725894.86</v>
      </c>
      <c r="D14" s="214">
        <f>Cash!D18</f>
        <v>726078.07</v>
      </c>
      <c r="E14" s="215">
        <f>C14-D14</f>
        <v>-183.20999999996275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943578</v>
      </c>
      <c r="D17" s="218">
        <f>Share_Cost_Mkt!E81</f>
        <v>943578</v>
      </c>
      <c r="E17" s="215">
        <f>C17-D17</f>
        <v>0</v>
      </c>
      <c r="F17" s="36"/>
      <c r="G17" s="37" t="s">
        <v>51</v>
      </c>
      <c r="H17" s="38"/>
    </row>
    <row r="18" spans="1:8" ht="15.75">
      <c r="A18" s="45"/>
      <c r="B18" s="47" t="s">
        <v>39</v>
      </c>
      <c r="C18" s="215">
        <f>Share_Cost_Mkt!H81</f>
        <v>24356958.950000007</v>
      </c>
      <c r="D18" s="215">
        <f>Share_Cost_Mkt!I81</f>
        <v>25032810.710000008</v>
      </c>
      <c r="E18" s="215">
        <f>C18-D18</f>
        <v>-675851.76000000164</v>
      </c>
      <c r="F18" s="36"/>
      <c r="G18" s="37" t="s">
        <v>51</v>
      </c>
      <c r="H18" s="38"/>
    </row>
    <row r="19" spans="1:8" ht="79.900000000000006" customHeight="1">
      <c r="A19" s="45"/>
      <c r="B19" s="47" t="s">
        <v>40</v>
      </c>
      <c r="C19" s="215">
        <f>Share_Cost_Mkt!P81</f>
        <v>28031697.769999996</v>
      </c>
      <c r="D19" s="215">
        <f>Share_Cost_Mkt!Q81</f>
        <v>28160671.700000003</v>
      </c>
      <c r="E19" s="215">
        <f>C19-D19</f>
        <v>-128973.93000000715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2282.29</v>
      </c>
      <c r="D23" s="215">
        <f>SUM(INT_BNI_IM)</f>
        <v>2282.29</v>
      </c>
      <c r="E23" s="215">
        <f t="shared" si="0"/>
        <v>0</v>
      </c>
      <c r="F23" s="36"/>
      <c r="G23" s="37" t="s">
        <v>3</v>
      </c>
      <c r="H23" s="38"/>
    </row>
    <row r="24" spans="1:8" ht="27.75" customHeight="1">
      <c r="A24" s="45"/>
      <c r="B24" s="45" t="s">
        <v>227</v>
      </c>
      <c r="C24" s="215">
        <f>SUM(Dividends!I83)</f>
        <v>46678.879999999997</v>
      </c>
      <c r="D24" s="215">
        <f>SUM(Dividends!J83)</f>
        <v>46678.879999999997</v>
      </c>
      <c r="E24" s="215">
        <f t="shared" si="0"/>
        <v>0</v>
      </c>
      <c r="F24" s="36"/>
      <c r="G24" s="37" t="s">
        <v>1</v>
      </c>
      <c r="H24" s="38"/>
    </row>
    <row r="25" spans="1:8" ht="15.75">
      <c r="A25" s="45"/>
      <c r="B25" s="45" t="s">
        <v>242</v>
      </c>
      <c r="C25" s="215">
        <f>Tax_Reclaims!J82</f>
        <v>106563.62000000001</v>
      </c>
      <c r="D25" s="215">
        <f>SUM(Tax_Reclaims!M82)</f>
        <v>0</v>
      </c>
      <c r="E25" s="215">
        <f t="shared" si="0"/>
        <v>106563.62000000001</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15837.36</v>
      </c>
      <c r="D32" s="215">
        <f>SUM('Pending_FX '!C11)</f>
        <v>15837.36</v>
      </c>
      <c r="E32" s="215">
        <f t="shared" ref="E32:E41" si="1">C32-D32</f>
        <v>0</v>
      </c>
      <c r="F32" s="36"/>
      <c r="G32" s="37" t="s">
        <v>45</v>
      </c>
      <c r="H32" s="38"/>
    </row>
    <row r="33" spans="1:8" ht="15.75">
      <c r="A33" s="297"/>
      <c r="B33" s="220" t="s">
        <v>224</v>
      </c>
      <c r="C33" s="219">
        <v>27511.71</v>
      </c>
      <c r="D33" s="219"/>
      <c r="E33" s="215">
        <f>C33-D33</f>
        <v>27511.71</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-4291.090000000002</v>
      </c>
      <c r="D37" s="219">
        <f>SUM(Dividends!R83,Tax_Reclaims!O82)</f>
        <v>960.59999999999991</v>
      </c>
      <c r="E37" s="215">
        <f t="shared" si="1"/>
        <v>-5251.6900000000023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21.570000000000004</v>
      </c>
      <c r="D40" s="215">
        <f>'Pending_FX '!E25</f>
        <v>21.570000000000004</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28865498.829999994</v>
      </c>
      <c r="D43" s="215">
        <f>SUM(D14+D19+D22+D23+D24+D25+D26+D27+D28)-SUM(D31:D35)+SUM(D37+D38+D39+D40-D41)</f>
        <v>28920855.750000004</v>
      </c>
      <c r="E43" s="218">
        <f>C43-D43</f>
        <v>-55356.920000009239</v>
      </c>
      <c r="F43" s="305">
        <f>(E43/$D43)*10000</f>
        <v>-19.140830575184218</v>
      </c>
      <c r="G43" s="37" t="s">
        <v>247</v>
      </c>
      <c r="H43" s="46"/>
    </row>
    <row r="44" spans="1:8" ht="20.25" customHeight="1">
      <c r="A44" s="45"/>
      <c r="B44" s="306" t="s">
        <v>50</v>
      </c>
      <c r="C44" s="45"/>
      <c r="D44" s="45"/>
      <c r="E44" s="304">
        <f>IF(ISERROR(E43/C43),0,E43/C43)</f>
        <v>-1.9177537975708439E-3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106563.62000000001</v>
      </c>
      <c r="E48" s="215"/>
      <c r="F48" s="356"/>
      <c r="G48" s="37"/>
      <c r="H48" s="46"/>
    </row>
    <row r="49" spans="1:8" ht="20.25" customHeight="1">
      <c r="A49" s="29"/>
      <c r="B49" s="357" t="s">
        <v>284</v>
      </c>
      <c r="C49" s="354"/>
      <c r="D49" s="218">
        <f>C33</f>
        <v>27511.71</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28865498.829999994</v>
      </c>
      <c r="D52" s="218">
        <f>D43+D48-D49-D50-D51</f>
        <v>28999907.660000004</v>
      </c>
      <c r="E52" s="215">
        <f>C52-D52</f>
        <v>-134408.83000000939</v>
      </c>
      <c r="F52" s="359">
        <f>(E52/$D52)*10000</f>
        <v>-46.348019992284819</v>
      </c>
      <c r="G52" s="37" t="s">
        <v>288</v>
      </c>
      <c r="H52" s="46"/>
    </row>
    <row r="53" spans="1:8">
      <c r="A53" s="51"/>
      <c r="B53" s="353" t="s">
        <v>289</v>
      </c>
      <c r="C53" s="354"/>
      <c r="D53" s="354"/>
      <c r="E53" s="304">
        <f>IF(ISERROR(E52/C52),0,E52/C52)</f>
        <v>-4.6563834143866552E-3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28881336.190000001</v>
      </c>
      <c r="D56" s="318">
        <v>28881336.190000001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15837.360000006855</v>
      </c>
      <c r="D58" s="308">
        <f>D56-D43</f>
        <v>-39519.560000002384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61" si="0">D3-E3</f>
        <v>0</v>
      </c>
      <c r="G3" s="256">
        <f>ROUND(F3/D3,10)</f>
        <v>0</v>
      </c>
      <c r="H3">
        <v>410634.93</v>
      </c>
      <c r="I3" s="244">
        <f>VLOOKUP(A3,Sheet1!$C$2:$F$84,4,FALSE)</f>
        <v>416679.14</v>
      </c>
      <c r="J3" s="242">
        <f t="shared" ref="J3:J61" si="1">H3-I3</f>
        <v>-6044.210000000021</v>
      </c>
      <c r="K3" s="256">
        <f>ROUND(J3/H3,10)</f>
        <v>-1.47191813E-2</v>
      </c>
      <c r="L3" s="332">
        <v>125.884984</v>
      </c>
      <c r="M3" s="241">
        <f>VLOOKUP(A3,Sheet1!$C$2:$G$84,5,FALSE)</f>
        <v>127.21</v>
      </c>
      <c r="N3" s="242">
        <f t="shared" ref="N3:N34" si="2">L3-M3</f>
        <v>-1.3250159999999909</v>
      </c>
      <c r="O3" s="256">
        <f t="shared" ref="O3:O34" si="3">ROUND(N3/L3,10)</f>
        <v>-1.0525608000000001E-2</v>
      </c>
      <c r="P3">
        <v>249378.15</v>
      </c>
      <c r="Q3" s="241">
        <f>VLOOKUP(A3,Sheet1!$C$2:$H$84,6,FALSE)</f>
        <v>251999.85</v>
      </c>
      <c r="R3" s="242">
        <f>P3-Q3</f>
        <v>-2621.7000000000116</v>
      </c>
      <c r="S3" s="256">
        <f>ROUND(R3/P3,10)</f>
        <v>-1.05129499E-2</v>
      </c>
      <c r="T3" s="10"/>
      <c r="U3" s="321">
        <v>4031976</v>
      </c>
    </row>
    <row r="4" spans="1:21" s="52" customFormat="1">
      <c r="A4" s="294" t="str">
        <f>VLOOKUP(U4,Sheet1!$C$2:$C$84,1,FALSE)</f>
        <v>B1HHKD3</v>
      </c>
      <c r="B4" s="321" t="s">
        <v>297</v>
      </c>
      <c r="C4" s="321" t="s">
        <v>462</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1" si="5">ROUND(J4/H4,10)</f>
        <v>-0.10553199050000001</v>
      </c>
      <c r="L4" s="332">
        <v>61.4</v>
      </c>
      <c r="M4" s="241">
        <f>VLOOKUP(A4,Sheet1!$C$2:$G$84,5,FALSE)</f>
        <v>61.4</v>
      </c>
      <c r="N4" s="242">
        <f t="shared" si="2"/>
        <v>0</v>
      </c>
      <c r="O4" s="256">
        <f t="shared" si="3"/>
        <v>0</v>
      </c>
      <c r="P4">
        <v>400266.6</v>
      </c>
      <c r="Q4" s="241">
        <f>VLOOKUP(A4,Sheet1!$C$2:$H$84,6,FALSE)</f>
        <v>400266.6</v>
      </c>
      <c r="R4" s="242">
        <f t="shared" ref="R4:R55" si="6">P4-Q4</f>
        <v>0</v>
      </c>
      <c r="S4" s="256">
        <f t="shared" ref="S4:S61" si="7">ROUND(R4/P4,10)</f>
        <v>0</v>
      </c>
      <c r="T4" s="10"/>
      <c r="U4" s="321" t="s">
        <v>298</v>
      </c>
    </row>
    <row r="5" spans="1:21" s="52" customFormat="1">
      <c r="A5" s="294" t="str">
        <f>VLOOKUP(U5,Sheet1!$C$2:$C$84,1,FALSE)</f>
        <v>B6331J3</v>
      </c>
      <c r="B5" s="321" t="s">
        <v>463</v>
      </c>
      <c r="C5" s="321" t="s">
        <v>464</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40.200000000000003</v>
      </c>
      <c r="M5" s="241">
        <f>VLOOKUP(A5,Sheet1!$C$2:$G$84,5,FALSE)</f>
        <v>40.200000000000003</v>
      </c>
      <c r="N5" s="242">
        <f t="shared" si="2"/>
        <v>0</v>
      </c>
      <c r="O5" s="256">
        <f t="shared" si="3"/>
        <v>0</v>
      </c>
      <c r="P5">
        <v>774252</v>
      </c>
      <c r="Q5" s="241">
        <f>VLOOKUP(A5,Sheet1!$C$2:$H$84,6,FALSE)</f>
        <v>774252</v>
      </c>
      <c r="R5" s="242">
        <f t="shared" si="6"/>
        <v>0</v>
      </c>
      <c r="S5" s="256">
        <f t="shared" si="7"/>
        <v>0</v>
      </c>
      <c r="T5" s="10"/>
      <c r="U5" s="321" t="s">
        <v>301</v>
      </c>
    </row>
    <row r="6" spans="1:21" s="52" customFormat="1">
      <c r="A6" s="294" t="str">
        <f>VLOOKUP(U6,Sheet1!$C$2:$C$84,1,FALSE)</f>
        <v>BJ2KSG2</v>
      </c>
      <c r="B6" s="321" t="s">
        <v>431</v>
      </c>
      <c r="C6" s="321" t="s">
        <v>432</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70.242709000000005</v>
      </c>
      <c r="M6" s="241">
        <f>VLOOKUP(A6,Sheet1!$C$2:$G$84,5,FALSE)</f>
        <v>70.98</v>
      </c>
      <c r="N6" s="242">
        <f t="shared" si="2"/>
        <v>-0.73729099999999903</v>
      </c>
      <c r="O6" s="256">
        <f t="shared" si="3"/>
        <v>-1.0496334899999999E-2</v>
      </c>
      <c r="P6">
        <v>328314.42</v>
      </c>
      <c r="Q6" s="241">
        <f>VLOOKUP(A6,Sheet1!$C$2:$H$84,6,FALSE)</f>
        <v>331765.98</v>
      </c>
      <c r="R6" s="242">
        <f t="shared" si="6"/>
        <v>-3451.5599999999977</v>
      </c>
      <c r="S6" s="256">
        <f t="shared" si="7"/>
        <v>-1.0512971100000001E-2</v>
      </c>
      <c r="T6" s="10"/>
      <c r="U6" s="321" t="s">
        <v>303</v>
      </c>
    </row>
    <row r="7" spans="1:21" s="52" customFormat="1">
      <c r="A7" s="294" t="str">
        <f>VLOOKUP(U7,Sheet1!$C$2:$C$84,1,FALSE)</f>
        <v>BP41ZD1</v>
      </c>
      <c r="B7" s="321" t="s">
        <v>305</v>
      </c>
      <c r="C7" s="321" t="s">
        <v>465</v>
      </c>
      <c r="D7">
        <v>2420</v>
      </c>
      <c r="E7" s="241">
        <f>VLOOKUP(A7,Sheet1!$C$2:$E$84,3,FALSE)</f>
        <v>2420</v>
      </c>
      <c r="F7" s="242">
        <f t="shared" si="0"/>
        <v>0</v>
      </c>
      <c r="G7" s="256">
        <f t="shared" si="4"/>
        <v>0</v>
      </c>
      <c r="H7">
        <v>300247.95</v>
      </c>
      <c r="I7" s="244">
        <f>VLOOKUP(A7,Sheet1!$C$2:$F$84,4,FALSE)</f>
        <v>300247.95</v>
      </c>
      <c r="J7" s="242">
        <f t="shared" si="1"/>
        <v>0</v>
      </c>
      <c r="K7" s="256">
        <f t="shared" si="5"/>
        <v>0</v>
      </c>
      <c r="L7" s="332">
        <v>87.56</v>
      </c>
      <c r="M7" s="241">
        <f>VLOOKUP(A7,Sheet1!$C$2:$G$84,5,FALSE)</f>
        <v>87.56</v>
      </c>
      <c r="N7" s="242">
        <f t="shared" si="2"/>
        <v>0</v>
      </c>
      <c r="O7" s="256">
        <f t="shared" si="3"/>
        <v>0</v>
      </c>
      <c r="P7">
        <v>211895.2</v>
      </c>
      <c r="Q7" s="241">
        <f>VLOOKUP(A7,Sheet1!$C$2:$H$84,6,FALSE)</f>
        <v>211895.2</v>
      </c>
      <c r="R7" s="242">
        <f t="shared" si="6"/>
        <v>0</v>
      </c>
      <c r="S7" s="256">
        <f t="shared" si="7"/>
        <v>0</v>
      </c>
      <c r="T7" s="10"/>
      <c r="U7" s="321" t="s">
        <v>306</v>
      </c>
    </row>
    <row r="8" spans="1:21" s="52" customFormat="1">
      <c r="A8" s="294">
        <f>VLOOKUP(U8,Sheet1!$C$2:$C$84,1,FALSE)</f>
        <v>2722670</v>
      </c>
      <c r="B8" s="321" t="s">
        <v>308</v>
      </c>
      <c r="C8" s="321" t="s">
        <v>444</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19.46</v>
      </c>
      <c r="M8" s="241">
        <f>VLOOKUP(A8,Sheet1!$C$2:$G$84,5,FALSE)</f>
        <v>19.46</v>
      </c>
      <c r="N8" s="242">
        <f t="shared" si="2"/>
        <v>0</v>
      </c>
      <c r="O8" s="256">
        <f t="shared" si="3"/>
        <v>0</v>
      </c>
      <c r="P8">
        <v>605575.74</v>
      </c>
      <c r="Q8" s="241">
        <f>VLOOKUP(A8,Sheet1!$C$2:$H$84,6,FALSE)</f>
        <v>605575.74</v>
      </c>
      <c r="R8" s="242">
        <f t="shared" si="6"/>
        <v>0</v>
      </c>
      <c r="S8" s="256">
        <f t="shared" si="7"/>
        <v>0</v>
      </c>
      <c r="T8" s="10"/>
      <c r="U8" s="321">
        <v>2722670</v>
      </c>
    </row>
    <row r="9" spans="1:21" s="52" customFormat="1">
      <c r="A9" s="294" t="str">
        <f>VLOOKUP(U9,Sheet1!$C$2:$C$84,1,FALSE)</f>
        <v>B908F01</v>
      </c>
      <c r="B9" s="321" t="s">
        <v>310</v>
      </c>
      <c r="C9" s="321" t="s">
        <v>461</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608.12</v>
      </c>
      <c r="M9" s="241">
        <f>VLOOKUP(A9,Sheet1!$C$2:$G$84,5,FALSE)</f>
        <v>608.12</v>
      </c>
      <c r="N9" s="242">
        <f t="shared" si="2"/>
        <v>0</v>
      </c>
      <c r="O9" s="256">
        <f t="shared" si="3"/>
        <v>0</v>
      </c>
      <c r="P9">
        <v>938329.16</v>
      </c>
      <c r="Q9" s="241">
        <f>VLOOKUP(A9,Sheet1!$C$2:$H$84,6,FALSE)</f>
        <v>938329.16</v>
      </c>
      <c r="R9" s="242">
        <f t="shared" si="6"/>
        <v>0</v>
      </c>
      <c r="S9" s="256">
        <f t="shared" si="7"/>
        <v>0</v>
      </c>
      <c r="T9" s="10"/>
      <c r="U9" s="321" t="s">
        <v>311</v>
      </c>
    </row>
    <row r="10" spans="1:21" s="52" customFormat="1">
      <c r="A10" s="294" t="str">
        <f>VLOOKUP(U10,Sheet1!$C$2:$C$84,1,FALSE)</f>
        <v>0263494</v>
      </c>
      <c r="B10" s="321" t="s">
        <v>466</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9.7963439999999995</v>
      </c>
      <c r="M10" s="241">
        <f>VLOOKUP(A10,Sheet1!$C$2:$G$84,5,FALSE)</f>
        <v>9.92</v>
      </c>
      <c r="N10" s="242">
        <f t="shared" si="2"/>
        <v>-0.12365600000000043</v>
      </c>
      <c r="O10" s="256">
        <f t="shared" si="3"/>
        <v>-1.2622668199999999E-2</v>
      </c>
      <c r="P10">
        <v>662732.48</v>
      </c>
      <c r="Q10" s="241">
        <f>VLOOKUP(A10,Sheet1!$C$2:$H$84,6,FALSE)</f>
        <v>670882.61</v>
      </c>
      <c r="R10" s="242">
        <f t="shared" si="6"/>
        <v>-8150.1300000000047</v>
      </c>
      <c r="S10" s="256">
        <f t="shared" si="7"/>
        <v>-1.22977676E-2</v>
      </c>
      <c r="T10" s="10"/>
      <c r="U10" s="321" t="s">
        <v>416</v>
      </c>
    </row>
    <row r="11" spans="1:21" s="52" customFormat="1">
      <c r="A11" s="294">
        <f>VLOOKUP(U11,Sheet1!$C$2:$C$84,1,FALSE)</f>
        <v>7124594</v>
      </c>
      <c r="B11" s="321">
        <v>712459908</v>
      </c>
      <c r="C11" s="321" t="s">
        <v>445</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149.357124</v>
      </c>
      <c r="M11" s="241">
        <f>VLOOKUP(A11,Sheet1!$C$2:$G$84,5,FALSE)</f>
        <v>150.47</v>
      </c>
      <c r="N11" s="242">
        <f t="shared" si="2"/>
        <v>-1.112876</v>
      </c>
      <c r="O11" s="256">
        <f t="shared" si="3"/>
        <v>-7.4511076000000004E-3</v>
      </c>
      <c r="P11">
        <v>414017.95</v>
      </c>
      <c r="Q11" s="241">
        <f>VLOOKUP(A11,Sheet1!$C$2:$H$84,6,FALSE)</f>
        <v>417104.37</v>
      </c>
      <c r="R11" s="242">
        <f t="shared" si="6"/>
        <v>-3086.4199999999837</v>
      </c>
      <c r="S11" s="256">
        <f t="shared" si="7"/>
        <v>-7.4547976000000002E-3</v>
      </c>
      <c r="T11" s="10"/>
      <c r="U11" s="321">
        <v>7124594</v>
      </c>
    </row>
    <row r="12" spans="1:21" s="52" customFormat="1">
      <c r="A12" s="294">
        <f>VLOOKUP(U12,Sheet1!$C$2:$C$84,1,FALSE)</f>
        <v>2136646</v>
      </c>
      <c r="B12" s="321" t="s">
        <v>317</v>
      </c>
      <c r="C12" s="321" t="s">
        <v>467</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15.61</v>
      </c>
      <c r="M12" s="241">
        <f>VLOOKUP(A12,Sheet1!$C$2:$G$84,5,FALSE)</f>
        <v>15.61</v>
      </c>
      <c r="N12" s="242">
        <f t="shared" si="2"/>
        <v>0</v>
      </c>
      <c r="O12" s="256">
        <f t="shared" si="3"/>
        <v>0</v>
      </c>
      <c r="P12">
        <v>140708.54</v>
      </c>
      <c r="Q12" s="241">
        <f>VLOOKUP(A12,Sheet1!$C$2:$H$84,6,FALSE)</f>
        <v>140708.54</v>
      </c>
      <c r="R12" s="242">
        <f t="shared" si="6"/>
        <v>0</v>
      </c>
      <c r="S12" s="256">
        <f t="shared" si="7"/>
        <v>0</v>
      </c>
      <c r="T12" s="10"/>
      <c r="U12" s="321">
        <v>2136646</v>
      </c>
    </row>
    <row r="13" spans="1:21" s="52" customFormat="1">
      <c r="A13" s="294" t="str">
        <f>VLOOKUP(U13,Sheet1!$C$2:$C$84,1,FALSE)</f>
        <v>B3VCFN3</v>
      </c>
      <c r="B13" s="321" t="s">
        <v>369</v>
      </c>
      <c r="C13" s="321" t="s">
        <v>468</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13.244999999999999</v>
      </c>
      <c r="M13" s="241">
        <f>VLOOKUP(A13,Sheet1!$C$2:$G$84,5,FALSE)</f>
        <v>13.24</v>
      </c>
      <c r="N13" s="242">
        <f t="shared" si="2"/>
        <v>4.9999999999990052E-3</v>
      </c>
      <c r="O13" s="256">
        <f t="shared" si="3"/>
        <v>3.775009E-4</v>
      </c>
      <c r="P13">
        <v>544462.22</v>
      </c>
      <c r="Q13" s="241">
        <f>VLOOKUP(A13,Sheet1!$C$2:$H$84,6,FALSE)</f>
        <v>544462.21</v>
      </c>
      <c r="R13" s="242">
        <f t="shared" si="6"/>
        <v>1.0000000009313226E-2</v>
      </c>
      <c r="S13" s="256">
        <f t="shared" si="7"/>
        <v>1.8399999999999999E-8</v>
      </c>
      <c r="T13" s="10"/>
      <c r="U13" s="321" t="s">
        <v>370</v>
      </c>
    </row>
    <row r="14" spans="1:21" s="52" customFormat="1">
      <c r="A14" s="294">
        <f>VLOOKUP(U14,Sheet1!$C$2:$C$84,1,FALSE)</f>
        <v>2024677</v>
      </c>
      <c r="B14" s="321" t="s">
        <v>441</v>
      </c>
      <c r="C14" s="321" t="s">
        <v>442</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16.32</v>
      </c>
      <c r="M14" s="241">
        <f>VLOOKUP(A14,Sheet1!$C$2:$G$84,5,FALSE)</f>
        <v>16.32</v>
      </c>
      <c r="N14" s="242">
        <f t="shared" si="2"/>
        <v>0</v>
      </c>
      <c r="O14" s="256">
        <f t="shared" si="3"/>
        <v>0</v>
      </c>
      <c r="P14">
        <v>193979.51999999999</v>
      </c>
      <c r="Q14" s="241">
        <f>VLOOKUP(A14,Sheet1!$C$2:$H$84,6,FALSE)</f>
        <v>193979.51999999999</v>
      </c>
      <c r="R14" s="242">
        <f t="shared" si="6"/>
        <v>0</v>
      </c>
      <c r="S14" s="256">
        <f t="shared" si="7"/>
        <v>0</v>
      </c>
      <c r="T14" s="10"/>
      <c r="U14" s="321">
        <v>2024677</v>
      </c>
    </row>
    <row r="15" spans="1:21" s="52" customFormat="1">
      <c r="A15" s="294" t="str">
        <f>VLOOKUP(U15,Sheet1!$C$2:$C$84,1,FALSE)</f>
        <v>B0744B3</v>
      </c>
      <c r="B15" s="321" t="s">
        <v>448</v>
      </c>
      <c r="C15" s="321" t="s">
        <v>449</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36.298634999999997</v>
      </c>
      <c r="M15" s="241">
        <f>VLOOKUP(A15,Sheet1!$C$2:$G$84,5,FALSE)</f>
        <v>36.75</v>
      </c>
      <c r="N15" s="242">
        <f t="shared" si="2"/>
        <v>-0.45136500000000268</v>
      </c>
      <c r="O15" s="256">
        <f t="shared" si="3"/>
        <v>-1.24347651E-2</v>
      </c>
      <c r="P15">
        <v>685717.51</v>
      </c>
      <c r="Q15" s="241">
        <f>VLOOKUP(A15,Sheet1!$C$2:$H$84,6,FALSE)</f>
        <v>694150.31</v>
      </c>
      <c r="R15" s="242">
        <f t="shared" si="6"/>
        <v>-8432.8000000000466</v>
      </c>
      <c r="S15" s="256">
        <f t="shared" si="7"/>
        <v>-1.22977755E-2</v>
      </c>
      <c r="T15" s="10"/>
      <c r="U15" s="321" t="s">
        <v>320</v>
      </c>
    </row>
    <row r="16" spans="1:21" s="52" customFormat="1">
      <c r="A16" s="294">
        <f>VLOOKUP(U16,Sheet1!$C$2:$C$84,1,FALSE)</f>
        <v>2125097</v>
      </c>
      <c r="B16" s="321">
        <v>124765108</v>
      </c>
      <c r="C16" s="321" t="s">
        <v>469</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21.56</v>
      </c>
      <c r="M16" s="241">
        <f>VLOOKUP(A16,Sheet1!$C$2:$G$84,5,FALSE)</f>
        <v>21.56</v>
      </c>
      <c r="N16" s="242">
        <f t="shared" si="2"/>
        <v>0</v>
      </c>
      <c r="O16" s="256">
        <f t="shared" si="3"/>
        <v>0</v>
      </c>
      <c r="P16">
        <v>556420.48</v>
      </c>
      <c r="Q16" s="241">
        <f>VLOOKUP(A16,Sheet1!$C$2:$H$84,6,FALSE)</f>
        <v>556420.48</v>
      </c>
      <c r="R16" s="242">
        <f t="shared" si="6"/>
        <v>0</v>
      </c>
      <c r="S16" s="256">
        <f t="shared" si="7"/>
        <v>0</v>
      </c>
      <c r="T16" s="10"/>
      <c r="U16" s="321">
        <v>2125097</v>
      </c>
    </row>
    <row r="17" spans="1:21" s="52" customFormat="1">
      <c r="A17" s="294" t="str">
        <f>VLOOKUP(U17,Sheet1!$C$2:$C$84,1,FALSE)</f>
        <v>BJ2L553</v>
      </c>
      <c r="B17" s="321" t="s">
        <v>323</v>
      </c>
      <c r="C17" s="321" t="s">
        <v>470</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87.31</v>
      </c>
      <c r="M17" s="241">
        <f>VLOOKUP(A17,Sheet1!$C$2:$G$84,5,FALSE)</f>
        <v>87.31</v>
      </c>
      <c r="N17" s="242">
        <f t="shared" si="2"/>
        <v>0</v>
      </c>
      <c r="O17" s="256">
        <f t="shared" si="3"/>
        <v>0</v>
      </c>
      <c r="P17">
        <v>596239.99</v>
      </c>
      <c r="Q17" s="241">
        <f>VLOOKUP(A17,Sheet1!$C$2:$H$84,6,FALSE)</f>
        <v>596239.99</v>
      </c>
      <c r="R17" s="242">
        <f t="shared" si="6"/>
        <v>0</v>
      </c>
      <c r="S17" s="256">
        <f t="shared" si="7"/>
        <v>0</v>
      </c>
      <c r="T17" s="10"/>
      <c r="U17" s="321" t="s">
        <v>324</v>
      </c>
    </row>
    <row r="18" spans="1:21" s="52" customFormat="1">
      <c r="A18" s="294">
        <f>VLOOKUP(U18,Sheet1!$C$2:$C$84,1,FALSE)</f>
        <v>6185495</v>
      </c>
      <c r="B18" s="321">
        <v>618549901</v>
      </c>
      <c r="C18" s="321" t="s">
        <v>471</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200.983655</v>
      </c>
      <c r="M18" s="241">
        <f>VLOOKUP(A18,Sheet1!$C$2:$G$84,5,FALSE)</f>
        <v>203.66</v>
      </c>
      <c r="N18" s="242">
        <f t="shared" si="2"/>
        <v>-2.6763449999999978</v>
      </c>
      <c r="O18" s="256">
        <f t="shared" si="3"/>
        <v>-1.33162321E-2</v>
      </c>
      <c r="P18">
        <v>438747.32</v>
      </c>
      <c r="Q18" s="241">
        <f>VLOOKUP(A18,Sheet1!$C$2:$H$84,6,FALSE)</f>
        <v>444584.78</v>
      </c>
      <c r="R18" s="242">
        <f t="shared" si="6"/>
        <v>-5837.460000000021</v>
      </c>
      <c r="S18" s="256">
        <f t="shared" si="7"/>
        <v>-1.33048334E-2</v>
      </c>
      <c r="T18" s="10"/>
      <c r="U18" s="321">
        <v>6185495</v>
      </c>
    </row>
    <row r="19" spans="1:21" s="52" customFormat="1">
      <c r="A19" s="294" t="str">
        <f>VLOOKUP(U19,Sheet1!$C$2:$C$84,1,FALSE)</f>
        <v>BM8H5Y5</v>
      </c>
      <c r="B19" s="321" t="s">
        <v>472</v>
      </c>
      <c r="C19" s="321" t="s">
        <v>473</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36.125262999999997</v>
      </c>
      <c r="M19" s="241">
        <f>VLOOKUP(A19,Sheet1!$C$2:$G$84,5,FALSE)</f>
        <v>36.51</v>
      </c>
      <c r="N19" s="242">
        <f t="shared" si="2"/>
        <v>-0.38473700000000122</v>
      </c>
      <c r="O19" s="256">
        <f t="shared" si="3"/>
        <v>-1.06500816E-2</v>
      </c>
      <c r="P19">
        <v>819140.35</v>
      </c>
      <c r="Q19" s="241">
        <f>VLOOKUP(A19,Sheet1!$C$2:$H$84,6,FALSE)</f>
        <v>827751.92</v>
      </c>
      <c r="R19" s="242">
        <f t="shared" si="6"/>
        <v>-8611.5700000000652</v>
      </c>
      <c r="S19" s="256">
        <f t="shared" si="7"/>
        <v>-1.0512935899999999E-2</v>
      </c>
      <c r="T19" s="10"/>
      <c r="U19" s="321" t="s">
        <v>328</v>
      </c>
    </row>
    <row r="20" spans="1:21" s="52" customFormat="1">
      <c r="A20" s="294" t="str">
        <f>VLOOKUP(U20,Sheet1!$C$2:$C$84,1,FALSE)</f>
        <v>BZ1GMK5</v>
      </c>
      <c r="B20" s="321" t="s">
        <v>330</v>
      </c>
      <c r="C20" s="321" t="s">
        <v>428</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223.05</v>
      </c>
      <c r="M20" s="241">
        <f>VLOOKUP(A20,Sheet1!$C$2:$G$84,5,FALSE)</f>
        <v>223.05</v>
      </c>
      <c r="N20" s="242">
        <f t="shared" si="2"/>
        <v>0</v>
      </c>
      <c r="O20" s="256">
        <f t="shared" si="3"/>
        <v>0</v>
      </c>
      <c r="P20">
        <v>788035.65</v>
      </c>
      <c r="Q20" s="241">
        <f>VLOOKUP(A20,Sheet1!$C$2:$H$84,6,FALSE)</f>
        <v>788035.65</v>
      </c>
      <c r="R20" s="242">
        <f t="shared" si="6"/>
        <v>0</v>
      </c>
      <c r="S20" s="256">
        <f t="shared" si="7"/>
        <v>0</v>
      </c>
      <c r="T20" s="10"/>
      <c r="U20" s="321" t="s">
        <v>331</v>
      </c>
    </row>
    <row r="21" spans="1:21" s="52" customFormat="1">
      <c r="A21" s="294" t="str">
        <f>VLOOKUP(U21,Sheet1!$C$2:$C$84,1,FALSE)</f>
        <v>B8K7T65</v>
      </c>
      <c r="B21" s="321">
        <v>398438408</v>
      </c>
      <c r="C21" s="321" t="s">
        <v>474</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8.15</v>
      </c>
      <c r="M21" s="241">
        <f>VLOOKUP(A21,Sheet1!$C$2:$G$84,5,FALSE)</f>
        <v>8.15</v>
      </c>
      <c r="N21" s="242">
        <f t="shared" si="2"/>
        <v>0</v>
      </c>
      <c r="O21" s="256">
        <f t="shared" si="3"/>
        <v>0</v>
      </c>
      <c r="P21">
        <v>208607.4</v>
      </c>
      <c r="Q21" s="241">
        <f>VLOOKUP(A21,Sheet1!$C$2:$H$84,6,FALSE)</f>
        <v>208607.4</v>
      </c>
      <c r="R21" s="242">
        <f t="shared" si="6"/>
        <v>0</v>
      </c>
      <c r="S21" s="256">
        <f t="shared" si="7"/>
        <v>0</v>
      </c>
      <c r="T21" s="10"/>
      <c r="U21" s="321" t="s">
        <v>333</v>
      </c>
    </row>
    <row r="22" spans="1:21" s="52" customFormat="1">
      <c r="A22" s="294">
        <f>VLOOKUP(U22,Sheet1!$C$2:$C$84,1,FALSE)</f>
        <v>2781648</v>
      </c>
      <c r="B22" s="321" t="s">
        <v>335</v>
      </c>
      <c r="C22" s="321" t="s">
        <v>475</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70.569999999999993</v>
      </c>
      <c r="M22" s="241">
        <f>VLOOKUP(A22,Sheet1!$C$2:$G$84,5,FALSE)</f>
        <v>70.569999999999993</v>
      </c>
      <c r="N22" s="242">
        <f t="shared" si="2"/>
        <v>0</v>
      </c>
      <c r="O22" s="256">
        <f t="shared" si="3"/>
        <v>0</v>
      </c>
      <c r="P22">
        <v>652984.21</v>
      </c>
      <c r="Q22" s="241">
        <f>VLOOKUP(A22,Sheet1!$C$2:$H$84,6,FALSE)</f>
        <v>652984.21</v>
      </c>
      <c r="R22" s="242">
        <f t="shared" si="6"/>
        <v>0</v>
      </c>
      <c r="S22" s="256">
        <f t="shared" si="7"/>
        <v>0</v>
      </c>
      <c r="T22" s="10"/>
      <c r="U22" s="321">
        <v>2781648</v>
      </c>
    </row>
    <row r="23" spans="1:21" s="52" customFormat="1">
      <c r="A23" s="294">
        <f>VLOOKUP(U23,Sheet1!$C$2:$C$84,1,FALSE)</f>
        <v>2569286</v>
      </c>
      <c r="B23" s="321" t="s">
        <v>337</v>
      </c>
      <c r="C23" s="321" t="s">
        <v>476</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23.72</v>
      </c>
      <c r="M23" s="241">
        <f>VLOOKUP(A23,Sheet1!$C$2:$G$84,5,FALSE)</f>
        <v>23.72</v>
      </c>
      <c r="N23" s="242">
        <f t="shared" si="2"/>
        <v>0</v>
      </c>
      <c r="O23" s="256">
        <f t="shared" si="3"/>
        <v>0</v>
      </c>
      <c r="P23">
        <v>881316.6</v>
      </c>
      <c r="Q23" s="241">
        <f>VLOOKUP(A23,Sheet1!$C$2:$H$84,6,FALSE)</f>
        <v>881316.6</v>
      </c>
      <c r="R23" s="242">
        <f t="shared" si="6"/>
        <v>0</v>
      </c>
      <c r="S23" s="256">
        <f t="shared" si="7"/>
        <v>0</v>
      </c>
      <c r="T23" s="10"/>
      <c r="U23" s="321">
        <v>2569286</v>
      </c>
    </row>
    <row r="24" spans="1:21" s="52" customFormat="1">
      <c r="A24" s="294" t="str">
        <f>VLOOKUP(U24,Sheet1!$C$2:$C$84,1,FALSE)</f>
        <v>B94G471</v>
      </c>
      <c r="B24" s="321" t="s">
        <v>339</v>
      </c>
      <c r="C24" s="321" t="s">
        <v>477</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215.44</v>
      </c>
      <c r="M24" s="241">
        <f>VLOOKUP(A24,Sheet1!$C$2:$G$84,5,FALSE)</f>
        <v>215.44</v>
      </c>
      <c r="N24" s="242">
        <f t="shared" si="2"/>
        <v>0</v>
      </c>
      <c r="O24" s="256">
        <f t="shared" si="3"/>
        <v>0</v>
      </c>
      <c r="P24">
        <v>293213.84000000003</v>
      </c>
      <c r="Q24" s="241">
        <f>VLOOKUP(A24,Sheet1!$C$2:$H$84,6,FALSE)</f>
        <v>293213.84000000003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32.454562000000003</v>
      </c>
      <c r="M25" s="241">
        <f>VLOOKUP(A25,Sheet1!$C$2:$G$84,5,FALSE)</f>
        <v>32.799999999999997</v>
      </c>
      <c r="N25" s="242">
        <f t="shared" si="2"/>
        <v>-0.34543799999999436</v>
      </c>
      <c r="O25" s="256">
        <f t="shared" si="3"/>
        <v>-1.0643742499999999E-2</v>
      </c>
      <c r="P25">
        <v>368229.46</v>
      </c>
      <c r="Q25" s="241">
        <f>VLOOKUP(A25,Sheet1!$C$2:$H$84,6,FALSE)</f>
        <v>372100.63</v>
      </c>
      <c r="R25" s="242">
        <f t="shared" si="6"/>
        <v>-3871.1699999999837</v>
      </c>
      <c r="S25" s="256">
        <f t="shared" si="7"/>
        <v>-1.0512928499999999E-2</v>
      </c>
      <c r="T25" s="10"/>
      <c r="U25" s="321">
        <v>5889505</v>
      </c>
    </row>
    <row r="26" spans="1:21" s="52" customFormat="1">
      <c r="A26" s="294" t="str">
        <f>VLOOKUP(U26,Sheet1!$C$2:$C$84,1,FALSE)</f>
        <v>BF7NT10</v>
      </c>
      <c r="B26" s="321" t="s">
        <v>343</v>
      </c>
      <c r="C26" s="321" t="s">
        <v>478</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58.82</v>
      </c>
      <c r="M26" s="241">
        <f>VLOOKUP(A26,Sheet1!$C$2:$G$84,5,FALSE)</f>
        <v>58.82</v>
      </c>
      <c r="N26" s="242">
        <f t="shared" si="2"/>
        <v>0</v>
      </c>
      <c r="O26" s="256">
        <f t="shared" si="3"/>
        <v>0</v>
      </c>
      <c r="P26">
        <v>673194.9</v>
      </c>
      <c r="Q26" s="241">
        <f>VLOOKUP(A26,Sheet1!$C$2:$H$84,6,FALSE)</f>
        <v>673194.9</v>
      </c>
      <c r="R26" s="242">
        <f t="shared" si="6"/>
        <v>0</v>
      </c>
      <c r="S26" s="256">
        <f t="shared" si="7"/>
        <v>0</v>
      </c>
      <c r="T26" s="10"/>
      <c r="U26" s="321" t="s">
        <v>344</v>
      </c>
    </row>
    <row r="27" spans="1:21" s="52" customFormat="1">
      <c r="A27" s="294" t="str">
        <f>VLOOKUP(U27,Sheet1!$C$2:$C$84,1,FALSE)</f>
        <v>B3DG2Y3</v>
      </c>
      <c r="B27" s="321" t="s">
        <v>346</v>
      </c>
      <c r="C27" s="321" t="s">
        <v>456</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39.409999999999997</v>
      </c>
      <c r="M27" s="241">
        <f>VLOOKUP(A27,Sheet1!$C$2:$G$84,5,FALSE)</f>
        <v>39.409999999999997</v>
      </c>
      <c r="N27" s="242">
        <f t="shared" si="2"/>
        <v>0</v>
      </c>
      <c r="O27" s="256">
        <f t="shared" si="3"/>
        <v>0</v>
      </c>
      <c r="P27">
        <v>660038.68000000005</v>
      </c>
      <c r="Q27" s="241">
        <f>VLOOKUP(A27,Sheet1!$C$2:$H$84,6,FALSE)</f>
        <v>660038.68000000005</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50.028666000000001</v>
      </c>
      <c r="M28" s="241">
        <f>VLOOKUP(A28,Sheet1!$C$2:$G$84,5,FALSE)</f>
        <v>50.58</v>
      </c>
      <c r="N28" s="242">
        <f t="shared" si="2"/>
        <v>-0.5513339999999971</v>
      </c>
      <c r="O28" s="256">
        <f t="shared" si="3"/>
        <v>-1.10203618E-2</v>
      </c>
      <c r="P28">
        <v>246741.38</v>
      </c>
      <c r="Q28" s="241">
        <f>VLOOKUP(A28,Sheet1!$C$2:$H$84,6,FALSE)</f>
        <v>249440.64000000001</v>
      </c>
      <c r="R28" s="242">
        <f t="shared" si="6"/>
        <v>-2699.2600000000093</v>
      </c>
      <c r="S28" s="256">
        <f t="shared" si="7"/>
        <v>-1.09396324E-2</v>
      </c>
      <c r="T28" s="10"/>
      <c r="U28" s="321">
        <v>6499260</v>
      </c>
    </row>
    <row r="29" spans="1:21" s="52" customFormat="1">
      <c r="A29" s="294" t="str">
        <f>VLOOKUP(U29,Sheet1!$C$2:$C$84,1,FALSE)</f>
        <v>B1921K0</v>
      </c>
      <c r="B29" s="321" t="s">
        <v>351</v>
      </c>
      <c r="C29" s="321" t="s">
        <v>450</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60.54</v>
      </c>
      <c r="M29" s="241">
        <f>VLOOKUP(A29,Sheet1!$C$2:$G$84,5,FALSE)</f>
        <v>60.54</v>
      </c>
      <c r="N29" s="242">
        <f t="shared" si="2"/>
        <v>0</v>
      </c>
      <c r="O29" s="256">
        <f t="shared" si="3"/>
        <v>0</v>
      </c>
      <c r="P29">
        <v>154437.54</v>
      </c>
      <c r="Q29" s="241">
        <f>VLOOKUP(A29,Sheet1!$C$2:$H$84,6,FALSE)</f>
        <v>154437.54</v>
      </c>
      <c r="R29" s="242">
        <f t="shared" si="6"/>
        <v>0</v>
      </c>
      <c r="S29" s="256">
        <f t="shared" si="7"/>
        <v>0</v>
      </c>
      <c r="T29" s="10"/>
      <c r="U29" s="321" t="s">
        <v>352</v>
      </c>
    </row>
    <row r="30" spans="1:21" s="52" customFormat="1">
      <c r="A30" s="294" t="str">
        <f>VLOOKUP(U30,Sheet1!$C$2:$C$84,1,FALSE)</f>
        <v>B0SWJX3</v>
      </c>
      <c r="B30" s="321" t="s">
        <v>479</v>
      </c>
      <c r="C30" s="321" t="s">
        <v>480</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98.225440000000006</v>
      </c>
      <c r="M30" s="241">
        <f>VLOOKUP(A30,Sheet1!$C$2:$G$84,5,FALSE)</f>
        <v>99.43</v>
      </c>
      <c r="N30" s="242">
        <f t="shared" si="2"/>
        <v>-1.2045600000000007</v>
      </c>
      <c r="O30" s="256">
        <f t="shared" si="3"/>
        <v>-1.22632182E-2</v>
      </c>
      <c r="P30">
        <v>693275.15</v>
      </c>
      <c r="Q30" s="241">
        <f>VLOOKUP(A30,Sheet1!$C$2:$H$84,6,FALSE)</f>
        <v>701800.89</v>
      </c>
      <c r="R30" s="242">
        <f t="shared" si="6"/>
        <v>-8525.7399999999907</v>
      </c>
      <c r="S30" s="256">
        <f t="shared" si="7"/>
        <v>-1.22977724E-2</v>
      </c>
      <c r="T30" s="10"/>
      <c r="U30" s="321" t="s">
        <v>354</v>
      </c>
    </row>
    <row r="31" spans="1:21" s="52" customFormat="1">
      <c r="A31" s="294">
        <f>VLOOKUP(U31,Sheet1!$C$2:$C$84,1,FALSE)</f>
        <v>7333378</v>
      </c>
      <c r="B31" s="321">
        <v>733337901</v>
      </c>
      <c r="C31" s="321" t="s">
        <v>447</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514.510627</v>
      </c>
      <c r="M31" s="241">
        <f>VLOOKUP(A31,Sheet1!$C$2:$G$84,5,FALSE)</f>
        <v>518.35</v>
      </c>
      <c r="N31" s="242">
        <f t="shared" si="2"/>
        <v>-3.8393730000000232</v>
      </c>
      <c r="O31" s="256">
        <f t="shared" si="3"/>
        <v>-7.4621840999999998E-3</v>
      </c>
      <c r="P31">
        <v>671436.37</v>
      </c>
      <c r="Q31" s="241">
        <f>VLOOKUP(A31,Sheet1!$C$2:$H$84,6,FALSE)</f>
        <v>676441.79</v>
      </c>
      <c r="R31" s="242">
        <f t="shared" ref="R31:R51" si="8">P31-Q31</f>
        <v>-5005.4200000000419</v>
      </c>
      <c r="S31" s="256">
        <f t="shared" ref="S31:S51" si="9">ROUND(R31/P31,10)</f>
        <v>-7.4547943000000004E-3</v>
      </c>
      <c r="T31" s="10"/>
      <c r="U31" s="321">
        <v>7333378</v>
      </c>
    </row>
    <row r="32" spans="1:21" s="52" customFormat="1">
      <c r="A32" s="294" t="str">
        <f>VLOOKUP(U32,Sheet1!$C$2:$C$84,1,FALSE)</f>
        <v>B28YTC2</v>
      </c>
      <c r="B32" s="321" t="s">
        <v>455</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119.68208</v>
      </c>
      <c r="M32" s="241">
        <f>VLOOKUP(A32,Sheet1!$C$2:$G$84,5,FALSE)</f>
        <v>121.27</v>
      </c>
      <c r="N32" s="242">
        <f t="shared" si="2"/>
        <v>-1.5879199999999969</v>
      </c>
      <c r="O32" s="256">
        <f t="shared" si="3"/>
        <v>-1.3267817499999999E-2</v>
      </c>
      <c r="P32">
        <v>446773.2</v>
      </c>
      <c r="Q32" s="241">
        <f>VLOOKUP(A32,Sheet1!$C$2:$H$84,6,FALSE)</f>
        <v>452717.45</v>
      </c>
      <c r="R32" s="242">
        <f t="shared" si="8"/>
        <v>-5944.25</v>
      </c>
      <c r="S32" s="256">
        <f t="shared" si="9"/>
        <v>-1.33048491E-2</v>
      </c>
      <c r="T32" s="10"/>
      <c r="U32" s="321" t="s">
        <v>357</v>
      </c>
    </row>
    <row r="33" spans="1:21" s="52" customFormat="1">
      <c r="A33" s="294">
        <f>VLOOKUP(U33,Sheet1!$C$2:$C$84,1,FALSE)</f>
        <v>6555805</v>
      </c>
      <c r="B33" s="321">
        <v>655580009</v>
      </c>
      <c r="C33" s="321" t="s">
        <v>481</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22.430844</v>
      </c>
      <c r="M33" s="241">
        <f>VLOOKUP(A33,Sheet1!$C$2:$G$84,5,FALSE)</f>
        <v>22.68</v>
      </c>
      <c r="N33" s="242">
        <f t="shared" si="2"/>
        <v>-0.24915599999999927</v>
      </c>
      <c r="O33" s="256">
        <f t="shared" si="3"/>
        <v>-1.11077408E-2</v>
      </c>
      <c r="P33">
        <v>275742.37</v>
      </c>
      <c r="Q33" s="241">
        <f>VLOOKUP(A33,Sheet1!$C$2:$H$84,6,FALSE)</f>
        <v>278758.89</v>
      </c>
      <c r="R33" s="242">
        <f t="shared" si="8"/>
        <v>-3016.5200000000186</v>
      </c>
      <c r="S33" s="256">
        <f t="shared" si="9"/>
        <v>-1.09396318E-2</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178.95313400000001</v>
      </c>
      <c r="M34" s="241">
        <f>VLOOKUP(A34,Sheet1!$C$2:$G$84,5,FALSE)</f>
        <v>180.83</v>
      </c>
      <c r="N34" s="242">
        <f t="shared" si="2"/>
        <v>-1.8768660000000068</v>
      </c>
      <c r="O34" s="256">
        <f t="shared" si="3"/>
        <v>-1.04880309E-2</v>
      </c>
      <c r="P34">
        <v>775940.79</v>
      </c>
      <c r="Q34" s="241">
        <f>VLOOKUP(A34,Sheet1!$C$2:$H$84,6,FALSE)</f>
        <v>784098.22</v>
      </c>
      <c r="R34" s="242">
        <f t="shared" si="8"/>
        <v>-8157.4299999999348</v>
      </c>
      <c r="S34" s="256">
        <f t="shared" si="9"/>
        <v>-1.0512954200000001E-2</v>
      </c>
      <c r="T34" s="10"/>
      <c r="U34" s="321">
        <v>4741844</v>
      </c>
    </row>
    <row r="35" spans="1:21" s="52" customFormat="1">
      <c r="A35" s="294" t="str">
        <f>VLOOKUP(U35,Sheet1!$C$2:$C$84,1,FALSE)</f>
        <v>BZ8FYV0</v>
      </c>
      <c r="B35" s="321">
        <v>636274409</v>
      </c>
      <c r="C35" s="321" t="s">
        <v>430</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61.6</v>
      </c>
      <c r="M35" s="241">
        <f>VLOOKUP(A35,Sheet1!$C$2:$G$84,5,FALSE)</f>
        <v>61.6</v>
      </c>
      <c r="N35" s="242">
        <f t="shared" ref="N35:N62" si="10">L35-M35</f>
        <v>0</v>
      </c>
      <c r="O35" s="256">
        <f t="shared" ref="O35:O62" si="11">ROUND(N35/L35,10)</f>
        <v>0</v>
      </c>
      <c r="P35">
        <v>234080</v>
      </c>
      <c r="Q35" s="241">
        <f>VLOOKUP(A35,Sheet1!$C$2:$H$84,6,FALSE)</f>
        <v>234080</v>
      </c>
      <c r="R35" s="242">
        <f t="shared" si="8"/>
        <v>0</v>
      </c>
      <c r="S35" s="256">
        <f t="shared" si="9"/>
        <v>0</v>
      </c>
      <c r="T35" s="10"/>
      <c r="U35" s="321" t="s">
        <v>361</v>
      </c>
    </row>
    <row r="36" spans="1:21" s="52" customFormat="1">
      <c r="A36" s="294">
        <f>VLOOKUP(U36,Sheet1!$C$2:$C$84,1,FALSE)</f>
        <v>6640682</v>
      </c>
      <c r="B36" s="321">
        <v>664068004</v>
      </c>
      <c r="C36" s="321" t="s">
        <v>436</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61.158090999999999</v>
      </c>
      <c r="M36" s="241">
        <f>VLOOKUP(A36,Sheet1!$C$2:$G$84,5,FALSE)</f>
        <v>61.83</v>
      </c>
      <c r="N36" s="242">
        <f t="shared" si="10"/>
        <v>-0.67190899999999942</v>
      </c>
      <c r="O36" s="256">
        <f t="shared" si="11"/>
        <v>-1.0986428600000001E-2</v>
      </c>
      <c r="P36">
        <v>261634.31</v>
      </c>
      <c r="Q36" s="241">
        <f>VLOOKUP(A36,Sheet1!$C$2:$H$84,6,FALSE)</f>
        <v>264496.5</v>
      </c>
      <c r="R36" s="242">
        <f t="shared" si="8"/>
        <v>-2862.1900000000023</v>
      </c>
      <c r="S36" s="256">
        <f t="shared" si="9"/>
        <v>-1.0939658499999999E-2</v>
      </c>
      <c r="T36" s="10"/>
      <c r="U36" s="321">
        <v>6640682</v>
      </c>
    </row>
    <row r="37" spans="1:21" s="52" customFormat="1">
      <c r="A37" s="294">
        <f>VLOOKUP(U37,Sheet1!$C$2:$C$84,1,FALSE)</f>
        <v>2640891</v>
      </c>
      <c r="B37" s="321">
        <v>654902204</v>
      </c>
      <c r="C37" s="321" t="s">
        <v>440</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4.93</v>
      </c>
      <c r="M37" s="241">
        <f>VLOOKUP(A37,Sheet1!$C$2:$G$84,5,FALSE)</f>
        <v>4.93</v>
      </c>
      <c r="N37" s="242">
        <f t="shared" si="10"/>
        <v>0</v>
      </c>
      <c r="O37" s="256">
        <f t="shared" si="11"/>
        <v>0</v>
      </c>
      <c r="P37">
        <v>687808.95</v>
      </c>
      <c r="Q37" s="241">
        <f>VLOOKUP(A37,Sheet1!$C$2:$H$84,6,FALSE)</f>
        <v>687808.95</v>
      </c>
      <c r="R37" s="242">
        <f t="shared" si="8"/>
        <v>0</v>
      </c>
      <c r="S37" s="256">
        <f t="shared" si="9"/>
        <v>0</v>
      </c>
      <c r="T37" s="10"/>
      <c r="U37" s="321">
        <v>2640891</v>
      </c>
    </row>
    <row r="38" spans="1:21" s="52" customFormat="1">
      <c r="A38" s="294">
        <f>VLOOKUP(U38,Sheet1!$C$2:$C$84,1,FALSE)</f>
        <v>6659428</v>
      </c>
      <c r="B38" s="321">
        <v>665942009</v>
      </c>
      <c r="C38" s="321" t="s">
        <v>437</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50.480148999999997</v>
      </c>
      <c r="M38" s="241">
        <f>VLOOKUP(A38,Sheet1!$C$2:$G$84,5,FALSE)</f>
        <v>51.03</v>
      </c>
      <c r="N38" s="242">
        <f t="shared" si="10"/>
        <v>-0.54985100000000386</v>
      </c>
      <c r="O38" s="256">
        <f t="shared" si="11"/>
        <v>-1.08924203E-2</v>
      </c>
      <c r="P38">
        <v>213127.19</v>
      </c>
      <c r="Q38" s="241">
        <f>VLOOKUP(A38,Sheet1!$C$2:$H$84,6,FALSE)</f>
        <v>215458.73</v>
      </c>
      <c r="R38" s="242">
        <f t="shared" si="8"/>
        <v>-2331.5400000000081</v>
      </c>
      <c r="S38" s="256">
        <f t="shared" si="9"/>
        <v>-1.0939664700000001E-2</v>
      </c>
      <c r="T38" s="10"/>
      <c r="U38" s="321">
        <v>6659428</v>
      </c>
    </row>
    <row r="39" spans="1:21" s="52" customFormat="1">
      <c r="A39" s="294">
        <f>VLOOKUP(U39,Sheet1!$C$2:$C$84,1,FALSE)</f>
        <v>2655657</v>
      </c>
      <c r="B39" s="321">
        <v>683715106</v>
      </c>
      <c r="C39" s="321" t="s">
        <v>482</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29.38</v>
      </c>
      <c r="M39" s="241">
        <f>VLOOKUP(A39,Sheet1!$C$2:$G$84,5,FALSE)</f>
        <v>29.38</v>
      </c>
      <c r="N39" s="242">
        <f t="shared" si="10"/>
        <v>0</v>
      </c>
      <c r="O39" s="256">
        <f t="shared" si="11"/>
        <v>0</v>
      </c>
      <c r="P39">
        <v>309812.09999999998</v>
      </c>
      <c r="Q39" s="241">
        <f>VLOOKUP(A39,Sheet1!$C$2:$H$84,6,FALSE)</f>
        <v>309812.09999999998</v>
      </c>
      <c r="R39" s="242">
        <f t="shared" si="8"/>
        <v>0</v>
      </c>
      <c r="S39" s="256">
        <f t="shared" si="9"/>
        <v>0</v>
      </c>
      <c r="T39" s="10"/>
      <c r="U39" s="321">
        <v>2655657</v>
      </c>
    </row>
    <row r="40" spans="1:21" s="52" customFormat="1">
      <c r="A40" s="294">
        <f>VLOOKUP(U40,Sheet1!$C$2:$C$84,1,FALSE)</f>
        <v>6661144</v>
      </c>
      <c r="B40" s="321">
        <v>666114004</v>
      </c>
      <c r="C40" s="321" t="s">
        <v>438</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15.841336</v>
      </c>
      <c r="M40" s="241">
        <f>VLOOKUP(A40,Sheet1!$C$2:$G$84,5,FALSE)</f>
        <v>16.010000000000002</v>
      </c>
      <c r="N40" s="242">
        <f t="shared" si="10"/>
        <v>-0.16866400000000148</v>
      </c>
      <c r="O40" s="256">
        <f t="shared" si="11"/>
        <v>-1.0647081799999999E-2</v>
      </c>
      <c r="P40">
        <v>307131.82</v>
      </c>
      <c r="Q40" s="241">
        <f>VLOOKUP(A40,Sheet1!$C$2:$H$84,6,FALSE)</f>
        <v>310491.73</v>
      </c>
      <c r="R40" s="242">
        <f t="shared" si="8"/>
        <v>-3359.9099999999744</v>
      </c>
      <c r="S40" s="256">
        <f t="shared" si="9"/>
        <v>-1.0939635E-2</v>
      </c>
      <c r="T40" s="10"/>
      <c r="U40" s="321">
        <v>6661144</v>
      </c>
    </row>
    <row r="41" spans="1:21" s="52" customFormat="1">
      <c r="A41" s="294">
        <f>VLOOKUP(U41,Sheet1!$C$2:$C$84,1,FALSE)</f>
        <v>2704485</v>
      </c>
      <c r="B41" s="321">
        <v>705015105</v>
      </c>
      <c r="C41" s="321" t="s">
        <v>483</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12.01</v>
      </c>
      <c r="M41" s="241">
        <f>VLOOKUP(A41,Sheet1!$C$2:$G$84,5,FALSE)</f>
        <v>12.01</v>
      </c>
      <c r="N41" s="242">
        <f t="shared" si="10"/>
        <v>0</v>
      </c>
      <c r="O41" s="256">
        <f t="shared" si="11"/>
        <v>0</v>
      </c>
      <c r="P41">
        <v>445078.59</v>
      </c>
      <c r="Q41" s="241">
        <f>VLOOKUP(A41,Sheet1!$C$2:$H$84,6,FALSE)</f>
        <v>445078.59</v>
      </c>
      <c r="R41" s="242">
        <f t="shared" si="8"/>
        <v>0</v>
      </c>
      <c r="S41" s="256">
        <f t="shared" si="9"/>
        <v>0</v>
      </c>
      <c r="T41" s="10"/>
      <c r="U41" s="321">
        <v>2704485</v>
      </c>
    </row>
    <row r="42" spans="1:21" s="52" customFormat="1">
      <c r="A42" s="294">
        <f>VLOOKUP(U42,Sheet1!$C$2:$C$84,1,FALSE)</f>
        <v>2771122</v>
      </c>
      <c r="B42" s="321">
        <v>833635105</v>
      </c>
      <c r="C42" s="321" t="s">
        <v>484</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99.16</v>
      </c>
      <c r="M42" s="241">
        <f>VLOOKUP(A42,Sheet1!$C$2:$G$84,5,FALSE)</f>
        <v>99.16</v>
      </c>
      <c r="N42" s="242">
        <f t="shared" si="10"/>
        <v>0</v>
      </c>
      <c r="O42" s="256">
        <f t="shared" si="11"/>
        <v>0</v>
      </c>
      <c r="P42">
        <v>247900</v>
      </c>
      <c r="Q42" s="241">
        <f>VLOOKUP(A42,Sheet1!$C$2:$H$84,6,FALSE)</f>
        <v>247900</v>
      </c>
      <c r="R42" s="242">
        <f t="shared" si="8"/>
        <v>0</v>
      </c>
      <c r="S42" s="256">
        <f t="shared" si="9"/>
        <v>0</v>
      </c>
      <c r="T42" s="10"/>
      <c r="U42" s="321">
        <v>2771122</v>
      </c>
    </row>
    <row r="43" spans="1:21" s="52" customFormat="1">
      <c r="A43" s="294">
        <f>VLOOKUP(U43,Sheet1!$C$2:$C$84,1,FALSE)</f>
        <v>6229597</v>
      </c>
      <c r="B43" s="321">
        <v>622959906</v>
      </c>
      <c r="C43" s="321" t="s">
        <v>485</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4.6796620000000004</v>
      </c>
      <c r="M43" s="241">
        <f>VLOOKUP(A43,Sheet1!$C$2:$G$84,5,FALSE)</f>
        <v>4.7300000000000004</v>
      </c>
      <c r="N43" s="242">
        <f t="shared" si="10"/>
        <v>-5.0337999999999994E-2</v>
      </c>
      <c r="O43" s="256">
        <f t="shared" si="11"/>
        <v>-1.07567598E-2</v>
      </c>
      <c r="P43">
        <v>127998.11</v>
      </c>
      <c r="Q43" s="241">
        <f>VLOOKUP(A43,Sheet1!$C$2:$H$84,6,FALSE)</f>
        <v>129398.36</v>
      </c>
      <c r="R43" s="242">
        <f t="shared" si="8"/>
        <v>-1400.25</v>
      </c>
      <c r="S43" s="256">
        <f t="shared" si="9"/>
        <v>-1.0939614699999999E-2</v>
      </c>
      <c r="T43" s="10"/>
      <c r="U43" s="321">
        <v>6229597</v>
      </c>
    </row>
    <row r="44" spans="1:21" s="52" customFormat="1">
      <c r="A44" s="294" t="str">
        <f>VLOOKUP(U44,Sheet1!$C$2:$C$84,1,FALSE)</f>
        <v>BYRY2M8</v>
      </c>
      <c r="B44" s="321">
        <v>759530108</v>
      </c>
      <c r="C44" s="321" t="s">
        <v>486</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28.18</v>
      </c>
      <c r="M44" s="241">
        <f>VLOOKUP(A44,Sheet1!$C$2:$G$84,5,FALSE)</f>
        <v>28.18</v>
      </c>
      <c r="N44" s="242">
        <f t="shared" si="10"/>
        <v>0</v>
      </c>
      <c r="O44" s="256">
        <f t="shared" si="11"/>
        <v>0</v>
      </c>
      <c r="P44">
        <v>639319.66</v>
      </c>
      <c r="Q44" s="241">
        <f>VLOOKUP(A44,Sheet1!$C$2:$H$84,6,FALSE)</f>
        <v>639319.66</v>
      </c>
      <c r="R44" s="242">
        <f t="shared" si="8"/>
        <v>0</v>
      </c>
      <c r="S44" s="256">
        <f t="shared" si="9"/>
        <v>0</v>
      </c>
      <c r="T44" s="10"/>
      <c r="U44" s="321" t="s">
        <v>373</v>
      </c>
    </row>
    <row r="45" spans="1:21" s="52" customFormat="1">
      <c r="A45" s="294">
        <f>VLOOKUP(U45,Sheet1!$C$2:$C$84,1,FALSE)</f>
        <v>2775135</v>
      </c>
      <c r="B45" s="321">
        <v>803054204</v>
      </c>
      <c r="C45" s="321" t="s">
        <v>443</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110.87</v>
      </c>
      <c r="M45" s="241">
        <f>VLOOKUP(A45,Sheet1!$C$2:$G$84,5,FALSE)</f>
        <v>110.87</v>
      </c>
      <c r="N45" s="242">
        <f t="shared" si="10"/>
        <v>0</v>
      </c>
      <c r="O45" s="256">
        <f t="shared" si="11"/>
        <v>0</v>
      </c>
      <c r="P45">
        <v>347023.1</v>
      </c>
      <c r="Q45" s="241">
        <f>VLOOKUP(A45,Sheet1!$C$2:$H$84,6,FALSE)</f>
        <v>347023.1</v>
      </c>
      <c r="R45" s="242">
        <f t="shared" si="8"/>
        <v>0</v>
      </c>
      <c r="S45" s="256">
        <f t="shared" si="9"/>
        <v>0</v>
      </c>
      <c r="T45" s="10"/>
      <c r="U45" s="321">
        <v>2775135</v>
      </c>
    </row>
    <row r="46" spans="1:21" s="52" customFormat="1">
      <c r="A46" s="294" t="str">
        <f>VLOOKUP(U46,Sheet1!$C$2:$C$84,1,FALSE)</f>
        <v>BXDZ9Z0</v>
      </c>
      <c r="B46" s="321" t="s">
        <v>376</v>
      </c>
      <c r="C46" s="321" t="s">
        <v>487</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40.880000000000003</v>
      </c>
      <c r="M46" s="241">
        <f>VLOOKUP(A46,Sheet1!$C$2:$G$84,5,FALSE)</f>
        <v>40.880000000000003</v>
      </c>
      <c r="N46" s="242">
        <f t="shared" si="10"/>
        <v>0</v>
      </c>
      <c r="O46" s="256">
        <f t="shared" si="11"/>
        <v>0</v>
      </c>
      <c r="P46">
        <v>822914.4</v>
      </c>
      <c r="Q46" s="241">
        <f>VLOOKUP(A46,Sheet1!$C$2:$H$84,6,FALSE)</f>
        <v>822914.4</v>
      </c>
      <c r="R46" s="242">
        <f t="shared" si="8"/>
        <v>0</v>
      </c>
      <c r="S46" s="256">
        <f t="shared" si="9"/>
        <v>0</v>
      </c>
      <c r="T46" s="10"/>
      <c r="U46" s="321" t="s">
        <v>377</v>
      </c>
    </row>
    <row r="47" spans="1:21" s="52" customFormat="1">
      <c r="A47" s="294" t="str">
        <f>VLOOKUP(U47,Sheet1!$C$2:$C$84,1,FALSE)</f>
        <v>BMCNGB3</v>
      </c>
      <c r="B47" s="321" t="s">
        <v>379</v>
      </c>
      <c r="C47" s="321" t="s">
        <v>488</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21.45</v>
      </c>
      <c r="M47" s="241">
        <f>VLOOKUP(A47,Sheet1!$C$2:$G$84,5,FALSE)</f>
        <v>21.45</v>
      </c>
      <c r="N47" s="242">
        <f t="shared" si="10"/>
        <v>0</v>
      </c>
      <c r="O47" s="256">
        <f t="shared" si="11"/>
        <v>0</v>
      </c>
      <c r="P47">
        <v>263148.59999999998</v>
      </c>
      <c r="Q47" s="241">
        <f>VLOOKUP(A47,Sheet1!$C$2:$H$84,6,FALSE)</f>
        <v>263148.59999999998</v>
      </c>
      <c r="R47" s="242">
        <f t="shared" si="8"/>
        <v>0</v>
      </c>
      <c r="S47" s="256">
        <f t="shared" si="9"/>
        <v>0</v>
      </c>
      <c r="T47" s="10"/>
      <c r="U47" s="321" t="s">
        <v>380</v>
      </c>
    </row>
    <row r="48" spans="1:21" s="52" customFormat="1">
      <c r="A48" s="294" t="str">
        <f>VLOOKUP(U48,Sheet1!$C$2:$C$84,1,FALSE)</f>
        <v>B1Q3J35</v>
      </c>
      <c r="B48" s="321" t="s">
        <v>489</v>
      </c>
      <c r="C48" s="321" t="s">
        <v>490</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16.255931</v>
      </c>
      <c r="M48" s="241">
        <f>VLOOKUP(A48,Sheet1!$C$2:$G$84,5,FALSE)</f>
        <v>16.52</v>
      </c>
      <c r="N48" s="242">
        <f t="shared" si="10"/>
        <v>-0.26406899999999922</v>
      </c>
      <c r="O48" s="256">
        <f t="shared" si="11"/>
        <v>-1.6244471E-2</v>
      </c>
      <c r="P48">
        <v>256177.22</v>
      </c>
      <c r="Q48" s="241">
        <f>VLOOKUP(A48,Sheet1!$C$2:$H$84,6,FALSE)</f>
        <v>260409.19</v>
      </c>
      <c r="R48" s="242">
        <f t="shared" si="8"/>
        <v>-4231.9700000000012</v>
      </c>
      <c r="S48" s="256">
        <f t="shared" si="9"/>
        <v>-1.6519696800000001E-2</v>
      </c>
      <c r="T48" s="10"/>
      <c r="U48" s="321" t="s">
        <v>382</v>
      </c>
    </row>
    <row r="49" spans="1:37" s="52" customFormat="1">
      <c r="A49" s="294">
        <f>VLOOKUP(U49,Sheet1!$C$2:$C$84,1,FALSE)</f>
        <v>2615565</v>
      </c>
      <c r="B49" s="321" t="s">
        <v>385</v>
      </c>
      <c r="C49" s="321" t="s">
        <v>491</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26.52</v>
      </c>
      <c r="M49" s="241">
        <f>VLOOKUP(A49,Sheet1!$C$2:$G$84,5,FALSE)</f>
        <v>26.52</v>
      </c>
      <c r="N49" s="242">
        <f t="shared" si="10"/>
        <v>0</v>
      </c>
      <c r="O49" s="256">
        <f t="shared" si="11"/>
        <v>0</v>
      </c>
      <c r="P49">
        <v>446517.24</v>
      </c>
      <c r="Q49" s="241">
        <f>VLOOKUP(A49,Sheet1!$C$2:$H$84,6,FALSE)</f>
        <v>446517.24</v>
      </c>
      <c r="R49" s="242">
        <f t="shared" si="8"/>
        <v>0</v>
      </c>
      <c r="S49" s="256">
        <f t="shared" si="9"/>
        <v>0</v>
      </c>
      <c r="T49" s="10"/>
      <c r="U49" s="321">
        <v>2615565</v>
      </c>
    </row>
    <row r="50" spans="1:37" s="52" customFormat="1">
      <c r="A50" s="294" t="str">
        <f>VLOOKUP(U50,Sheet1!$C$2:$C$84,1,FALSE)</f>
        <v>B1WY233</v>
      </c>
      <c r="B50" s="321" t="s">
        <v>492</v>
      </c>
      <c r="C50" s="321" t="s">
        <v>493</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18.917448</v>
      </c>
      <c r="M50" s="241">
        <f>VLOOKUP(A50,Sheet1!$C$2:$G$84,5,FALSE)</f>
        <v>19.149999999999999</v>
      </c>
      <c r="N50" s="242">
        <f t="shared" si="10"/>
        <v>-0.23255199999999832</v>
      </c>
      <c r="O50" s="256">
        <f t="shared" si="11"/>
        <v>-1.229299E-2</v>
      </c>
      <c r="P50">
        <v>479689.73</v>
      </c>
      <c r="Q50" s="241">
        <f>VLOOKUP(A50,Sheet1!$C$2:$H$84,6,FALSE)</f>
        <v>485588.84</v>
      </c>
      <c r="R50" s="242">
        <f t="shared" si="8"/>
        <v>-5899.1100000000442</v>
      </c>
      <c r="S50" s="256">
        <f t="shared" si="9"/>
        <v>-1.22977617E-2</v>
      </c>
      <c r="T50" s="10"/>
      <c r="U50" s="321" t="s">
        <v>387</v>
      </c>
    </row>
    <row r="51" spans="1:37" s="52" customFormat="1">
      <c r="A51" s="294">
        <f>VLOOKUP(U51,Sheet1!$C$2:$C$84,1,FALSE)</f>
        <v>2821481</v>
      </c>
      <c r="B51" s="321">
        <v>835699307</v>
      </c>
      <c r="C51" s="321" t="s">
        <v>494</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83.07</v>
      </c>
      <c r="M51" s="241">
        <f>VLOOKUP(A51,Sheet1!$C$2:$G$84,5,FALSE)</f>
        <v>83.07</v>
      </c>
      <c r="N51" s="242">
        <f t="shared" si="10"/>
        <v>0</v>
      </c>
      <c r="O51" s="256">
        <f t="shared" si="11"/>
        <v>0</v>
      </c>
      <c r="P51">
        <v>456635.79</v>
      </c>
      <c r="Q51" s="241">
        <f>VLOOKUP(A51,Sheet1!$C$2:$H$84,6,FALSE)</f>
        <v>456635.79</v>
      </c>
      <c r="R51" s="242">
        <f t="shared" si="8"/>
        <v>0</v>
      </c>
      <c r="S51" s="256">
        <f t="shared" si="9"/>
        <v>0</v>
      </c>
      <c r="T51" s="10"/>
      <c r="U51" s="321">
        <v>2821481</v>
      </c>
    </row>
    <row r="52" spans="1:37" s="52" customFormat="1">
      <c r="A52" s="294">
        <f>VLOOKUP(U52,Sheet1!$C$2:$C$84,1,FALSE)</f>
        <v>6356406</v>
      </c>
      <c r="B52" s="321">
        <v>635640006</v>
      </c>
      <c r="C52" s="321" t="s">
        <v>391</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16.851799</v>
      </c>
      <c r="M52" s="241">
        <f>VLOOKUP(A52,Sheet1!$C$2:$G$84,5,FALSE)</f>
        <v>17.04</v>
      </c>
      <c r="N52" s="242">
        <f t="shared" si="10"/>
        <v>-0.1882009999999994</v>
      </c>
      <c r="O52" s="256">
        <f t="shared" si="11"/>
        <v>-1.1168006499999999E-2</v>
      </c>
      <c r="P52">
        <v>210647.48</v>
      </c>
      <c r="Q52" s="241">
        <f>VLOOKUP(A52,Sheet1!$C$2:$H$84,6,FALSE)</f>
        <v>212951.89</v>
      </c>
      <c r="R52" s="242">
        <f t="shared" si="6"/>
        <v>-2304.4100000000035</v>
      </c>
      <c r="S52" s="256">
        <f t="shared" si="7"/>
        <v>-1.09396514E-2</v>
      </c>
      <c r="T52" s="10"/>
      <c r="U52" s="321">
        <v>6356406</v>
      </c>
    </row>
    <row r="53" spans="1:37" s="52" customFormat="1">
      <c r="A53" s="294" t="str">
        <f>VLOOKUP(U53,Sheet1!$C$2:$C$84,1,FALSE)</f>
        <v>B1JB4K8</v>
      </c>
      <c r="B53" s="321" t="s">
        <v>451</v>
      </c>
      <c r="C53" s="321" t="s">
        <v>452</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112.180345</v>
      </c>
      <c r="M53" s="241">
        <f>VLOOKUP(A53,Sheet1!$C$2:$G$84,5,FALSE)</f>
        <v>113.36</v>
      </c>
      <c r="N53" s="242">
        <f t="shared" si="10"/>
        <v>-1.1796549999999968</v>
      </c>
      <c r="O53" s="256">
        <f t="shared" si="11"/>
        <v>-1.0515701299999999E-2</v>
      </c>
      <c r="P53">
        <v>839894.24</v>
      </c>
      <c r="Q53" s="241">
        <f>VLOOKUP(A53,Sheet1!$C$2:$H$84,6,FALSE)</f>
        <v>848724.01</v>
      </c>
      <c r="R53" s="242">
        <f t="shared" si="6"/>
        <v>-8829.7700000000186</v>
      </c>
      <c r="S53" s="256">
        <f t="shared" si="7"/>
        <v>-1.0512954600000001E-2</v>
      </c>
      <c r="T53" s="10"/>
      <c r="U53" s="321" t="s">
        <v>392</v>
      </c>
    </row>
    <row r="54" spans="1:37" s="52" customFormat="1">
      <c r="A54" s="294">
        <f>VLOOKUP(U54,Sheet1!$C$2:$C$84,1,FALSE)</f>
        <v>2113382</v>
      </c>
      <c r="B54" s="321">
        <v>874039100</v>
      </c>
      <c r="C54" s="321" t="s">
        <v>495</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82.98</v>
      </c>
      <c r="M54" s="241">
        <f>VLOOKUP(A54,Sheet1!$C$2:$G$84,5,FALSE)</f>
        <v>82.98</v>
      </c>
      <c r="N54" s="242">
        <f t="shared" si="10"/>
        <v>0</v>
      </c>
      <c r="O54" s="256">
        <f t="shared" si="11"/>
        <v>0</v>
      </c>
      <c r="P54">
        <v>994017.42</v>
      </c>
      <c r="Q54" s="241">
        <f>VLOOKUP(A54,Sheet1!$C$2:$H$84,6,FALSE)</f>
        <v>994017.42</v>
      </c>
      <c r="R54" s="242">
        <f t="shared" si="6"/>
        <v>0</v>
      </c>
      <c r="S54" s="256">
        <f t="shared" si="7"/>
        <v>0</v>
      </c>
      <c r="T54" s="10"/>
      <c r="U54" s="321">
        <v>2113382</v>
      </c>
    </row>
    <row r="55" spans="1:37" s="52" customFormat="1">
      <c r="A55" s="294">
        <f>VLOOKUP(U55,Sheet1!$C$2:$C$84,1,FALSE)</f>
        <v>6869302</v>
      </c>
      <c r="B55" s="321">
        <v>686930009</v>
      </c>
      <c r="C55" s="321" t="s">
        <v>439</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34.972051</v>
      </c>
      <c r="M55" s="241">
        <f>VLOOKUP(A55,Sheet1!$C$2:$G$84,5,FALSE)</f>
        <v>35.35</v>
      </c>
      <c r="N55" s="242">
        <f t="shared" si="10"/>
        <v>-0.37794900000000098</v>
      </c>
      <c r="O55" s="256">
        <f t="shared" si="11"/>
        <v>-1.0807172800000001E-2</v>
      </c>
      <c r="P55">
        <v>230255.98</v>
      </c>
      <c r="Q55" s="241">
        <f>VLOOKUP(A55,Sheet1!$C$2:$H$84,6,FALSE)</f>
        <v>232774.9</v>
      </c>
      <c r="R55" s="242">
        <f t="shared" si="6"/>
        <v>-2518.9199999999837</v>
      </c>
      <c r="S55" s="256">
        <f t="shared" si="7"/>
        <v>-1.0939650699999999E-2</v>
      </c>
      <c r="T55" s="10"/>
      <c r="U55" s="321">
        <v>6869302</v>
      </c>
    </row>
    <row r="56" spans="1:37" s="52" customFormat="1">
      <c r="A56" s="294">
        <f>VLOOKUP(U56,Sheet1!$C$2:$C$84,1,FALSE)</f>
        <v>5999330</v>
      </c>
      <c r="B56" s="321">
        <v>599933900</v>
      </c>
      <c r="C56" s="321" t="s">
        <v>433</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221.78656599999999</v>
      </c>
      <c r="M56" s="241">
        <f>VLOOKUP(A56,Sheet1!$C$2:$G$84,5,FALSE)</f>
        <v>224.12</v>
      </c>
      <c r="N56" s="242">
        <f t="shared" si="10"/>
        <v>-2.3334340000000111</v>
      </c>
      <c r="O56" s="256">
        <f t="shared" si="11"/>
        <v>-1.05210791E-2</v>
      </c>
      <c r="P56">
        <v>575092.56999999995</v>
      </c>
      <c r="Q56" s="241">
        <f>VLOOKUP(A56,Sheet1!$C$2:$H$84,6,FALSE)</f>
        <v>581138.49</v>
      </c>
      <c r="R56" s="242">
        <f t="shared" ref="R56" si="16">P56-Q56</f>
        <v>-6045.9200000000419</v>
      </c>
      <c r="S56" s="256">
        <f t="shared" ref="S56" si="17">ROUND(R56/P56,10)</f>
        <v>-1.0512951E-2</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496</v>
      </c>
      <c r="C57" s="321" t="s">
        <v>497</v>
      </c>
      <c r="D57">
        <v>23734</v>
      </c>
      <c r="E57" s="241">
        <f>VLOOKUP(A57,Sheet1!$C$2:$E$84,3,FALSE)</f>
        <v>23734</v>
      </c>
      <c r="F57" s="242">
        <f t="shared" si="12"/>
        <v>0</v>
      </c>
      <c r="G57" s="256">
        <f t="shared" si="13"/>
        <v>0</v>
      </c>
      <c r="H57">
        <v>238593.72</v>
      </c>
      <c r="I57" s="244">
        <f>VLOOKUP(A57,Sheet1!$C$2:$F$84,4,FALSE)</f>
        <v>243184.32</v>
      </c>
      <c r="J57" s="242">
        <f t="shared" si="14"/>
        <v>-4590.6000000000058</v>
      </c>
      <c r="K57" s="256">
        <f t="shared" si="15"/>
        <v>-1.9240238199999999E-2</v>
      </c>
      <c r="L57" s="332">
        <v>9.2418589999999998</v>
      </c>
      <c r="M57" s="241">
        <f>VLOOKUP(A57,Sheet1!$C$2:$G$84,5,FALSE)</f>
        <v>9.36</v>
      </c>
      <c r="N57" s="242">
        <f t="shared" si="10"/>
        <v>-0.11814099999999961</v>
      </c>
      <c r="O57" s="256">
        <f t="shared" si="11"/>
        <v>-1.2783250600000001E-2</v>
      </c>
      <c r="P57">
        <v>219346.29</v>
      </c>
      <c r="Q57" s="241">
        <f>VLOOKUP(A57,Sheet1!$C$2:$H$84,6,FALSE)</f>
        <v>222264.66</v>
      </c>
      <c r="R57" s="242">
        <f t="shared" ref="R57:R61" si="18">P57-Q57</f>
        <v>-2918.3699999999953</v>
      </c>
      <c r="S57" s="256">
        <f t="shared" si="7"/>
        <v>-1.3304852299999999E-2</v>
      </c>
      <c r="T57" s="10"/>
      <c r="U57" s="321" t="s">
        <v>397</v>
      </c>
    </row>
    <row r="58" spans="1:37" s="52" customFormat="1">
      <c r="A58" s="294" t="str">
        <f>VLOOKUP(U58,Sheet1!$C$2:$C$84,1,FALSE)</f>
        <v>BRTR118</v>
      </c>
      <c r="B58" s="321" t="s">
        <v>399</v>
      </c>
      <c r="C58" s="321" t="s">
        <v>427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18.440000000000001</v>
      </c>
      <c r="M58" s="241">
        <f>VLOOKUP(A58,Sheet1!$C$2:$G$84,5,FALSE)</f>
        <v>18.440000000000001</v>
      </c>
      <c r="N58" s="242">
        <f t="shared" si="10"/>
        <v>0</v>
      </c>
      <c r="O58" s="256">
        <f t="shared" si="11"/>
        <v>0</v>
      </c>
      <c r="P58">
        <v>560705.07999999996</v>
      </c>
      <c r="Q58" s="241">
        <f>VLOOKUP(A58,Sheet1!$C$2:$H$84,6,FALSE)</f>
        <v>560705.07999999996</v>
      </c>
      <c r="R58" s="242">
        <f t="shared" si="18"/>
        <v>0</v>
      </c>
      <c r="S58" s="256">
        <f t="shared" si="7"/>
        <v>0</v>
      </c>
      <c r="T58" s="10"/>
      <c r="U58" s="321" t="s">
        <v>400</v>
      </c>
    </row>
    <row r="59" spans="1:37" s="52" customFormat="1">
      <c r="A59" s="294" t="str">
        <f>VLOOKUP(U59,Sheet1!$C$2:$C$84,1,FALSE)</f>
        <v>BJFSR88</v>
      </c>
      <c r="B59" s="321" t="s">
        <v>402</v>
      </c>
      <c r="C59" s="321" t="s">
        <v>498</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26.46</v>
      </c>
      <c r="M59" s="241">
        <f>VLOOKUP(A59,Sheet1!$C$2:$G$84,5,FALSE)</f>
        <v>26.46</v>
      </c>
      <c r="N59" s="242">
        <f t="shared" si="10"/>
        <v>0</v>
      </c>
      <c r="O59" s="256">
        <f t="shared" si="11"/>
        <v>0</v>
      </c>
      <c r="P59">
        <v>285768</v>
      </c>
      <c r="Q59" s="241">
        <f>VLOOKUP(A59,Sheet1!$C$2:$H$84,6,FALSE)</f>
        <v>285768</v>
      </c>
      <c r="R59" s="242">
        <f t="shared" si="18"/>
        <v>0</v>
      </c>
      <c r="S59" s="256">
        <f t="shared" si="7"/>
        <v>0</v>
      </c>
      <c r="T59" s="10"/>
      <c r="U59" s="321" t="s">
        <v>403</v>
      </c>
    </row>
    <row r="60" spans="1:37" s="52" customFormat="1">
      <c r="A60" s="294">
        <f>VLOOKUP(U60,Sheet1!$C$2:$C$84,1,FALSE)</f>
        <v>4031879</v>
      </c>
      <c r="B60" s="321">
        <v>403187909</v>
      </c>
      <c r="C60" s="321" t="s">
        <v>499</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25.308792</v>
      </c>
      <c r="M60" s="241">
        <f>VLOOKUP(A60,Sheet1!$C$2:$G$84,5,FALSE)</f>
        <v>25.57</v>
      </c>
      <c r="N60" s="242">
        <f t="shared" si="10"/>
        <v>-0.26120799999999988</v>
      </c>
      <c r="O60" s="256">
        <f t="shared" si="11"/>
        <v>-1.03208403E-2</v>
      </c>
      <c r="P60">
        <v>617281.43999999994</v>
      </c>
      <c r="Q60" s="241">
        <f>VLOOKUP(A60,Sheet1!$C$2:$H$84,6,FALSE)</f>
        <v>623770.89</v>
      </c>
      <c r="R60" s="242">
        <f t="shared" si="18"/>
        <v>-6489.4500000000698</v>
      </c>
      <c r="S60" s="256">
        <f t="shared" si="7"/>
        <v>-1.05129518E-2</v>
      </c>
      <c r="T60" s="10"/>
      <c r="U60" s="321">
        <v>4031879</v>
      </c>
    </row>
    <row r="61" spans="1:37" s="52" customFormat="1">
      <c r="A61" s="294">
        <f>VLOOKUP(U61,Sheet1!$C$2:$C$84,1,FALSE)</f>
        <v>6986041</v>
      </c>
      <c r="B61" s="321">
        <v>698604006</v>
      </c>
      <c r="C61" s="321" t="s">
        <v>500</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31.854665000000001</v>
      </c>
      <c r="M61" s="241">
        <f>VLOOKUP(A61,Sheet1!$C$2:$G$84,5,FALSE)</f>
        <v>32.200000000000003</v>
      </c>
      <c r="N61" s="242">
        <f t="shared" si="10"/>
        <v>-0.34533500000000217</v>
      </c>
      <c r="O61" s="256">
        <f t="shared" si="11"/>
        <v>-1.08409553E-2</v>
      </c>
      <c r="P61">
        <v>216707.29</v>
      </c>
      <c r="Q61" s="241">
        <f>VLOOKUP(A61,Sheet1!$C$2:$H$84,6,FALSE)</f>
        <v>219077.99</v>
      </c>
      <c r="R61" s="242">
        <f t="shared" si="18"/>
        <v>-2370.6999999999825</v>
      </c>
      <c r="S61" s="256">
        <f t="shared" si="7"/>
        <v>-1.0939641199999999E-2</v>
      </c>
      <c r="T61" s="10"/>
      <c r="U61" s="321">
        <v>6986041</v>
      </c>
    </row>
    <row r="62" spans="1:37" s="52" customFormat="1">
      <c r="A62" s="294" t="str">
        <f>VLOOKUP(U62,Sheet1!$C$2:$C$84,1,FALSE)</f>
        <v>BYW4289</v>
      </c>
      <c r="B62" s="321" t="s">
        <v>407</v>
      </c>
      <c r="C62" s="321" t="s">
        <v>429</v>
      </c>
      <c r="D62">
        <v>7000</v>
      </c>
      <c r="E62" s="241">
        <f>VLOOKUP(A62,Sheet1!$C$2:$E$84,3,FALSE)</f>
        <v>7000</v>
      </c>
      <c r="F62" s="242">
        <f t="shared" ref="F62" si="19">D62-E62</f>
        <v>0</v>
      </c>
      <c r="G62" s="256">
        <f t="shared" ref="G62" si="20">ROUND(F62/D62,10)</f>
        <v>0</v>
      </c>
      <c r="H62">
        <v>347096.4</v>
      </c>
      <c r="I62" s="244">
        <f>VLOOKUP(A62,Sheet1!$C$2:$F$84,4,FALSE)</f>
        <v>347096.4</v>
      </c>
      <c r="J62" s="242">
        <f t="shared" ref="J62" si="21">H62-I62</f>
        <v>0</v>
      </c>
      <c r="K62" s="256">
        <f t="shared" ref="K62" si="22">ROUND(J62/H62,10)</f>
        <v>0</v>
      </c>
      <c r="L62" s="332">
        <v>55.12</v>
      </c>
      <c r="M62" s="241">
        <f>VLOOKUP(A62,Sheet1!$C$2:$G$84,5,FALSE)</f>
        <v>55.12</v>
      </c>
      <c r="N62" s="242">
        <f t="shared" si="10"/>
        <v>0</v>
      </c>
      <c r="O62" s="256">
        <f t="shared" si="11"/>
        <v>0</v>
      </c>
      <c r="P62">
        <v>385840</v>
      </c>
      <c r="Q62" s="241">
        <f>VLOOKUP(A62,Sheet1!$C$2:$H$84,6,FALSE)</f>
        <v>385840</v>
      </c>
      <c r="R62" s="242">
        <f t="shared" ref="R62" si="23">P62-Q62</f>
        <v>0</v>
      </c>
      <c r="S62" s="256">
        <f t="shared" ref="S62" si="24">ROUND(R62/P62,10)</f>
        <v>0</v>
      </c>
      <c r="T62" s="10"/>
      <c r="U62" s="321" t="s">
        <v>408</v>
      </c>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943578</v>
      </c>
      <c r="E81" s="250">
        <f t="shared" si="25"/>
        <v>943578</v>
      </c>
      <c r="F81" s="251">
        <f t="shared" si="25"/>
        <v>0</v>
      </c>
      <c r="G81" s="287">
        <f t="shared" si="4"/>
        <v>0</v>
      </c>
      <c r="H81" s="249">
        <f>SUM(H3:H79)</f>
        <v>24356958.950000007</v>
      </c>
      <c r="I81" s="250">
        <f>SUM(I3:I79)</f>
        <v>25032810.710000008</v>
      </c>
      <c r="J81" s="251">
        <f t="shared" si="25"/>
        <v>-675851.76000000036</v>
      </c>
      <c r="K81" s="288">
        <f>ROUND(J81/H81,10)</f>
        <v>-2.77477891E-2</v>
      </c>
      <c r="L81" s="335">
        <f>SUM(L3:L80)</f>
        <v>4636.0377609999978</v>
      </c>
      <c r="M81" s="250">
        <f t="shared" si="25"/>
        <v>4659.239999999998</v>
      </c>
      <c r="N81" s="251">
        <f t="shared" si="25"/>
        <v>-23.20223900000002</v>
      </c>
      <c r="O81" s="288">
        <f>ROUND(N81/L81,10)</f>
        <v>-5.0047562999999996E-3</v>
      </c>
      <c r="P81" s="249">
        <f t="shared" si="25"/>
        <v>28031697.769999996</v>
      </c>
      <c r="Q81" s="250">
        <f t="shared" si="25"/>
        <v>28160671.700000003</v>
      </c>
      <c r="R81" s="251">
        <f t="shared" si="25"/>
        <v>-128973.93000000023</v>
      </c>
      <c r="S81" s="317">
        <f t="shared" si="25"/>
        <v>-0.30309525970000001</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709976.25</v>
      </c>
      <c r="D4">
        <v>709976.26</v>
      </c>
      <c r="E4" s="79">
        <f>C4-D4</f>
        <v>-1.0000000009313226E-2</v>
      </c>
      <c r="F4" s="265">
        <f>ROUND(E4/C4,10)</f>
        <v>-1.4100000000000001E-8</v>
      </c>
      <c r="G4" s="80"/>
    </row>
    <row r="5" spans="1:16384" ht="13.9" customHeight="1">
      <c r="A5" t="s">
        <v>417</v>
      </c>
      <c r="B5" t="s">
        <v>418</v>
      </c>
      <c r="C5">
        <v>52.05</v>
      </c>
      <c r="D5">
        <v>52.44</v>
      </c>
      <c r="E5" s="79">
        <f t="shared" ref="E5:E16" si="0">C5-D5</f>
        <v>-0.39000000000000057</v>
      </c>
      <c r="F5" s="265">
        <f t="shared" ref="F5:F18" si="1">ROUND(E5/C5,10)</f>
        <v>-7.4927954000000001E-3</v>
      </c>
      <c r="G5" s="80"/>
    </row>
    <row r="6" spans="1:16384" ht="13.9" customHeight="1">
      <c r="A6" t="s">
        <v>419</v>
      </c>
      <c r="B6" t="s">
        <v>420</v>
      </c>
      <c r="C6">
        <v>5021.33</v>
      </c>
      <c r="D6">
        <v>5074.12</v>
      </c>
      <c r="E6" s="79">
        <f t="shared" si="0"/>
        <v>-52.789999999999964</v>
      </c>
      <c r="F6" s="265">
        <f t="shared" si="1"/>
        <v>-1.05131509E-2</v>
      </c>
      <c r="G6" s="80"/>
    </row>
    <row r="7" spans="1:16384" ht="13.9" customHeight="1">
      <c r="A7" t="s">
        <v>421</v>
      </c>
      <c r="B7" t="s">
        <v>422</v>
      </c>
      <c r="C7">
        <v>8378.82</v>
      </c>
      <c r="D7">
        <v>8481.86</v>
      </c>
      <c r="E7" s="79">
        <f t="shared" si="0"/>
        <v>-103.04000000000087</v>
      </c>
      <c r="F7" s="265">
        <f t="shared" si="1"/>
        <v>-1.22976744E-2</v>
      </c>
      <c r="G7" s="80"/>
    </row>
    <row r="8" spans="1:16384" ht="12.75">
      <c r="A8" t="s">
        <v>423</v>
      </c>
      <c r="B8" t="s">
        <v>424</v>
      </c>
      <c r="C8">
        <v>2466.4</v>
      </c>
      <c r="D8">
        <v>2493.39</v>
      </c>
      <c r="E8" s="79">
        <f t="shared" si="0"/>
        <v>-26.989999999999782</v>
      </c>
      <c r="F8" s="265">
        <f t="shared" si="1"/>
        <v>-1.09430749E-2</v>
      </c>
    </row>
    <row r="9" spans="1:16384" ht="12.75">
      <c r="A9" t="s">
        <v>425</v>
      </c>
      <c r="B9" t="s">
        <v>426</v>
      </c>
      <c r="C9">
        <v>0.01</v>
      </c>
      <c r="D9">
        <v>0</v>
      </c>
      <c r="E9" s="79">
        <f t="shared" si="0"/>
        <v>0.01</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725894.86</v>
      </c>
      <c r="D18" s="84">
        <f>SUM(D4:D17)</f>
        <v>726078.07</v>
      </c>
      <c r="E18" s="84">
        <f>SUM(E4:E17)</f>
        <v>-183.21000000000993</v>
      </c>
      <c r="F18" s="265">
        <f t="shared" si="1"/>
        <v>-2.5239190000000001E-4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425</v>
      </c>
      <c r="C2" s="321" t="s">
        <v>399</v>
      </c>
      <c r="D2" t="s">
        <v>427</v>
      </c>
      <c r="E2">
        <v>20000</v>
      </c>
      <c r="F2">
        <v>20000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425</v>
      </c>
      <c r="C3" s="321" t="s">
        <v>399</v>
      </c>
      <c r="D3" t="s">
        <v>427</v>
      </c>
      <c r="E3">
        <v>20000</v>
      </c>
      <c r="F3">
        <v>20000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425</v>
      </c>
      <c r="C4" s="321" t="s">
        <v>330</v>
      </c>
      <c r="D4" t="s">
        <v>428</v>
      </c>
      <c r="E4">
        <v>7800</v>
      </c>
      <c r="F4">
        <v>7800</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425</v>
      </c>
      <c r="C5" s="321" t="s">
        <v>407</v>
      </c>
      <c r="D5" t="s">
        <v>429</v>
      </c>
      <c r="E5">
        <v>7000</v>
      </c>
      <c r="F5">
        <v>7000</v>
      </c>
      <c r="G5" s="263">
        <f t="shared" si="8"/>
        <v>0</v>
      </c>
      <c r="H5" s="279">
        <f t="shared" si="9"/>
        <v>0</v>
      </c>
      <c r="I5">
        <v>840</v>
      </c>
      <c r="J5">
        <v>840</v>
      </c>
      <c r="K5" s="263">
        <f t="shared" ref="K5:K16" si="12">I5-J5</f>
        <v>0</v>
      </c>
      <c r="L5" s="279">
        <f t="shared" ref="L5:L16" si="13">ROUND(K5/I5,10)</f>
        <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425</v>
      </c>
      <c r="C6" s="321">
        <v>636274409</v>
      </c>
      <c r="D6" t="s">
        <v>430</v>
      </c>
      <c r="E6">
        <v>3800</v>
      </c>
      <c r="F6">
        <v>3800</v>
      </c>
      <c r="G6" s="263">
        <f t="shared" si="8"/>
        <v>0</v>
      </c>
      <c r="H6" s="279">
        <f t="shared" si="9"/>
        <v>0</v>
      </c>
      <c r="I6">
        <v>3916.66</v>
      </c>
      <c r="J6">
        <v>3916.66</v>
      </c>
      <c r="K6" s="263">
        <f t="shared" si="12"/>
        <v>0</v>
      </c>
      <c r="L6" s="279">
        <f t="shared" si="13"/>
        <v>0</v>
      </c>
      <c r="M6">
        <v>0</v>
      </c>
      <c r="N6">
        <v>0</v>
      </c>
      <c r="O6" s="263">
        <f t="shared" si="14"/>
        <v>0</v>
      </c>
      <c r="P6" s="279" t="e">
        <f t="shared" si="15"/>
        <v>#DIV/0!</v>
      </c>
      <c r="Q6">
        <v>0</v>
      </c>
      <c r="R6">
        <v>0</v>
      </c>
      <c r="S6" s="263">
        <f t="shared" si="16"/>
        <v>0</v>
      </c>
      <c r="T6" s="279" t="e">
        <f t="shared" si="17"/>
        <v>#DIV/0!</v>
      </c>
      <c r="U6" s="158"/>
    </row>
    <row r="7" spans="1:24" s="69" customFormat="1" ht="12.75">
      <c r="A7" t="s">
        <v>276</v>
      </c>
      <c r="B7" t="s">
        <v>419</v>
      </c>
      <c r="C7" s="321" t="s">
        <v>431</v>
      </c>
      <c r="D7" t="s">
        <v>432</v>
      </c>
      <c r="E7">
        <v>5497</v>
      </c>
      <c r="F7">
        <v>5497</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419</v>
      </c>
      <c r="C8" s="321" t="s">
        <v>431</v>
      </c>
      <c r="D8" t="s">
        <v>432</v>
      </c>
      <c r="E8">
        <v>5497</v>
      </c>
      <c r="F8">
        <v>5497</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419</v>
      </c>
      <c r="C9" s="321" t="s">
        <v>431</v>
      </c>
      <c r="D9" t="s">
        <v>432</v>
      </c>
      <c r="E9">
        <v>5497</v>
      </c>
      <c r="F9">
        <v>5497</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419</v>
      </c>
      <c r="C10" s="321" t="s">
        <v>431</v>
      </c>
      <c r="D10" t="s">
        <v>432</v>
      </c>
      <c r="E10">
        <v>4674</v>
      </c>
      <c r="F10">
        <v>4674</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419</v>
      </c>
      <c r="C11" s="321" t="s">
        <v>431</v>
      </c>
      <c r="D11" t="s">
        <v>432</v>
      </c>
      <c r="E11">
        <v>5497</v>
      </c>
      <c r="F11">
        <v>5497</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419</v>
      </c>
      <c r="C12" s="321" t="s">
        <v>431</v>
      </c>
      <c r="D12" t="s">
        <v>432</v>
      </c>
      <c r="E12">
        <v>5497</v>
      </c>
      <c r="F12">
        <v>5497</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419</v>
      </c>
      <c r="C13" s="321" t="s">
        <v>431</v>
      </c>
      <c r="D13" t="s">
        <v>432</v>
      </c>
      <c r="E13">
        <v>5497</v>
      </c>
      <c r="F13">
        <v>5497</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419</v>
      </c>
      <c r="C14" s="321" t="s">
        <v>431</v>
      </c>
      <c r="D14" t="s">
        <v>432</v>
      </c>
      <c r="E14">
        <v>5497</v>
      </c>
      <c r="F14">
        <v>5497</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419</v>
      </c>
      <c r="C15" s="321" t="s">
        <v>431</v>
      </c>
      <c r="D15" t="s">
        <v>432</v>
      </c>
      <c r="E15">
        <v>5497</v>
      </c>
      <c r="F15">
        <v>5497</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419</v>
      </c>
      <c r="C16" s="321">
        <v>599933900</v>
      </c>
      <c r="D16" t="s">
        <v>433</v>
      </c>
      <c r="E16">
        <v>3050</v>
      </c>
      <c r="F16">
        <v>3050</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419</v>
      </c>
      <c r="C17" s="321">
        <v>403197908</v>
      </c>
      <c r="D17" t="s">
        <v>295</v>
      </c>
      <c r="E17">
        <v>1495</v>
      </c>
      <c r="F17">
        <v>1495</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419</v>
      </c>
      <c r="C18" s="321">
        <v>403197908</v>
      </c>
      <c r="D18" t="s">
        <v>295</v>
      </c>
      <c r="E18">
        <v>2330</v>
      </c>
      <c r="F18">
        <v>2330</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419</v>
      </c>
      <c r="C19" s="321">
        <v>403197908</v>
      </c>
      <c r="D19" t="s">
        <v>295</v>
      </c>
      <c r="E19">
        <v>1930</v>
      </c>
      <c r="F19">
        <v>1930</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419</v>
      </c>
      <c r="C20" s="321">
        <v>403197908</v>
      </c>
      <c r="D20" t="s">
        <v>295</v>
      </c>
      <c r="E20">
        <v>1981</v>
      </c>
      <c r="F20">
        <v>1981</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419</v>
      </c>
      <c r="C21" s="321">
        <v>403197908</v>
      </c>
      <c r="D21" t="s">
        <v>295</v>
      </c>
      <c r="E21">
        <v>2330</v>
      </c>
      <c r="F21">
        <v>2330</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419</v>
      </c>
      <c r="C22" s="321">
        <v>474184900</v>
      </c>
      <c r="D22" t="s">
        <v>360</v>
      </c>
      <c r="E22">
        <v>3329</v>
      </c>
      <c r="F22">
        <v>3329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419</v>
      </c>
      <c r="C23" s="321">
        <v>474184900</v>
      </c>
      <c r="D23" t="s">
        <v>360</v>
      </c>
      <c r="E23">
        <v>4299</v>
      </c>
      <c r="F23">
        <v>4299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419</v>
      </c>
      <c r="C24" s="321">
        <v>474184900</v>
      </c>
      <c r="D24" t="s">
        <v>360</v>
      </c>
      <c r="E24">
        <v>5099</v>
      </c>
      <c r="F24">
        <v>5099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419</v>
      </c>
      <c r="C25" s="321">
        <v>474184900</v>
      </c>
      <c r="D25" t="s">
        <v>360</v>
      </c>
      <c r="E25">
        <v>5099</v>
      </c>
      <c r="F25">
        <v>5099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419</v>
      </c>
      <c r="C26" s="321">
        <v>474184900</v>
      </c>
      <c r="D26" t="s">
        <v>360</v>
      </c>
      <c r="E26">
        <v>5099</v>
      </c>
      <c r="F26">
        <v>5099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419</v>
      </c>
      <c r="C27" s="321">
        <v>474184900</v>
      </c>
      <c r="D27" t="s">
        <v>360</v>
      </c>
      <c r="E27">
        <v>5099</v>
      </c>
      <c r="F27">
        <v>5099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419</v>
      </c>
      <c r="C28" s="321">
        <v>533004909</v>
      </c>
      <c r="D28" t="s">
        <v>434</v>
      </c>
      <c r="E28">
        <v>6807</v>
      </c>
      <c r="F28">
        <v>6807</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419</v>
      </c>
      <c r="C29" s="321">
        <v>575035902</v>
      </c>
      <c r="D29" t="s">
        <v>435</v>
      </c>
      <c r="E29">
        <v>16586</v>
      </c>
      <c r="F29">
        <v>16586</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419</v>
      </c>
      <c r="C30" s="321">
        <v>575035902</v>
      </c>
      <c r="D30" t="s">
        <v>435</v>
      </c>
      <c r="E30">
        <v>16586</v>
      </c>
      <c r="F30">
        <v>16586</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419</v>
      </c>
      <c r="C31" s="321">
        <v>575035902</v>
      </c>
      <c r="D31" t="s">
        <v>435</v>
      </c>
      <c r="E31">
        <v>21421</v>
      </c>
      <c r="F31">
        <v>21421</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423</v>
      </c>
      <c r="C32" s="321">
        <v>649926003</v>
      </c>
      <c r="D32" t="s">
        <v>349</v>
      </c>
      <c r="E32">
        <v>4932</v>
      </c>
      <c r="F32">
        <v>4932</v>
      </c>
      <c r="G32" s="263">
        <f t="shared" ref="G32" si="20">E32-F32</f>
        <v>0</v>
      </c>
      <c r="H32" s="279">
        <f t="shared" ref="H32" si="21">ROUND(G32/E32,10)</f>
        <v>0</v>
      </c>
      <c r="I32">
        <v>3410.91</v>
      </c>
      <c r="J32">
        <v>3410.91</v>
      </c>
      <c r="K32" s="263">
        <f t="shared" si="10"/>
        <v>0</v>
      </c>
      <c r="L32" s="279">
        <f t="shared" si="11"/>
        <v>0</v>
      </c>
      <c r="M32">
        <v>0</v>
      </c>
      <c r="N32">
        <v>0</v>
      </c>
      <c r="O32" s="263">
        <f t="shared" si="4"/>
        <v>0</v>
      </c>
      <c r="P32" s="279" t="e">
        <f t="shared" si="5"/>
        <v>#DIV/0!</v>
      </c>
      <c r="Q32">
        <v>123.56</v>
      </c>
      <c r="R32">
        <v>123.56</v>
      </c>
      <c r="S32" s="263">
        <f t="shared" si="6"/>
        <v>0</v>
      </c>
      <c r="T32" s="279">
        <f t="shared" si="7"/>
        <v>0</v>
      </c>
      <c r="U32" s="158"/>
    </row>
    <row r="33" spans="1:21" s="69" customFormat="1" ht="12.75">
      <c r="A33" t="s">
        <v>276</v>
      </c>
      <c r="B33" t="s">
        <v>423</v>
      </c>
      <c r="C33" s="321">
        <v>664068004</v>
      </c>
      <c r="D33" t="s">
        <v>436</v>
      </c>
      <c r="E33">
        <v>4278</v>
      </c>
      <c r="F33">
        <v>4278</v>
      </c>
      <c r="G33" s="263">
        <f t="shared" ref="G33:G79" si="22">E33-F33</f>
        <v>0</v>
      </c>
      <c r="H33" s="279">
        <f t="shared" ref="H33:H79" si="23">ROUND(G33/E33,10)</f>
        <v>0</v>
      </c>
      <c r="I33">
        <v>1035.51</v>
      </c>
      <c r="J33">
        <v>1035.51</v>
      </c>
      <c r="K33" s="263">
        <f t="shared" ref="K33:K79" si="24">I33-J33</f>
        <v>0</v>
      </c>
      <c r="L33" s="279">
        <f t="shared" ref="L33:L79" si="25">ROUND(K33/I33,10)</f>
        <v>0</v>
      </c>
      <c r="M33">
        <v>0</v>
      </c>
      <c r="N33">
        <v>0</v>
      </c>
      <c r="O33" s="263">
        <f t="shared" si="4"/>
        <v>0</v>
      </c>
      <c r="P33" s="279" t="e">
        <f t="shared" si="5"/>
        <v>#DIV/0!</v>
      </c>
      <c r="Q33">
        <v>37.520000000000003</v>
      </c>
      <c r="R33">
        <v>37.520000000000003</v>
      </c>
      <c r="S33" s="263">
        <f t="shared" si="6"/>
        <v>0</v>
      </c>
      <c r="T33" s="279">
        <f t="shared" si="7"/>
        <v>0</v>
      </c>
      <c r="U33" s="158"/>
    </row>
    <row r="34" spans="1:21" s="69" customFormat="1" ht="12.75">
      <c r="A34" t="s">
        <v>276</v>
      </c>
      <c r="B34" t="s">
        <v>423</v>
      </c>
      <c r="C34" s="321">
        <v>665942009</v>
      </c>
      <c r="D34" t="s">
        <v>437</v>
      </c>
      <c r="E34">
        <v>4222</v>
      </c>
      <c r="F34">
        <v>4222</v>
      </c>
      <c r="G34" s="263">
        <f t="shared" si="22"/>
        <v>0</v>
      </c>
      <c r="H34" s="279">
        <f t="shared" si="23"/>
        <v>0</v>
      </c>
      <c r="I34">
        <v>1430.74</v>
      </c>
      <c r="J34">
        <v>1430.74</v>
      </c>
      <c r="K34" s="263">
        <f t="shared" si="24"/>
        <v>0</v>
      </c>
      <c r="L34" s="279">
        <f t="shared" si="25"/>
        <v>0</v>
      </c>
      <c r="M34">
        <v>0</v>
      </c>
      <c r="N34">
        <v>0</v>
      </c>
      <c r="O34" s="263">
        <f t="shared" si="4"/>
        <v>0</v>
      </c>
      <c r="P34" s="279" t="e">
        <f t="shared" si="5"/>
        <v>#DIV/0!</v>
      </c>
      <c r="Q34">
        <v>51.83</v>
      </c>
      <c r="R34">
        <v>51.83</v>
      </c>
      <c r="S34" s="263">
        <f t="shared" si="6"/>
        <v>0</v>
      </c>
      <c r="T34" s="279">
        <f t="shared" si="7"/>
        <v>0</v>
      </c>
      <c r="U34" s="158"/>
    </row>
    <row r="35" spans="1:21" s="69" customFormat="1" ht="12.75">
      <c r="A35" t="s">
        <v>276</v>
      </c>
      <c r="B35" t="s">
        <v>423</v>
      </c>
      <c r="C35" s="321">
        <v>666114004</v>
      </c>
      <c r="D35" t="s">
        <v>438</v>
      </c>
      <c r="E35">
        <v>19388</v>
      </c>
      <c r="F35">
        <v>19388</v>
      </c>
      <c r="G35" s="263">
        <f t="shared" si="22"/>
        <v>0</v>
      </c>
      <c r="H35" s="279">
        <f t="shared" si="23"/>
        <v>0</v>
      </c>
      <c r="I35">
        <v>5738.83</v>
      </c>
      <c r="J35">
        <v>5738.83</v>
      </c>
      <c r="K35" s="263">
        <f t="shared" si="24"/>
        <v>0</v>
      </c>
      <c r="L35" s="279">
        <f t="shared" si="25"/>
        <v>0</v>
      </c>
      <c r="M35">
        <v>0</v>
      </c>
      <c r="N35">
        <v>0</v>
      </c>
      <c r="O35" s="263">
        <f t="shared" si="4"/>
        <v>0</v>
      </c>
      <c r="P35" s="279" t="e">
        <f t="shared" si="5"/>
        <v>#DIV/0!</v>
      </c>
      <c r="Q35">
        <v>207.89</v>
      </c>
      <c r="R35">
        <v>207.89</v>
      </c>
      <c r="S35" s="263">
        <f t="shared" si="6"/>
        <v>0</v>
      </c>
      <c r="T35" s="279">
        <f t="shared" si="7"/>
        <v>0</v>
      </c>
      <c r="U35" s="158"/>
    </row>
    <row r="36" spans="1:21" s="69" customFormat="1" ht="12.75">
      <c r="A36" t="s">
        <v>276</v>
      </c>
      <c r="B36" t="s">
        <v>419</v>
      </c>
      <c r="C36" s="321">
        <v>588950907</v>
      </c>
      <c r="D36" t="s">
        <v>342</v>
      </c>
      <c r="E36">
        <v>26729</v>
      </c>
      <c r="F36">
        <v>26729</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419</v>
      </c>
      <c r="C37" s="321">
        <v>588950907</v>
      </c>
      <c r="D37" t="s">
        <v>342</v>
      </c>
      <c r="E37">
        <v>26729</v>
      </c>
      <c r="F37">
        <v>26729</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419</v>
      </c>
      <c r="C38" s="321">
        <v>588950907</v>
      </c>
      <c r="D38" t="s">
        <v>342</v>
      </c>
      <c r="E38">
        <v>26729</v>
      </c>
      <c r="F38">
        <v>26729</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419</v>
      </c>
      <c r="C39" s="321">
        <v>588950907</v>
      </c>
      <c r="D39" t="s">
        <v>342</v>
      </c>
      <c r="E39">
        <v>26729</v>
      </c>
      <c r="F39">
        <v>26729</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423</v>
      </c>
      <c r="C40" s="321">
        <v>635640006</v>
      </c>
      <c r="D40" t="s">
        <v>391</v>
      </c>
      <c r="E40">
        <v>12500</v>
      </c>
      <c r="F40">
        <v>12500</v>
      </c>
      <c r="G40" s="263">
        <f t="shared" si="26"/>
        <v>0</v>
      </c>
      <c r="H40" s="279">
        <f t="shared" si="27"/>
        <v>0</v>
      </c>
      <c r="I40">
        <v>3285.04</v>
      </c>
      <c r="J40">
        <v>3285.04</v>
      </c>
      <c r="K40" s="263">
        <f t="shared" si="28"/>
        <v>0</v>
      </c>
      <c r="L40" s="279">
        <f t="shared" si="29"/>
        <v>0</v>
      </c>
      <c r="M40">
        <v>0</v>
      </c>
      <c r="N40">
        <v>0</v>
      </c>
      <c r="O40" s="263">
        <f t="shared" si="30"/>
        <v>0</v>
      </c>
      <c r="P40" s="279" t="e">
        <f t="shared" si="31"/>
        <v>#DIV/0!</v>
      </c>
      <c r="Q40">
        <v>119</v>
      </c>
      <c r="R40">
        <v>119</v>
      </c>
      <c r="S40" s="263">
        <f t="shared" si="32"/>
        <v>0</v>
      </c>
      <c r="T40" s="279">
        <f t="shared" si="33"/>
        <v>0</v>
      </c>
      <c r="U40" s="158"/>
    </row>
    <row r="41" spans="1:21" s="69" customFormat="1" ht="12.75">
      <c r="A41" t="s">
        <v>276</v>
      </c>
      <c r="B41" t="s">
        <v>423</v>
      </c>
      <c r="C41" s="321">
        <v>686930009</v>
      </c>
      <c r="D41" t="s">
        <v>439</v>
      </c>
      <c r="E41">
        <v>6584</v>
      </c>
      <c r="F41">
        <v>6584</v>
      </c>
      <c r="G41" s="263">
        <f t="shared" si="26"/>
        <v>0</v>
      </c>
      <c r="H41" s="279">
        <f t="shared" si="27"/>
        <v>0</v>
      </c>
      <c r="I41">
        <v>2413.31</v>
      </c>
      <c r="J41">
        <v>2413.31</v>
      </c>
      <c r="K41" s="263">
        <f t="shared" si="28"/>
        <v>0</v>
      </c>
      <c r="L41" s="279">
        <f t="shared" si="29"/>
        <v>0</v>
      </c>
      <c r="M41">
        <v>0</v>
      </c>
      <c r="N41">
        <v>0</v>
      </c>
      <c r="O41" s="263">
        <f t="shared" si="30"/>
        <v>0</v>
      </c>
      <c r="P41" s="279" t="e">
        <f t="shared" si="31"/>
        <v>#DIV/0!</v>
      </c>
      <c r="Q41">
        <v>87.42</v>
      </c>
      <c r="R41">
        <v>87.42</v>
      </c>
      <c r="S41" s="263">
        <f t="shared" si="32"/>
        <v>0</v>
      </c>
      <c r="T41" s="279">
        <f t="shared" si="33"/>
        <v>0</v>
      </c>
      <c r="U41" s="158"/>
    </row>
    <row r="42" spans="1:21" s="69" customFormat="1" ht="12.75">
      <c r="A42" t="s">
        <v>276</v>
      </c>
      <c r="B42" t="s">
        <v>425</v>
      </c>
      <c r="C42" s="321">
        <v>654902204</v>
      </c>
      <c r="D42" t="s">
        <v>440</v>
      </c>
      <c r="E42">
        <v>40000</v>
      </c>
      <c r="F42">
        <v>40000</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425</v>
      </c>
      <c r="C43" s="321" t="s">
        <v>441</v>
      </c>
      <c r="D43" t="s">
        <v>442</v>
      </c>
      <c r="E43">
        <v>11886</v>
      </c>
      <c r="F43">
        <v>11886</v>
      </c>
      <c r="G43" s="263">
        <f t="shared" si="26"/>
        <v>0</v>
      </c>
      <c r="H43" s="279">
        <f t="shared" si="27"/>
        <v>0</v>
      </c>
      <c r="I43">
        <v>1782.9</v>
      </c>
      <c r="J43">
        <v>1782.9</v>
      </c>
      <c r="K43" s="263">
        <f t="shared" si="28"/>
        <v>0</v>
      </c>
      <c r="L43" s="279">
        <f t="shared" si="29"/>
        <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425</v>
      </c>
      <c r="C44" s="321">
        <v>803054204</v>
      </c>
      <c r="D44" t="s">
        <v>443</v>
      </c>
      <c r="E44">
        <v>3130</v>
      </c>
      <c r="F44">
        <v>3130</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425</v>
      </c>
      <c r="C45" s="321">
        <v>803054204</v>
      </c>
      <c r="D45" t="s">
        <v>443</v>
      </c>
      <c r="E45">
        <v>3900</v>
      </c>
      <c r="F45">
        <v>3900</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425</v>
      </c>
      <c r="C46" s="321">
        <v>803054204</v>
      </c>
      <c r="D46" t="s">
        <v>443</v>
      </c>
      <c r="E46">
        <v>5050</v>
      </c>
      <c r="F46">
        <v>5050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425</v>
      </c>
      <c r="C47" s="321">
        <v>803054204</v>
      </c>
      <c r="D47" t="s">
        <v>443</v>
      </c>
      <c r="E47">
        <v>8380</v>
      </c>
      <c r="F47">
        <v>8380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425</v>
      </c>
      <c r="C48" s="321">
        <v>803054204</v>
      </c>
      <c r="D48" t="s">
        <v>443</v>
      </c>
      <c r="E48">
        <v>6980</v>
      </c>
      <c r="F48">
        <v>6980</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425</v>
      </c>
      <c r="C49" s="321">
        <v>803054204</v>
      </c>
      <c r="D49" t="s">
        <v>443</v>
      </c>
      <c r="E49">
        <v>3130</v>
      </c>
      <c r="F49">
        <v>3130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425</v>
      </c>
      <c r="C50" s="321">
        <v>803054204</v>
      </c>
      <c r="D50" t="s">
        <v>443</v>
      </c>
      <c r="E50">
        <v>3680</v>
      </c>
      <c r="F50">
        <v>3680</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425</v>
      </c>
      <c r="C51" s="321" t="s">
        <v>308</v>
      </c>
      <c r="D51" t="s">
        <v>444</v>
      </c>
      <c r="E51">
        <v>31119</v>
      </c>
      <c r="F51">
        <v>31119</v>
      </c>
      <c r="G51" s="263">
        <f t="shared" si="22"/>
        <v>0</v>
      </c>
      <c r="H51" s="279">
        <f t="shared" si="23"/>
        <v>0</v>
      </c>
      <c r="I51">
        <v>10891.65</v>
      </c>
      <c r="J51">
        <v>10891.65</v>
      </c>
      <c r="K51" s="263">
        <f t="shared" si="24"/>
        <v>0</v>
      </c>
      <c r="L51" s="279">
        <f t="shared" si="25"/>
        <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417</v>
      </c>
      <c r="C52" s="321">
        <v>712459908</v>
      </c>
      <c r="D52" t="s">
        <v>445</v>
      </c>
      <c r="E52">
        <v>3260</v>
      </c>
      <c r="F52">
        <v>3260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417</v>
      </c>
      <c r="C53" s="321">
        <v>712459908</v>
      </c>
      <c r="D53" t="s">
        <v>445</v>
      </c>
      <c r="E53">
        <v>3260</v>
      </c>
      <c r="F53">
        <v>3260</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417</v>
      </c>
      <c r="C54" s="321">
        <v>717158901</v>
      </c>
      <c r="D54" t="s">
        <v>446</v>
      </c>
      <c r="E54">
        <v>25642</v>
      </c>
      <c r="F54">
        <v>25642</v>
      </c>
      <c r="G54" s="263">
        <f t="shared" si="22"/>
        <v>0</v>
      </c>
      <c r="H54" s="279">
        <f t="shared" si="23"/>
        <v>0</v>
      </c>
      <c r="I54">
        <v>836.34</v>
      </c>
      <c r="J54">
        <v>836.34</v>
      </c>
      <c r="K54" s="263">
        <f t="shared" si="24"/>
        <v>0</v>
      </c>
      <c r="L54" s="279">
        <f t="shared" si="25"/>
        <v>0</v>
      </c>
      <c r="M54">
        <v>450.33</v>
      </c>
      <c r="N54">
        <v>450.33</v>
      </c>
      <c r="O54" s="263">
        <f t="shared" si="4"/>
        <v>0</v>
      </c>
      <c r="P54" s="279">
        <f t="shared" si="5"/>
        <v>0</v>
      </c>
      <c r="Q54">
        <v>38.35</v>
      </c>
      <c r="R54">
        <v>38.35</v>
      </c>
      <c r="S54" s="263">
        <f t="shared" si="6"/>
        <v>0</v>
      </c>
      <c r="T54" s="279">
        <f t="shared" si="7"/>
        <v>0</v>
      </c>
      <c r="U54" s="158"/>
    </row>
    <row r="55" spans="1:21" s="69" customFormat="1" ht="12.75">
      <c r="A55" t="s">
        <v>276</v>
      </c>
      <c r="B55" t="s">
        <v>417</v>
      </c>
      <c r="C55" s="321">
        <v>733337901</v>
      </c>
      <c r="D55" t="s">
        <v>447</v>
      </c>
      <c r="E55">
        <v>3335</v>
      </c>
      <c r="F55">
        <v>3335</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417</v>
      </c>
      <c r="C56" s="321">
        <v>733337901</v>
      </c>
      <c r="D56" t="s">
        <v>447</v>
      </c>
      <c r="E56">
        <v>3335</v>
      </c>
      <c r="F56">
        <v>3335</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421</v>
      </c>
      <c r="C57" s="321" t="s">
        <v>448</v>
      </c>
      <c r="D57" t="s">
        <v>449</v>
      </c>
      <c r="E57">
        <v>18891</v>
      </c>
      <c r="F57">
        <v>18891</v>
      </c>
      <c r="G57" s="263">
        <f t="shared" si="22"/>
        <v>0</v>
      </c>
      <c r="H57" s="279">
        <f t="shared" si="23"/>
        <v>0</v>
      </c>
      <c r="I57">
        <v>3849.54</v>
      </c>
      <c r="J57">
        <v>3849.54</v>
      </c>
      <c r="K57" s="263">
        <f t="shared" si="24"/>
        <v>0</v>
      </c>
      <c r="L57" s="279">
        <f t="shared" si="25"/>
        <v>0</v>
      </c>
      <c r="M57">
        <v>0</v>
      </c>
      <c r="N57">
        <v>0</v>
      </c>
      <c r="O57" s="263">
        <f t="shared" si="4"/>
        <v>0</v>
      </c>
      <c r="P57" s="279" t="e">
        <f t="shared" si="5"/>
        <v>#DIV/0!</v>
      </c>
      <c r="Q57">
        <v>42.49</v>
      </c>
      <c r="R57">
        <v>42.49</v>
      </c>
      <c r="S57" s="263">
        <f t="shared" si="6"/>
        <v>0</v>
      </c>
      <c r="T57" s="279">
        <f t="shared" si="7"/>
        <v>0</v>
      </c>
      <c r="U57" s="158"/>
    </row>
    <row r="58" spans="1:21" s="69" customFormat="1" ht="12.75">
      <c r="A58" t="s">
        <v>276</v>
      </c>
      <c r="B58" t="s">
        <v>425</v>
      </c>
      <c r="C58" s="321" t="s">
        <v>351</v>
      </c>
      <c r="D58" t="s">
        <v>450</v>
      </c>
      <c r="E58">
        <v>2551</v>
      </c>
      <c r="F58">
        <v>2551</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419</v>
      </c>
      <c r="C59" s="321" t="s">
        <v>451</v>
      </c>
      <c r="D59" t="s">
        <v>452</v>
      </c>
      <c r="E59">
        <v>2852</v>
      </c>
      <c r="F59">
        <v>2852</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419</v>
      </c>
      <c r="C60" s="321" t="s">
        <v>451</v>
      </c>
      <c r="D60" t="s">
        <v>452</v>
      </c>
      <c r="E60">
        <v>3682</v>
      </c>
      <c r="F60">
        <v>3682</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419</v>
      </c>
      <c r="C61" s="321" t="s">
        <v>451</v>
      </c>
      <c r="D61" t="s">
        <v>452</v>
      </c>
      <c r="E61">
        <v>8805</v>
      </c>
      <c r="F61">
        <v>8805</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419</v>
      </c>
      <c r="C62" s="321" t="s">
        <v>451</v>
      </c>
      <c r="D62" t="s">
        <v>452</v>
      </c>
      <c r="E62">
        <v>8805</v>
      </c>
      <c r="F62">
        <v>8805</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419</v>
      </c>
      <c r="C63" s="321" t="s">
        <v>451</v>
      </c>
      <c r="D63" t="s">
        <v>452</v>
      </c>
      <c r="E63">
        <v>8805</v>
      </c>
      <c r="F63">
        <v>8805</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419</v>
      </c>
      <c r="C64" s="321" t="s">
        <v>451</v>
      </c>
      <c r="D64" t="s">
        <v>452</v>
      </c>
      <c r="E64">
        <v>8805</v>
      </c>
      <c r="F64">
        <v>8805</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425</v>
      </c>
      <c r="C65" s="321">
        <v>925458101</v>
      </c>
      <c r="D65" t="s">
        <v>453</v>
      </c>
      <c r="E65">
        <v>3400</v>
      </c>
      <c r="F65">
        <v>3400</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454</v>
      </c>
      <c r="C66" s="321" t="s">
        <v>455</v>
      </c>
      <c r="D66" t="s">
        <v>358</v>
      </c>
      <c r="E66">
        <v>3733</v>
      </c>
      <c r="F66">
        <v>3733</v>
      </c>
      <c r="G66" s="263">
        <f t="shared" si="34"/>
        <v>0</v>
      </c>
      <c r="H66" s="279">
        <f t="shared" si="35"/>
        <v>0</v>
      </c>
      <c r="I66">
        <v>2898.97</v>
      </c>
      <c r="J66">
        <v>2898.97</v>
      </c>
      <c r="K66" s="263">
        <f t="shared" si="36"/>
        <v>0</v>
      </c>
      <c r="L66" s="279">
        <f t="shared" si="37"/>
        <v>0</v>
      </c>
      <c r="M66">
        <v>0</v>
      </c>
      <c r="N66">
        <v>0</v>
      </c>
      <c r="O66" s="263">
        <f t="shared" si="38"/>
        <v>0</v>
      </c>
      <c r="P66" s="279" t="e">
        <f t="shared" si="39"/>
        <v>#DIV/0!</v>
      </c>
      <c r="Q66">
        <v>101.02</v>
      </c>
      <c r="R66">
        <v>101.02</v>
      </c>
      <c r="S66" s="263">
        <f t="shared" si="40"/>
        <v>0</v>
      </c>
      <c r="T66" s="279">
        <f t="shared" si="41"/>
        <v>0</v>
      </c>
      <c r="U66" s="158"/>
    </row>
    <row r="67" spans="1:21" s="69" customFormat="1" ht="12.75">
      <c r="A67" t="s">
        <v>276</v>
      </c>
      <c r="B67" t="s">
        <v>454</v>
      </c>
      <c r="C67" s="321" t="s">
        <v>455</v>
      </c>
      <c r="D67" t="s">
        <v>358</v>
      </c>
      <c r="E67">
        <v>3733</v>
      </c>
      <c r="F67">
        <v>3733</v>
      </c>
      <c r="G67" s="263">
        <f t="shared" si="34"/>
        <v>0</v>
      </c>
      <c r="H67" s="279">
        <f t="shared" si="35"/>
        <v>0</v>
      </c>
      <c r="I67">
        <v>4348.46</v>
      </c>
      <c r="J67">
        <v>4348.46</v>
      </c>
      <c r="K67" s="263">
        <f t="shared" si="36"/>
        <v>0</v>
      </c>
      <c r="L67" s="279">
        <f t="shared" si="37"/>
        <v>0</v>
      </c>
      <c r="M67">
        <v>0</v>
      </c>
      <c r="N67">
        <v>0</v>
      </c>
      <c r="O67" s="263">
        <f t="shared" si="38"/>
        <v>0</v>
      </c>
      <c r="P67" s="279" t="e">
        <f t="shared" si="39"/>
        <v>#DIV/0!</v>
      </c>
      <c r="Q67">
        <v>151.52000000000001</v>
      </c>
      <c r="R67">
        <v>151.52000000000001</v>
      </c>
      <c r="S67" s="263">
        <f t="shared" si="40"/>
        <v>0</v>
      </c>
      <c r="T67" s="279">
        <f t="shared" si="41"/>
        <v>0</v>
      </c>
      <c r="U67" s="158"/>
    </row>
    <row r="68" spans="1:21" s="69" customFormat="1" ht="12.75">
      <c r="A68" t="s">
        <v>276</v>
      </c>
      <c r="B68" t="s">
        <v>425</v>
      </c>
      <c r="C68" s="321" t="s">
        <v>346</v>
      </c>
      <c r="D68" t="s">
        <v>456</v>
      </c>
      <c r="E68">
        <v>7.1999999999999995E-2</v>
      </c>
      <c r="F68">
        <v>7.1999999999999995E-2</v>
      </c>
      <c r="G68" s="263">
        <f t="shared" si="34"/>
        <v>0</v>
      </c>
      <c r="H68" s="279">
        <f t="shared" si="35"/>
        <v>0</v>
      </c>
      <c r="I68">
        <v>0.02</v>
      </c>
      <c r="J68">
        <v>0.02</v>
      </c>
      <c r="K68" s="263">
        <f t="shared" si="36"/>
        <v>0</v>
      </c>
      <c r="L68" s="279">
        <f t="shared" si="37"/>
        <v>0</v>
      </c>
      <c r="M68">
        <v>1193.3499999999999</v>
      </c>
      <c r="N68">
        <v>1193.3499999999999</v>
      </c>
      <c r="O68" s="263">
        <f t="shared" si="38"/>
        <v>0</v>
      </c>
      <c r="P68" s="279">
        <f t="shared" si="39"/>
        <v>0</v>
      </c>
      <c r="Q68">
        <v>0</v>
      </c>
      <c r="R68">
        <v>0</v>
      </c>
      <c r="S68" s="263">
        <f t="shared" si="40"/>
        <v>0</v>
      </c>
      <c r="T68" s="279" t="e">
        <f t="shared" si="41"/>
        <v>#DIV/0!</v>
      </c>
      <c r="U68" s="158"/>
    </row>
    <row r="69" spans="1:21" s="69" customFormat="1" ht="12.75">
      <c r="A69" t="s">
        <v>276</v>
      </c>
      <c r="B69" t="s">
        <v>417</v>
      </c>
      <c r="C69" s="321" t="s">
        <v>457</v>
      </c>
      <c r="D69" t="s">
        <v>458</v>
      </c>
      <c r="E69">
        <v>6140</v>
      </c>
      <c r="F69">
        <v>6140</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417</v>
      </c>
      <c r="C70" s="321" t="s">
        <v>457</v>
      </c>
      <c r="D70" t="s">
        <v>458</v>
      </c>
      <c r="E70">
        <v>6140</v>
      </c>
      <c r="F70">
        <v>6140</v>
      </c>
      <c r="G70" s="263">
        <f t="shared" si="34"/>
        <v>0</v>
      </c>
      <c r="H70" s="279">
        <f t="shared" si="35"/>
        <v>0</v>
      </c>
      <c r="I70">
        <v>0</v>
      </c>
      <c r="J70">
        <v>0</v>
      </c>
      <c r="K70" s="263">
        <f t="shared" si="36"/>
        <v>0</v>
      </c>
      <c r="L70" s="279" t="e">
        <f t="shared" si="37"/>
        <v>#DIV/0!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425</v>
      </c>
      <c r="C71" s="321" t="s">
        <v>459</v>
      </c>
      <c r="D71" t="s">
        <v>460</v>
      </c>
      <c r="E71">
        <v>685.37</v>
      </c>
      <c r="F71">
        <v>685.37</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t="s">
        <v>276</v>
      </c>
      <c r="B72" t="s">
        <v>425</v>
      </c>
      <c r="C72" s="321" t="s">
        <v>459</v>
      </c>
      <c r="D72" t="s">
        <v>460</v>
      </c>
      <c r="E72">
        <v>736.6</v>
      </c>
      <c r="F72">
        <v>736.6</v>
      </c>
      <c r="G72" s="263">
        <f t="shared" si="22"/>
        <v>0</v>
      </c>
      <c r="H72" s="279">
        <f t="shared" si="23"/>
        <v>0</v>
      </c>
      <c r="I72">
        <v>0</v>
      </c>
      <c r="J72">
        <v>0</v>
      </c>
      <c r="K72" s="263">
        <f t="shared" si="24"/>
        <v>0</v>
      </c>
      <c r="L72" s="279" t="e">
        <f t="shared" si="25"/>
        <v>#DIV/0!</v>
      </c>
      <c r="M72">
        <v>0</v>
      </c>
      <c r="N72">
        <v>0</v>
      </c>
      <c r="O72" s="263">
        <f t="shared" si="4"/>
        <v>0</v>
      </c>
      <c r="P72" s="279" t="e">
        <f t="shared" si="5"/>
        <v>#DIV/0!</v>
      </c>
      <c r="Q72">
        <v>0</v>
      </c>
      <c r="R72">
        <v>0</v>
      </c>
      <c r="S72" s="263">
        <f t="shared" si="6"/>
        <v>0</v>
      </c>
      <c r="T72" s="279" t="e">
        <f t="shared" si="7"/>
        <v>#DIV/0!</v>
      </c>
      <c r="U72" s="158"/>
    </row>
    <row r="73" spans="1:21" s="69" customFormat="1" ht="12.75">
      <c r="A73" t="s">
        <v>276</v>
      </c>
      <c r="B73" t="s">
        <v>425</v>
      </c>
      <c r="C73" s="321" t="s">
        <v>459</v>
      </c>
      <c r="D73" t="s">
        <v>460</v>
      </c>
      <c r="E73">
        <v>1236.7</v>
      </c>
      <c r="F73">
        <v>1236.7</v>
      </c>
      <c r="G73" s="263">
        <f t="shared" si="22"/>
        <v>0</v>
      </c>
      <c r="H73" s="279">
        <f t="shared" si="23"/>
        <v>0</v>
      </c>
      <c r="I73">
        <v>0</v>
      </c>
      <c r="J73">
        <v>0</v>
      </c>
      <c r="K73" s="263">
        <f t="shared" si="24"/>
        <v>0</v>
      </c>
      <c r="L73" s="279" t="e">
        <f t="shared" si="25"/>
        <v>#DIV/0!</v>
      </c>
      <c r="M73">
        <v>0</v>
      </c>
      <c r="N73">
        <v>0</v>
      </c>
      <c r="O73" s="263">
        <f t="shared" si="4"/>
        <v>0</v>
      </c>
      <c r="P73" s="279" t="e">
        <f t="shared" si="5"/>
        <v>#DIV/0!</v>
      </c>
      <c r="Q73">
        <v>0</v>
      </c>
      <c r="R73">
        <v>0</v>
      </c>
      <c r="S73" s="263">
        <f t="shared" si="6"/>
        <v>0</v>
      </c>
      <c r="T73" s="279" t="e">
        <f t="shared" si="7"/>
        <v>#DIV/0!</v>
      </c>
      <c r="U73" s="158"/>
    </row>
    <row r="74" spans="1:21" s="69" customFormat="1" ht="12.75">
      <c r="A74" t="s">
        <v>276</v>
      </c>
      <c r="B74" t="s">
        <v>425</v>
      </c>
      <c r="C74" s="321" t="s">
        <v>310</v>
      </c>
      <c r="D74" t="s">
        <v>461</v>
      </c>
      <c r="E74">
        <v>3750</v>
      </c>
      <c r="F74">
        <v>3750</v>
      </c>
      <c r="G74" s="263">
        <f t="shared" si="22"/>
        <v>0</v>
      </c>
      <c r="H74" s="279">
        <f t="shared" si="23"/>
        <v>0</v>
      </c>
      <c r="I74">
        <v>0</v>
      </c>
      <c r="J74">
        <v>0</v>
      </c>
      <c r="K74" s="263">
        <f t="shared" si="24"/>
        <v>0</v>
      </c>
      <c r="L74" s="279" t="e">
        <f t="shared" si="25"/>
        <v>#DIV/0!</v>
      </c>
      <c r="M74">
        <v>0</v>
      </c>
      <c r="N74">
        <v>0</v>
      </c>
      <c r="O74" s="263">
        <f t="shared" si="4"/>
        <v>0</v>
      </c>
      <c r="P74" s="279" t="e">
        <f t="shared" si="5"/>
        <v>#DIV/0!</v>
      </c>
      <c r="Q74">
        <v>0</v>
      </c>
      <c r="R74">
        <v>0</v>
      </c>
      <c r="S74" s="263">
        <f t="shared" si="6"/>
        <v>0</v>
      </c>
      <c r="T74" s="279" t="e">
        <f t="shared" si="7"/>
        <v>#DIV/0!</v>
      </c>
      <c r="U74" s="158"/>
    </row>
    <row r="75" spans="1:21" s="69" customFormat="1" ht="12.75">
      <c r="A75" t="s">
        <v>276</v>
      </c>
      <c r="B75" t="s">
        <v>425</v>
      </c>
      <c r="C75" s="321" t="s">
        <v>310</v>
      </c>
      <c r="D75" t="s">
        <v>461</v>
      </c>
      <c r="E75">
        <v>4450</v>
      </c>
      <c r="F75">
        <v>4450</v>
      </c>
      <c r="G75" s="263">
        <f t="shared" si="22"/>
        <v>0</v>
      </c>
      <c r="H75" s="279">
        <f t="shared" si="23"/>
        <v>0</v>
      </c>
      <c r="I75">
        <v>0</v>
      </c>
      <c r="J75">
        <v>0</v>
      </c>
      <c r="K75" s="263">
        <f t="shared" si="24"/>
        <v>0</v>
      </c>
      <c r="L75" s="279" t="e">
        <f t="shared" si="25"/>
        <v>#DIV/0!</v>
      </c>
      <c r="M75">
        <v>0</v>
      </c>
      <c r="N75">
        <v>0</v>
      </c>
      <c r="O75" s="263">
        <f t="shared" si="4"/>
        <v>0</v>
      </c>
      <c r="P75" s="279" t="e">
        <f t="shared" si="5"/>
        <v>#DIV/0!</v>
      </c>
      <c r="Q75">
        <v>0</v>
      </c>
      <c r="R75">
        <v>0</v>
      </c>
      <c r="S75" s="263">
        <f t="shared" si="6"/>
        <v>0</v>
      </c>
      <c r="T75" s="279" t="e">
        <f t="shared" si="7"/>
        <v>#DIV/0!</v>
      </c>
      <c r="U75" s="158"/>
    </row>
    <row r="76" spans="1:21" s="69" customFormat="1" ht="12.75">
      <c r="A76" t="s">
        <v>276</v>
      </c>
      <c r="B76" t="s">
        <v>425</v>
      </c>
      <c r="C76" s="321" t="s">
        <v>310</v>
      </c>
      <c r="D76" t="s">
        <v>461</v>
      </c>
      <c r="E76">
        <v>1543</v>
      </c>
      <c r="F76">
        <v>1543</v>
      </c>
      <c r="G76" s="263">
        <f t="shared" ref="G76" si="42">E76-F76</f>
        <v>0</v>
      </c>
      <c r="H76" s="279">
        <f t="shared" ref="H76" si="43">ROUND(G76/E76,10)</f>
        <v>0</v>
      </c>
      <c r="I76">
        <v>0</v>
      </c>
      <c r="J76">
        <v>0</v>
      </c>
      <c r="K76" s="263">
        <f t="shared" ref="K76" si="44">I76-J76</f>
        <v>0</v>
      </c>
      <c r="L76" s="279" t="e">
        <f t="shared" ref="L76" si="45">ROUND(K76/I76,10)</f>
        <v>#DIV/0!</v>
      </c>
      <c r="M76">
        <v>0</v>
      </c>
      <c r="N76">
        <v>0</v>
      </c>
      <c r="O76" s="263">
        <f t="shared" ref="O76" si="46">M76-N76</f>
        <v>0</v>
      </c>
      <c r="P76" s="279" t="e">
        <f t="shared" ref="P76" si="47">ROUND(O76/M76,10)</f>
        <v>#DIV/0!</v>
      </c>
      <c r="Q76">
        <v>0</v>
      </c>
      <c r="R76">
        <v>0</v>
      </c>
      <c r="S76" s="263">
        <f t="shared" ref="S76" si="48">Q76-R76</f>
        <v>0</v>
      </c>
      <c r="T76" s="279" t="e">
        <f t="shared" ref="T76" si="49">ROUND(S76/Q76,10)</f>
        <v>#DIV/0!</v>
      </c>
      <c r="U76" s="158"/>
    </row>
    <row r="77" spans="1:21" s="69" customFormat="1" ht="15">
      <c r="A77" s="316" t="s">
        <v>276</v>
      </c>
      <c r="B77" s="316" t="s">
        <v>425</v>
      </c>
      <c r="C77" s="325" t="s">
        <v>310</v>
      </c>
      <c r="D77" s="316" t="s">
        <v>461</v>
      </c>
      <c r="E77" s="316">
        <v>1543</v>
      </c>
      <c r="F77" s="316">
        <v>1543</v>
      </c>
      <c r="G77" s="263">
        <f t="shared" si="22"/>
        <v>0</v>
      </c>
      <c r="H77" s="279">
        <f t="shared" si="23"/>
        <v>0</v>
      </c>
      <c r="I77" s="316">
        <v>0</v>
      </c>
      <c r="J77" s="316">
        <v>0</v>
      </c>
      <c r="K77" s="263">
        <f t="shared" si="24"/>
        <v>0</v>
      </c>
      <c r="L77" s="279" t="e">
        <f t="shared" si="25"/>
        <v>#DIV/0!</v>
      </c>
      <c r="M77" s="316">
        <v>0</v>
      </c>
      <c r="N77" s="316">
        <v>0</v>
      </c>
      <c r="O77" s="263">
        <f t="shared" si="4"/>
        <v>0</v>
      </c>
      <c r="P77" s="279" t="e">
        <f t="shared" si="5"/>
        <v>#DIV/0!</v>
      </c>
      <c r="Q77" s="316">
        <v>0</v>
      </c>
      <c r="R77" s="316">
        <v>0</v>
      </c>
      <c r="S77" s="263">
        <f t="shared" si="6"/>
        <v>0</v>
      </c>
      <c r="T77" s="279" t="e">
        <f t="shared" si="7"/>
        <v>#DIV/0!</v>
      </c>
      <c r="U77" s="158"/>
    </row>
    <row r="78" spans="1:21" s="69" customFormat="1" ht="15">
      <c r="A78" s="316" t="s">
        <v>276</v>
      </c>
      <c r="B78" s="316" t="s">
        <v>425</v>
      </c>
      <c r="C78" s="325" t="s">
        <v>399</v>
      </c>
      <c r="D78" s="316" t="s">
        <v>427</v>
      </c>
      <c r="E78" s="316">
        <v>20000</v>
      </c>
      <c r="F78" s="316">
        <v>20000</v>
      </c>
      <c r="G78" s="263">
        <f t="shared" si="22"/>
        <v>0</v>
      </c>
      <c r="H78" s="279">
        <f t="shared" si="23"/>
        <v>0</v>
      </c>
      <c r="I78" s="316">
        <v>0</v>
      </c>
      <c r="J78" s="316">
        <v>0</v>
      </c>
      <c r="K78" s="263">
        <f t="shared" si="24"/>
        <v>0</v>
      </c>
      <c r="L78" s="279" t="e">
        <f t="shared" si="25"/>
        <v>#DIV/0!</v>
      </c>
      <c r="M78" s="316">
        <v>0</v>
      </c>
      <c r="N78" s="316">
        <v>0</v>
      </c>
      <c r="O78" s="263">
        <f t="shared" si="4"/>
        <v>0</v>
      </c>
      <c r="P78" s="279" t="e">
        <f t="shared" si="5"/>
        <v>#DIV/0!</v>
      </c>
      <c r="Q78" s="316">
        <v>0</v>
      </c>
      <c r="R78" s="316">
        <v>0</v>
      </c>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644983.74199999997</v>
      </c>
      <c r="F83" s="275">
        <f>SUM(F2:F82)</f>
        <v>644983.74199999997</v>
      </c>
      <c r="G83" s="169">
        <f>SUM(G2:G82)</f>
        <v>0</v>
      </c>
      <c r="H83" s="279">
        <f>ROUND(G83/E83,10)</f>
        <v>0</v>
      </c>
      <c r="I83" s="168">
        <f>SUM(I2:I82)</f>
        <v>46678.879999999997</v>
      </c>
      <c r="J83" s="169">
        <f>SUM(J2:J82)</f>
        <v>46678.879999999997</v>
      </c>
      <c r="K83" s="169">
        <f>SUM(K2:K82)</f>
        <v>0</v>
      </c>
      <c r="L83" s="280">
        <f>ROUND(K83/I83,10)</f>
        <v>0</v>
      </c>
      <c r="M83" s="168">
        <f>SUM(M2:M82)</f>
        <v>1643.6799999999998</v>
      </c>
      <c r="N83" s="169">
        <f>SUM(N2:N82)</f>
        <v>1643.6799999999998</v>
      </c>
      <c r="O83" s="169">
        <f>SUM(O2:O82)</f>
        <v>0</v>
      </c>
      <c r="P83" s="280">
        <f>ROUND(O83/M83,10)</f>
        <v>0</v>
      </c>
      <c r="Q83" s="168">
        <f>SUM(Q2:Q82)</f>
        <v>960.59999999999991</v>
      </c>
      <c r="R83" s="169">
        <f>SUM(R2:R82)</f>
        <v>960.59999999999991</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2282.29</v>
      </c>
      <c r="E2" s="316">
        <v>2282.29</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2282.29</v>
      </c>
      <c r="E8" s="269">
        <f>SUM(E2:E7)</f>
        <v>2282.29</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399</v>
      </c>
      <c r="B2" s="316" t="s">
        <v>427</v>
      </c>
      <c r="C2" s="316">
        <v>20000</v>
      </c>
      <c r="D2" s="320">
        <v>44162</v>
      </c>
      <c r="E2" s="316" t="s">
        <v>425</v>
      </c>
      <c r="F2" s="316">
        <v>1277.5</v>
      </c>
      <c r="G2" s="316"/>
      <c r="H2" s="202">
        <f t="shared" ref="H2:H81" si="0">F2-G2</f>
        <v>1277.5</v>
      </c>
      <c r="I2" s="285">
        <f t="shared" ref="I2:I81" si="1">ROUND(H2/F2,10)</f>
        <v>1</v>
      </c>
      <c r="J2">
        <v>1277.5</v>
      </c>
      <c r="K2">
        <v>1277.5</v>
      </c>
      <c r="L2">
        <v>0</v>
      </c>
      <c r="M2"/>
      <c r="N2"/>
      <c r="O2"/>
      <c r="P2" s="202">
        <f t="shared" ref="P2:P81" si="2">J2-N2</f>
        <v>1277.5</v>
      </c>
      <c r="Q2" s="283">
        <f>ROUND(P2/J2,10)</f>
        <v>1</v>
      </c>
      <c r="R2" s="202">
        <f>K2-M2</f>
        <v>1277.5</v>
      </c>
      <c r="S2" s="283">
        <f>ROUND(R2/K2,10)</f>
        <v>1</v>
      </c>
      <c r="T2" s="202">
        <f>L2-O2</f>
        <v>0</v>
      </c>
      <c r="U2" s="283" t="e">
        <f>ROUND(T2/L2,10)</f>
        <v>#DIV/0!</v>
      </c>
      <c r="V2" s="8"/>
    </row>
    <row r="3" spans="1:22" ht="15">
      <c r="A3" s="325" t="s">
        <v>399</v>
      </c>
      <c r="B3" s="316" t="s">
        <v>427</v>
      </c>
      <c r="C3" s="316">
        <v>20000</v>
      </c>
      <c r="D3" s="320">
        <v>44301</v>
      </c>
      <c r="E3" s="316" t="s">
        <v>425</v>
      </c>
      <c r="F3" s="316">
        <v>1295</v>
      </c>
      <c r="G3" s="316"/>
      <c r="H3" s="202">
        <f t="shared" si="0"/>
        <v>1295</v>
      </c>
      <c r="I3" s="285">
        <f t="shared" si="1"/>
        <v>1</v>
      </c>
      <c r="J3">
        <v>1295</v>
      </c>
      <c r="K3">
        <v>1295</v>
      </c>
      <c r="L3">
        <v>0</v>
      </c>
      <c r="M3"/>
      <c r="N3"/>
      <c r="O3"/>
      <c r="P3" s="202">
        <f t="shared" si="2"/>
        <v>1295</v>
      </c>
      <c r="Q3" s="283">
        <f t="shared" ref="Q3:Q82" si="3">ROUND(P3/J3,10)</f>
        <v>1</v>
      </c>
      <c r="R3" s="202">
        <f t="shared" ref="R3:R81" si="4">K3-M3</f>
        <v>1295</v>
      </c>
      <c r="S3" s="283">
        <f t="shared" ref="S3:S81" si="5">ROUND(R3/K3,10)</f>
        <v>1</v>
      </c>
      <c r="T3" s="202">
        <f t="shared" ref="T3:T81" si="6">L3-O3</f>
        <v>0</v>
      </c>
      <c r="U3" s="283" t="e">
        <f t="shared" ref="U3:U81" si="7">ROUND(T3/L3,10)</f>
        <v>#DIV/0!</v>
      </c>
      <c r="V3" s="8"/>
    </row>
    <row r="4" spans="1:22" ht="15">
      <c r="A4" s="325" t="s">
        <v>330</v>
      </c>
      <c r="B4" s="316" t="s">
        <v>428</v>
      </c>
      <c r="C4" s="316">
        <v>7800</v>
      </c>
      <c r="D4" s="320">
        <v>44687</v>
      </c>
      <c r="E4" s="316" t="s">
        <v>425</v>
      </c>
      <c r="F4" s="316">
        <v>1719.69</v>
      </c>
      <c r="G4" s="316"/>
      <c r="H4" s="202">
        <f t="shared" si="0"/>
        <v>1719.69</v>
      </c>
      <c r="I4" s="285">
        <f t="shared" si="1"/>
        <v>1</v>
      </c>
      <c r="J4">
        <v>1719.69</v>
      </c>
      <c r="K4">
        <v>1719.69</v>
      </c>
      <c r="L4">
        <v>0</v>
      </c>
      <c r="M4"/>
      <c r="N4"/>
      <c r="O4"/>
      <c r="P4" s="202">
        <f t="shared" si="2"/>
        <v>1719.69</v>
      </c>
      <c r="Q4" s="283">
        <f t="shared" si="3"/>
        <v>1</v>
      </c>
      <c r="R4" s="202">
        <f t="shared" si="4"/>
        <v>1719.69</v>
      </c>
      <c r="S4" s="283">
        <f t="shared" si="5"/>
        <v>1</v>
      </c>
      <c r="T4" s="202">
        <f t="shared" si="6"/>
        <v>0</v>
      </c>
      <c r="U4" s="283" t="e">
        <f t="shared" si="7"/>
        <v>#DIV/0!</v>
      </c>
      <c r="V4" s="8"/>
    </row>
    <row r="5" spans="1:22" ht="15">
      <c r="A5" s="325" t="s">
        <v>407</v>
      </c>
      <c r="B5" s="316" t="s">
        <v>429</v>
      </c>
      <c r="C5" s="316">
        <v>7000</v>
      </c>
      <c r="D5" s="320">
        <v>44915</v>
      </c>
      <c r="E5" s="316" t="s">
        <v>425</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636274409</v>
      </c>
      <c r="B6" s="316" t="s">
        <v>430</v>
      </c>
      <c r="C6" s="316">
        <v>3800</v>
      </c>
      <c r="D6" s="320">
        <v>44937</v>
      </c>
      <c r="E6" s="316" t="s">
        <v>425</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431</v>
      </c>
      <c r="B7" s="316" t="s">
        <v>432</v>
      </c>
      <c r="C7" s="316">
        <v>5497</v>
      </c>
      <c r="D7" s="320">
        <v>43775</v>
      </c>
      <c r="E7" s="316" t="s">
        <v>419</v>
      </c>
      <c r="F7" s="316">
        <v>338.07</v>
      </c>
      <c r="G7" s="316"/>
      <c r="H7" s="202">
        <f t="shared" ref="H7:H18" si="8">F7-G7</f>
        <v>338.07</v>
      </c>
      <c r="I7" s="285">
        <f t="shared" ref="I7:I18" si="9">ROUND(H7/F7,10)</f>
        <v>1</v>
      </c>
      <c r="J7">
        <v>374.95</v>
      </c>
      <c r="K7">
        <v>348.09</v>
      </c>
      <c r="L7">
        <v>-26.86</v>
      </c>
      <c r="M7"/>
      <c r="N7"/>
      <c r="O7"/>
      <c r="P7" s="202">
        <f t="shared" ref="P7:P18" si="10">J7-N7</f>
        <v>374.95</v>
      </c>
      <c r="Q7" s="283">
        <f t="shared" ref="Q7:Q18" si="11">ROUND(P7/J7,10)</f>
        <v>1</v>
      </c>
      <c r="R7" s="202">
        <f t="shared" ref="R7:R18" si="12">K7-M7</f>
        <v>348.09</v>
      </c>
      <c r="S7" s="283">
        <f t="shared" ref="S7:S18" si="13">ROUND(R7/K7,10)</f>
        <v>1</v>
      </c>
      <c r="T7" s="202">
        <f t="shared" ref="T7:T18" si="14">L7-O7</f>
        <v>-26.86</v>
      </c>
      <c r="U7" s="283">
        <f t="shared" ref="U7:U18" si="15">ROUND(T7/L7,10)</f>
        <v>1</v>
      </c>
      <c r="V7" s="8"/>
    </row>
    <row r="8" spans="1:22" ht="15">
      <c r="A8" s="325" t="s">
        <v>431</v>
      </c>
      <c r="B8" s="316" t="s">
        <v>432</v>
      </c>
      <c r="C8" s="316">
        <v>5497</v>
      </c>
      <c r="D8" s="320">
        <v>44140</v>
      </c>
      <c r="E8" s="316" t="s">
        <v>419</v>
      </c>
      <c r="F8" s="316">
        <v>354.56</v>
      </c>
      <c r="G8" s="316"/>
      <c r="H8" s="202">
        <f t="shared" si="8"/>
        <v>354.56</v>
      </c>
      <c r="I8" s="285">
        <f t="shared" si="9"/>
        <v>1</v>
      </c>
      <c r="J8">
        <v>419.64</v>
      </c>
      <c r="K8">
        <v>365.07</v>
      </c>
      <c r="L8">
        <v>-54.57</v>
      </c>
      <c r="M8"/>
      <c r="N8"/>
      <c r="O8"/>
      <c r="P8" s="202">
        <f t="shared" si="10"/>
        <v>419.64</v>
      </c>
      <c r="Q8" s="283">
        <f t="shared" si="11"/>
        <v>1</v>
      </c>
      <c r="R8" s="202">
        <f t="shared" si="12"/>
        <v>365.07</v>
      </c>
      <c r="S8" s="283">
        <f t="shared" si="13"/>
        <v>1</v>
      </c>
      <c r="T8" s="202">
        <f t="shared" si="14"/>
        <v>-54.57</v>
      </c>
      <c r="U8" s="283">
        <f t="shared" si="15"/>
        <v>1</v>
      </c>
      <c r="V8" s="8"/>
    </row>
    <row r="9" spans="1:22" ht="15">
      <c r="A9" s="325" t="s">
        <v>431</v>
      </c>
      <c r="B9" s="316" t="s">
        <v>432</v>
      </c>
      <c r="C9" s="316">
        <v>5497</v>
      </c>
      <c r="D9" s="320">
        <v>44504</v>
      </c>
      <c r="E9" s="316" t="s">
        <v>419</v>
      </c>
      <c r="F9" s="316">
        <v>362.8</v>
      </c>
      <c r="G9" s="316"/>
      <c r="H9" s="202">
        <f t="shared" si="8"/>
        <v>362.8</v>
      </c>
      <c r="I9" s="285">
        <f t="shared" si="9"/>
        <v>1</v>
      </c>
      <c r="J9">
        <v>422.54</v>
      </c>
      <c r="K9">
        <v>373.56</v>
      </c>
      <c r="L9">
        <v>-48.98</v>
      </c>
      <c r="M9"/>
      <c r="N9"/>
      <c r="O9"/>
      <c r="P9" s="202">
        <f t="shared" si="10"/>
        <v>422.54</v>
      </c>
      <c r="Q9" s="283">
        <f t="shared" si="11"/>
        <v>1</v>
      </c>
      <c r="R9" s="202">
        <f t="shared" si="12"/>
        <v>373.56</v>
      </c>
      <c r="S9" s="283">
        <f t="shared" si="13"/>
        <v>1</v>
      </c>
      <c r="T9" s="202">
        <f t="shared" si="14"/>
        <v>-48.98</v>
      </c>
      <c r="U9" s="283">
        <f t="shared" si="15"/>
        <v>1</v>
      </c>
      <c r="V9" s="8"/>
    </row>
    <row r="10" spans="1:22" ht="15">
      <c r="A10" s="325" t="s">
        <v>431</v>
      </c>
      <c r="B10" s="316" t="s">
        <v>432</v>
      </c>
      <c r="C10" s="316">
        <v>4674</v>
      </c>
      <c r="D10" s="320">
        <v>44868</v>
      </c>
      <c r="E10" s="316" t="s">
        <v>419</v>
      </c>
      <c r="F10" s="316">
        <v>308.48</v>
      </c>
      <c r="G10" s="316"/>
      <c r="H10" s="202">
        <f t="shared" si="8"/>
        <v>308.48</v>
      </c>
      <c r="I10" s="285">
        <f t="shared" si="9"/>
        <v>1</v>
      </c>
      <c r="J10">
        <v>304.92</v>
      </c>
      <c r="K10">
        <v>317.63</v>
      </c>
      <c r="L10">
        <v>12.71</v>
      </c>
      <c r="M10"/>
      <c r="N10"/>
      <c r="O10"/>
      <c r="P10" s="202">
        <f t="shared" si="10"/>
        <v>304.92</v>
      </c>
      <c r="Q10" s="283">
        <f t="shared" si="11"/>
        <v>1</v>
      </c>
      <c r="R10" s="202">
        <f t="shared" si="12"/>
        <v>317.63</v>
      </c>
      <c r="S10" s="283">
        <f t="shared" si="13"/>
        <v>1</v>
      </c>
      <c r="T10" s="202">
        <f t="shared" si="14"/>
        <v>12.71</v>
      </c>
      <c r="U10" s="283">
        <f t="shared" si="15"/>
        <v>1</v>
      </c>
      <c r="V10" s="8"/>
    </row>
    <row r="11" spans="1:22" ht="15">
      <c r="A11" s="325" t="s">
        <v>431</v>
      </c>
      <c r="B11" s="316" t="s">
        <v>432</v>
      </c>
      <c r="C11" s="316">
        <v>5497</v>
      </c>
      <c r="D11" s="320">
        <v>43591</v>
      </c>
      <c r="E11" s="316" t="s">
        <v>419</v>
      </c>
      <c r="F11" s="316">
        <v>1179.1099999999999</v>
      </c>
      <c r="G11" s="316"/>
      <c r="H11" s="202">
        <f t="shared" si="8"/>
        <v>1179.1099999999999</v>
      </c>
      <c r="I11" s="285">
        <f t="shared" si="9"/>
        <v>1</v>
      </c>
      <c r="J11">
        <v>1316.59</v>
      </c>
      <c r="K11">
        <v>1214.07</v>
      </c>
      <c r="L11">
        <v>-102.52</v>
      </c>
      <c r="M11"/>
      <c r="N11"/>
      <c r="O11"/>
      <c r="P11" s="202">
        <f t="shared" si="10"/>
        <v>1316.59</v>
      </c>
      <c r="Q11" s="283">
        <f t="shared" si="11"/>
        <v>1</v>
      </c>
      <c r="R11" s="202">
        <f t="shared" si="12"/>
        <v>1214.07</v>
      </c>
      <c r="S11" s="283">
        <f t="shared" si="13"/>
        <v>1</v>
      </c>
      <c r="T11" s="202">
        <f t="shared" si="14"/>
        <v>-102.52</v>
      </c>
      <c r="U11" s="283">
        <f t="shared" si="15"/>
        <v>1</v>
      </c>
      <c r="V11" s="8"/>
    </row>
    <row r="12" spans="1:22" ht="15">
      <c r="A12" s="325" t="s">
        <v>431</v>
      </c>
      <c r="B12" s="316" t="s">
        <v>432</v>
      </c>
      <c r="C12" s="316">
        <v>5497</v>
      </c>
      <c r="D12" s="320">
        <v>43958</v>
      </c>
      <c r="E12" s="316" t="s">
        <v>419</v>
      </c>
      <c r="F12" s="316">
        <v>1228.58</v>
      </c>
      <c r="G12" s="316"/>
      <c r="H12" s="202">
        <f t="shared" si="8"/>
        <v>1228.58</v>
      </c>
      <c r="I12" s="285">
        <f t="shared" si="9"/>
        <v>1</v>
      </c>
      <c r="J12">
        <v>1331.84</v>
      </c>
      <c r="K12">
        <v>1265.01</v>
      </c>
      <c r="L12">
        <v>-66.83</v>
      </c>
      <c r="M12"/>
      <c r="N12"/>
      <c r="O12"/>
      <c r="P12" s="202">
        <f t="shared" si="10"/>
        <v>1331.84</v>
      </c>
      <c r="Q12" s="283">
        <f t="shared" si="11"/>
        <v>1</v>
      </c>
      <c r="R12" s="202">
        <f t="shared" si="12"/>
        <v>1265.01</v>
      </c>
      <c r="S12" s="283">
        <f t="shared" si="13"/>
        <v>1</v>
      </c>
      <c r="T12" s="202">
        <f t="shared" si="14"/>
        <v>-66.83</v>
      </c>
      <c r="U12" s="283">
        <f t="shared" si="15"/>
        <v>1</v>
      </c>
      <c r="V12" s="8"/>
    </row>
    <row r="13" spans="1:22" ht="15">
      <c r="A13" s="325" t="s">
        <v>431</v>
      </c>
      <c r="B13" s="316" t="s">
        <v>432</v>
      </c>
      <c r="C13" s="316">
        <v>5497</v>
      </c>
      <c r="D13" s="320">
        <v>44322</v>
      </c>
      <c r="E13" s="316" t="s">
        <v>419</v>
      </c>
      <c r="F13" s="316">
        <v>1253.32</v>
      </c>
      <c r="G13" s="316"/>
      <c r="H13" s="202">
        <f t="shared" si="8"/>
        <v>1253.32</v>
      </c>
      <c r="I13" s="285">
        <f t="shared" si="9"/>
        <v>1</v>
      </c>
      <c r="J13">
        <v>1514.32</v>
      </c>
      <c r="K13">
        <v>1290.48</v>
      </c>
      <c r="L13">
        <v>-223.84</v>
      </c>
      <c r="M13"/>
      <c r="N13"/>
      <c r="O13"/>
      <c r="P13" s="202">
        <f t="shared" si="10"/>
        <v>1514.32</v>
      </c>
      <c r="Q13" s="283">
        <f t="shared" si="11"/>
        <v>1</v>
      </c>
      <c r="R13" s="202">
        <f t="shared" si="12"/>
        <v>1290.48</v>
      </c>
      <c r="S13" s="283">
        <f t="shared" si="13"/>
        <v>1</v>
      </c>
      <c r="T13" s="202">
        <f t="shared" si="14"/>
        <v>-223.84</v>
      </c>
      <c r="U13" s="283">
        <f t="shared" si="15"/>
        <v>1</v>
      </c>
      <c r="V13" s="8"/>
    </row>
    <row r="14" spans="1:22" ht="15">
      <c r="A14" s="325" t="s">
        <v>431</v>
      </c>
      <c r="B14" s="316" t="s">
        <v>432</v>
      </c>
      <c r="C14" s="316">
        <v>5497</v>
      </c>
      <c r="D14" s="320">
        <v>44685</v>
      </c>
      <c r="E14" s="316" t="s">
        <v>419</v>
      </c>
      <c r="F14" s="316">
        <v>1269.81</v>
      </c>
      <c r="G14" s="316"/>
      <c r="H14" s="202">
        <f t="shared" si="8"/>
        <v>1269.81</v>
      </c>
      <c r="I14" s="285">
        <f t="shared" si="9"/>
        <v>1</v>
      </c>
      <c r="J14">
        <v>1352.41</v>
      </c>
      <c r="K14">
        <v>1307.46</v>
      </c>
      <c r="L14">
        <v>-44.95</v>
      </c>
      <c r="M14"/>
      <c r="N14"/>
      <c r="O14"/>
      <c r="P14" s="202">
        <f t="shared" si="10"/>
        <v>1352.41</v>
      </c>
      <c r="Q14" s="283">
        <f t="shared" si="11"/>
        <v>1</v>
      </c>
      <c r="R14" s="202">
        <f t="shared" si="12"/>
        <v>1307.46</v>
      </c>
      <c r="S14" s="283">
        <f t="shared" si="13"/>
        <v>1</v>
      </c>
      <c r="T14" s="202">
        <f t="shared" si="14"/>
        <v>-44.95</v>
      </c>
      <c r="U14" s="283">
        <f t="shared" si="15"/>
        <v>1</v>
      </c>
      <c r="V14" s="8"/>
    </row>
    <row r="15" spans="1:22" ht="15">
      <c r="A15" s="325" t="s">
        <v>431</v>
      </c>
      <c r="B15" s="316" t="s">
        <v>432</v>
      </c>
      <c r="C15" s="316">
        <v>5497</v>
      </c>
      <c r="D15" s="320">
        <v>43521</v>
      </c>
      <c r="E15" s="316" t="s">
        <v>419</v>
      </c>
      <c r="F15" s="316">
        <v>3710.47</v>
      </c>
      <c r="G15" s="316"/>
      <c r="H15" s="202">
        <f t="shared" si="8"/>
        <v>3710.47</v>
      </c>
      <c r="I15" s="285">
        <f t="shared" si="9"/>
        <v>1</v>
      </c>
      <c r="J15">
        <v>4211.01</v>
      </c>
      <c r="K15">
        <v>3820.48</v>
      </c>
      <c r="L15">
        <v>-390.53</v>
      </c>
      <c r="M15"/>
      <c r="N15"/>
      <c r="O15"/>
      <c r="P15" s="202">
        <f t="shared" si="10"/>
        <v>4211.01</v>
      </c>
      <c r="Q15" s="283">
        <f t="shared" si="11"/>
        <v>1</v>
      </c>
      <c r="R15" s="202">
        <f t="shared" si="12"/>
        <v>3820.48</v>
      </c>
      <c r="S15" s="283">
        <f t="shared" si="13"/>
        <v>1</v>
      </c>
      <c r="T15" s="202">
        <f t="shared" si="14"/>
        <v>-390.53</v>
      </c>
      <c r="U15" s="283">
        <f t="shared" si="15"/>
        <v>1</v>
      </c>
      <c r="V15" s="8"/>
    </row>
    <row r="16" spans="1:22" ht="15">
      <c r="A16" s="325">
        <v>599933900</v>
      </c>
      <c r="B16" s="316" t="s">
        <v>433</v>
      </c>
      <c r="C16" s="316">
        <v>3050</v>
      </c>
      <c r="D16" s="320">
        <v>44315</v>
      </c>
      <c r="E16" s="316" t="s">
        <v>419</v>
      </c>
      <c r="F16" s="316">
        <v>841.8</v>
      </c>
      <c r="G16" s="316"/>
      <c r="H16" s="202">
        <f t="shared" si="8"/>
        <v>841.8</v>
      </c>
      <c r="I16" s="285">
        <f t="shared" si="9"/>
        <v>1</v>
      </c>
      <c r="J16">
        <v>1017.02</v>
      </c>
      <c r="K16">
        <v>866.76</v>
      </c>
      <c r="L16">
        <v>-150.26</v>
      </c>
      <c r="M16"/>
      <c r="N16"/>
      <c r="O16"/>
      <c r="P16" s="202">
        <f t="shared" si="10"/>
        <v>1017.02</v>
      </c>
      <c r="Q16" s="283">
        <f t="shared" si="11"/>
        <v>1</v>
      </c>
      <c r="R16" s="202">
        <f t="shared" si="12"/>
        <v>866.76</v>
      </c>
      <c r="S16" s="283">
        <f t="shared" si="13"/>
        <v>1</v>
      </c>
      <c r="T16" s="202">
        <f t="shared" si="14"/>
        <v>-150.26</v>
      </c>
      <c r="U16" s="283">
        <f t="shared" si="15"/>
        <v>1</v>
      </c>
      <c r="V16" s="8"/>
    </row>
    <row r="17" spans="1:22" ht="15">
      <c r="A17" s="325" t="s">
        <v>278</v>
      </c>
      <c r="B17" s="316" t="s">
        <v>275</v>
      </c>
      <c r="C17" s="316">
        <v>709976.3</v>
      </c>
      <c r="D17" s="320">
        <v>44896</v>
      </c>
      <c r="E17" s="316" t="s">
        <v>425</v>
      </c>
      <c r="F17" s="316">
        <v>0</v>
      </c>
      <c r="G17" s="316"/>
      <c r="H17" s="202">
        <f t="shared" si="8"/>
        <v>0</v>
      </c>
      <c r="I17" s="285" t="e">
        <f t="shared" si="9"/>
        <v>#DIV/0!</v>
      </c>
      <c r="J17">
        <v>0</v>
      </c>
      <c r="K17">
        <v>0</v>
      </c>
      <c r="L17">
        <v>0</v>
      </c>
      <c r="M17"/>
      <c r="N17"/>
      <c r="O17"/>
      <c r="P17" s="202">
        <f t="shared" si="10"/>
        <v>0</v>
      </c>
      <c r="Q17" s="283" t="e">
        <f t="shared" si="11"/>
        <v>#DIV/0!</v>
      </c>
      <c r="R17" s="202">
        <f t="shared" si="12"/>
        <v>0</v>
      </c>
      <c r="S17" s="283" t="e">
        <f t="shared" si="13"/>
        <v>#DIV/0!</v>
      </c>
      <c r="T17" s="202">
        <f t="shared" si="14"/>
        <v>0</v>
      </c>
      <c r="U17" s="283" t="e">
        <f t="shared" si="15"/>
        <v>#DIV/0!</v>
      </c>
      <c r="V17" s="8"/>
    </row>
    <row r="18" spans="1:22" ht="15">
      <c r="A18" s="325">
        <v>403197908</v>
      </c>
      <c r="B18" s="316" t="s">
        <v>295</v>
      </c>
      <c r="C18" s="316">
        <v>1495</v>
      </c>
      <c r="D18" s="320">
        <v>42871</v>
      </c>
      <c r="E18" s="316" t="s">
        <v>419</v>
      </c>
      <c r="F18" s="316">
        <v>788.61</v>
      </c>
      <c r="G18" s="316"/>
      <c r="H18" s="202">
        <f t="shared" si="8"/>
        <v>788.61</v>
      </c>
      <c r="I18" s="285">
        <f t="shared" si="9"/>
        <v>1</v>
      </c>
      <c r="J18">
        <v>861.4</v>
      </c>
      <c r="K18">
        <v>811.99</v>
      </c>
      <c r="L18">
        <v>-49.41</v>
      </c>
      <c r="M18"/>
      <c r="N18"/>
      <c r="O18"/>
      <c r="P18" s="202">
        <f t="shared" si="10"/>
        <v>861.4</v>
      </c>
      <c r="Q18" s="283">
        <f t="shared" si="11"/>
        <v>1</v>
      </c>
      <c r="R18" s="202">
        <f t="shared" si="12"/>
        <v>811.99</v>
      </c>
      <c r="S18" s="283">
        <f t="shared" si="13"/>
        <v>1</v>
      </c>
      <c r="T18" s="202">
        <f t="shared" si="14"/>
        <v>-49.41</v>
      </c>
      <c r="U18" s="283">
        <f t="shared" si="15"/>
        <v>1</v>
      </c>
      <c r="V18" s="8"/>
    </row>
    <row r="19" spans="1:22" ht="15">
      <c r="A19" s="325">
        <v>403197908</v>
      </c>
      <c r="B19" s="316" t="s">
        <v>295</v>
      </c>
      <c r="C19" s="316">
        <v>2330</v>
      </c>
      <c r="D19" s="320">
        <v>44334</v>
      </c>
      <c r="E19" s="316" t="s">
        <v>419</v>
      </c>
      <c r="F19" s="316">
        <v>1843.61</v>
      </c>
      <c r="G19" s="316"/>
      <c r="H19" s="202">
        <f t="shared" si="0"/>
        <v>1843.61</v>
      </c>
      <c r="I19" s="285">
        <f t="shared" si="1"/>
        <v>1</v>
      </c>
      <c r="J19">
        <v>2225.98</v>
      </c>
      <c r="K19">
        <v>1898.27</v>
      </c>
      <c r="L19">
        <v>-327.71</v>
      </c>
      <c r="M19"/>
      <c r="N19"/>
      <c r="O19"/>
      <c r="P19" s="202">
        <f t="shared" si="2"/>
        <v>2225.98</v>
      </c>
      <c r="Q19" s="283">
        <f t="shared" si="3"/>
        <v>1</v>
      </c>
      <c r="R19" s="202">
        <f t="shared" si="4"/>
        <v>1898.27</v>
      </c>
      <c r="S19" s="283">
        <f t="shared" si="5"/>
        <v>1</v>
      </c>
      <c r="T19" s="202">
        <f t="shared" si="6"/>
        <v>-327.71</v>
      </c>
      <c r="U19" s="283">
        <f t="shared" si="7"/>
        <v>1</v>
      </c>
      <c r="V19" s="8"/>
    </row>
    <row r="20" spans="1:22" ht="15">
      <c r="A20" s="325">
        <v>403197908</v>
      </c>
      <c r="B20" s="316" t="s">
        <v>295</v>
      </c>
      <c r="C20" s="316">
        <v>1930</v>
      </c>
      <c r="D20" s="320">
        <v>43235</v>
      </c>
      <c r="E20" s="316" t="s">
        <v>419</v>
      </c>
      <c r="F20" s="316">
        <v>1323.5</v>
      </c>
      <c r="G20" s="316"/>
      <c r="H20" s="202">
        <f t="shared" si="0"/>
        <v>1323.5</v>
      </c>
      <c r="I20" s="285">
        <f t="shared" si="1"/>
        <v>1</v>
      </c>
      <c r="J20">
        <v>1572.25</v>
      </c>
      <c r="K20">
        <v>1362.74</v>
      </c>
      <c r="L20">
        <v>-209.51</v>
      </c>
      <c r="M20"/>
      <c r="N20"/>
      <c r="O20"/>
      <c r="P20" s="202">
        <f t="shared" si="2"/>
        <v>1572.25</v>
      </c>
      <c r="Q20" s="283">
        <f t="shared" ref="Q20" si="16">ROUND(P20/J20,10)</f>
        <v>1</v>
      </c>
      <c r="R20" s="202">
        <f t="shared" si="4"/>
        <v>1362.74</v>
      </c>
      <c r="S20" s="283">
        <f t="shared" ref="S20" si="17">ROUND(R20/K20,10)</f>
        <v>1</v>
      </c>
      <c r="T20" s="202">
        <f t="shared" si="6"/>
        <v>-209.51</v>
      </c>
      <c r="U20" s="283">
        <f t="shared" si="7"/>
        <v>1</v>
      </c>
      <c r="V20" s="8"/>
    </row>
    <row r="21" spans="1:22" ht="15">
      <c r="A21" s="325">
        <v>403197908</v>
      </c>
      <c r="B21" s="316" t="s">
        <v>295</v>
      </c>
      <c r="C21" s="316">
        <v>1981</v>
      </c>
      <c r="D21" s="320">
        <v>44698</v>
      </c>
      <c r="E21" s="316" t="s">
        <v>419</v>
      </c>
      <c r="F21" s="316">
        <v>1724.21</v>
      </c>
      <c r="G21" s="316"/>
      <c r="H21" s="202">
        <f t="shared" si="0"/>
        <v>1724.21</v>
      </c>
      <c r="I21" s="285">
        <f t="shared" si="1"/>
        <v>1</v>
      </c>
      <c r="J21">
        <v>1792.23</v>
      </c>
      <c r="K21">
        <v>1775.33</v>
      </c>
      <c r="L21">
        <v>-16.899999999999999</v>
      </c>
      <c r="M21"/>
      <c r="N21"/>
      <c r="O21"/>
      <c r="P21" s="202">
        <f t="shared" si="2"/>
        <v>1792.23</v>
      </c>
      <c r="Q21" s="283">
        <f t="shared" si="3"/>
        <v>1</v>
      </c>
      <c r="R21" s="202">
        <f t="shared" si="4"/>
        <v>1775.33</v>
      </c>
      <c r="S21" s="283">
        <f t="shared" si="5"/>
        <v>1</v>
      </c>
      <c r="T21" s="202">
        <f t="shared" si="6"/>
        <v>-16.899999999999999</v>
      </c>
      <c r="U21" s="283">
        <f t="shared" si="7"/>
        <v>1</v>
      </c>
      <c r="V21" s="8"/>
    </row>
    <row r="22" spans="1:22" ht="15">
      <c r="A22" s="325">
        <v>403197908</v>
      </c>
      <c r="B22" s="316" t="s">
        <v>295</v>
      </c>
      <c r="C22" s="316">
        <v>2330</v>
      </c>
      <c r="D22" s="320">
        <v>43599</v>
      </c>
      <c r="E22" s="316" t="s">
        <v>419</v>
      </c>
      <c r="F22" s="316">
        <v>2058.6999999999998</v>
      </c>
      <c r="G22" s="316"/>
      <c r="H22" s="202">
        <f t="shared" si="0"/>
        <v>2058.6999999999998</v>
      </c>
      <c r="I22" s="285">
        <f t="shared" si="1"/>
        <v>1</v>
      </c>
      <c r="J22">
        <v>2314.8000000000002</v>
      </c>
      <c r="K22">
        <v>2119.7399999999998</v>
      </c>
      <c r="L22">
        <v>-195.06</v>
      </c>
      <c r="M22"/>
      <c r="N22"/>
      <c r="O22"/>
      <c r="P22" s="202">
        <f t="shared" si="2"/>
        <v>2314.8000000000002</v>
      </c>
      <c r="Q22" s="283">
        <f t="shared" si="3"/>
        <v>1</v>
      </c>
      <c r="R22" s="202">
        <f t="shared" si="4"/>
        <v>2119.7399999999998</v>
      </c>
      <c r="S22" s="283">
        <f t="shared" si="5"/>
        <v>1</v>
      </c>
      <c r="T22" s="202">
        <f t="shared" si="6"/>
        <v>-195.06</v>
      </c>
      <c r="U22" s="283">
        <f t="shared" si="7"/>
        <v>1</v>
      </c>
      <c r="V22" s="8"/>
    </row>
    <row r="23" spans="1:22" ht="15">
      <c r="A23" s="325">
        <v>474184900</v>
      </c>
      <c r="B23" s="316" t="s">
        <v>360</v>
      </c>
      <c r="C23" s="316">
        <v>3329</v>
      </c>
      <c r="D23" s="320">
        <v>42859</v>
      </c>
      <c r="E23" s="316" t="s">
        <v>419</v>
      </c>
      <c r="F23" s="316">
        <v>1053.6300000000001</v>
      </c>
      <c r="G23" s="316"/>
      <c r="H23" s="202">
        <f t="shared" si="0"/>
        <v>1053.6300000000001</v>
      </c>
      <c r="I23" s="285">
        <f t="shared" si="1"/>
        <v>1</v>
      </c>
      <c r="J23">
        <v>1148.6099999999999</v>
      </c>
      <c r="K23">
        <v>1084.8699999999999</v>
      </c>
      <c r="L23">
        <v>-63.74</v>
      </c>
      <c r="M23"/>
      <c r="N23"/>
      <c r="O23"/>
      <c r="P23" s="202">
        <f t="shared" si="2"/>
        <v>1148.6099999999999</v>
      </c>
      <c r="Q23" s="283">
        <f t="shared" si="3"/>
        <v>1</v>
      </c>
      <c r="R23" s="202">
        <f t="shared" si="4"/>
        <v>1084.8699999999999</v>
      </c>
      <c r="S23" s="283">
        <f t="shared" si="5"/>
        <v>1</v>
      </c>
      <c r="T23" s="202">
        <f t="shared" si="6"/>
        <v>-63.74</v>
      </c>
      <c r="U23" s="283">
        <f t="shared" si="7"/>
        <v>1</v>
      </c>
      <c r="V23" s="8"/>
    </row>
    <row r="24" spans="1:22" ht="15">
      <c r="A24" s="325">
        <v>474184900</v>
      </c>
      <c r="B24" s="316" t="s">
        <v>360</v>
      </c>
      <c r="C24" s="316">
        <v>4299</v>
      </c>
      <c r="D24" s="320">
        <v>43223</v>
      </c>
      <c r="E24" s="316" t="s">
        <v>419</v>
      </c>
      <c r="F24" s="316">
        <v>1417.33</v>
      </c>
      <c r="G24" s="316"/>
      <c r="H24" s="202">
        <f t="shared" si="0"/>
        <v>1417.33</v>
      </c>
      <c r="I24" s="285">
        <f t="shared" si="1"/>
        <v>1</v>
      </c>
      <c r="J24">
        <v>1712.41</v>
      </c>
      <c r="K24">
        <v>1459.35</v>
      </c>
      <c r="L24">
        <v>-253.06</v>
      </c>
      <c r="M24"/>
      <c r="N24"/>
      <c r="O24"/>
      <c r="P24" s="202">
        <f t="shared" si="2"/>
        <v>1712.41</v>
      </c>
      <c r="Q24" s="283">
        <f t="shared" si="3"/>
        <v>1</v>
      </c>
      <c r="R24" s="202">
        <f t="shared" si="4"/>
        <v>1459.35</v>
      </c>
      <c r="S24" s="283">
        <f t="shared" si="5"/>
        <v>1</v>
      </c>
      <c r="T24" s="202">
        <f t="shared" si="6"/>
        <v>-253.06</v>
      </c>
      <c r="U24" s="283">
        <f t="shared" si="7"/>
        <v>1</v>
      </c>
      <c r="V24" s="8"/>
    </row>
    <row r="25" spans="1:22" ht="15">
      <c r="A25" s="325">
        <v>474184900</v>
      </c>
      <c r="B25" s="316" t="s">
        <v>360</v>
      </c>
      <c r="C25" s="316">
        <v>5099</v>
      </c>
      <c r="D25" s="320">
        <v>43587</v>
      </c>
      <c r="E25" s="316" t="s">
        <v>419</v>
      </c>
      <c r="F25" s="316">
        <v>1681.08</v>
      </c>
      <c r="G25" s="316"/>
      <c r="H25" s="202">
        <f t="shared" si="0"/>
        <v>1681.08</v>
      </c>
      <c r="I25" s="285">
        <f t="shared" si="1"/>
        <v>1</v>
      </c>
      <c r="J25">
        <v>1877.09</v>
      </c>
      <c r="K25">
        <v>1730.92</v>
      </c>
      <c r="L25">
        <v>-146.16999999999999</v>
      </c>
      <c r="M25"/>
      <c r="N25"/>
      <c r="O25"/>
      <c r="P25" s="202">
        <f t="shared" si="2"/>
        <v>1877.09</v>
      </c>
      <c r="Q25" s="283">
        <f t="shared" si="3"/>
        <v>1</v>
      </c>
      <c r="R25" s="202">
        <f t="shared" si="4"/>
        <v>1730.92</v>
      </c>
      <c r="S25" s="283">
        <f t="shared" si="5"/>
        <v>1</v>
      </c>
      <c r="T25" s="202">
        <f t="shared" si="6"/>
        <v>-146.16999999999999</v>
      </c>
      <c r="U25" s="283">
        <f t="shared" si="7"/>
        <v>1</v>
      </c>
      <c r="V25" s="8"/>
    </row>
    <row r="26" spans="1:22" ht="15">
      <c r="A26" s="325">
        <v>474184900</v>
      </c>
      <c r="B26" s="316" t="s">
        <v>360</v>
      </c>
      <c r="C26" s="316">
        <v>5099</v>
      </c>
      <c r="D26" s="320">
        <v>43985</v>
      </c>
      <c r="E26" s="316" t="s">
        <v>419</v>
      </c>
      <c r="F26" s="316">
        <v>1748.32</v>
      </c>
      <c r="G26" s="316"/>
      <c r="H26" s="202">
        <f t="shared" si="0"/>
        <v>1748.32</v>
      </c>
      <c r="I26" s="285">
        <f t="shared" si="1"/>
        <v>1</v>
      </c>
      <c r="J26">
        <v>1944.74</v>
      </c>
      <c r="K26">
        <v>1800.16</v>
      </c>
      <c r="L26">
        <v>-144.58000000000001</v>
      </c>
      <c r="M26"/>
      <c r="N26"/>
      <c r="O26"/>
      <c r="P26" s="202">
        <f t="shared" si="2"/>
        <v>1944.74</v>
      </c>
      <c r="Q26" s="283">
        <f t="shared" si="3"/>
        <v>1</v>
      </c>
      <c r="R26" s="202">
        <f t="shared" si="4"/>
        <v>1800.16</v>
      </c>
      <c r="S26" s="283">
        <f t="shared" si="5"/>
        <v>1</v>
      </c>
      <c r="T26" s="202">
        <f t="shared" si="6"/>
        <v>-144.58000000000001</v>
      </c>
      <c r="U26" s="283">
        <f t="shared" si="7"/>
        <v>1</v>
      </c>
      <c r="V26" s="8"/>
    </row>
    <row r="27" spans="1:22" ht="15">
      <c r="A27" s="325">
        <v>474184900</v>
      </c>
      <c r="B27" s="316" t="s">
        <v>360</v>
      </c>
      <c r="C27" s="316">
        <v>5099</v>
      </c>
      <c r="D27" s="320">
        <v>44314</v>
      </c>
      <c r="E27" s="316" t="s">
        <v>419</v>
      </c>
      <c r="F27" s="316">
        <v>1882.81</v>
      </c>
      <c r="G27" s="316"/>
      <c r="H27" s="202">
        <f t="shared" si="0"/>
        <v>1882.81</v>
      </c>
      <c r="I27" s="285">
        <f t="shared" si="1"/>
        <v>1</v>
      </c>
      <c r="J27">
        <v>2274.9</v>
      </c>
      <c r="K27">
        <v>1938.63</v>
      </c>
      <c r="L27">
        <v>-336.27</v>
      </c>
      <c r="M27"/>
      <c r="N27"/>
      <c r="O27"/>
      <c r="P27" s="202">
        <f t="shared" si="2"/>
        <v>2274.9</v>
      </c>
      <c r="Q27" s="283">
        <f t="shared" si="3"/>
        <v>1</v>
      </c>
      <c r="R27" s="202">
        <f t="shared" si="4"/>
        <v>1938.63</v>
      </c>
      <c r="S27" s="283">
        <f t="shared" si="5"/>
        <v>1</v>
      </c>
      <c r="T27" s="202">
        <f t="shared" si="6"/>
        <v>-336.27</v>
      </c>
      <c r="U27" s="283">
        <f t="shared" si="7"/>
        <v>1</v>
      </c>
      <c r="V27" s="8"/>
    </row>
    <row r="28" spans="1:22" ht="15">
      <c r="A28" s="325">
        <v>474184900</v>
      </c>
      <c r="B28" s="316" t="s">
        <v>360</v>
      </c>
      <c r="C28" s="316">
        <v>5099</v>
      </c>
      <c r="D28" s="320">
        <v>44678</v>
      </c>
      <c r="E28" s="316" t="s">
        <v>419</v>
      </c>
      <c r="F28" s="316">
        <v>2487.9899999999998</v>
      </c>
      <c r="G28" s="316"/>
      <c r="H28" s="202">
        <f t="shared" si="0"/>
        <v>2487.9899999999998</v>
      </c>
      <c r="I28" s="285">
        <f t="shared" si="1"/>
        <v>1</v>
      </c>
      <c r="J28">
        <v>2664.02</v>
      </c>
      <c r="K28">
        <v>2561.7600000000002</v>
      </c>
      <c r="L28">
        <v>-102.26</v>
      </c>
      <c r="M28"/>
      <c r="N28"/>
      <c r="O28"/>
      <c r="P28" s="202">
        <f t="shared" si="2"/>
        <v>2664.02</v>
      </c>
      <c r="Q28" s="283">
        <f t="shared" si="3"/>
        <v>1</v>
      </c>
      <c r="R28" s="202">
        <f t="shared" si="4"/>
        <v>2561.7600000000002</v>
      </c>
      <c r="S28" s="283">
        <f t="shared" si="5"/>
        <v>1</v>
      </c>
      <c r="T28" s="202">
        <f t="shared" si="6"/>
        <v>-102.26</v>
      </c>
      <c r="U28" s="283">
        <f t="shared" si="7"/>
        <v>1</v>
      </c>
      <c r="V28" s="8"/>
    </row>
    <row r="29" spans="1:22" ht="15">
      <c r="A29" s="325">
        <v>533004909</v>
      </c>
      <c r="B29" s="316" t="s">
        <v>434</v>
      </c>
      <c r="C29" s="316">
        <v>6807</v>
      </c>
      <c r="D29" s="320">
        <v>44348</v>
      </c>
      <c r="E29" s="316" t="s">
        <v>419</v>
      </c>
      <c r="F29" s="316">
        <v>438.37</v>
      </c>
      <c r="G29" s="316"/>
      <c r="H29" s="202">
        <f t="shared" si="0"/>
        <v>438.37</v>
      </c>
      <c r="I29" s="285">
        <f t="shared" si="1"/>
        <v>1</v>
      </c>
      <c r="J29">
        <v>534</v>
      </c>
      <c r="K29">
        <v>451.37</v>
      </c>
      <c r="L29">
        <v>-82.63</v>
      </c>
      <c r="M29"/>
      <c r="N29"/>
      <c r="O29"/>
      <c r="P29" s="202">
        <f t="shared" si="2"/>
        <v>534</v>
      </c>
      <c r="Q29" s="283">
        <f t="shared" si="3"/>
        <v>1</v>
      </c>
      <c r="R29" s="202">
        <f t="shared" si="4"/>
        <v>451.37</v>
      </c>
      <c r="S29" s="283">
        <f t="shared" si="5"/>
        <v>1</v>
      </c>
      <c r="T29" s="202">
        <f t="shared" si="6"/>
        <v>-82.63</v>
      </c>
      <c r="U29" s="283">
        <f t="shared" si="7"/>
        <v>1</v>
      </c>
      <c r="V29" s="8"/>
    </row>
    <row r="30" spans="1:22" ht="15">
      <c r="A30" s="325">
        <v>575035902</v>
      </c>
      <c r="B30" s="316" t="s">
        <v>435</v>
      </c>
      <c r="C30" s="316">
        <v>16586</v>
      </c>
      <c r="D30" s="320">
        <v>42878</v>
      </c>
      <c r="E30" s="316" t="s">
        <v>419</v>
      </c>
      <c r="F30" s="316">
        <v>349.96</v>
      </c>
      <c r="G30" s="316"/>
      <c r="H30" s="202">
        <f t="shared" si="0"/>
        <v>349.96</v>
      </c>
      <c r="I30" s="285">
        <f t="shared" si="1"/>
        <v>1</v>
      </c>
      <c r="J30">
        <v>391.78</v>
      </c>
      <c r="K30">
        <v>360.34</v>
      </c>
      <c r="L30">
        <v>-31.44</v>
      </c>
      <c r="M30"/>
      <c r="N30"/>
      <c r="O30"/>
      <c r="P30" s="202">
        <f t="shared" si="2"/>
        <v>391.78</v>
      </c>
      <c r="Q30" s="283">
        <f t="shared" si="3"/>
        <v>1</v>
      </c>
      <c r="R30" s="202">
        <f t="shared" si="4"/>
        <v>360.34</v>
      </c>
      <c r="S30" s="283">
        <f t="shared" si="5"/>
        <v>1</v>
      </c>
      <c r="T30" s="202">
        <f t="shared" si="6"/>
        <v>-31.44</v>
      </c>
      <c r="U30" s="283">
        <f t="shared" si="7"/>
        <v>1</v>
      </c>
      <c r="V30" s="8"/>
    </row>
    <row r="31" spans="1:22" ht="15">
      <c r="A31" s="325">
        <v>575035902</v>
      </c>
      <c r="B31" s="316" t="s">
        <v>435</v>
      </c>
      <c r="C31" s="316">
        <v>16586</v>
      </c>
      <c r="D31" s="320">
        <v>42878</v>
      </c>
      <c r="E31" s="316" t="s">
        <v>419</v>
      </c>
      <c r="F31" s="316">
        <v>481.2</v>
      </c>
      <c r="G31" s="316"/>
      <c r="H31" s="202">
        <f t="shared" si="0"/>
        <v>481.2</v>
      </c>
      <c r="I31" s="285">
        <f t="shared" si="1"/>
        <v>1</v>
      </c>
      <c r="J31">
        <v>538.70000000000005</v>
      </c>
      <c r="K31">
        <v>495.47</v>
      </c>
      <c r="L31">
        <v>-43.23</v>
      </c>
      <c r="M31"/>
      <c r="N31"/>
      <c r="O31"/>
      <c r="P31" s="202">
        <f t="shared" si="2"/>
        <v>538.70000000000005</v>
      </c>
      <c r="Q31" s="283">
        <f t="shared" si="3"/>
        <v>1</v>
      </c>
      <c r="R31" s="202">
        <f t="shared" si="4"/>
        <v>495.47</v>
      </c>
      <c r="S31" s="283">
        <f t="shared" si="5"/>
        <v>1</v>
      </c>
      <c r="T31" s="202">
        <f t="shared" si="6"/>
        <v>-43.23</v>
      </c>
      <c r="U31" s="283">
        <f t="shared" si="7"/>
        <v>1</v>
      </c>
      <c r="V31" s="8"/>
    </row>
    <row r="32" spans="1:22" ht="15">
      <c r="A32" s="325">
        <v>575035902</v>
      </c>
      <c r="B32" s="316" t="s">
        <v>435</v>
      </c>
      <c r="C32" s="316">
        <v>21421</v>
      </c>
      <c r="D32" s="320">
        <v>43249</v>
      </c>
      <c r="E32" s="316" t="s">
        <v>419</v>
      </c>
      <c r="F32" s="316">
        <v>621.48</v>
      </c>
      <c r="G32" s="316"/>
      <c r="H32" s="202">
        <f t="shared" si="0"/>
        <v>621.48</v>
      </c>
      <c r="I32" s="285">
        <f t="shared" si="1"/>
        <v>1</v>
      </c>
      <c r="J32">
        <v>724.3</v>
      </c>
      <c r="K32">
        <v>639.91</v>
      </c>
      <c r="L32">
        <v>-84.39</v>
      </c>
      <c r="M32"/>
      <c r="N32"/>
      <c r="O32"/>
      <c r="P32" s="202">
        <f t="shared" si="2"/>
        <v>724.3</v>
      </c>
      <c r="Q32" s="283">
        <f t="shared" si="3"/>
        <v>1</v>
      </c>
      <c r="R32" s="202">
        <f t="shared" si="4"/>
        <v>639.91</v>
      </c>
      <c r="S32" s="283">
        <f t="shared" si="5"/>
        <v>1</v>
      </c>
      <c r="T32" s="202">
        <f t="shared" si="6"/>
        <v>-84.39</v>
      </c>
      <c r="U32" s="283">
        <f t="shared" si="7"/>
        <v>1</v>
      </c>
      <c r="V32" s="8"/>
    </row>
    <row r="33" spans="1:22" ht="15">
      <c r="A33" s="325">
        <v>649926003</v>
      </c>
      <c r="B33" s="316" t="s">
        <v>349</v>
      </c>
      <c r="C33" s="316">
        <v>4932</v>
      </c>
      <c r="D33" s="320">
        <v>44900</v>
      </c>
      <c r="E33" s="316" t="s">
        <v>423</v>
      </c>
      <c r="F33" s="316">
        <v>0</v>
      </c>
      <c r="G33" s="316"/>
      <c r="H33" s="202">
        <f t="shared" si="0"/>
        <v>0</v>
      </c>
      <c r="I33" s="285" t="e">
        <f t="shared" si="1"/>
        <v>#DIV/0!</v>
      </c>
      <c r="J33">
        <v>0</v>
      </c>
      <c r="K33">
        <v>0</v>
      </c>
      <c r="L33">
        <v>0</v>
      </c>
      <c r="M33"/>
      <c r="N33"/>
      <c r="O33"/>
      <c r="P33" s="202">
        <f t="shared" si="2"/>
        <v>0</v>
      </c>
      <c r="Q33" s="283" t="e">
        <f t="shared" si="3"/>
        <v>#DIV/0!</v>
      </c>
      <c r="R33" s="202">
        <f t="shared" si="4"/>
        <v>0</v>
      </c>
      <c r="S33" s="283" t="e">
        <f t="shared" si="5"/>
        <v>#DIV/0!</v>
      </c>
      <c r="T33" s="202">
        <f t="shared" si="6"/>
        <v>0</v>
      </c>
      <c r="U33" s="283" t="e">
        <f t="shared" si="7"/>
        <v>#DIV/0!</v>
      </c>
      <c r="V33" s="8"/>
    </row>
    <row r="34" spans="1:22" ht="15">
      <c r="A34" s="325">
        <v>664068004</v>
      </c>
      <c r="B34" s="316" t="s">
        <v>436</v>
      </c>
      <c r="C34" s="316">
        <v>4278</v>
      </c>
      <c r="D34" s="320">
        <v>44896</v>
      </c>
      <c r="E34" s="316" t="s">
        <v>423</v>
      </c>
      <c r="F34" s="316">
        <v>0</v>
      </c>
      <c r="G34" s="316"/>
      <c r="H34" s="202">
        <f t="shared" si="0"/>
        <v>0</v>
      </c>
      <c r="I34" s="285" t="e">
        <f t="shared" si="1"/>
        <v>#DIV/0!</v>
      </c>
      <c r="J34">
        <v>0</v>
      </c>
      <c r="K34">
        <v>0</v>
      </c>
      <c r="L34">
        <v>0</v>
      </c>
      <c r="M34"/>
      <c r="N34"/>
      <c r="O34"/>
      <c r="P34" s="202">
        <f t="shared" si="2"/>
        <v>0</v>
      </c>
      <c r="Q34" s="283" t="e">
        <f t="shared" si="3"/>
        <v>#DIV/0!</v>
      </c>
      <c r="R34" s="202">
        <f t="shared" si="4"/>
        <v>0</v>
      </c>
      <c r="S34" s="283" t="e">
        <f t="shared" si="5"/>
        <v>#DIV/0!</v>
      </c>
      <c r="T34" s="202">
        <f t="shared" si="6"/>
        <v>0</v>
      </c>
      <c r="U34" s="283" t="e">
        <f t="shared" si="7"/>
        <v>#DIV/0!</v>
      </c>
      <c r="V34" s="8"/>
    </row>
    <row r="35" spans="1:22" ht="15">
      <c r="A35" s="325">
        <v>665942009</v>
      </c>
      <c r="B35" s="316" t="s">
        <v>437</v>
      </c>
      <c r="C35" s="316">
        <v>4222</v>
      </c>
      <c r="D35" s="320">
        <v>44897</v>
      </c>
      <c r="E35" s="316" t="s">
        <v>423</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666114004</v>
      </c>
      <c r="B36" s="316" t="s">
        <v>438</v>
      </c>
      <c r="C36" s="316">
        <v>19388</v>
      </c>
      <c r="D36" s="320">
        <v>44901</v>
      </c>
      <c r="E36" s="316" t="s">
        <v>423</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588950907</v>
      </c>
      <c r="B37" s="316" t="s">
        <v>342</v>
      </c>
      <c r="C37" s="316">
        <v>26729</v>
      </c>
      <c r="D37" s="320">
        <v>44257</v>
      </c>
      <c r="E37" s="316" t="s">
        <v>419</v>
      </c>
      <c r="F37" s="316">
        <v>1550.95</v>
      </c>
      <c r="G37" s="316"/>
      <c r="H37" s="202">
        <f t="shared" si="0"/>
        <v>1550.95</v>
      </c>
      <c r="I37" s="285">
        <f t="shared" si="1"/>
        <v>1</v>
      </c>
      <c r="J37">
        <v>1882.54</v>
      </c>
      <c r="K37">
        <v>1596.94</v>
      </c>
      <c r="L37">
        <v>-285.60000000000002</v>
      </c>
      <c r="M37"/>
      <c r="N37"/>
      <c r="O37"/>
      <c r="P37" s="202">
        <f t="shared" si="2"/>
        <v>1882.54</v>
      </c>
      <c r="Q37" s="283">
        <f t="shared" si="3"/>
        <v>1</v>
      </c>
      <c r="R37" s="202">
        <f t="shared" si="4"/>
        <v>1596.94</v>
      </c>
      <c r="S37" s="283">
        <f t="shared" si="5"/>
        <v>1</v>
      </c>
      <c r="T37" s="202">
        <f t="shared" si="6"/>
        <v>-285.60000000000002</v>
      </c>
      <c r="U37" s="283">
        <f t="shared" si="7"/>
        <v>1</v>
      </c>
      <c r="V37" s="8"/>
    </row>
    <row r="38" spans="1:22" ht="15">
      <c r="A38" s="325">
        <v>588950907</v>
      </c>
      <c r="B38" s="316" t="s">
        <v>342</v>
      </c>
      <c r="C38" s="316">
        <v>26729</v>
      </c>
      <c r="D38" s="320">
        <v>43522</v>
      </c>
      <c r="E38" s="316" t="s">
        <v>419</v>
      </c>
      <c r="F38" s="316">
        <v>1903.44</v>
      </c>
      <c r="G38" s="316"/>
      <c r="H38" s="202">
        <f t="shared" si="0"/>
        <v>1903.44</v>
      </c>
      <c r="I38" s="285">
        <f t="shared" si="1"/>
        <v>1</v>
      </c>
      <c r="J38">
        <v>2158.41</v>
      </c>
      <c r="K38">
        <v>1959.88</v>
      </c>
      <c r="L38">
        <v>-198.53</v>
      </c>
      <c r="M38"/>
      <c r="N38"/>
      <c r="O38"/>
      <c r="P38" s="202">
        <f t="shared" si="2"/>
        <v>2158.41</v>
      </c>
      <c r="Q38" s="283">
        <f t="shared" si="3"/>
        <v>1</v>
      </c>
      <c r="R38" s="202">
        <f t="shared" si="4"/>
        <v>1959.88</v>
      </c>
      <c r="S38" s="283">
        <f t="shared" si="5"/>
        <v>1</v>
      </c>
      <c r="T38" s="202">
        <f t="shared" si="6"/>
        <v>-198.53</v>
      </c>
      <c r="U38" s="283">
        <f t="shared" si="7"/>
        <v>1</v>
      </c>
      <c r="V38" s="8"/>
    </row>
    <row r="39" spans="1:22" ht="15">
      <c r="A39" s="325">
        <v>588950907</v>
      </c>
      <c r="B39" s="316" t="s">
        <v>342</v>
      </c>
      <c r="C39" s="316">
        <v>26729</v>
      </c>
      <c r="D39" s="320">
        <v>43886</v>
      </c>
      <c r="E39" s="316" t="s">
        <v>419</v>
      </c>
      <c r="F39" s="316">
        <v>1903.44</v>
      </c>
      <c r="G39" s="316"/>
      <c r="H39" s="202">
        <f t="shared" si="0"/>
        <v>1903.44</v>
      </c>
      <c r="I39" s="285">
        <f t="shared" si="1"/>
        <v>1</v>
      </c>
      <c r="J39">
        <v>2065.61</v>
      </c>
      <c r="K39">
        <v>1959.88</v>
      </c>
      <c r="L39">
        <v>-105.73</v>
      </c>
      <c r="M39"/>
      <c r="N39"/>
      <c r="O39"/>
      <c r="P39" s="202">
        <f t="shared" si="2"/>
        <v>2065.61</v>
      </c>
      <c r="Q39" s="283">
        <f t="shared" si="3"/>
        <v>1</v>
      </c>
      <c r="R39" s="202">
        <f t="shared" si="4"/>
        <v>1959.88</v>
      </c>
      <c r="S39" s="283">
        <f t="shared" si="5"/>
        <v>1</v>
      </c>
      <c r="T39" s="202">
        <f t="shared" si="6"/>
        <v>-105.73</v>
      </c>
      <c r="U39" s="283">
        <f t="shared" si="7"/>
        <v>1</v>
      </c>
      <c r="V39" s="8"/>
    </row>
    <row r="40" spans="1:22" ht="15">
      <c r="A40" s="325">
        <v>588950907</v>
      </c>
      <c r="B40" s="316" t="s">
        <v>342</v>
      </c>
      <c r="C40" s="316">
        <v>26729</v>
      </c>
      <c r="D40" s="320">
        <v>44614</v>
      </c>
      <c r="E40" s="316" t="s">
        <v>419</v>
      </c>
      <c r="F40" s="316">
        <v>1903.44</v>
      </c>
      <c r="G40" s="316"/>
      <c r="H40" s="202">
        <f t="shared" si="0"/>
        <v>1903.44</v>
      </c>
      <c r="I40" s="285">
        <f t="shared" si="1"/>
        <v>1</v>
      </c>
      <c r="J40">
        <v>2158.7800000000002</v>
      </c>
      <c r="K40">
        <v>1959.88</v>
      </c>
      <c r="L40">
        <v>-198.9</v>
      </c>
      <c r="M40"/>
      <c r="N40"/>
      <c r="O40"/>
      <c r="P40" s="202">
        <f t="shared" si="2"/>
        <v>2158.7800000000002</v>
      </c>
      <c r="Q40" s="283">
        <f t="shared" si="3"/>
        <v>1</v>
      </c>
      <c r="R40" s="202">
        <f t="shared" si="4"/>
        <v>1959.88</v>
      </c>
      <c r="S40" s="283">
        <f t="shared" si="5"/>
        <v>1</v>
      </c>
      <c r="T40" s="202">
        <f t="shared" si="6"/>
        <v>-198.9</v>
      </c>
      <c r="U40" s="283">
        <f t="shared" si="7"/>
        <v>1</v>
      </c>
      <c r="V40" s="8"/>
    </row>
    <row r="41" spans="1:22" ht="15">
      <c r="A41" s="325">
        <v>635640006</v>
      </c>
      <c r="B41" s="316" t="s">
        <v>391</v>
      </c>
      <c r="C41" s="316">
        <v>12500</v>
      </c>
      <c r="D41" s="320">
        <v>44902</v>
      </c>
      <c r="E41" s="316" t="s">
        <v>423</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686930009</v>
      </c>
      <c r="B42" s="316" t="s">
        <v>439</v>
      </c>
      <c r="C42" s="316">
        <v>6584</v>
      </c>
      <c r="D42" s="320">
        <v>44897</v>
      </c>
      <c r="E42" s="316" t="s">
        <v>423</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654902204</v>
      </c>
      <c r="B43" s="316" t="s">
        <v>440</v>
      </c>
      <c r="C43" s="316">
        <v>40000</v>
      </c>
      <c r="D43" s="320">
        <v>44698</v>
      </c>
      <c r="E43" s="316" t="s">
        <v>425</v>
      </c>
      <c r="F43" s="316">
        <v>264.63</v>
      </c>
      <c r="G43" s="316"/>
      <c r="H43" s="202">
        <f t="shared" si="0"/>
        <v>264.63</v>
      </c>
      <c r="I43" s="285">
        <f t="shared" si="1"/>
        <v>1</v>
      </c>
      <c r="J43">
        <v>264.63</v>
      </c>
      <c r="K43">
        <v>264.63</v>
      </c>
      <c r="L43">
        <v>0</v>
      </c>
      <c r="M43"/>
      <c r="N43"/>
      <c r="O43"/>
      <c r="P43" s="202">
        <f t="shared" si="2"/>
        <v>264.63</v>
      </c>
      <c r="Q43" s="283">
        <f t="shared" si="3"/>
        <v>1</v>
      </c>
      <c r="R43" s="202">
        <f t="shared" si="4"/>
        <v>264.63</v>
      </c>
      <c r="S43" s="283">
        <f t="shared" si="5"/>
        <v>1</v>
      </c>
      <c r="T43" s="202">
        <f t="shared" si="6"/>
        <v>0</v>
      </c>
      <c r="U43" s="283" t="e">
        <f t="shared" si="7"/>
        <v>#DIV/0!</v>
      </c>
      <c r="V43" s="8"/>
    </row>
    <row r="44" spans="1:22" ht="15">
      <c r="A44" s="325" t="s">
        <v>441</v>
      </c>
      <c r="B44" s="316" t="s">
        <v>442</v>
      </c>
      <c r="C44" s="316">
        <v>11886</v>
      </c>
      <c r="D44" s="320">
        <v>44910</v>
      </c>
      <c r="E44" s="316" t="s">
        <v>425</v>
      </c>
      <c r="F44" s="316">
        <v>0</v>
      </c>
      <c r="G44" s="316"/>
      <c r="H44" s="202">
        <f t="shared" si="0"/>
        <v>0</v>
      </c>
      <c r="I44" s="285" t="e">
        <f t="shared" si="1"/>
        <v>#DIV/0!</v>
      </c>
      <c r="J44">
        <v>0</v>
      </c>
      <c r="K44">
        <v>0</v>
      </c>
      <c r="L44">
        <v>0</v>
      </c>
      <c r="M44"/>
      <c r="N44"/>
      <c r="O44"/>
      <c r="P44" s="202">
        <f t="shared" si="2"/>
        <v>0</v>
      </c>
      <c r="Q44" s="283" t="e">
        <f t="shared" si="3"/>
        <v>#DIV/0!</v>
      </c>
      <c r="R44" s="202">
        <f t="shared" si="4"/>
        <v>0</v>
      </c>
      <c r="S44" s="283" t="e">
        <f t="shared" si="5"/>
        <v>#DIV/0!</v>
      </c>
      <c r="T44" s="202">
        <f t="shared" si="6"/>
        <v>0</v>
      </c>
      <c r="U44" s="283" t="e">
        <f t="shared" si="7"/>
        <v>#DIV/0!</v>
      </c>
      <c r="V44" s="8"/>
    </row>
    <row r="45" spans="1:22" ht="15">
      <c r="A45" s="325">
        <v>803054204</v>
      </c>
      <c r="B45" s="316" t="s">
        <v>443</v>
      </c>
      <c r="C45" s="316">
        <v>3130</v>
      </c>
      <c r="D45" s="320">
        <v>44712</v>
      </c>
      <c r="E45" s="316" t="s">
        <v>425</v>
      </c>
      <c r="F45" s="316">
        <v>439.47</v>
      </c>
      <c r="G45" s="316"/>
      <c r="H45" s="202">
        <f t="shared" si="0"/>
        <v>439.47</v>
      </c>
      <c r="I45" s="285">
        <f t="shared" si="1"/>
        <v>1</v>
      </c>
      <c r="J45">
        <v>439.47</v>
      </c>
      <c r="K45">
        <v>439.47</v>
      </c>
      <c r="L45">
        <v>0</v>
      </c>
      <c r="M45"/>
      <c r="N45"/>
      <c r="O45"/>
      <c r="P45" s="202">
        <f t="shared" si="2"/>
        <v>439.47</v>
      </c>
      <c r="Q45" s="283">
        <f t="shared" si="3"/>
        <v>1</v>
      </c>
      <c r="R45" s="202">
        <f t="shared" si="4"/>
        <v>439.47</v>
      </c>
      <c r="S45" s="283">
        <f t="shared" si="5"/>
        <v>1</v>
      </c>
      <c r="T45" s="202">
        <f t="shared" si="6"/>
        <v>0</v>
      </c>
      <c r="U45" s="283" t="e">
        <f t="shared" si="7"/>
        <v>#DIV/0!</v>
      </c>
      <c r="V45" s="8"/>
    </row>
    <row r="46" spans="1:22" ht="15">
      <c r="A46" s="325">
        <v>803054204</v>
      </c>
      <c r="B46" s="316" t="s">
        <v>443</v>
      </c>
      <c r="C46" s="316">
        <v>3900</v>
      </c>
      <c r="D46" s="320">
        <v>42877</v>
      </c>
      <c r="E46" s="316" t="s">
        <v>425</v>
      </c>
      <c r="F46" s="316">
        <v>1542</v>
      </c>
      <c r="G46" s="316"/>
      <c r="H46" s="202">
        <f t="shared" si="0"/>
        <v>1542</v>
      </c>
      <c r="I46" s="285">
        <f t="shared" si="1"/>
        <v>1</v>
      </c>
      <c r="J46">
        <v>1542</v>
      </c>
      <c r="K46">
        <v>1542</v>
      </c>
      <c r="L46">
        <v>0</v>
      </c>
      <c r="M46"/>
      <c r="N46"/>
      <c r="O46"/>
      <c r="P46" s="202">
        <f t="shared" si="2"/>
        <v>1542</v>
      </c>
      <c r="Q46" s="283">
        <f t="shared" si="3"/>
        <v>1</v>
      </c>
      <c r="R46" s="202">
        <f t="shared" si="4"/>
        <v>1542</v>
      </c>
      <c r="S46" s="283">
        <f t="shared" si="5"/>
        <v>1</v>
      </c>
      <c r="T46" s="202">
        <f t="shared" si="6"/>
        <v>0</v>
      </c>
      <c r="U46" s="283" t="e">
        <f t="shared" si="7"/>
        <v>#DIV/0!</v>
      </c>
      <c r="V46" s="8"/>
    </row>
    <row r="47" spans="1:22" ht="15">
      <c r="A47" s="325">
        <v>803054204</v>
      </c>
      <c r="B47" s="316" t="s">
        <v>443</v>
      </c>
      <c r="C47" s="316">
        <v>5050</v>
      </c>
      <c r="D47" s="320">
        <v>43249</v>
      </c>
      <c r="E47" s="316" t="s">
        <v>425</v>
      </c>
      <c r="F47" s="316">
        <v>2149.5300000000002</v>
      </c>
      <c r="G47" s="316"/>
      <c r="H47" s="202">
        <f t="shared" si="0"/>
        <v>2149.5300000000002</v>
      </c>
      <c r="I47" s="285">
        <f t="shared" si="1"/>
        <v>1</v>
      </c>
      <c r="J47">
        <v>2149.5300000000002</v>
      </c>
      <c r="K47">
        <v>2149.5300000000002</v>
      </c>
      <c r="L47">
        <v>0</v>
      </c>
      <c r="M47"/>
      <c r="N47"/>
      <c r="O47"/>
      <c r="P47" s="202">
        <f t="shared" si="2"/>
        <v>2149.5300000000002</v>
      </c>
      <c r="Q47" s="283">
        <f t="shared" si="3"/>
        <v>1</v>
      </c>
      <c r="R47" s="202">
        <f t="shared" si="4"/>
        <v>2149.5300000000002</v>
      </c>
      <c r="S47" s="283">
        <f t="shared" si="5"/>
        <v>1</v>
      </c>
      <c r="T47" s="202">
        <f t="shared" si="6"/>
        <v>0</v>
      </c>
      <c r="U47" s="283" t="e">
        <f t="shared" si="7"/>
        <v>#DIV/0!</v>
      </c>
      <c r="V47" s="8"/>
    </row>
    <row r="48" spans="1:22" ht="15">
      <c r="A48" s="325">
        <v>803054204</v>
      </c>
      <c r="B48" s="316" t="s">
        <v>443</v>
      </c>
      <c r="C48" s="316">
        <v>8380</v>
      </c>
      <c r="D48" s="320">
        <v>43613</v>
      </c>
      <c r="E48" s="316" t="s">
        <v>425</v>
      </c>
      <c r="F48" s="316">
        <v>3610.45</v>
      </c>
      <c r="G48" s="316"/>
      <c r="H48" s="202">
        <f t="shared" ref="H48:H60" si="18">F48-G48</f>
        <v>3610.45</v>
      </c>
      <c r="I48" s="285">
        <f t="shared" ref="I48:I60" si="19">ROUND(H48/F48,10)</f>
        <v>1</v>
      </c>
      <c r="J48">
        <v>3610.45</v>
      </c>
      <c r="K48">
        <v>3610.45</v>
      </c>
      <c r="L48">
        <v>0</v>
      </c>
      <c r="M48"/>
      <c r="N48"/>
      <c r="O48"/>
      <c r="P48" s="202">
        <f t="shared" ref="P48:P60" si="20">J48-N48</f>
        <v>3610.45</v>
      </c>
      <c r="Q48" s="283">
        <f t="shared" ref="Q48:Q60" si="21">ROUND(P48/J48,10)</f>
        <v>1</v>
      </c>
      <c r="R48" s="202">
        <f t="shared" ref="R48:R60" si="22">K48-M48</f>
        <v>3610.45</v>
      </c>
      <c r="S48" s="283">
        <f t="shared" ref="S48:S60" si="23">ROUND(R48/K48,10)</f>
        <v>1</v>
      </c>
      <c r="T48" s="202">
        <f t="shared" ref="T48:T60" si="24">L48-O48</f>
        <v>0</v>
      </c>
      <c r="U48" s="283" t="e">
        <f t="shared" ref="U48:U60" si="25">ROUND(T48/L48,10)</f>
        <v>#DIV/0!</v>
      </c>
      <c r="V48" s="8"/>
    </row>
    <row r="49" spans="1:22" ht="15">
      <c r="A49" s="325">
        <v>803054204</v>
      </c>
      <c r="B49" s="316" t="s">
        <v>443</v>
      </c>
      <c r="C49" s="316">
        <v>6980</v>
      </c>
      <c r="D49" s="320">
        <v>43984</v>
      </c>
      <c r="E49" s="316" t="s">
        <v>425</v>
      </c>
      <c r="F49" s="316">
        <v>3116.68</v>
      </c>
      <c r="G49" s="316"/>
      <c r="H49" s="202">
        <f t="shared" si="18"/>
        <v>3116.68</v>
      </c>
      <c r="I49" s="285">
        <f t="shared" si="19"/>
        <v>1</v>
      </c>
      <c r="J49">
        <v>3116.68</v>
      </c>
      <c r="K49">
        <v>3116.68</v>
      </c>
      <c r="L49">
        <v>0</v>
      </c>
      <c r="M49"/>
      <c r="N49"/>
      <c r="O49"/>
      <c r="P49" s="202">
        <f t="shared" si="20"/>
        <v>3116.68</v>
      </c>
      <c r="Q49" s="283">
        <f t="shared" si="21"/>
        <v>1</v>
      </c>
      <c r="R49" s="202">
        <f t="shared" si="22"/>
        <v>3116.68</v>
      </c>
      <c r="S49" s="283">
        <f t="shared" si="23"/>
        <v>1</v>
      </c>
      <c r="T49" s="202">
        <f t="shared" si="24"/>
        <v>0</v>
      </c>
      <c r="U49" s="283" t="e">
        <f t="shared" si="25"/>
        <v>#DIV/0!</v>
      </c>
      <c r="V49" s="8"/>
    </row>
    <row r="50" spans="1:22" ht="15">
      <c r="A50" s="325">
        <v>803054204</v>
      </c>
      <c r="B50" s="316" t="s">
        <v>443</v>
      </c>
      <c r="C50" s="316">
        <v>3130</v>
      </c>
      <c r="D50" s="320">
        <v>44712</v>
      </c>
      <c r="E50" s="316" t="s">
        <v>425</v>
      </c>
      <c r="F50" s="316">
        <v>1680.29</v>
      </c>
      <c r="G50" s="316"/>
      <c r="H50" s="202">
        <f t="shared" si="18"/>
        <v>1680.29</v>
      </c>
      <c r="I50" s="285">
        <f t="shared" si="19"/>
        <v>1</v>
      </c>
      <c r="J50">
        <v>1680.29</v>
      </c>
      <c r="K50">
        <v>1680.29</v>
      </c>
      <c r="L50">
        <v>0</v>
      </c>
      <c r="M50"/>
      <c r="N50"/>
      <c r="O50"/>
      <c r="P50" s="202">
        <f t="shared" si="20"/>
        <v>1680.29</v>
      </c>
      <c r="Q50" s="283">
        <f t="shared" si="21"/>
        <v>1</v>
      </c>
      <c r="R50" s="202">
        <f t="shared" si="22"/>
        <v>1680.29</v>
      </c>
      <c r="S50" s="283">
        <f t="shared" si="23"/>
        <v>1</v>
      </c>
      <c r="T50" s="202">
        <f t="shared" si="24"/>
        <v>0</v>
      </c>
      <c r="U50" s="283" t="e">
        <f t="shared" si="25"/>
        <v>#DIV/0!</v>
      </c>
      <c r="V50" s="8"/>
    </row>
    <row r="51" spans="1:22" ht="15">
      <c r="A51" s="325">
        <v>803054204</v>
      </c>
      <c r="B51" s="316" t="s">
        <v>443</v>
      </c>
      <c r="C51" s="316">
        <v>3680</v>
      </c>
      <c r="D51" s="320">
        <v>44341</v>
      </c>
      <c r="E51" s="316" t="s">
        <v>425</v>
      </c>
      <c r="F51" s="316">
        <v>2153.9</v>
      </c>
      <c r="G51" s="316"/>
      <c r="H51" s="202">
        <f t="shared" si="18"/>
        <v>2153.9</v>
      </c>
      <c r="I51" s="285">
        <f t="shared" si="19"/>
        <v>1</v>
      </c>
      <c r="J51">
        <v>2153.9</v>
      </c>
      <c r="K51">
        <v>2153.9</v>
      </c>
      <c r="L51">
        <v>0</v>
      </c>
      <c r="M51"/>
      <c r="N51"/>
      <c r="O51"/>
      <c r="P51" s="202">
        <f t="shared" si="20"/>
        <v>2153.9</v>
      </c>
      <c r="Q51" s="283">
        <f t="shared" si="21"/>
        <v>1</v>
      </c>
      <c r="R51" s="202">
        <f t="shared" si="22"/>
        <v>2153.9</v>
      </c>
      <c r="S51" s="283">
        <f t="shared" si="23"/>
        <v>1</v>
      </c>
      <c r="T51" s="202">
        <f t="shared" si="24"/>
        <v>0</v>
      </c>
      <c r="U51" s="283" t="e">
        <f t="shared" si="25"/>
        <v>#DIV/0!</v>
      </c>
      <c r="V51" s="8"/>
    </row>
    <row r="52" spans="1:22" ht="15">
      <c r="A52" s="325" t="s">
        <v>308</v>
      </c>
      <c r="B52" s="316" t="s">
        <v>444</v>
      </c>
      <c r="C52" s="316">
        <v>31119</v>
      </c>
      <c r="D52" s="320">
        <v>44847</v>
      </c>
      <c r="E52" s="316" t="s">
        <v>425</v>
      </c>
      <c r="F52" s="316">
        <v>0</v>
      </c>
      <c r="G52" s="316"/>
      <c r="H52" s="202">
        <f t="shared" si="18"/>
        <v>0</v>
      </c>
      <c r="I52" s="285" t="e">
        <f t="shared" si="19"/>
        <v>#DIV/0!</v>
      </c>
      <c r="J52">
        <v>0</v>
      </c>
      <c r="K52">
        <v>0</v>
      </c>
      <c r="L52">
        <v>0</v>
      </c>
      <c r="M52"/>
      <c r="N52"/>
      <c r="O52"/>
      <c r="P52" s="202">
        <f t="shared" si="20"/>
        <v>0</v>
      </c>
      <c r="Q52" s="283" t="e">
        <f t="shared" si="21"/>
        <v>#DIV/0!</v>
      </c>
      <c r="R52" s="202">
        <f t="shared" si="22"/>
        <v>0</v>
      </c>
      <c r="S52" s="283" t="e">
        <f t="shared" si="23"/>
        <v>#DIV/0!</v>
      </c>
      <c r="T52" s="202">
        <f t="shared" si="24"/>
        <v>0</v>
      </c>
      <c r="U52" s="283" t="e">
        <f t="shared" si="25"/>
        <v>#DIV/0!</v>
      </c>
      <c r="V52" s="8"/>
    </row>
    <row r="53" spans="1:22" ht="15">
      <c r="A53" s="325">
        <v>712459908</v>
      </c>
      <c r="B53" s="316" t="s">
        <v>445</v>
      </c>
      <c r="C53" s="316">
        <v>3260</v>
      </c>
      <c r="D53" s="320">
        <v>44686</v>
      </c>
      <c r="E53" s="316" t="s">
        <v>417</v>
      </c>
      <c r="F53" s="316">
        <v>7987</v>
      </c>
      <c r="G53" s="316"/>
      <c r="H53" s="202">
        <f t="shared" si="18"/>
        <v>7987</v>
      </c>
      <c r="I53" s="285">
        <f t="shared" si="19"/>
        <v>1</v>
      </c>
      <c r="J53">
        <v>8165.42</v>
      </c>
      <c r="K53">
        <v>8383.1</v>
      </c>
      <c r="L53">
        <v>217.68</v>
      </c>
      <c r="M53"/>
      <c r="N53"/>
      <c r="O53"/>
      <c r="P53" s="202">
        <f t="shared" si="20"/>
        <v>8165.42</v>
      </c>
      <c r="Q53" s="283">
        <f t="shared" si="21"/>
        <v>1</v>
      </c>
      <c r="R53" s="202">
        <f t="shared" si="22"/>
        <v>8383.1</v>
      </c>
      <c r="S53" s="283">
        <f t="shared" si="23"/>
        <v>1</v>
      </c>
      <c r="T53" s="202">
        <f t="shared" si="24"/>
        <v>217.68</v>
      </c>
      <c r="U53" s="283">
        <f t="shared" si="25"/>
        <v>1</v>
      </c>
      <c r="V53" s="8"/>
    </row>
    <row r="54" spans="1:22" ht="15">
      <c r="A54" s="325">
        <v>712459908</v>
      </c>
      <c r="B54" s="316" t="s">
        <v>445</v>
      </c>
      <c r="C54" s="316">
        <v>3260</v>
      </c>
      <c r="D54" s="320">
        <v>44322</v>
      </c>
      <c r="E54" s="316" t="s">
        <v>417</v>
      </c>
      <c r="F54" s="316">
        <v>7302.4</v>
      </c>
      <c r="G54" s="316"/>
      <c r="H54" s="202">
        <f t="shared" si="18"/>
        <v>7302.4</v>
      </c>
      <c r="I54" s="285">
        <f t="shared" si="19"/>
        <v>1</v>
      </c>
      <c r="J54">
        <v>8010.09</v>
      </c>
      <c r="K54">
        <v>7664.55</v>
      </c>
      <c r="L54">
        <v>-345.54</v>
      </c>
      <c r="M54"/>
      <c r="N54"/>
      <c r="O54"/>
      <c r="P54" s="202">
        <f t="shared" si="20"/>
        <v>8010.09</v>
      </c>
      <c r="Q54" s="283">
        <f t="shared" si="21"/>
        <v>1</v>
      </c>
      <c r="R54" s="202">
        <f t="shared" si="22"/>
        <v>7664.55</v>
      </c>
      <c r="S54" s="283">
        <f t="shared" si="23"/>
        <v>1</v>
      </c>
      <c r="T54" s="202">
        <f t="shared" si="24"/>
        <v>-345.54</v>
      </c>
      <c r="U54" s="283">
        <f t="shared" si="25"/>
        <v>1</v>
      </c>
      <c r="V54" s="8"/>
    </row>
    <row r="55" spans="1:22" ht="15">
      <c r="A55" s="325">
        <v>717158901</v>
      </c>
      <c r="B55" s="316" t="s">
        <v>446</v>
      </c>
      <c r="C55" s="316">
        <v>25642</v>
      </c>
      <c r="D55" s="320">
        <v>44692</v>
      </c>
      <c r="E55" s="316" t="s">
        <v>417</v>
      </c>
      <c r="F55" s="316">
        <v>448.74</v>
      </c>
      <c r="G55" s="316"/>
      <c r="H55" s="202">
        <f t="shared" si="18"/>
        <v>448.74</v>
      </c>
      <c r="I55" s="285">
        <f t="shared" si="19"/>
        <v>1</v>
      </c>
      <c r="J55">
        <v>450.33</v>
      </c>
      <c r="K55">
        <v>470.99</v>
      </c>
      <c r="L55">
        <v>20.66</v>
      </c>
      <c r="M55"/>
      <c r="N55"/>
      <c r="O55"/>
      <c r="P55" s="202">
        <f t="shared" si="20"/>
        <v>450.33</v>
      </c>
      <c r="Q55" s="283">
        <f t="shared" si="21"/>
        <v>1</v>
      </c>
      <c r="R55" s="202">
        <f t="shared" si="22"/>
        <v>470.99</v>
      </c>
      <c r="S55" s="283">
        <f t="shared" si="23"/>
        <v>1</v>
      </c>
      <c r="T55" s="202">
        <f t="shared" si="24"/>
        <v>20.66</v>
      </c>
      <c r="U55" s="283">
        <f t="shared" si="25"/>
        <v>1</v>
      </c>
      <c r="V55" s="8"/>
    </row>
    <row r="56" spans="1:22">
      <c r="A56" s="321">
        <v>733337901</v>
      </c>
      <c r="B56" t="s">
        <v>447</v>
      </c>
      <c r="C56">
        <v>3335</v>
      </c>
      <c r="D56" s="1">
        <v>44692</v>
      </c>
      <c r="E56" t="s">
        <v>417</v>
      </c>
      <c r="F56">
        <v>963.38</v>
      </c>
      <c r="G56"/>
      <c r="H56" s="202">
        <f t="shared" si="18"/>
        <v>963.38</v>
      </c>
      <c r="I56" s="285">
        <f t="shared" si="19"/>
        <v>1</v>
      </c>
      <c r="J56">
        <v>966.8</v>
      </c>
      <c r="K56">
        <v>1011.16</v>
      </c>
      <c r="L56">
        <v>44.36</v>
      </c>
      <c r="M56"/>
      <c r="N56"/>
      <c r="O56"/>
      <c r="P56" s="202">
        <f t="shared" si="20"/>
        <v>966.8</v>
      </c>
      <c r="Q56" s="283">
        <f t="shared" si="21"/>
        <v>1</v>
      </c>
      <c r="R56" s="202">
        <f t="shared" si="22"/>
        <v>1011.16</v>
      </c>
      <c r="S56" s="283">
        <f t="shared" si="23"/>
        <v>1</v>
      </c>
      <c r="T56" s="202">
        <f t="shared" si="24"/>
        <v>44.36</v>
      </c>
      <c r="U56" s="283">
        <f t="shared" si="25"/>
        <v>1</v>
      </c>
      <c r="V56" s="8"/>
    </row>
    <row r="57" spans="1:22">
      <c r="A57" s="321">
        <v>733337901</v>
      </c>
      <c r="B57" t="s">
        <v>447</v>
      </c>
      <c r="C57">
        <v>3335</v>
      </c>
      <c r="D57" s="1">
        <v>44328</v>
      </c>
      <c r="E57" t="s">
        <v>417</v>
      </c>
      <c r="F57">
        <v>1750.88</v>
      </c>
      <c r="G57"/>
      <c r="H57" s="202">
        <f t="shared" si="18"/>
        <v>1750.88</v>
      </c>
      <c r="I57" s="285">
        <f t="shared" si="19"/>
        <v>1</v>
      </c>
      <c r="J57">
        <v>1946.39</v>
      </c>
      <c r="K57">
        <v>1837.71</v>
      </c>
      <c r="L57">
        <v>-108.68</v>
      </c>
      <c r="M57"/>
      <c r="N57"/>
      <c r="O57"/>
      <c r="P57" s="202">
        <f t="shared" si="20"/>
        <v>1946.39</v>
      </c>
      <c r="Q57" s="283">
        <f t="shared" si="21"/>
        <v>1</v>
      </c>
      <c r="R57" s="202">
        <f t="shared" si="22"/>
        <v>1837.71</v>
      </c>
      <c r="S57" s="283">
        <f t="shared" si="23"/>
        <v>1</v>
      </c>
      <c r="T57" s="202">
        <f t="shared" si="24"/>
        <v>-108.68</v>
      </c>
      <c r="U57" s="283">
        <f t="shared" si="25"/>
        <v>1</v>
      </c>
      <c r="V57" s="8"/>
    </row>
    <row r="58" spans="1:22">
      <c r="A58" s="321" t="s">
        <v>448</v>
      </c>
      <c r="B58" t="s">
        <v>449</v>
      </c>
      <c r="C58">
        <v>18891</v>
      </c>
      <c r="D58" s="1">
        <v>44930</v>
      </c>
      <c r="E58" t="s">
        <v>421</v>
      </c>
      <c r="F58">
        <v>0</v>
      </c>
      <c r="G58"/>
      <c r="H58" s="202">
        <f t="shared" si="18"/>
        <v>0</v>
      </c>
      <c r="I58" s="285" t="e">
        <f t="shared" si="19"/>
        <v>#DIV/0!</v>
      </c>
      <c r="J58">
        <v>0</v>
      </c>
      <c r="K58">
        <v>0</v>
      </c>
      <c r="L58">
        <v>0</v>
      </c>
      <c r="M58"/>
      <c r="N58"/>
      <c r="O58"/>
      <c r="P58" s="202">
        <f t="shared" si="20"/>
        <v>0</v>
      </c>
      <c r="Q58" s="283" t="e">
        <f t="shared" si="21"/>
        <v>#DIV/0!</v>
      </c>
      <c r="R58" s="202">
        <f t="shared" si="22"/>
        <v>0</v>
      </c>
      <c r="S58" s="283" t="e">
        <f t="shared" si="23"/>
        <v>#DIV/0!</v>
      </c>
      <c r="T58" s="202">
        <f t="shared" si="24"/>
        <v>0</v>
      </c>
      <c r="U58" s="283" t="e">
        <f t="shared" si="25"/>
        <v>#DIV/0!</v>
      </c>
      <c r="V58" s="8"/>
    </row>
    <row r="59" spans="1:22">
      <c r="A59" s="321" t="s">
        <v>351</v>
      </c>
      <c r="B59" t="s">
        <v>450</v>
      </c>
      <c r="C59">
        <v>2551</v>
      </c>
      <c r="D59" s="1">
        <v>44832</v>
      </c>
      <c r="E59" t="s">
        <v>425</v>
      </c>
      <c r="F59">
        <v>894.94</v>
      </c>
      <c r="G59"/>
      <c r="H59" s="202">
        <f t="shared" si="18"/>
        <v>894.94</v>
      </c>
      <c r="I59" s="285">
        <f t="shared" si="19"/>
        <v>1</v>
      </c>
      <c r="J59">
        <v>894.94</v>
      </c>
      <c r="K59">
        <v>894.94</v>
      </c>
      <c r="L59">
        <v>0</v>
      </c>
      <c r="M59"/>
      <c r="N59"/>
      <c r="O59"/>
      <c r="P59" s="202">
        <f t="shared" si="20"/>
        <v>894.94</v>
      </c>
      <c r="Q59" s="283">
        <f t="shared" si="21"/>
        <v>1</v>
      </c>
      <c r="R59" s="202">
        <f t="shared" si="22"/>
        <v>894.94</v>
      </c>
      <c r="S59" s="283">
        <f t="shared" si="23"/>
        <v>1</v>
      </c>
      <c r="T59" s="202">
        <f t="shared" si="24"/>
        <v>0</v>
      </c>
      <c r="U59" s="283" t="e">
        <f t="shared" si="25"/>
        <v>#DIV/0!</v>
      </c>
      <c r="V59" s="8"/>
    </row>
    <row r="60" spans="1:22">
      <c r="A60" s="321" t="s">
        <v>451</v>
      </c>
      <c r="B60" t="s">
        <v>452</v>
      </c>
      <c r="C60">
        <v>2852</v>
      </c>
      <c r="D60" s="1">
        <v>42877</v>
      </c>
      <c r="E60" t="s">
        <v>419</v>
      </c>
      <c r="F60">
        <v>639.38</v>
      </c>
      <c r="G60"/>
      <c r="H60" s="202">
        <f t="shared" si="18"/>
        <v>639.38</v>
      </c>
      <c r="I60" s="285">
        <f t="shared" si="19"/>
        <v>1</v>
      </c>
      <c r="J60">
        <v>711.41</v>
      </c>
      <c r="K60">
        <v>658.34</v>
      </c>
      <c r="L60">
        <v>-53.07</v>
      </c>
      <c r="M60"/>
      <c r="N60"/>
      <c r="O60"/>
      <c r="P60" s="202">
        <f t="shared" si="20"/>
        <v>711.41</v>
      </c>
      <c r="Q60" s="283">
        <f t="shared" si="21"/>
        <v>1</v>
      </c>
      <c r="R60" s="202">
        <f t="shared" si="22"/>
        <v>658.34</v>
      </c>
      <c r="S60" s="283">
        <f t="shared" si="23"/>
        <v>1</v>
      </c>
      <c r="T60" s="202">
        <f t="shared" si="24"/>
        <v>-53.07</v>
      </c>
      <c r="U60" s="283">
        <f t="shared" si="25"/>
        <v>1</v>
      </c>
      <c r="V60" s="8"/>
    </row>
    <row r="61" spans="1:22">
      <c r="A61" s="321" t="s">
        <v>451</v>
      </c>
      <c r="B61" t="s">
        <v>452</v>
      </c>
      <c r="C61">
        <v>3682</v>
      </c>
      <c r="D61" s="1">
        <v>43242</v>
      </c>
      <c r="E61" t="s">
        <v>419</v>
      </c>
      <c r="F61">
        <v>854.59</v>
      </c>
      <c r="G61"/>
      <c r="H61" s="202">
        <f t="shared" si="0"/>
        <v>854.59</v>
      </c>
      <c r="I61" s="285">
        <f t="shared" si="1"/>
        <v>1</v>
      </c>
      <c r="J61">
        <v>1007.73</v>
      </c>
      <c r="K61">
        <v>879.93</v>
      </c>
      <c r="L61">
        <v>-127.8</v>
      </c>
      <c r="M61"/>
      <c r="N61"/>
      <c r="O61"/>
      <c r="P61" s="202">
        <f t="shared" si="2"/>
        <v>1007.73</v>
      </c>
      <c r="Q61" s="283">
        <f t="shared" si="3"/>
        <v>1</v>
      </c>
      <c r="R61" s="202">
        <f t="shared" si="4"/>
        <v>879.93</v>
      </c>
      <c r="S61" s="283">
        <f t="shared" si="5"/>
        <v>1</v>
      </c>
      <c r="T61" s="202">
        <f t="shared" si="6"/>
        <v>-127.8</v>
      </c>
      <c r="U61" s="283">
        <f t="shared" si="7"/>
        <v>1</v>
      </c>
      <c r="V61" s="8"/>
    </row>
    <row r="62" spans="1:22">
      <c r="A62" s="321" t="s">
        <v>451</v>
      </c>
      <c r="B62" t="s">
        <v>452</v>
      </c>
      <c r="C62">
        <v>8805</v>
      </c>
      <c r="D62" s="1">
        <v>43612</v>
      </c>
      <c r="E62" t="s">
        <v>419</v>
      </c>
      <c r="F62">
        <v>2090.09</v>
      </c>
      <c r="G62"/>
      <c r="H62" s="202">
        <f t="shared" si="0"/>
        <v>2090.09</v>
      </c>
      <c r="I62" s="285">
        <f t="shared" si="1"/>
        <v>1</v>
      </c>
      <c r="J62">
        <v>2330.4499999999998</v>
      </c>
      <c r="K62">
        <v>2152.06</v>
      </c>
      <c r="L62">
        <v>-178.39</v>
      </c>
      <c r="M62"/>
      <c r="N62"/>
      <c r="O62"/>
      <c r="P62" s="202">
        <f t="shared" si="2"/>
        <v>2330.4499999999998</v>
      </c>
      <c r="Q62" s="283">
        <f t="shared" si="3"/>
        <v>1</v>
      </c>
      <c r="R62" s="202">
        <f t="shared" si="4"/>
        <v>2152.06</v>
      </c>
      <c r="S62" s="283">
        <f t="shared" si="5"/>
        <v>1</v>
      </c>
      <c r="T62" s="202">
        <f t="shared" si="6"/>
        <v>-178.39</v>
      </c>
      <c r="U62" s="283">
        <f t="shared" si="7"/>
        <v>1</v>
      </c>
      <c r="V62" s="8"/>
    </row>
    <row r="63" spans="1:22">
      <c r="A63" s="321" t="s">
        <v>451</v>
      </c>
      <c r="B63" t="s">
        <v>452</v>
      </c>
      <c r="C63">
        <v>8805</v>
      </c>
      <c r="D63" s="1">
        <v>44004</v>
      </c>
      <c r="E63" t="s">
        <v>419</v>
      </c>
      <c r="F63">
        <v>2206.1999999999998</v>
      </c>
      <c r="G63"/>
      <c r="H63" s="202">
        <f t="shared" si="0"/>
        <v>2206.1999999999998</v>
      </c>
      <c r="I63" s="285">
        <f t="shared" si="1"/>
        <v>1</v>
      </c>
      <c r="J63">
        <v>2475.25</v>
      </c>
      <c r="K63">
        <v>2271.61</v>
      </c>
      <c r="L63">
        <v>-203.64</v>
      </c>
      <c r="M63"/>
      <c r="N63"/>
      <c r="O63"/>
      <c r="P63" s="202">
        <f t="shared" si="2"/>
        <v>2475.25</v>
      </c>
      <c r="Q63" s="283">
        <f t="shared" si="3"/>
        <v>1</v>
      </c>
      <c r="R63" s="202">
        <f t="shared" si="4"/>
        <v>2271.61</v>
      </c>
      <c r="S63" s="283">
        <f t="shared" si="5"/>
        <v>1</v>
      </c>
      <c r="T63" s="202">
        <f t="shared" si="6"/>
        <v>-203.64</v>
      </c>
      <c r="U63" s="283">
        <f t="shared" si="7"/>
        <v>1</v>
      </c>
      <c r="V63" s="8"/>
    </row>
    <row r="64" spans="1:22">
      <c r="A64" s="321" t="s">
        <v>451</v>
      </c>
      <c r="B64" t="s">
        <v>452</v>
      </c>
      <c r="C64">
        <v>8805</v>
      </c>
      <c r="D64" s="1">
        <v>44326</v>
      </c>
      <c r="E64" t="s">
        <v>419</v>
      </c>
      <c r="F64">
        <v>2252.65</v>
      </c>
      <c r="G64"/>
      <c r="H64" s="202">
        <f t="shared" si="0"/>
        <v>2252.65</v>
      </c>
      <c r="I64" s="285">
        <f t="shared" si="1"/>
        <v>1</v>
      </c>
      <c r="J64">
        <v>2716.47</v>
      </c>
      <c r="K64">
        <v>2319.44</v>
      </c>
      <c r="L64">
        <v>-397.03</v>
      </c>
      <c r="M64"/>
      <c r="N64"/>
      <c r="O64"/>
      <c r="P64" s="202">
        <f t="shared" si="2"/>
        <v>2716.47</v>
      </c>
      <c r="Q64" s="283">
        <f t="shared" si="3"/>
        <v>1</v>
      </c>
      <c r="R64" s="202">
        <f t="shared" si="4"/>
        <v>2319.44</v>
      </c>
      <c r="S64" s="283">
        <f t="shared" si="5"/>
        <v>1</v>
      </c>
      <c r="T64" s="202">
        <f t="shared" si="6"/>
        <v>-397.03</v>
      </c>
      <c r="U64" s="283">
        <f t="shared" si="7"/>
        <v>1</v>
      </c>
      <c r="V64" s="8"/>
    </row>
    <row r="65" spans="1:22">
      <c r="A65" s="321" t="s">
        <v>451</v>
      </c>
      <c r="B65" t="s">
        <v>452</v>
      </c>
      <c r="C65">
        <v>8805</v>
      </c>
      <c r="D65" s="1">
        <v>44687</v>
      </c>
      <c r="E65" t="s">
        <v>419</v>
      </c>
      <c r="F65">
        <v>2368.77</v>
      </c>
      <c r="G65"/>
      <c r="H65" s="202">
        <f t="shared" si="0"/>
        <v>2368.77</v>
      </c>
      <c r="I65" s="285">
        <f t="shared" si="1"/>
        <v>1</v>
      </c>
      <c r="J65">
        <v>2498.69</v>
      </c>
      <c r="K65">
        <v>2439</v>
      </c>
      <c r="L65">
        <v>-59.69</v>
      </c>
      <c r="M65"/>
      <c r="N65"/>
      <c r="O65"/>
      <c r="P65" s="202">
        <f t="shared" si="2"/>
        <v>2498.69</v>
      </c>
      <c r="Q65" s="283">
        <f t="shared" si="3"/>
        <v>1</v>
      </c>
      <c r="R65" s="202">
        <f t="shared" si="4"/>
        <v>2439</v>
      </c>
      <c r="S65" s="283">
        <f t="shared" si="5"/>
        <v>1</v>
      </c>
      <c r="T65" s="202">
        <f t="shared" si="6"/>
        <v>-59.69</v>
      </c>
      <c r="U65" s="283">
        <f t="shared" si="7"/>
        <v>1</v>
      </c>
      <c r="V65" s="8"/>
    </row>
    <row r="66" spans="1:22">
      <c r="A66" s="321">
        <v>925458101</v>
      </c>
      <c r="B66" t="s">
        <v>453</v>
      </c>
      <c r="C66">
        <v>3400</v>
      </c>
      <c r="D66" s="1">
        <v>44313</v>
      </c>
      <c r="E66" t="s">
        <v>425</v>
      </c>
      <c r="F66">
        <v>156.66999999999999</v>
      </c>
      <c r="G66"/>
      <c r="H66" s="202">
        <f t="shared" si="0"/>
        <v>156.66999999999999</v>
      </c>
      <c r="I66" s="285">
        <f t="shared" si="1"/>
        <v>1</v>
      </c>
      <c r="J66">
        <v>156.66999999999999</v>
      </c>
      <c r="K66">
        <v>156.66999999999999</v>
      </c>
      <c r="L66">
        <v>0</v>
      </c>
      <c r="M66"/>
      <c r="N66"/>
      <c r="O66"/>
      <c r="P66" s="202">
        <f t="shared" si="2"/>
        <v>156.66999999999999</v>
      </c>
      <c r="Q66" s="283">
        <f t="shared" si="3"/>
        <v>1</v>
      </c>
      <c r="R66" s="202">
        <f t="shared" si="4"/>
        <v>156.66999999999999</v>
      </c>
      <c r="S66" s="283">
        <f t="shared" si="5"/>
        <v>1</v>
      </c>
      <c r="T66" s="202">
        <f t="shared" si="6"/>
        <v>0</v>
      </c>
      <c r="U66" s="283" t="e">
        <f t="shared" si="7"/>
        <v>#DIV/0!</v>
      </c>
      <c r="V66" s="8"/>
    </row>
    <row r="67" spans="1:22">
      <c r="A67" s="321" t="s">
        <v>455</v>
      </c>
      <c r="B67" t="s">
        <v>358</v>
      </c>
      <c r="C67">
        <v>3733</v>
      </c>
      <c r="D67" s="1">
        <v>44908</v>
      </c>
      <c r="E67" t="s">
        <v>454</v>
      </c>
      <c r="F67">
        <v>0</v>
      </c>
      <c r="G67"/>
      <c r="H67" s="202">
        <f t="shared" si="0"/>
        <v>0</v>
      </c>
      <c r="I67" s="285" t="e">
        <f t="shared" si="1"/>
        <v>#DIV/0!</v>
      </c>
      <c r="J67">
        <v>0</v>
      </c>
      <c r="K67">
        <v>0</v>
      </c>
      <c r="L67">
        <v>0</v>
      </c>
      <c r="M67"/>
      <c r="N67"/>
      <c r="O67"/>
      <c r="P67" s="202">
        <f t="shared" si="2"/>
        <v>0</v>
      </c>
      <c r="Q67" s="283" t="e">
        <f t="shared" si="3"/>
        <v>#DIV/0!</v>
      </c>
      <c r="R67" s="202">
        <f t="shared" si="4"/>
        <v>0</v>
      </c>
      <c r="S67" s="283" t="e">
        <f t="shared" si="5"/>
        <v>#DIV/0!</v>
      </c>
      <c r="T67" s="202">
        <f t="shared" si="6"/>
        <v>0</v>
      </c>
      <c r="U67" s="283" t="e">
        <f t="shared" si="7"/>
        <v>#DIV/0!</v>
      </c>
      <c r="V67" s="8"/>
    </row>
    <row r="68" spans="1:22">
      <c r="A68" s="321" t="s">
        <v>455</v>
      </c>
      <c r="B68" t="s">
        <v>358</v>
      </c>
      <c r="C68">
        <v>3733</v>
      </c>
      <c r="D68" s="1">
        <v>44908</v>
      </c>
      <c r="E68" t="s">
        <v>454</v>
      </c>
      <c r="F68">
        <v>0</v>
      </c>
      <c r="G68"/>
      <c r="H68" s="202">
        <f t="shared" si="0"/>
        <v>0</v>
      </c>
      <c r="I68" s="285" t="e">
        <f t="shared" si="1"/>
        <v>#DIV/0!</v>
      </c>
      <c r="J68">
        <v>0</v>
      </c>
      <c r="K68">
        <v>0</v>
      </c>
      <c r="L68">
        <v>0</v>
      </c>
      <c r="M68"/>
      <c r="N68"/>
      <c r="O68"/>
      <c r="P68" s="202">
        <f t="shared" si="2"/>
        <v>0</v>
      </c>
      <c r="Q68" s="283" t="e">
        <f t="shared" si="3"/>
        <v>#DIV/0!</v>
      </c>
      <c r="R68" s="202">
        <f t="shared" si="4"/>
        <v>0</v>
      </c>
      <c r="S68" s="283" t="e">
        <f t="shared" si="5"/>
        <v>#DIV/0!</v>
      </c>
      <c r="T68" s="202">
        <f t="shared" si="6"/>
        <v>0</v>
      </c>
      <c r="U68" s="283" t="e">
        <f t="shared" si="7"/>
        <v>#DIV/0!</v>
      </c>
      <c r="V68" s="8"/>
    </row>
    <row r="69" spans="1:22">
      <c r="A69" s="321" t="s">
        <v>346</v>
      </c>
      <c r="B69" t="s">
        <v>456</v>
      </c>
      <c r="C69">
        <v>7.1999999999999995E-2</v>
      </c>
      <c r="D69" s="1">
        <v>44883</v>
      </c>
      <c r="E69" t="s">
        <v>425</v>
      </c>
      <c r="F69">
        <v>0</v>
      </c>
      <c r="G69"/>
      <c r="H69" s="202">
        <f t="shared" ref="H69:H75" si="26">F69-G69</f>
        <v>0</v>
      </c>
      <c r="I69" s="285" t="e">
        <f t="shared" ref="I69:I75" si="27">ROUND(H69/F69,10)</f>
        <v>#DIV/0!</v>
      </c>
      <c r="J69">
        <v>0</v>
      </c>
      <c r="K69">
        <v>0</v>
      </c>
      <c r="L69">
        <v>0</v>
      </c>
      <c r="M69"/>
      <c r="N69"/>
      <c r="O69"/>
      <c r="P69" s="202">
        <f t="shared" ref="P69:P75" si="28">J69-N69</f>
        <v>0</v>
      </c>
      <c r="Q69" s="283" t="e">
        <f t="shared" ref="Q69:Q75" si="29">ROUND(P69/J69,10)</f>
        <v>#DIV/0!</v>
      </c>
      <c r="R69" s="202">
        <f t="shared" ref="R69:R75" si="30">K69-M69</f>
        <v>0</v>
      </c>
      <c r="S69" s="283" t="e">
        <f t="shared" ref="S69:S75" si="31">ROUND(R69/K69,10)</f>
        <v>#DIV/0!</v>
      </c>
      <c r="T69" s="202">
        <f t="shared" ref="T69:T75" si="32">L69-O69</f>
        <v>0</v>
      </c>
      <c r="U69" s="283" t="e">
        <f t="shared" ref="U69:U75" si="33">ROUND(T69/L69,10)</f>
        <v>#DIV/0!</v>
      </c>
      <c r="V69" s="8"/>
    </row>
    <row r="70" spans="1:22">
      <c r="A70" s="321" t="s">
        <v>457</v>
      </c>
      <c r="B70" t="s">
        <v>458</v>
      </c>
      <c r="C70">
        <v>6140</v>
      </c>
      <c r="D70" s="1">
        <v>44306</v>
      </c>
      <c r="E70" t="s">
        <v>417</v>
      </c>
      <c r="F70">
        <v>1375.36</v>
      </c>
      <c r="G70"/>
      <c r="H70" s="202">
        <f t="shared" si="26"/>
        <v>1375.36</v>
      </c>
      <c r="I70" s="285">
        <f t="shared" si="27"/>
        <v>1</v>
      </c>
      <c r="J70">
        <v>1496.66</v>
      </c>
      <c r="K70">
        <v>1443.57</v>
      </c>
      <c r="L70">
        <v>-53.09</v>
      </c>
      <c r="M70"/>
      <c r="N70"/>
      <c r="O70"/>
      <c r="P70" s="202">
        <f t="shared" si="28"/>
        <v>1496.66</v>
      </c>
      <c r="Q70" s="283">
        <f t="shared" si="29"/>
        <v>1</v>
      </c>
      <c r="R70" s="202">
        <f t="shared" si="30"/>
        <v>1443.57</v>
      </c>
      <c r="S70" s="283">
        <f t="shared" si="31"/>
        <v>1</v>
      </c>
      <c r="T70" s="202">
        <f t="shared" si="32"/>
        <v>-53.09</v>
      </c>
      <c r="U70" s="283">
        <f t="shared" si="33"/>
        <v>1</v>
      </c>
      <c r="V70" s="8"/>
    </row>
    <row r="71" spans="1:22">
      <c r="A71" s="321" t="s">
        <v>457</v>
      </c>
      <c r="B71" t="s">
        <v>458</v>
      </c>
      <c r="C71">
        <v>6140</v>
      </c>
      <c r="D71" s="1">
        <v>44671</v>
      </c>
      <c r="E71" t="s">
        <v>417</v>
      </c>
      <c r="F71">
        <v>3223.5</v>
      </c>
      <c r="G71"/>
      <c r="H71" s="202">
        <f t="shared" si="26"/>
        <v>3223.5</v>
      </c>
      <c r="I71" s="285">
        <f t="shared" si="27"/>
        <v>1</v>
      </c>
      <c r="J71">
        <v>3419.07</v>
      </c>
      <c r="K71">
        <v>3383.36</v>
      </c>
      <c r="L71">
        <v>-35.71</v>
      </c>
      <c r="M71"/>
      <c r="N71"/>
      <c r="O71"/>
      <c r="P71" s="202">
        <f t="shared" si="28"/>
        <v>3419.07</v>
      </c>
      <c r="Q71" s="283">
        <f t="shared" si="29"/>
        <v>1</v>
      </c>
      <c r="R71" s="202">
        <f t="shared" si="30"/>
        <v>3383.36</v>
      </c>
      <c r="S71" s="283">
        <f t="shared" si="31"/>
        <v>1</v>
      </c>
      <c r="T71" s="202">
        <f t="shared" si="32"/>
        <v>-35.71</v>
      </c>
      <c r="U71" s="283">
        <f t="shared" si="33"/>
        <v>1</v>
      </c>
      <c r="V71" s="8"/>
    </row>
    <row r="72" spans="1:22">
      <c r="A72" s="321" t="s">
        <v>459</v>
      </c>
      <c r="B72" t="s">
        <v>460</v>
      </c>
      <c r="C72">
        <v>685.37</v>
      </c>
      <c r="D72" s="1">
        <v>43990</v>
      </c>
      <c r="E72" t="s">
        <v>425</v>
      </c>
      <c r="F72">
        <v>685.37</v>
      </c>
      <c r="G72"/>
      <c r="H72" s="202">
        <f t="shared" si="26"/>
        <v>685.37</v>
      </c>
      <c r="I72" s="285">
        <f t="shared" si="27"/>
        <v>1</v>
      </c>
      <c r="J72">
        <v>685.37</v>
      </c>
      <c r="K72">
        <v>685.37</v>
      </c>
      <c r="L72">
        <v>0</v>
      </c>
      <c r="M72"/>
      <c r="N72"/>
      <c r="O72"/>
      <c r="P72" s="202">
        <f t="shared" si="28"/>
        <v>685.37</v>
      </c>
      <c r="Q72" s="283">
        <f t="shared" si="29"/>
        <v>1</v>
      </c>
      <c r="R72" s="202">
        <f t="shared" si="30"/>
        <v>685.37</v>
      </c>
      <c r="S72" s="283">
        <f t="shared" si="31"/>
        <v>1</v>
      </c>
      <c r="T72" s="202">
        <f t="shared" si="32"/>
        <v>0</v>
      </c>
      <c r="U72" s="283" t="e">
        <f t="shared" si="33"/>
        <v>#DIV/0!</v>
      </c>
      <c r="V72" s="8"/>
    </row>
    <row r="73" spans="1:22">
      <c r="A73" s="321" t="s">
        <v>459</v>
      </c>
      <c r="B73" t="s">
        <v>460</v>
      </c>
      <c r="C73">
        <v>736.6</v>
      </c>
      <c r="D73" s="1">
        <v>44158</v>
      </c>
      <c r="E73" t="s">
        <v>425</v>
      </c>
      <c r="F73">
        <v>736.6</v>
      </c>
      <c r="G73"/>
      <c r="H73" s="202">
        <f t="shared" si="26"/>
        <v>736.6</v>
      </c>
      <c r="I73" s="285">
        <f t="shared" si="27"/>
        <v>1</v>
      </c>
      <c r="J73">
        <v>736.6</v>
      </c>
      <c r="K73">
        <v>736.6</v>
      </c>
      <c r="L73">
        <v>0</v>
      </c>
      <c r="M73"/>
      <c r="N73"/>
      <c r="O73"/>
      <c r="P73" s="202">
        <f t="shared" si="28"/>
        <v>736.6</v>
      </c>
      <c r="Q73" s="283">
        <f t="shared" si="29"/>
        <v>1</v>
      </c>
      <c r="R73" s="202">
        <f t="shared" si="30"/>
        <v>736.6</v>
      </c>
      <c r="S73" s="283">
        <f t="shared" si="31"/>
        <v>1</v>
      </c>
      <c r="T73" s="202">
        <f t="shared" si="32"/>
        <v>0</v>
      </c>
      <c r="U73" s="283" t="e">
        <f t="shared" si="33"/>
        <v>#DIV/0!</v>
      </c>
      <c r="V73" s="8"/>
    </row>
    <row r="74" spans="1:22">
      <c r="A74" s="321" t="s">
        <v>459</v>
      </c>
      <c r="B74" t="s">
        <v>460</v>
      </c>
      <c r="C74">
        <v>1236.7</v>
      </c>
      <c r="D74" s="1">
        <v>44320</v>
      </c>
      <c r="E74" t="s">
        <v>425</v>
      </c>
      <c r="F74">
        <v>1236.7</v>
      </c>
      <c r="G74"/>
      <c r="H74" s="202">
        <f t="shared" si="26"/>
        <v>1236.7</v>
      </c>
      <c r="I74" s="285">
        <f t="shared" si="27"/>
        <v>1</v>
      </c>
      <c r="J74">
        <v>1236.7</v>
      </c>
      <c r="K74">
        <v>1236.7</v>
      </c>
      <c r="L74">
        <v>0</v>
      </c>
      <c r="M74"/>
      <c r="N74"/>
      <c r="O74"/>
      <c r="P74" s="202">
        <f t="shared" si="28"/>
        <v>1236.7</v>
      </c>
      <c r="Q74" s="283">
        <f t="shared" si="29"/>
        <v>1</v>
      </c>
      <c r="R74" s="202">
        <f t="shared" si="30"/>
        <v>1236.7</v>
      </c>
      <c r="S74" s="283">
        <f t="shared" si="31"/>
        <v>1</v>
      </c>
      <c r="T74" s="202">
        <f t="shared" si="32"/>
        <v>0</v>
      </c>
      <c r="U74" s="283" t="e">
        <f t="shared" si="33"/>
        <v>#DIV/0!</v>
      </c>
      <c r="V74" s="8"/>
    </row>
    <row r="75" spans="1:22">
      <c r="A75" s="321" t="s">
        <v>310</v>
      </c>
      <c r="B75" t="s">
        <v>461</v>
      </c>
      <c r="C75">
        <v>3750</v>
      </c>
      <c r="D75" s="1">
        <v>43784</v>
      </c>
      <c r="E75" t="s">
        <v>425</v>
      </c>
      <c r="F75">
        <v>657.96</v>
      </c>
      <c r="G75"/>
      <c r="H75" s="202">
        <f t="shared" si="26"/>
        <v>657.96</v>
      </c>
      <c r="I75" s="285">
        <f t="shared" si="27"/>
        <v>1</v>
      </c>
      <c r="J75">
        <v>657.96</v>
      </c>
      <c r="K75">
        <v>657.96</v>
      </c>
      <c r="L75">
        <v>0</v>
      </c>
      <c r="M75"/>
      <c r="N75"/>
      <c r="O75"/>
      <c r="P75" s="202">
        <f t="shared" si="28"/>
        <v>657.96</v>
      </c>
      <c r="Q75" s="283">
        <f t="shared" si="29"/>
        <v>1</v>
      </c>
      <c r="R75" s="202">
        <f t="shared" si="30"/>
        <v>657.96</v>
      </c>
      <c r="S75" s="283">
        <f t="shared" si="31"/>
        <v>1</v>
      </c>
      <c r="T75" s="202">
        <f t="shared" si="32"/>
        <v>0</v>
      </c>
      <c r="U75" s="283" t="e">
        <f t="shared" si="33"/>
        <v>#DIV/0!</v>
      </c>
      <c r="V75" s="8"/>
    </row>
    <row r="76" spans="1:22">
      <c r="A76" s="321" t="s">
        <v>310</v>
      </c>
      <c r="B76" t="s">
        <v>461</v>
      </c>
      <c r="C76">
        <v>4450</v>
      </c>
      <c r="D76" s="1">
        <v>43593</v>
      </c>
      <c r="E76" t="s">
        <v>425</v>
      </c>
      <c r="F76">
        <v>1564.35</v>
      </c>
      <c r="G76"/>
      <c r="H76" s="202">
        <f t="shared" si="0"/>
        <v>1564.35</v>
      </c>
      <c r="I76" s="285">
        <f t="shared" si="1"/>
        <v>1</v>
      </c>
      <c r="J76">
        <v>1564.35</v>
      </c>
      <c r="K76">
        <v>1564.35</v>
      </c>
      <c r="L76">
        <v>0</v>
      </c>
      <c r="M76"/>
      <c r="N76"/>
      <c r="O76"/>
      <c r="P76" s="202">
        <f t="shared" si="2"/>
        <v>1564.35</v>
      </c>
      <c r="Q76" s="283">
        <f t="shared" si="3"/>
        <v>1</v>
      </c>
      <c r="R76" s="202">
        <f t="shared" si="4"/>
        <v>1564.35</v>
      </c>
      <c r="S76" s="283">
        <f t="shared" si="5"/>
        <v>1</v>
      </c>
      <c r="T76" s="202">
        <f t="shared" si="6"/>
        <v>0</v>
      </c>
      <c r="U76" s="283" t="e">
        <f t="shared" si="7"/>
        <v>#DIV/0!</v>
      </c>
      <c r="V76" s="8"/>
    </row>
    <row r="77" spans="1:22">
      <c r="A77" s="321" t="s">
        <v>310</v>
      </c>
      <c r="B77" t="s">
        <v>461</v>
      </c>
      <c r="C77">
        <v>1543</v>
      </c>
      <c r="D77" s="1">
        <v>44879</v>
      </c>
      <c r="E77" t="s">
        <v>425</v>
      </c>
      <c r="F77">
        <v>310.16000000000003</v>
      </c>
      <c r="G77"/>
      <c r="H77" s="202">
        <f t="shared" si="0"/>
        <v>310.16000000000003</v>
      </c>
      <c r="I77" s="285">
        <f t="shared" si="1"/>
        <v>1</v>
      </c>
      <c r="J77">
        <v>310.16000000000003</v>
      </c>
      <c r="K77">
        <v>310.16000000000003</v>
      </c>
      <c r="L77">
        <v>0</v>
      </c>
      <c r="M77"/>
      <c r="N77"/>
      <c r="O77"/>
      <c r="P77" s="202">
        <f t="shared" si="2"/>
        <v>310.16000000000003</v>
      </c>
      <c r="Q77" s="283">
        <f t="shared" si="3"/>
        <v>1</v>
      </c>
      <c r="R77" s="202">
        <f t="shared" si="4"/>
        <v>310.16000000000003</v>
      </c>
      <c r="S77" s="283">
        <f t="shared" si="5"/>
        <v>1</v>
      </c>
      <c r="T77" s="202">
        <f t="shared" si="6"/>
        <v>0</v>
      </c>
      <c r="U77" s="283" t="e">
        <f t="shared" si="7"/>
        <v>#DIV/0!</v>
      </c>
      <c r="V77" s="8"/>
    </row>
    <row r="78" spans="1:22">
      <c r="A78" s="321" t="s">
        <v>310</v>
      </c>
      <c r="B78" t="s">
        <v>461</v>
      </c>
      <c r="C78">
        <v>1543</v>
      </c>
      <c r="D78" s="1">
        <v>44785</v>
      </c>
      <c r="E78" t="s">
        <v>425</v>
      </c>
      <c r="F78">
        <v>19.18</v>
      </c>
      <c r="G78"/>
      <c r="H78" s="202">
        <f t="shared" si="0"/>
        <v>19.18</v>
      </c>
      <c r="I78" s="285">
        <f t="shared" si="1"/>
        <v>1</v>
      </c>
      <c r="J78">
        <v>19.18</v>
      </c>
      <c r="K78">
        <v>19.18</v>
      </c>
      <c r="L78">
        <v>0</v>
      </c>
      <c r="M78"/>
      <c r="N78"/>
      <c r="O78"/>
      <c r="P78" s="202">
        <f t="shared" si="2"/>
        <v>19.18</v>
      </c>
      <c r="Q78" s="283">
        <f t="shared" si="3"/>
        <v>1</v>
      </c>
      <c r="R78" s="202">
        <f t="shared" si="4"/>
        <v>19.18</v>
      </c>
      <c r="S78" s="283">
        <f t="shared" si="5"/>
        <v>1</v>
      </c>
      <c r="T78" s="202">
        <f t="shared" si="6"/>
        <v>0</v>
      </c>
      <c r="U78" s="283" t="e">
        <f t="shared" si="7"/>
        <v>#DIV/0!</v>
      </c>
      <c r="V78" s="8"/>
    </row>
    <row r="79" spans="1:22">
      <c r="A79" s="321" t="s">
        <v>399</v>
      </c>
      <c r="B79" t="s">
        <v>427</v>
      </c>
      <c r="C79">
        <v>20000</v>
      </c>
      <c r="D79" s="1">
        <v>44665</v>
      </c>
      <c r="E79" t="s">
        <v>425</v>
      </c>
      <c r="F79">
        <v>1750</v>
      </c>
      <c r="G79"/>
      <c r="H79" s="202">
        <f t="shared" si="0"/>
        <v>1750</v>
      </c>
      <c r="I79" s="285">
        <f t="shared" si="1"/>
        <v>1</v>
      </c>
      <c r="J79">
        <v>1750</v>
      </c>
      <c r="K79">
        <v>1750</v>
      </c>
      <c r="L79">
        <v>0</v>
      </c>
      <c r="M79"/>
      <c r="N79"/>
      <c r="O79"/>
      <c r="P79" s="202">
        <f t="shared" si="2"/>
        <v>1750</v>
      </c>
      <c r="Q79" s="283">
        <f t="shared" si="3"/>
        <v>1</v>
      </c>
      <c r="R79" s="202">
        <f t="shared" si="4"/>
        <v>1750</v>
      </c>
      <c r="S79" s="283">
        <f t="shared" si="5"/>
        <v>1</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98733.080000000016</v>
      </c>
      <c r="G82" s="177">
        <f>SUM(G2:G81)</f>
        <v>0</v>
      </c>
      <c r="H82" s="12">
        <f>SUM(H2:H81)</f>
        <v>98733.080000000016</v>
      </c>
      <c r="I82" s="286">
        <f t="shared" ref="I82" si="34">ROUND(H82/F82,10)</f>
        <v>1</v>
      </c>
      <c r="J82" s="198">
        <f t="shared" ref="J82:P82" si="35">SUM(J2:J81)</f>
        <v>106563.62000000001</v>
      </c>
      <c r="K82" s="179">
        <f t="shared" si="35"/>
        <v>101311.93000000002</v>
      </c>
      <c r="L82" s="198">
        <f t="shared" si="35"/>
        <v>-5251.6900000000014</v>
      </c>
      <c r="M82" s="201">
        <f t="shared" si="35"/>
        <v>0</v>
      </c>
      <c r="N82" s="201">
        <f t="shared" si="35"/>
        <v>0</v>
      </c>
      <c r="O82" s="201">
        <f t="shared" si="35"/>
        <v>0</v>
      </c>
      <c r="P82" s="9">
        <f t="shared" si="35"/>
        <v>106563.62000000001</v>
      </c>
      <c r="Q82" s="284">
        <f t="shared" si="3"/>
        <v>1</v>
      </c>
      <c r="R82" s="9">
        <f>SUM(R2:R81)</f>
        <v>101311.93000000002</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425</v>
      </c>
      <c r="B4" s="152">
        <v>5000.6000000000004</v>
      </c>
      <c r="C4" s="152">
        <v>5000.6000000000004</v>
      </c>
      <c r="D4" s="152" t="s">
        <v>419</v>
      </c>
      <c r="E4" s="152">
        <v>5000.6000000000004</v>
      </c>
      <c r="F4" s="152">
        <v>5000.6000000000004</v>
      </c>
      <c r="G4" s="152">
        <v>4.6900000000000004</v>
      </c>
      <c r="H4" s="152">
        <v>4.6900000000000004</v>
      </c>
      <c r="I4" s="113"/>
      <c r="J4" s="153">
        <v>44895</v>
      </c>
      <c r="K4" s="153">
        <v>44896</v>
      </c>
      <c r="L4" s="113"/>
    </row>
    <row r="5" spans="1:16">
      <c r="A5" s="152" t="s">
        <v>425</v>
      </c>
      <c r="B5" s="152">
        <v>8395.49</v>
      </c>
      <c r="C5" s="152">
        <v>8395.49</v>
      </c>
      <c r="D5" s="152" t="s">
        <v>421</v>
      </c>
      <c r="E5" s="152">
        <v>8395.49</v>
      </c>
      <c r="F5" s="152">
        <v>8395.49</v>
      </c>
      <c r="G5" s="152">
        <v>16.670000000000002</v>
      </c>
      <c r="H5" s="152">
        <v>16.670000000000002</v>
      </c>
      <c r="I5" s="113"/>
      <c r="J5" s="153">
        <v>44895</v>
      </c>
      <c r="K5" s="153">
        <v>44896</v>
      </c>
      <c r="L5" s="113"/>
    </row>
    <row r="6" spans="1:16">
      <c r="A6" s="152" t="s">
        <v>425</v>
      </c>
      <c r="B6" s="152">
        <v>2441.27</v>
      </c>
      <c r="C6" s="152">
        <v>2441.27</v>
      </c>
      <c r="D6" s="152" t="s">
        <v>423</v>
      </c>
      <c r="E6" s="152">
        <v>2441.27</v>
      </c>
      <c r="F6" s="152">
        <v>2441.27</v>
      </c>
      <c r="G6" s="152">
        <v>0.21</v>
      </c>
      <c r="H6" s="152">
        <v>0.21</v>
      </c>
      <c r="I6" s="113"/>
      <c r="J6" s="153">
        <v>44895</v>
      </c>
      <c r="K6" s="153">
        <v>44896</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15837.36</v>
      </c>
      <c r="C11" s="88">
        <f t="shared" ref="C11:H11" si="0">SUM(C4:C10)</f>
        <v>15837.36</v>
      </c>
      <c r="D11" s="88">
        <f t="shared" si="0"/>
        <v>0</v>
      </c>
      <c r="E11" s="88">
        <f>SUM(E4:E10)</f>
        <v>15837.36</v>
      </c>
      <c r="F11" s="88">
        <f t="shared" si="0"/>
        <v>15837.36</v>
      </c>
      <c r="G11" s="88">
        <f t="shared" si="0"/>
        <v>21.570000000000004</v>
      </c>
      <c r="H11" s="88">
        <f t="shared" si="0"/>
        <v>21.570000000000004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21.570000000000004</v>
      </c>
      <c r="E25" s="96">
        <f>H11</f>
        <v>21.570000000000004</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127.21</v>
      </c>
      <c r="H2">
        <v>251999.85</v>
      </c>
      <c r="I2">
        <v>369368.29</v>
      </c>
      <c r="J2">
        <v>122.26</v>
      </c>
      <c r="K2">
        <v>242197.06</v>
      </c>
      <c r="L2" t="s">
        <v>296</v>
      </c>
      <c r="M2" s="1">
        <v>44895</v>
      </c>
    </row>
    <row r="3" spans="1:13">
      <c r="A3" t="s">
        <v>294</v>
      </c>
      <c r="B3" s="323" t="s">
        <v>297</v>
      </c>
      <c r="C3" s="321" t="s">
        <v>298</v>
      </c>
      <c r="D3" t="s">
        <v>299</v>
      </c>
      <c r="E3">
        <v>6519</v>
      </c>
      <c r="F3">
        <v>346577.48</v>
      </c>
      <c r="G3">
        <v>61.4</v>
      </c>
      <c r="H3">
        <v>400266.6</v>
      </c>
      <c r="I3">
        <v>346577.48</v>
      </c>
      <c r="J3">
        <v>61.4</v>
      </c>
      <c r="K3">
        <v>400266.6</v>
      </c>
      <c r="L3" t="s">
        <v>300</v>
      </c>
      <c r="M3" s="1">
        <v>44895</v>
      </c>
    </row>
    <row r="4" spans="1:13">
      <c r="A4" t="s">
        <v>294</v>
      </c>
      <c r="B4" s="321">
        <v>1317205</v>
      </c>
      <c r="C4" s="321" t="s">
        <v>301</v>
      </c>
      <c r="D4" t="s">
        <v>302</v>
      </c>
      <c r="E4">
        <v>19260</v>
      </c>
      <c r="F4">
        <v>664429.89</v>
      </c>
      <c r="G4">
        <v>40.200000000000003</v>
      </c>
      <c r="H4">
        <v>774252</v>
      </c>
      <c r="I4">
        <v>664429.89</v>
      </c>
      <c r="J4">
        <v>40.200000000000003</v>
      </c>
      <c r="K4">
        <v>774252</v>
      </c>
      <c r="L4" t="s">
        <v>300</v>
      </c>
      <c r="M4" s="1">
        <v>44895</v>
      </c>
    </row>
    <row r="5" spans="1:13">
      <c r="A5" t="s">
        <v>294</v>
      </c>
      <c r="B5" s="321" t="s">
        <v>303</v>
      </c>
      <c r="C5" s="321" t="s">
        <v>303</v>
      </c>
      <c r="D5" t="s">
        <v>304</v>
      </c>
      <c r="E5">
        <v>4674</v>
      </c>
      <c r="F5">
        <v>460951.74</v>
      </c>
      <c r="G5">
        <v>70.98</v>
      </c>
      <c r="H5">
        <v>331765.98</v>
      </c>
      <c r="I5">
        <v>412571.71</v>
      </c>
      <c r="J5">
        <v>68.22</v>
      </c>
      <c r="K5">
        <v>318860.28000000003</v>
      </c>
      <c r="L5" t="s">
        <v>296</v>
      </c>
      <c r="M5" s="1">
        <v>44895</v>
      </c>
    </row>
    <row r="6" spans="1:13">
      <c r="A6" t="s">
        <v>294</v>
      </c>
      <c r="B6" s="321" t="s">
        <v>305</v>
      </c>
      <c r="C6" s="321" t="s">
        <v>306</v>
      </c>
      <c r="D6" t="s">
        <v>307</v>
      </c>
      <c r="E6">
        <v>2420</v>
      </c>
      <c r="F6">
        <v>300247.95</v>
      </c>
      <c r="G6">
        <v>87.56</v>
      </c>
      <c r="H6">
        <v>211895.2</v>
      </c>
      <c r="I6">
        <v>300247.95</v>
      </c>
      <c r="J6">
        <v>87.56</v>
      </c>
      <c r="K6">
        <v>211895.2</v>
      </c>
      <c r="L6" t="s">
        <v>300</v>
      </c>
      <c r="M6" s="1">
        <v>44895</v>
      </c>
    </row>
    <row r="7" spans="1:13">
      <c r="A7" t="s">
        <v>294</v>
      </c>
      <c r="B7" s="321" t="s">
        <v>308</v>
      </c>
      <c r="C7" s="321">
        <v>2722670</v>
      </c>
      <c r="D7" t="s">
        <v>309</v>
      </c>
      <c r="E7">
        <v>31119</v>
      </c>
      <c r="F7">
        <v>540402.04</v>
      </c>
      <c r="G7">
        <v>19.46</v>
      </c>
      <c r="H7">
        <v>605575.74</v>
      </c>
      <c r="I7">
        <v>540402.04</v>
      </c>
      <c r="J7">
        <v>19.46</v>
      </c>
      <c r="K7">
        <v>605575.74</v>
      </c>
      <c r="L7" t="s">
        <v>300</v>
      </c>
      <c r="M7" s="1">
        <v>44895</v>
      </c>
    </row>
    <row r="8" spans="1:13">
      <c r="A8" t="s">
        <v>294</v>
      </c>
      <c r="B8" s="321" t="s">
        <v>310</v>
      </c>
      <c r="C8" s="321" t="s">
        <v>311</v>
      </c>
      <c r="D8" t="s">
        <v>312</v>
      </c>
      <c r="E8">
        <v>1543</v>
      </c>
      <c r="F8">
        <v>296773.03999999998</v>
      </c>
      <c r="G8">
        <v>608.12</v>
      </c>
      <c r="H8">
        <v>938329.16</v>
      </c>
      <c r="I8">
        <v>296773.03999999998</v>
      </c>
      <c r="J8">
        <v>608.12</v>
      </c>
      <c r="K8">
        <v>938329.16</v>
      </c>
      <c r="L8" t="s">
        <v>300</v>
      </c>
      <c r="M8" s="1">
        <v>44895</v>
      </c>
    </row>
    <row r="9" spans="1:13">
      <c r="A9" t="s">
        <v>294</v>
      </c>
      <c r="B9" s="337" t="s">
        <v>416</v>
      </c>
      <c r="C9" s="337" t="s">
        <v>416</v>
      </c>
      <c r="D9" t="s">
        <v>313</v>
      </c>
      <c r="E9">
        <v>67651</v>
      </c>
      <c r="F9">
        <v>542205.03</v>
      </c>
      <c r="G9">
        <v>9.92</v>
      </c>
      <c r="H9">
        <v>670882.61</v>
      </c>
      <c r="I9">
        <v>412708.04</v>
      </c>
      <c r="J9">
        <v>8.23</v>
      </c>
      <c r="K9">
        <v>556497.13</v>
      </c>
      <c r="L9" t="s">
        <v>314</v>
      </c>
      <c r="M9" s="1">
        <v>44895</v>
      </c>
    </row>
    <row r="10" spans="1:13">
      <c r="A10" t="s">
        <v>294</v>
      </c>
      <c r="B10" s="321">
        <v>7124594</v>
      </c>
      <c r="C10" s="321">
        <v>7124594</v>
      </c>
      <c r="D10" t="s">
        <v>315</v>
      </c>
      <c r="E10">
        <v>2772</v>
      </c>
      <c r="F10">
        <v>415902.18</v>
      </c>
      <c r="G10">
        <v>150.47</v>
      </c>
      <c r="H10">
        <v>417104.37</v>
      </c>
      <c r="I10">
        <v>414592.09</v>
      </c>
      <c r="J10">
        <v>142.30000000000001</v>
      </c>
      <c r="K10">
        <v>394455.6</v>
      </c>
      <c r="L10" t="s">
        <v>316</v>
      </c>
      <c r="M10" s="1">
        <v>44895</v>
      </c>
    </row>
    <row r="11" spans="1:13">
      <c r="A11" t="s">
        <v>294</v>
      </c>
      <c r="B11" s="323" t="s">
        <v>317</v>
      </c>
      <c r="C11" s="321">
        <v>2136646</v>
      </c>
      <c r="D11" t="s">
        <v>318</v>
      </c>
      <c r="E11">
        <v>9014</v>
      </c>
      <c r="F11">
        <v>235941.96</v>
      </c>
      <c r="G11">
        <v>15.61</v>
      </c>
      <c r="H11">
        <v>140708.54</v>
      </c>
      <c r="I11">
        <v>235941.96</v>
      </c>
      <c r="J11">
        <v>15.61</v>
      </c>
      <c r="K11">
        <v>140708.54</v>
      </c>
      <c r="L11" t="s">
        <v>300</v>
      </c>
      <c r="M11" s="1">
        <v>44895</v>
      </c>
    </row>
    <row r="12" spans="1:13">
      <c r="A12" t="s">
        <v>294</v>
      </c>
      <c r="B12" s="321">
        <v>67901108</v>
      </c>
      <c r="C12" s="321">
        <v>2024677</v>
      </c>
      <c r="D12" t="s">
        <v>319</v>
      </c>
      <c r="E12">
        <v>11886</v>
      </c>
      <c r="F12">
        <v>137974.39000000001</v>
      </c>
      <c r="G12">
        <v>16.32</v>
      </c>
      <c r="H12">
        <v>193979.51999999999</v>
      </c>
      <c r="I12">
        <v>137974.39000000001</v>
      </c>
      <c r="J12">
        <v>16.32</v>
      </c>
      <c r="K12">
        <v>193979.51999999999</v>
      </c>
      <c r="L12" t="s">
        <v>300</v>
      </c>
      <c r="M12" s="1">
        <v>44895</v>
      </c>
    </row>
    <row r="13" spans="1:13">
      <c r="A13" t="s">
        <v>294</v>
      </c>
      <c r="B13" s="321" t="s">
        <v>320</v>
      </c>
      <c r="C13" s="321" t="s">
        <v>320</v>
      </c>
      <c r="D13" t="s">
        <v>321</v>
      </c>
      <c r="E13">
        <v>18891</v>
      </c>
      <c r="F13">
        <v>566718.6</v>
      </c>
      <c r="G13">
        <v>36.75</v>
      </c>
      <c r="H13">
        <v>694150.31</v>
      </c>
      <c r="I13">
        <v>430602.04</v>
      </c>
      <c r="J13">
        <v>30.48</v>
      </c>
      <c r="K13">
        <v>575797.68000000005</v>
      </c>
      <c r="L13" t="s">
        <v>314</v>
      </c>
      <c r="M13" s="1">
        <v>44895</v>
      </c>
    </row>
    <row r="14" spans="1:13">
      <c r="A14" t="s">
        <v>294</v>
      </c>
      <c r="B14" s="321">
        <v>124765108</v>
      </c>
      <c r="C14" s="321">
        <v>2125097</v>
      </c>
      <c r="D14" t="s">
        <v>322</v>
      </c>
      <c r="E14">
        <v>25808</v>
      </c>
      <c r="F14">
        <v>461328.83</v>
      </c>
      <c r="G14">
        <v>21.56</v>
      </c>
      <c r="H14">
        <v>556420.48</v>
      </c>
      <c r="I14">
        <v>461328.83</v>
      </c>
      <c r="J14">
        <v>21.56</v>
      </c>
      <c r="K14">
        <v>556420.48</v>
      </c>
      <c r="L14" t="s">
        <v>300</v>
      </c>
      <c r="M14" s="1">
        <v>44895</v>
      </c>
    </row>
    <row r="15" spans="1:13">
      <c r="A15" t="s">
        <v>294</v>
      </c>
      <c r="B15" s="321" t="s">
        <v>323</v>
      </c>
      <c r="C15" s="321" t="s">
        <v>324</v>
      </c>
      <c r="D15" t="s">
        <v>325</v>
      </c>
      <c r="E15">
        <v>6829</v>
      </c>
      <c r="F15">
        <v>396204.78</v>
      </c>
      <c r="G15">
        <v>87.31</v>
      </c>
      <c r="H15">
        <v>596239.99</v>
      </c>
      <c r="I15">
        <v>396204.78</v>
      </c>
      <c r="J15">
        <v>87.31</v>
      </c>
      <c r="K15">
        <v>596239.99</v>
      </c>
      <c r="L15" t="s">
        <v>300</v>
      </c>
      <c r="M15" s="1">
        <v>44895</v>
      </c>
    </row>
    <row r="16" spans="1:13">
      <c r="A16" t="s">
        <v>294</v>
      </c>
      <c r="B16" s="321">
        <v>6185495</v>
      </c>
      <c r="C16" s="321">
        <v>6185495</v>
      </c>
      <c r="D16" t="s">
        <v>326</v>
      </c>
      <c r="E16">
        <v>2183</v>
      </c>
      <c r="F16">
        <v>224876.91</v>
      </c>
      <c r="G16">
        <v>203.66</v>
      </c>
      <c r="H16">
        <v>444584.78</v>
      </c>
      <c r="I16">
        <v>296322.06</v>
      </c>
      <c r="J16">
        <v>300.11</v>
      </c>
      <c r="K16">
        <v>655140.13</v>
      </c>
      <c r="L16" t="s">
        <v>327</v>
      </c>
      <c r="M16" s="1">
        <v>44895</v>
      </c>
    </row>
    <row r="17" spans="1:13">
      <c r="A17" t="s">
        <v>294</v>
      </c>
      <c r="B17" s="321" t="s">
        <v>328</v>
      </c>
      <c r="C17" s="321" t="s">
        <v>328</v>
      </c>
      <c r="D17" t="s">
        <v>329</v>
      </c>
      <c r="E17">
        <v>22675</v>
      </c>
      <c r="F17">
        <v>514856.53</v>
      </c>
      <c r="G17">
        <v>36.51</v>
      </c>
      <c r="H17">
        <v>827751.92</v>
      </c>
      <c r="I17">
        <v>448624.58</v>
      </c>
      <c r="J17">
        <v>35.08</v>
      </c>
      <c r="K17">
        <v>795552.37</v>
      </c>
      <c r="L17" t="s">
        <v>296</v>
      </c>
      <c r="M17" s="1">
        <v>44895</v>
      </c>
    </row>
    <row r="18" spans="1:13">
      <c r="A18" t="s">
        <v>294</v>
      </c>
      <c r="B18" s="321" t="s">
        <v>330</v>
      </c>
      <c r="C18" s="321" t="s">
        <v>331</v>
      </c>
      <c r="D18" t="s">
        <v>332</v>
      </c>
      <c r="E18">
        <v>3533</v>
      </c>
      <c r="F18">
        <v>358102.05</v>
      </c>
      <c r="G18">
        <v>223.05</v>
      </c>
      <c r="H18">
        <v>788035.65</v>
      </c>
      <c r="I18">
        <v>358102.05</v>
      </c>
      <c r="J18">
        <v>223.05</v>
      </c>
      <c r="K18">
        <v>788035.65</v>
      </c>
      <c r="L18" t="s">
        <v>300</v>
      </c>
      <c r="M18" s="1">
        <v>44895</v>
      </c>
    </row>
    <row r="19" spans="1:13">
      <c r="A19" t="s">
        <v>294</v>
      </c>
      <c r="B19" s="321">
        <v>398438408</v>
      </c>
      <c r="C19" s="321" t="s">
        <v>333</v>
      </c>
      <c r="D19" t="s">
        <v>334</v>
      </c>
      <c r="E19">
        <v>25596</v>
      </c>
      <c r="F19">
        <v>516790.81</v>
      </c>
      <c r="G19">
        <v>8.15</v>
      </c>
      <c r="H19">
        <v>208607.4</v>
      </c>
      <c r="I19">
        <v>516790.81</v>
      </c>
      <c r="J19">
        <v>8.15</v>
      </c>
      <c r="K19">
        <v>208607.4</v>
      </c>
      <c r="L19" t="s">
        <v>300</v>
      </c>
      <c r="M19" s="1">
        <v>44895</v>
      </c>
    </row>
    <row r="20" spans="1:13">
      <c r="A20" t="s">
        <v>294</v>
      </c>
      <c r="B20" s="321" t="s">
        <v>335</v>
      </c>
      <c r="C20" s="321">
        <v>2781648</v>
      </c>
      <c r="D20" t="s">
        <v>336</v>
      </c>
      <c r="E20">
        <v>9253</v>
      </c>
      <c r="F20">
        <v>641783.54</v>
      </c>
      <c r="G20">
        <v>70.569999999999993</v>
      </c>
      <c r="H20">
        <v>652984.21</v>
      </c>
      <c r="I20">
        <v>641783.54</v>
      </c>
      <c r="J20">
        <v>70.569999999999993</v>
      </c>
      <c r="K20">
        <v>652984.21</v>
      </c>
      <c r="L20" t="s">
        <v>300</v>
      </c>
      <c r="M20" s="1">
        <v>44895</v>
      </c>
    </row>
    <row r="21" spans="1:13">
      <c r="A21" t="s">
        <v>294</v>
      </c>
      <c r="B21" s="321" t="s">
        <v>337</v>
      </c>
      <c r="C21" s="321">
        <v>2569286</v>
      </c>
      <c r="D21" t="s">
        <v>338</v>
      </c>
      <c r="E21">
        <v>37155</v>
      </c>
      <c r="F21">
        <v>441500.28</v>
      </c>
      <c r="G21">
        <v>23.72</v>
      </c>
      <c r="H21">
        <v>881316.6</v>
      </c>
      <c r="I21">
        <v>441500.28</v>
      </c>
      <c r="J21">
        <v>23.72</v>
      </c>
      <c r="K21">
        <v>881316.6</v>
      </c>
      <c r="L21" t="s">
        <v>300</v>
      </c>
      <c r="M21" s="1">
        <v>44895</v>
      </c>
    </row>
    <row r="22" spans="1:13">
      <c r="A22" t="s">
        <v>294</v>
      </c>
      <c r="B22" s="321" t="s">
        <v>339</v>
      </c>
      <c r="C22" s="321" t="s">
        <v>340</v>
      </c>
      <c r="D22" t="s">
        <v>341</v>
      </c>
      <c r="E22">
        <v>1361</v>
      </c>
      <c r="F22">
        <v>220051.24</v>
      </c>
      <c r="G22">
        <v>215.44</v>
      </c>
      <c r="H22">
        <v>293213.84000000003</v>
      </c>
      <c r="I22">
        <v>220051.24</v>
      </c>
      <c r="J22">
        <v>215.44</v>
      </c>
      <c r="K22">
        <v>293213.84000000003</v>
      </c>
      <c r="L22" t="s">
        <v>300</v>
      </c>
      <c r="M22" s="1">
        <v>44895</v>
      </c>
    </row>
    <row r="23" spans="1:13">
      <c r="A23" t="s">
        <v>294</v>
      </c>
      <c r="B23" s="321">
        <v>5889505</v>
      </c>
      <c r="C23" s="321">
        <v>5889505</v>
      </c>
      <c r="D23" t="s">
        <v>342</v>
      </c>
      <c r="E23">
        <v>11346</v>
      </c>
      <c r="F23">
        <v>262658.57</v>
      </c>
      <c r="G23">
        <v>32.799999999999997</v>
      </c>
      <c r="H23">
        <v>372100.63</v>
      </c>
      <c r="I23">
        <v>223702.81</v>
      </c>
      <c r="J23">
        <v>31.52</v>
      </c>
      <c r="K23">
        <v>357625.92</v>
      </c>
      <c r="L23" t="s">
        <v>296</v>
      </c>
      <c r="M23" s="1">
        <v>44895</v>
      </c>
    </row>
    <row r="24" spans="1:13">
      <c r="A24" t="s">
        <v>294</v>
      </c>
      <c r="B24" s="321" t="s">
        <v>343</v>
      </c>
      <c r="C24" s="321" t="s">
        <v>344</v>
      </c>
      <c r="D24" t="s">
        <v>345</v>
      </c>
      <c r="E24">
        <v>11445</v>
      </c>
      <c r="F24">
        <v>680732.21</v>
      </c>
      <c r="G24">
        <v>58.82</v>
      </c>
      <c r="H24">
        <v>673194.9</v>
      </c>
      <c r="I24">
        <v>680732.21</v>
      </c>
      <c r="J24">
        <v>58.82</v>
      </c>
      <c r="K24">
        <v>673194.9</v>
      </c>
      <c r="L24" t="s">
        <v>300</v>
      </c>
      <c r="M24" s="1">
        <v>44895</v>
      </c>
    </row>
    <row r="25" spans="1:13">
      <c r="A25" t="s">
        <v>294</v>
      </c>
      <c r="B25" s="321" t="s">
        <v>346</v>
      </c>
      <c r="C25" s="321" t="s">
        <v>347</v>
      </c>
      <c r="D25" t="s">
        <v>348</v>
      </c>
      <c r="E25">
        <v>16748</v>
      </c>
      <c r="F25">
        <v>759885.99</v>
      </c>
      <c r="G25">
        <v>39.409999999999997</v>
      </c>
      <c r="H25">
        <v>660038.68000000005</v>
      </c>
      <c r="I25">
        <v>759885.99</v>
      </c>
      <c r="J25">
        <v>39.409999999999997</v>
      </c>
      <c r="K25">
        <v>660038.68000000005</v>
      </c>
      <c r="L25" t="s">
        <v>300</v>
      </c>
      <c r="M25" s="1">
        <v>44895</v>
      </c>
    </row>
    <row r="26" spans="1:13">
      <c r="A26" t="s">
        <v>294</v>
      </c>
      <c r="B26" s="321">
        <v>6499260</v>
      </c>
      <c r="C26" s="321">
        <v>6499260</v>
      </c>
      <c r="D26" t="s">
        <v>349</v>
      </c>
      <c r="E26">
        <v>4932</v>
      </c>
      <c r="F26">
        <v>275349.78999999998</v>
      </c>
      <c r="G26">
        <v>50.58</v>
      </c>
      <c r="H26">
        <v>249440.64000000001</v>
      </c>
      <c r="I26">
        <v>30271858</v>
      </c>
      <c r="J26">
        <v>6981</v>
      </c>
      <c r="K26">
        <v>34430292</v>
      </c>
      <c r="L26" t="s">
        <v>350</v>
      </c>
      <c r="M26" s="1">
        <v>44895</v>
      </c>
    </row>
    <row r="27" spans="1:13">
      <c r="A27" t="s">
        <v>294</v>
      </c>
      <c r="B27" s="321" t="s">
        <v>351</v>
      </c>
      <c r="C27" s="321" t="s">
        <v>352</v>
      </c>
      <c r="D27" t="s">
        <v>353</v>
      </c>
      <c r="E27">
        <v>2551</v>
      </c>
      <c r="F27">
        <v>213753.39</v>
      </c>
      <c r="G27">
        <v>60.54</v>
      </c>
      <c r="H27">
        <v>154437.54</v>
      </c>
      <c r="I27">
        <v>213753.39</v>
      </c>
      <c r="J27">
        <v>60.54</v>
      </c>
      <c r="K27">
        <v>154437.54</v>
      </c>
      <c r="L27" t="s">
        <v>300</v>
      </c>
      <c r="M27" s="1">
        <v>44895</v>
      </c>
    </row>
    <row r="28" spans="1:13">
      <c r="A28" t="s">
        <v>294</v>
      </c>
      <c r="B28" s="321" t="s">
        <v>354</v>
      </c>
      <c r="C28" s="321" t="s">
        <v>354</v>
      </c>
      <c r="D28" t="s">
        <v>355</v>
      </c>
      <c r="E28">
        <v>7058</v>
      </c>
      <c r="F28">
        <v>416616.22</v>
      </c>
      <c r="G28">
        <v>99.43</v>
      </c>
      <c r="H28">
        <v>701800.89</v>
      </c>
      <c r="I28">
        <v>313301.18</v>
      </c>
      <c r="J28">
        <v>82.48</v>
      </c>
      <c r="K28">
        <v>582143.84</v>
      </c>
      <c r="L28" t="s">
        <v>314</v>
      </c>
      <c r="M28" s="1">
        <v>44895</v>
      </c>
    </row>
    <row r="29" spans="1:13">
      <c r="A29" t="s">
        <v>294</v>
      </c>
      <c r="B29" s="321">
        <v>7333378</v>
      </c>
      <c r="C29" s="321">
        <v>7333378</v>
      </c>
      <c r="D29" t="s">
        <v>356</v>
      </c>
      <c r="E29">
        <v>1305</v>
      </c>
      <c r="F29">
        <v>253421.67</v>
      </c>
      <c r="G29">
        <v>518.35</v>
      </c>
      <c r="H29">
        <v>676441.79</v>
      </c>
      <c r="I29">
        <v>246818.21</v>
      </c>
      <c r="J29">
        <v>490.2</v>
      </c>
      <c r="K29">
        <v>639711</v>
      </c>
      <c r="L29" t="s">
        <v>316</v>
      </c>
      <c r="M29" s="1">
        <v>44895</v>
      </c>
    </row>
    <row r="30" spans="1:13">
      <c r="A30" t="s">
        <v>294</v>
      </c>
      <c r="B30" s="321" t="s">
        <v>357</v>
      </c>
      <c r="C30" s="321" t="s">
        <v>357</v>
      </c>
      <c r="D30" t="s">
        <v>358</v>
      </c>
      <c r="E30">
        <v>3733</v>
      </c>
      <c r="F30">
        <v>278857.28999999998</v>
      </c>
      <c r="G30">
        <v>121.27</v>
      </c>
      <c r="H30">
        <v>452717.45</v>
      </c>
      <c r="I30">
        <v>372602.24</v>
      </c>
      <c r="J30">
        <v>178.71</v>
      </c>
      <c r="K30">
        <v>667124.43000000005</v>
      </c>
      <c r="L30" t="s">
        <v>327</v>
      </c>
      <c r="M30" s="1">
        <v>44895</v>
      </c>
    </row>
    <row r="31" spans="1:13">
      <c r="A31" t="s">
        <v>294</v>
      </c>
      <c r="B31" s="321">
        <v>6555805</v>
      </c>
      <c r="C31" s="321">
        <v>6555805</v>
      </c>
      <c r="D31" t="s">
        <v>359</v>
      </c>
      <c r="E31">
        <v>12293</v>
      </c>
      <c r="F31">
        <v>438504.51</v>
      </c>
      <c r="G31">
        <v>22.68</v>
      </c>
      <c r="H31">
        <v>278758.89</v>
      </c>
      <c r="I31">
        <v>50705576</v>
      </c>
      <c r="J31">
        <v>3130</v>
      </c>
      <c r="K31">
        <v>38477090</v>
      </c>
      <c r="L31" t="s">
        <v>350</v>
      </c>
      <c r="M31" s="1">
        <v>44895</v>
      </c>
    </row>
    <row r="32" spans="1:13">
      <c r="A32" t="s">
        <v>294</v>
      </c>
      <c r="B32" s="321">
        <v>4741844</v>
      </c>
      <c r="C32" s="321">
        <v>4741844</v>
      </c>
      <c r="D32" t="s">
        <v>360</v>
      </c>
      <c r="E32">
        <v>4336</v>
      </c>
      <c r="F32">
        <v>464034.76</v>
      </c>
      <c r="G32">
        <v>180.83</v>
      </c>
      <c r="H32">
        <v>784098.22</v>
      </c>
      <c r="I32">
        <v>415658.51</v>
      </c>
      <c r="J32">
        <v>173.8</v>
      </c>
      <c r="K32">
        <v>753596.8</v>
      </c>
      <c r="L32" t="s">
        <v>296</v>
      </c>
      <c r="M32" s="1">
        <v>44895</v>
      </c>
    </row>
    <row r="33" spans="1:13">
      <c r="A33" t="s">
        <v>294</v>
      </c>
      <c r="B33" s="321">
        <v>636274409</v>
      </c>
      <c r="C33" s="321" t="s">
        <v>361</v>
      </c>
      <c r="D33" t="s">
        <v>362</v>
      </c>
      <c r="E33">
        <v>3800</v>
      </c>
      <c r="F33">
        <v>292619</v>
      </c>
      <c r="G33">
        <v>61.6</v>
      </c>
      <c r="H33">
        <v>234080</v>
      </c>
      <c r="I33">
        <v>292619</v>
      </c>
      <c r="J33">
        <v>61.6</v>
      </c>
      <c r="K33">
        <v>234080</v>
      </c>
      <c r="L33" t="s">
        <v>300</v>
      </c>
      <c r="M33" s="1">
        <v>44895</v>
      </c>
    </row>
    <row r="34" spans="1:13">
      <c r="A34" t="s">
        <v>294</v>
      </c>
      <c r="B34" s="321">
        <v>6640682</v>
      </c>
      <c r="C34" s="321">
        <v>6640682</v>
      </c>
      <c r="D34" t="s">
        <v>363</v>
      </c>
      <c r="E34">
        <v>4278</v>
      </c>
      <c r="F34">
        <v>298244.25</v>
      </c>
      <c r="G34">
        <v>61.83</v>
      </c>
      <c r="H34">
        <v>264496.5</v>
      </c>
      <c r="I34">
        <v>32629079</v>
      </c>
      <c r="J34">
        <v>8534</v>
      </c>
      <c r="K34">
        <v>36508452</v>
      </c>
      <c r="L34" t="s">
        <v>350</v>
      </c>
      <c r="M34" s="1">
        <v>44895</v>
      </c>
    </row>
    <row r="35" spans="1:13">
      <c r="A35" t="s">
        <v>294</v>
      </c>
      <c r="B35" s="321">
        <v>654902204</v>
      </c>
      <c r="C35" s="321">
        <v>2640891</v>
      </c>
      <c r="D35" t="s">
        <v>364</v>
      </c>
      <c r="E35">
        <v>139515</v>
      </c>
      <c r="F35">
        <v>648931.64</v>
      </c>
      <c r="G35">
        <v>4.93</v>
      </c>
      <c r="H35">
        <v>687808.95</v>
      </c>
      <c r="I35">
        <v>648931.64</v>
      </c>
      <c r="J35">
        <v>4.93</v>
      </c>
      <c r="K35">
        <v>687808.95</v>
      </c>
      <c r="L35" t="s">
        <v>300</v>
      </c>
      <c r="M35" s="1">
        <v>44895</v>
      </c>
    </row>
    <row r="36" spans="1:13">
      <c r="A36" t="s">
        <v>294</v>
      </c>
      <c r="B36" s="321">
        <v>6659428</v>
      </c>
      <c r="C36" s="321">
        <v>6659428</v>
      </c>
      <c r="D36" t="s">
        <v>365</v>
      </c>
      <c r="E36">
        <v>4222</v>
      </c>
      <c r="F36">
        <v>217239.91</v>
      </c>
      <c r="G36">
        <v>51.03</v>
      </c>
      <c r="H36">
        <v>215458.73</v>
      </c>
      <c r="I36">
        <v>24196181.57</v>
      </c>
      <c r="J36">
        <v>7044</v>
      </c>
      <c r="K36">
        <v>29739768</v>
      </c>
      <c r="L36" t="s">
        <v>350</v>
      </c>
      <c r="M36" s="1">
        <v>44895</v>
      </c>
    </row>
    <row r="37" spans="1:13">
      <c r="A37" t="s">
        <v>294</v>
      </c>
      <c r="B37" s="321">
        <v>683715106</v>
      </c>
      <c r="C37" s="321">
        <v>2655657</v>
      </c>
      <c r="D37" t="s">
        <v>366</v>
      </c>
      <c r="E37">
        <v>10545</v>
      </c>
      <c r="F37">
        <v>370986.25</v>
      </c>
      <c r="G37">
        <v>29.38</v>
      </c>
      <c r="H37">
        <v>309812.09999999998</v>
      </c>
      <c r="I37">
        <v>370986.25</v>
      </c>
      <c r="J37">
        <v>29.38</v>
      </c>
      <c r="K37">
        <v>309812.09999999998</v>
      </c>
      <c r="L37" t="s">
        <v>300</v>
      </c>
      <c r="M37" s="1">
        <v>44895</v>
      </c>
    </row>
    <row r="38" spans="1:13">
      <c r="A38" t="s">
        <v>294</v>
      </c>
      <c r="B38" s="321">
        <v>6661144</v>
      </c>
      <c r="C38" s="321">
        <v>6661144</v>
      </c>
      <c r="D38" t="s">
        <v>367</v>
      </c>
      <c r="E38">
        <v>19388</v>
      </c>
      <c r="F38">
        <v>313342.39</v>
      </c>
      <c r="G38">
        <v>16.010000000000002</v>
      </c>
      <c r="H38">
        <v>310491.73</v>
      </c>
      <c r="I38">
        <v>34443471</v>
      </c>
      <c r="J38">
        <v>2210.5</v>
      </c>
      <c r="K38">
        <v>42857174</v>
      </c>
      <c r="L38" t="s">
        <v>350</v>
      </c>
      <c r="M38" s="1">
        <v>44895</v>
      </c>
    </row>
    <row r="39" spans="1:13">
      <c r="A39" t="s">
        <v>294</v>
      </c>
      <c r="B39" s="321">
        <v>705015105</v>
      </c>
      <c r="C39" s="321">
        <v>2704485</v>
      </c>
      <c r="D39" t="s">
        <v>368</v>
      </c>
      <c r="E39">
        <v>37059</v>
      </c>
      <c r="F39">
        <v>434978.65</v>
      </c>
      <c r="G39">
        <v>12.01</v>
      </c>
      <c r="H39">
        <v>445078.59</v>
      </c>
      <c r="I39">
        <v>434978.65</v>
      </c>
      <c r="J39">
        <v>12.01</v>
      </c>
      <c r="K39">
        <v>445078.59</v>
      </c>
      <c r="L39" t="s">
        <v>300</v>
      </c>
      <c r="M39" s="1">
        <v>44895</v>
      </c>
    </row>
    <row r="40" spans="1:13">
      <c r="A40" t="s">
        <v>294</v>
      </c>
      <c r="B40" s="321" t="s">
        <v>369</v>
      </c>
      <c r="C40" s="321" t="s">
        <v>370</v>
      </c>
      <c r="D40" t="s">
        <v>371</v>
      </c>
      <c r="E40">
        <v>41107</v>
      </c>
      <c r="F40">
        <v>449577.75</v>
      </c>
      <c r="G40">
        <v>13.24</v>
      </c>
      <c r="H40">
        <v>544462.21</v>
      </c>
      <c r="I40">
        <v>449577.75</v>
      </c>
      <c r="J40">
        <v>13.24</v>
      </c>
      <c r="K40">
        <v>544462.21</v>
      </c>
      <c r="L40" t="s">
        <v>300</v>
      </c>
      <c r="M40" s="1">
        <v>44895</v>
      </c>
    </row>
    <row r="41" spans="1:13">
      <c r="A41" t="s">
        <v>294</v>
      </c>
      <c r="B41" s="321">
        <v>6229597</v>
      </c>
      <c r="C41" s="321">
        <v>6229597</v>
      </c>
      <c r="D41" t="s">
        <v>372</v>
      </c>
      <c r="E41">
        <v>27352</v>
      </c>
      <c r="F41">
        <v>229351.23</v>
      </c>
      <c r="G41">
        <v>4.7300000000000004</v>
      </c>
      <c r="H41">
        <v>129398.36</v>
      </c>
      <c r="I41">
        <v>25545139.920000002</v>
      </c>
      <c r="J41">
        <v>653</v>
      </c>
      <c r="K41">
        <v>17860856</v>
      </c>
      <c r="L41" t="s">
        <v>350</v>
      </c>
      <c r="M41" s="1">
        <v>44895</v>
      </c>
    </row>
    <row r="42" spans="1:13">
      <c r="A42" t="s">
        <v>294</v>
      </c>
      <c r="B42" s="321">
        <v>759530108</v>
      </c>
      <c r="C42" s="321" t="s">
        <v>373</v>
      </c>
      <c r="D42" t="s">
        <v>374</v>
      </c>
      <c r="E42">
        <v>22687</v>
      </c>
      <c r="F42">
        <v>463277.89</v>
      </c>
      <c r="G42">
        <v>28.18</v>
      </c>
      <c r="H42">
        <v>639319.66</v>
      </c>
      <c r="I42">
        <v>463277.89</v>
      </c>
      <c r="J42">
        <v>28.18</v>
      </c>
      <c r="K42">
        <v>639319.66</v>
      </c>
      <c r="L42" t="s">
        <v>300</v>
      </c>
      <c r="M42" s="1">
        <v>44895</v>
      </c>
    </row>
    <row r="43" spans="1:13">
      <c r="A43" t="s">
        <v>294</v>
      </c>
      <c r="B43" s="321">
        <v>803054204</v>
      </c>
      <c r="C43" s="321">
        <v>2775135</v>
      </c>
      <c r="D43" t="s">
        <v>375</v>
      </c>
      <c r="E43">
        <v>3130</v>
      </c>
      <c r="F43">
        <v>359932.38</v>
      </c>
      <c r="G43">
        <v>110.87</v>
      </c>
      <c r="H43">
        <v>347023.1</v>
      </c>
      <c r="I43">
        <v>359932.38</v>
      </c>
      <c r="J43">
        <v>110.87</v>
      </c>
      <c r="K43">
        <v>347023.1</v>
      </c>
      <c r="L43" t="s">
        <v>300</v>
      </c>
      <c r="M43" s="1">
        <v>44895</v>
      </c>
    </row>
    <row r="44" spans="1:13">
      <c r="A44" t="s">
        <v>294</v>
      </c>
      <c r="B44" s="321" t="s">
        <v>376</v>
      </c>
      <c r="C44" s="321" t="s">
        <v>377</v>
      </c>
      <c r="D44" t="s">
        <v>378</v>
      </c>
      <c r="E44">
        <v>20130</v>
      </c>
      <c r="F44">
        <v>662671.93000000005</v>
      </c>
      <c r="G44">
        <v>40.880000000000003</v>
      </c>
      <c r="H44">
        <v>822914.4</v>
      </c>
      <c r="I44">
        <v>662671.93000000005</v>
      </c>
      <c r="J44">
        <v>40.880000000000003</v>
      </c>
      <c r="K44">
        <v>822914.4</v>
      </c>
      <c r="L44" t="s">
        <v>300</v>
      </c>
      <c r="M44" s="1">
        <v>44895</v>
      </c>
    </row>
    <row r="45" spans="1:13">
      <c r="A45" t="s">
        <v>294</v>
      </c>
      <c r="B45" s="321" t="s">
        <v>379</v>
      </c>
      <c r="C45" s="321" t="s">
        <v>380</v>
      </c>
      <c r="D45" t="s">
        <v>381</v>
      </c>
      <c r="E45">
        <v>12268</v>
      </c>
      <c r="F45">
        <v>394093.69</v>
      </c>
      <c r="G45">
        <v>21.45</v>
      </c>
      <c r="H45">
        <v>263148.59999999998</v>
      </c>
      <c r="I45">
        <v>394093.69</v>
      </c>
      <c r="J45">
        <v>21.45</v>
      </c>
      <c r="K45">
        <v>263148.59999999998</v>
      </c>
      <c r="L45" t="s">
        <v>300</v>
      </c>
      <c r="M45" s="1">
        <v>44895</v>
      </c>
    </row>
    <row r="46" spans="1:13">
      <c r="A46" t="s">
        <v>294</v>
      </c>
      <c r="B46" s="321" t="s">
        <v>382</v>
      </c>
      <c r="C46" s="321" t="s">
        <v>382</v>
      </c>
      <c r="D46" t="s">
        <v>383</v>
      </c>
      <c r="E46">
        <v>15759</v>
      </c>
      <c r="F46">
        <v>312462.38</v>
      </c>
      <c r="G46">
        <v>16.52</v>
      </c>
      <c r="H46">
        <v>260409.19</v>
      </c>
      <c r="I46">
        <v>2749844.3</v>
      </c>
      <c r="J46">
        <v>173.35</v>
      </c>
      <c r="K46">
        <v>2731822.65</v>
      </c>
      <c r="L46" t="s">
        <v>384</v>
      </c>
      <c r="M46" s="1">
        <v>44895</v>
      </c>
    </row>
    <row r="47" spans="1:13">
      <c r="A47" t="s">
        <v>294</v>
      </c>
      <c r="B47" s="321" t="s">
        <v>385</v>
      </c>
      <c r="C47" s="321">
        <v>2615565</v>
      </c>
      <c r="D47" t="s">
        <v>386</v>
      </c>
      <c r="E47">
        <v>16837</v>
      </c>
      <c r="F47">
        <v>571952.71</v>
      </c>
      <c r="G47">
        <v>26.52</v>
      </c>
      <c r="H47">
        <v>446517.24</v>
      </c>
      <c r="I47">
        <v>571952.71</v>
      </c>
      <c r="J47">
        <v>26.52</v>
      </c>
      <c r="K47">
        <v>446517.24</v>
      </c>
      <c r="L47" t="s">
        <v>300</v>
      </c>
      <c r="M47" s="1">
        <v>44895</v>
      </c>
    </row>
    <row r="48" spans="1:13">
      <c r="A48" t="s">
        <v>294</v>
      </c>
      <c r="B48" s="321" t="s">
        <v>387</v>
      </c>
      <c r="C48" s="321" t="s">
        <v>387</v>
      </c>
      <c r="D48" t="s">
        <v>388</v>
      </c>
      <c r="E48">
        <v>25357</v>
      </c>
      <c r="F48">
        <v>515122.5</v>
      </c>
      <c r="G48">
        <v>19.149999999999999</v>
      </c>
      <c r="H48">
        <v>485588.84</v>
      </c>
      <c r="I48">
        <v>392163.56</v>
      </c>
      <c r="J48">
        <v>15.88</v>
      </c>
      <c r="K48">
        <v>402795.94</v>
      </c>
      <c r="L48" t="s">
        <v>314</v>
      </c>
      <c r="M48" s="1">
        <v>44895</v>
      </c>
    </row>
    <row r="49" spans="1:13">
      <c r="A49" t="s">
        <v>294</v>
      </c>
      <c r="B49" s="321">
        <v>833635105</v>
      </c>
      <c r="C49" s="321">
        <v>2771122</v>
      </c>
      <c r="D49" t="s">
        <v>389</v>
      </c>
      <c r="E49">
        <v>2500</v>
      </c>
      <c r="F49">
        <v>244878.75</v>
      </c>
      <c r="G49">
        <v>99.16</v>
      </c>
      <c r="H49">
        <v>247900</v>
      </c>
      <c r="I49">
        <v>244878.75</v>
      </c>
      <c r="J49">
        <v>99.16</v>
      </c>
      <c r="K49">
        <v>247900</v>
      </c>
      <c r="L49" t="s">
        <v>300</v>
      </c>
      <c r="M49" s="1">
        <v>44895</v>
      </c>
    </row>
    <row r="50" spans="1:13">
      <c r="A50" t="s">
        <v>294</v>
      </c>
      <c r="B50" s="321">
        <v>835699307</v>
      </c>
      <c r="C50" s="321">
        <v>2821481</v>
      </c>
      <c r="D50" t="s">
        <v>390</v>
      </c>
      <c r="E50">
        <v>5497</v>
      </c>
      <c r="F50">
        <v>283756.40000000002</v>
      </c>
      <c r="G50">
        <v>83.07</v>
      </c>
      <c r="H50">
        <v>456635.79</v>
      </c>
      <c r="I50">
        <v>283756.40000000002</v>
      </c>
      <c r="J50">
        <v>83.07</v>
      </c>
      <c r="K50">
        <v>456635.79</v>
      </c>
      <c r="L50" t="s">
        <v>300</v>
      </c>
      <c r="M50" s="1">
        <v>44895</v>
      </c>
    </row>
    <row r="51" spans="1:13">
      <c r="A51" t="s">
        <v>294</v>
      </c>
      <c r="B51" s="321">
        <v>6356406</v>
      </c>
      <c r="C51" s="321">
        <v>6356406</v>
      </c>
      <c r="D51" t="s">
        <v>391</v>
      </c>
      <c r="E51">
        <v>12500</v>
      </c>
      <c r="F51">
        <v>206274.35</v>
      </c>
      <c r="G51">
        <v>17.04</v>
      </c>
      <c r="H51">
        <v>212951.89</v>
      </c>
      <c r="I51">
        <v>26278321</v>
      </c>
      <c r="J51">
        <v>2351.5</v>
      </c>
      <c r="K51">
        <v>29393750</v>
      </c>
      <c r="L51" t="s">
        <v>350</v>
      </c>
      <c r="M51" s="1">
        <v>44895</v>
      </c>
    </row>
    <row r="52" spans="1:13">
      <c r="A52" t="s">
        <v>294</v>
      </c>
      <c r="B52" s="321" t="s">
        <v>392</v>
      </c>
      <c r="C52" s="321" t="s">
        <v>392</v>
      </c>
      <c r="D52" t="s">
        <v>393</v>
      </c>
      <c r="E52">
        <v>7487</v>
      </c>
      <c r="F52">
        <v>611038.05000000005</v>
      </c>
      <c r="G52">
        <v>113.36</v>
      </c>
      <c r="H52">
        <v>848724.01</v>
      </c>
      <c r="I52">
        <v>540509.28</v>
      </c>
      <c r="J52">
        <v>108.95</v>
      </c>
      <c r="K52">
        <v>815708.65</v>
      </c>
      <c r="L52" t="s">
        <v>296</v>
      </c>
      <c r="M52" s="1">
        <v>44895</v>
      </c>
    </row>
    <row r="53" spans="1:13">
      <c r="A53" t="s">
        <v>294</v>
      </c>
      <c r="B53" s="321">
        <v>874039100</v>
      </c>
      <c r="C53" s="321">
        <v>2113382</v>
      </c>
      <c r="D53" t="s">
        <v>394</v>
      </c>
      <c r="E53">
        <v>11979</v>
      </c>
      <c r="F53">
        <v>1283528.8700000001</v>
      </c>
      <c r="G53">
        <v>82.98</v>
      </c>
      <c r="H53">
        <v>994017.42</v>
      </c>
      <c r="I53">
        <v>1283528.8700000001</v>
      </c>
      <c r="J53">
        <v>82.98</v>
      </c>
      <c r="K53">
        <v>994017.42</v>
      </c>
      <c r="L53" t="s">
        <v>300</v>
      </c>
      <c r="M53" s="1">
        <v>44895</v>
      </c>
    </row>
    <row r="54" spans="1:13">
      <c r="A54" t="s">
        <v>294</v>
      </c>
      <c r="B54" s="321">
        <v>6869302</v>
      </c>
      <c r="C54" s="321">
        <v>6869302</v>
      </c>
      <c r="D54" t="s">
        <v>395</v>
      </c>
      <c r="E54">
        <v>6584</v>
      </c>
      <c r="F54">
        <v>209611.01</v>
      </c>
      <c r="G54">
        <v>35.35</v>
      </c>
      <c r="H54">
        <v>232774.9</v>
      </c>
      <c r="I54">
        <v>23287522.920000002</v>
      </c>
      <c r="J54">
        <v>4880</v>
      </c>
      <c r="K54">
        <v>32129920</v>
      </c>
      <c r="L54" t="s">
        <v>350</v>
      </c>
      <c r="M54" s="1">
        <v>44895</v>
      </c>
    </row>
    <row r="55" spans="1:13">
      <c r="A55" t="s">
        <v>294</v>
      </c>
      <c r="B55" s="321">
        <v>5999330</v>
      </c>
      <c r="C55" s="321">
        <v>5999330</v>
      </c>
      <c r="D55" t="s">
        <v>396</v>
      </c>
      <c r="E55">
        <v>2593</v>
      </c>
      <c r="F55">
        <v>462751.8</v>
      </c>
      <c r="G55">
        <v>224.12</v>
      </c>
      <c r="H55">
        <v>581138.49</v>
      </c>
      <c r="I55">
        <v>404365.06</v>
      </c>
      <c r="J55">
        <v>215.4</v>
      </c>
      <c r="K55">
        <v>558532.19999999995</v>
      </c>
      <c r="L55" t="s">
        <v>296</v>
      </c>
      <c r="M55" s="1">
        <v>44895</v>
      </c>
    </row>
    <row r="56" spans="1:13">
      <c r="A56" t="s">
        <v>294</v>
      </c>
      <c r="B56" s="321" t="s">
        <v>397</v>
      </c>
      <c r="C56" s="321" t="s">
        <v>397</v>
      </c>
      <c r="D56" t="s">
        <v>398</v>
      </c>
      <c r="E56">
        <v>23734</v>
      </c>
      <c r="F56">
        <v>243184.32</v>
      </c>
      <c r="G56">
        <v>9.36</v>
      </c>
      <c r="H56">
        <v>222264.66</v>
      </c>
      <c r="I56">
        <v>321271.7</v>
      </c>
      <c r="J56">
        <v>13.8</v>
      </c>
      <c r="K56">
        <v>327529.2</v>
      </c>
      <c r="L56" t="s">
        <v>327</v>
      </c>
      <c r="M56" s="1">
        <v>44895</v>
      </c>
    </row>
    <row r="57" spans="1:13">
      <c r="A57" t="s">
        <v>294</v>
      </c>
      <c r="B57" s="321" t="s">
        <v>399</v>
      </c>
      <c r="C57" s="321" t="s">
        <v>400</v>
      </c>
      <c r="D57" t="s">
        <v>401</v>
      </c>
      <c r="E57">
        <v>30407</v>
      </c>
      <c r="F57">
        <v>423660.67</v>
      </c>
      <c r="G57">
        <v>18.440000000000001</v>
      </c>
      <c r="H57">
        <v>560705.07999999996</v>
      </c>
      <c r="I57">
        <v>423660.67</v>
      </c>
      <c r="J57">
        <v>18.440000000000001</v>
      </c>
      <c r="K57">
        <v>560705.07999999996</v>
      </c>
      <c r="L57" t="s">
        <v>300</v>
      </c>
      <c r="M57" s="1">
        <v>44895</v>
      </c>
    </row>
    <row r="58" spans="1:13">
      <c r="A58" t="s">
        <v>294</v>
      </c>
      <c r="B58" s="321" t="s">
        <v>402</v>
      </c>
      <c r="C58" s="321" t="s">
        <v>403</v>
      </c>
      <c r="D58" t="s">
        <v>404</v>
      </c>
      <c r="E58">
        <v>10800</v>
      </c>
      <c r="F58">
        <v>742151.09</v>
      </c>
      <c r="G58">
        <v>26.46</v>
      </c>
      <c r="H58">
        <v>285768</v>
      </c>
      <c r="I58">
        <v>742151.09</v>
      </c>
      <c r="J58">
        <v>26.46</v>
      </c>
      <c r="K58">
        <v>285768</v>
      </c>
      <c r="L58" t="s">
        <v>300</v>
      </c>
      <c r="M58" s="1">
        <v>44895</v>
      </c>
    </row>
    <row r="59" spans="1:13">
      <c r="A59" t="s">
        <v>294</v>
      </c>
      <c r="B59" s="321">
        <v>4031879</v>
      </c>
      <c r="C59" s="321">
        <v>4031879</v>
      </c>
      <c r="D59" t="s">
        <v>405</v>
      </c>
      <c r="E59">
        <v>24390</v>
      </c>
      <c r="F59">
        <v>516604.71</v>
      </c>
      <c r="G59">
        <v>25.57</v>
      </c>
      <c r="H59">
        <v>623770.89</v>
      </c>
      <c r="I59">
        <v>454323.62</v>
      </c>
      <c r="J59">
        <v>24.58</v>
      </c>
      <c r="K59">
        <v>599506.19999999995</v>
      </c>
      <c r="L59" t="s">
        <v>296</v>
      </c>
      <c r="M59" s="1">
        <v>44895</v>
      </c>
    </row>
    <row r="60" spans="1:13">
      <c r="A60" t="s">
        <v>294</v>
      </c>
      <c r="B60" s="321">
        <v>6986041</v>
      </c>
      <c r="C60" s="321">
        <v>6986041</v>
      </c>
      <c r="D60" t="s">
        <v>406</v>
      </c>
      <c r="E60">
        <v>6803</v>
      </c>
      <c r="F60">
        <v>179376.93</v>
      </c>
      <c r="G60">
        <v>32.200000000000003</v>
      </c>
      <c r="H60">
        <v>219077.99</v>
      </c>
      <c r="I60">
        <v>20344034.75</v>
      </c>
      <c r="J60">
        <v>4445</v>
      </c>
      <c r="K60">
        <v>30239335</v>
      </c>
      <c r="L60" t="s">
        <v>350</v>
      </c>
      <c r="M60" s="1">
        <v>44895</v>
      </c>
    </row>
    <row r="61" spans="1:13">
      <c r="A61" t="s">
        <v>294</v>
      </c>
      <c r="B61" s="321" t="s">
        <v>407</v>
      </c>
      <c r="C61" s="321" t="s">
        <v>408</v>
      </c>
      <c r="D61" t="s">
        <v>409</v>
      </c>
      <c r="E61">
        <v>7000</v>
      </c>
      <c r="F61">
        <v>347096.4</v>
      </c>
      <c r="G61">
        <v>55.12</v>
      </c>
      <c r="H61">
        <v>385840</v>
      </c>
      <c r="I61">
        <v>347096.4</v>
      </c>
      <c r="J61">
        <v>55.12</v>
      </c>
      <c r="K61">
        <v>385840</v>
      </c>
      <c r="L61" t="s">
        <v>300</v>
      </c>
      <c r="M61" s="1">
        <v>44895</v>
      </c>
    </row>
    <row r="62" spans="1:13">
      <c r="A62" t="s">
        <v>294</v>
      </c>
      <c r="B62" s="321" t="s">
        <v>410</v>
      </c>
      <c r="C62" s="321" t="s">
        <v>410</v>
      </c>
      <c r="D62" t="s">
        <v>411</v>
      </c>
      <c r="F62">
        <v>709976.26</v>
      </c>
      <c r="H62">
        <v>709976.26</v>
      </c>
      <c r="I62">
        <v>709976.26</v>
      </c>
      <c r="K62">
        <v>709976.26</v>
      </c>
      <c r="L62" t="s">
        <v>300</v>
      </c>
      <c r="M62" s="1">
        <v>44895</v>
      </c>
    </row>
    <row r="63" spans="1:13">
      <c r="A63" t="s">
        <v>294</v>
      </c>
      <c r="B63" s="321" t="s">
        <v>410</v>
      </c>
      <c r="C63" s="321" t="s">
        <v>410</v>
      </c>
      <c r="D63" t="s">
        <v>412</v>
      </c>
      <c r="E63">
        <v>49.59</v>
      </c>
      <c r="F63">
        <v>50.89</v>
      </c>
      <c r="G63">
        <v>1.06</v>
      </c>
      <c r="H63">
        <v>52.44</v>
      </c>
      <c r="I63">
        <v>49.59</v>
      </c>
      <c r="J63">
        <v>1</v>
      </c>
      <c r="K63">
        <v>49.59</v>
      </c>
      <c r="L63" t="s">
        <v>316</v>
      </c>
      <c r="M63" s="1">
        <v>44895</v>
      </c>
    </row>
    <row r="64" spans="1:13">
      <c r="A64" t="s">
        <v>294</v>
      </c>
      <c r="B64" s="321" t="s">
        <v>410</v>
      </c>
      <c r="C64" s="321" t="s">
        <v>410</v>
      </c>
      <c r="D64" t="s">
        <v>413</v>
      </c>
      <c r="E64">
        <v>4876.74</v>
      </c>
      <c r="F64">
        <v>4898.05</v>
      </c>
      <c r="G64">
        <v>1.04</v>
      </c>
      <c r="H64">
        <v>5074.12</v>
      </c>
      <c r="I64">
        <v>4876.74</v>
      </c>
      <c r="J64">
        <v>1</v>
      </c>
      <c r="K64">
        <v>4876.74</v>
      </c>
      <c r="L64" t="s">
        <v>296</v>
      </c>
      <c r="M64" s="1">
        <v>44895</v>
      </c>
    </row>
    <row r="65" spans="1:13">
      <c r="A65" t="s">
        <v>294</v>
      </c>
      <c r="B65" s="321" t="s">
        <v>410</v>
      </c>
      <c r="C65" s="321" t="s">
        <v>410</v>
      </c>
      <c r="D65" t="s">
        <v>414</v>
      </c>
      <c r="E65">
        <v>7035.7</v>
      </c>
      <c r="F65">
        <v>8481.86</v>
      </c>
      <c r="G65">
        <v>1.21</v>
      </c>
      <c r="H65">
        <v>8481.86</v>
      </c>
      <c r="I65">
        <v>7035.7</v>
      </c>
      <c r="J65">
        <v>1</v>
      </c>
      <c r="K65">
        <v>7035.7</v>
      </c>
      <c r="L65" t="s">
        <v>314</v>
      </c>
      <c r="M65" s="1">
        <v>44895</v>
      </c>
    </row>
    <row r="66" spans="1:13">
      <c r="A66" t="s">
        <v>294</v>
      </c>
      <c r="B66" s="321" t="s">
        <v>410</v>
      </c>
      <c r="C66" s="321" t="s">
        <v>410</v>
      </c>
      <c r="D66" t="s">
        <v>415</v>
      </c>
      <c r="E66">
        <v>344162</v>
      </c>
      <c r="F66">
        <v>2395.34</v>
      </c>
      <c r="G66">
        <v>0.01</v>
      </c>
      <c r="H66">
        <v>2493.39</v>
      </c>
      <c r="I66">
        <v>344162</v>
      </c>
      <c r="J66">
        <v>1</v>
      </c>
      <c r="K66">
        <v>344162</v>
      </c>
      <c r="L66" t="s">
        <v>350</v>
      </c>
      <c r="M66" s="1">
        <v>44895</v>
      </c>
    </row>
    <row r="67" spans="1:13">
      <c r="M67" s="1"/>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2022-12-15T16:42:30Z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