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4" i="12" l="1"/>
  <c r="T14" i="12" s="1"/>
  <c r="O14" i="12"/>
  <c r="P14" i="12" s="1"/>
  <c r="K14" i="12"/>
  <c r="L14" i="12" s="1"/>
  <c r="G14" i="12"/>
  <c r="H14" i="12" s="1"/>
  <c r="D51" i="1" l="1"/>
  <c r="D50" i="1"/>
  <c r="D49" i="1"/>
  <c r="H79" i="2"/>
  <c r="E12" i="3"/>
  <c r="F12" i="3" s="1"/>
  <c r="H36" i="7"/>
  <c r="I36" i="7"/>
  <c r="P36" i="7"/>
  <c r="Q36" i="7" s="1"/>
  <c r="R36" i="7"/>
  <c r="S36" i="7"/>
  <c r="T36" i="7"/>
  <c r="U36" i="7" s="1"/>
  <c r="H37" i="7"/>
  <c r="I37" i="7"/>
  <c r="P37" i="7"/>
  <c r="Q37" i="7" s="1"/>
  <c r="R37" i="7"/>
  <c r="S37" i="7"/>
  <c r="T37" i="7"/>
  <c r="U37" i="7"/>
  <c r="H38" i="7"/>
  <c r="I38" i="7"/>
  <c r="P38" i="7"/>
  <c r="Q38" i="7" s="1"/>
  <c r="R38" i="7"/>
  <c r="S38" i="7" s="1"/>
  <c r="T38" i="7"/>
  <c r="U38" i="7" s="1"/>
  <c r="H39" i="7"/>
  <c r="I39" i="7"/>
  <c r="P39" i="7"/>
  <c r="Q39" i="7" s="1"/>
  <c r="R39" i="7"/>
  <c r="S39" i="7" s="1"/>
  <c r="T39" i="7"/>
  <c r="U39" i="7"/>
  <c r="H40" i="7"/>
  <c r="I40" i="7"/>
  <c r="P40" i="7"/>
  <c r="Q40" i="7" s="1"/>
  <c r="R40" i="7"/>
  <c r="S40" i="7"/>
  <c r="T40" i="7"/>
  <c r="U40" i="7"/>
  <c r="H41" i="7"/>
  <c r="I41" i="7"/>
  <c r="P41" i="7"/>
  <c r="Q41" i="7" s="1"/>
  <c r="R41" i="7"/>
  <c r="S41" i="7"/>
  <c r="T41" i="7"/>
  <c r="U41" i="7" s="1"/>
  <c r="H42" i="7"/>
  <c r="I42" i="7"/>
  <c r="P42" i="7"/>
  <c r="Q42" i="7" s="1"/>
  <c r="R42" i="7"/>
  <c r="S42" i="7" s="1"/>
  <c r="T42" i="7"/>
  <c r="U42" i="7"/>
  <c r="H43" i="7"/>
  <c r="I43" i="7"/>
  <c r="P43" i="7"/>
  <c r="Q43" i="7" s="1"/>
  <c r="R43" i="7"/>
  <c r="S43" i="7" s="1"/>
  <c r="T43" i="7"/>
  <c r="U43" i="7" s="1"/>
  <c r="H44" i="7"/>
  <c r="I44" i="7"/>
  <c r="P44" i="7"/>
  <c r="Q44" i="7" s="1"/>
  <c r="R44" i="7"/>
  <c r="S44" i="7"/>
  <c r="T44" i="7"/>
  <c r="U44" i="7" s="1"/>
  <c r="H45" i="7"/>
  <c r="I45" i="7"/>
  <c r="P45" i="7"/>
  <c r="Q45" i="7" s="1"/>
  <c r="R45" i="7"/>
  <c r="S45" i="7"/>
  <c r="T45" i="7"/>
  <c r="U45" i="7"/>
  <c r="H46" i="7"/>
  <c r="I46" i="7"/>
  <c r="P46" i="7"/>
  <c r="Q46" i="7" s="1"/>
  <c r="R46" i="7"/>
  <c r="S46" i="7" s="1"/>
  <c r="T46" i="7"/>
  <c r="U46" i="7" s="1"/>
  <c r="H47" i="7"/>
  <c r="I47" i="7"/>
  <c r="P47" i="7"/>
  <c r="Q47" i="7" s="1"/>
  <c r="R47" i="7"/>
  <c r="S47" i="7" s="1"/>
  <c r="T47" i="7"/>
  <c r="U47" i="7"/>
  <c r="H48" i="7"/>
  <c r="I48" i="7"/>
  <c r="P48" i="7"/>
  <c r="Q48" i="7" s="1"/>
  <c r="R48" i="7"/>
  <c r="S48" i="7"/>
  <c r="T48" i="7"/>
  <c r="U48" i="7"/>
  <c r="H49" i="7"/>
  <c r="I49" i="7"/>
  <c r="P49" i="7"/>
  <c r="Q49" i="7" s="1"/>
  <c r="R49" i="7"/>
  <c r="S49" i="7"/>
  <c r="T49" i="7"/>
  <c r="U49" i="7"/>
  <c r="R50" i="7"/>
  <c r="S50" i="7"/>
  <c r="T50" i="7"/>
  <c r="U50" i="7"/>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c r="O48" i="12"/>
  <c r="P48" i="12" s="1"/>
  <c r="S48" i="12"/>
  <c r="T48" i="12" s="1"/>
  <c r="O49" i="12"/>
  <c r="P49" i="12" s="1"/>
  <c r="S49" i="12"/>
  <c r="T49" i="12" s="1"/>
  <c r="O50" i="12"/>
  <c r="P50" i="12" s="1"/>
  <c r="S50" i="12"/>
  <c r="T50" i="12" s="1"/>
  <c r="K41" i="12"/>
  <c r="L41" i="12" s="1"/>
  <c r="K42" i="12"/>
  <c r="L42" i="12" s="1"/>
  <c r="K43" i="12"/>
  <c r="L43" i="12" s="1"/>
  <c r="K44" i="12"/>
  <c r="L44" i="12" s="1"/>
  <c r="K45" i="12"/>
  <c r="L45" i="12" s="1"/>
  <c r="K46" i="12"/>
  <c r="L46" i="12" s="1"/>
  <c r="K47" i="12"/>
  <c r="L47" i="12" s="1"/>
  <c r="K48" i="12"/>
  <c r="L48" i="12" s="1"/>
  <c r="K49" i="12"/>
  <c r="L49" i="12" s="1"/>
  <c r="K50" i="12"/>
  <c r="L50" i="12" s="1"/>
  <c r="G41" i="12"/>
  <c r="H41" i="12" s="1"/>
  <c r="G42" i="12"/>
  <c r="H42" i="12" s="1"/>
  <c r="G43" i="12"/>
  <c r="H43" i="12" s="1"/>
  <c r="G44" i="12"/>
  <c r="H44" i="12" s="1"/>
  <c r="G45" i="12"/>
  <c r="H45" i="12" s="1"/>
  <c r="G46" i="12"/>
  <c r="H46" i="12" s="1"/>
  <c r="G47" i="12"/>
  <c r="H47" i="12" s="1"/>
  <c r="G48" i="12"/>
  <c r="H48" i="12" s="1"/>
  <c r="G49" i="12"/>
  <c r="H49" i="12" s="1"/>
  <c r="G50" i="12"/>
  <c r="H50" i="12" s="1"/>
  <c r="F4" i="9"/>
  <c r="G4" i="9"/>
  <c r="S55" i="12"/>
  <c r="T55" i="12" s="1"/>
  <c r="O55" i="12"/>
  <c r="P55" i="12" s="1"/>
  <c r="K55" i="12"/>
  <c r="L55" i="12" s="1"/>
  <c r="G55" i="12"/>
  <c r="H55" i="12" s="1"/>
  <c r="T3" i="7"/>
  <c r="T4" i="7"/>
  <c r="T5" i="7"/>
  <c r="T6" i="7"/>
  <c r="T7" i="7"/>
  <c r="T8" i="7"/>
  <c r="T9" i="7"/>
  <c r="T10" i="7"/>
  <c r="T11" i="7"/>
  <c r="T12" i="7"/>
  <c r="T13" i="7"/>
  <c r="T14" i="7"/>
  <c r="T15" i="7"/>
  <c r="T16" i="7"/>
  <c r="T17" i="7"/>
  <c r="T18" i="7"/>
  <c r="U18" i="7" s="1"/>
  <c r="T19" i="7"/>
  <c r="U19" i="7"/>
  <c r="T20" i="7"/>
  <c r="U20" i="7" s="1"/>
  <c r="T21" i="7"/>
  <c r="T22" i="7"/>
  <c r="U22" i="7"/>
  <c r="T23" i="7"/>
  <c r="U23" i="7"/>
  <c r="T24" i="7"/>
  <c r="U24" i="7"/>
  <c r="T25" i="7"/>
  <c r="T26" i="7"/>
  <c r="U26" i="7" s="1"/>
  <c r="T27" i="7"/>
  <c r="U27" i="7" s="1"/>
  <c r="T28" i="7"/>
  <c r="U28" i="7"/>
  <c r="T29" i="7"/>
  <c r="T30" i="7"/>
  <c r="U30" i="7"/>
  <c r="T31" i="7"/>
  <c r="U31" i="7"/>
  <c r="T32" i="7"/>
  <c r="U32" i="7"/>
  <c r="T33" i="7"/>
  <c r="T34" i="7"/>
  <c r="U34" i="7" s="1"/>
  <c r="T35" i="7"/>
  <c r="U35" i="7" s="1"/>
  <c r="T51" i="7"/>
  <c r="T52" i="7"/>
  <c r="T53" i="7"/>
  <c r="T54" i="7"/>
  <c r="T55" i="7"/>
  <c r="T56" i="7"/>
  <c r="T57" i="7"/>
  <c r="T58" i="7"/>
  <c r="T59" i="7"/>
  <c r="T60" i="7"/>
  <c r="T61" i="7"/>
  <c r="T62" i="7"/>
  <c r="T63" i="7"/>
  <c r="R3" i="7"/>
  <c r="S3" i="7" s="1"/>
  <c r="R4" i="7"/>
  <c r="R5" i="7"/>
  <c r="R6" i="7"/>
  <c r="R7" i="7"/>
  <c r="S7" i="7" s="1"/>
  <c r="R8" i="7"/>
  <c r="R9" i="7"/>
  <c r="R10" i="7"/>
  <c r="R11" i="7"/>
  <c r="S11" i="7" s="1"/>
  <c r="R12" i="7"/>
  <c r="R13" i="7"/>
  <c r="R14" i="7"/>
  <c r="R15" i="7"/>
  <c r="S15" i="7" s="1"/>
  <c r="R16" i="7"/>
  <c r="R17" i="7"/>
  <c r="R18" i="7"/>
  <c r="S18" i="7"/>
  <c r="R19" i="7"/>
  <c r="R20" i="7"/>
  <c r="S20" i="7"/>
  <c r="R21" i="7"/>
  <c r="S21" i="7" s="1"/>
  <c r="R22" i="7"/>
  <c r="S22" i="7"/>
  <c r="R23" i="7"/>
  <c r="S23" i="7" s="1"/>
  <c r="R24" i="7"/>
  <c r="S24" i="7"/>
  <c r="R25" i="7"/>
  <c r="S25" i="7" s="1"/>
  <c r="R26" i="7"/>
  <c r="S26" i="7"/>
  <c r="R27" i="7"/>
  <c r="S27" i="7" s="1"/>
  <c r="R28" i="7"/>
  <c r="S28" i="7"/>
  <c r="R29" i="7"/>
  <c r="S29" i="7" s="1"/>
  <c r="R30" i="7"/>
  <c r="S30" i="7"/>
  <c r="R31" i="7"/>
  <c r="S31" i="7" s="1"/>
  <c r="R32" i="7"/>
  <c r="S32" i="7"/>
  <c r="R33" i="7"/>
  <c r="S33" i="7" s="1"/>
  <c r="R34" i="7"/>
  <c r="S34" i="7"/>
  <c r="R35" i="7"/>
  <c r="S35" i="7" s="1"/>
  <c r="R51" i="7"/>
  <c r="R52" i="7"/>
  <c r="R53" i="7"/>
  <c r="S53" i="7" s="1"/>
  <c r="R54" i="7"/>
  <c r="R55" i="7"/>
  <c r="R56" i="7"/>
  <c r="R57" i="7"/>
  <c r="S57" i="7" s="1"/>
  <c r="R58" i="7"/>
  <c r="R59" i="7"/>
  <c r="R60" i="7"/>
  <c r="R61" i="7"/>
  <c r="R62" i="7"/>
  <c r="R63" i="7"/>
  <c r="P3" i="7"/>
  <c r="P4" i="7"/>
  <c r="P5" i="7"/>
  <c r="P6" i="7"/>
  <c r="P7" i="7"/>
  <c r="P8" i="7"/>
  <c r="P9" i="7"/>
  <c r="P10" i="7"/>
  <c r="P11" i="7"/>
  <c r="P12" i="7"/>
  <c r="P13" i="7"/>
  <c r="P14" i="7"/>
  <c r="P15" i="7"/>
  <c r="P16" i="7"/>
  <c r="P17" i="7"/>
  <c r="P18" i="7"/>
  <c r="Q18" i="7" s="1"/>
  <c r="P19" i="7"/>
  <c r="Q19" i="7"/>
  <c r="P20" i="7"/>
  <c r="Q20" i="7" s="1"/>
  <c r="P21" i="7"/>
  <c r="Q21" i="7"/>
  <c r="P22" i="7"/>
  <c r="Q22" i="7" s="1"/>
  <c r="P23" i="7"/>
  <c r="Q23" i="7"/>
  <c r="P24" i="7"/>
  <c r="Q24" i="7" s="1"/>
  <c r="P25" i="7"/>
  <c r="Q25" i="7"/>
  <c r="P26" i="7"/>
  <c r="Q26" i="7" s="1"/>
  <c r="P27" i="7"/>
  <c r="Q27" i="7"/>
  <c r="P28" i="7"/>
  <c r="Q28" i="7" s="1"/>
  <c r="P29" i="7"/>
  <c r="Q29" i="7"/>
  <c r="P30" i="7"/>
  <c r="Q30" i="7" s="1"/>
  <c r="P31" i="7"/>
  <c r="Q31" i="7"/>
  <c r="P32" i="7"/>
  <c r="Q32" i="7" s="1"/>
  <c r="P33" i="7"/>
  <c r="Q33" i="7"/>
  <c r="P34" i="7"/>
  <c r="Q34" i="7" s="1"/>
  <c r="P35" i="7"/>
  <c r="Q35" i="7"/>
  <c r="P50" i="7"/>
  <c r="Q50" i="7" s="1"/>
  <c r="P51" i="7"/>
  <c r="P52" i="7"/>
  <c r="P53" i="7"/>
  <c r="P54" i="7"/>
  <c r="P55" i="7"/>
  <c r="P56" i="7"/>
  <c r="P57" i="7"/>
  <c r="P58" i="7"/>
  <c r="P59" i="7"/>
  <c r="P60" i="7"/>
  <c r="P61" i="7"/>
  <c r="P62" i="7"/>
  <c r="P63" i="7"/>
  <c r="F64" i="7"/>
  <c r="G64" i="7"/>
  <c r="U21" i="7"/>
  <c r="U25" i="7"/>
  <c r="U29" i="7"/>
  <c r="U33" i="7"/>
  <c r="S19"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3" i="7"/>
  <c r="I3" i="7"/>
  <c r="H4" i="7"/>
  <c r="I4" i="7"/>
  <c r="H5" i="7"/>
  <c r="H6" i="7"/>
  <c r="H7" i="7"/>
  <c r="I7" i="7"/>
  <c r="H8" i="7"/>
  <c r="I8" i="7"/>
  <c r="H9" i="7"/>
  <c r="I9" i="7" s="1"/>
  <c r="H10" i="7"/>
  <c r="I10" i="7" s="1"/>
  <c r="H11" i="7"/>
  <c r="I11" i="7" s="1"/>
  <c r="H12" i="7"/>
  <c r="I12" i="7" s="1"/>
  <c r="H13" i="7"/>
  <c r="I13" i="7"/>
  <c r="H14" i="7"/>
  <c r="I14" i="7"/>
  <c r="H15" i="7"/>
  <c r="H16" i="7"/>
  <c r="I16" i="7" s="1"/>
  <c r="H17" i="7"/>
  <c r="H2" i="7"/>
  <c r="I2" i="7"/>
  <c r="I5" i="7"/>
  <c r="I6"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51" i="12"/>
  <c r="T51" i="12" s="1"/>
  <c r="S52" i="12"/>
  <c r="T52" i="12" s="1"/>
  <c r="S53" i="12"/>
  <c r="T53" i="12" s="1"/>
  <c r="S54" i="12"/>
  <c r="T54"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c r="O37" i="12"/>
  <c r="P37" i="12" s="1"/>
  <c r="O38" i="12"/>
  <c r="P38" i="12" s="1"/>
  <c r="O39" i="12"/>
  <c r="P39" i="12" s="1"/>
  <c r="O40" i="12"/>
  <c r="P40" i="12" s="1"/>
  <c r="O51" i="12"/>
  <c r="P51" i="12" s="1"/>
  <c r="O52" i="12"/>
  <c r="P52" i="12" s="1"/>
  <c r="O53" i="12"/>
  <c r="P53" i="12" s="1"/>
  <c r="O54" i="12"/>
  <c r="P54" i="12" s="1"/>
  <c r="O56" i="12"/>
  <c r="P56" i="12" s="1"/>
  <c r="O57" i="12"/>
  <c r="P57" i="12"/>
  <c r="O58" i="12"/>
  <c r="P58"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51" i="12"/>
  <c r="L51" i="12" s="1"/>
  <c r="K52" i="12"/>
  <c r="L52" i="12" s="1"/>
  <c r="K53" i="12"/>
  <c r="L53" i="12" s="1"/>
  <c r="K54" i="12"/>
  <c r="L54" i="12" s="1"/>
  <c r="K56" i="12"/>
  <c r="L56" i="12" s="1"/>
  <c r="K57" i="12"/>
  <c r="L57" i="12" s="1"/>
  <c r="K58" i="12"/>
  <c r="L58" i="12" s="1"/>
  <c r="G22" i="12"/>
  <c r="H22" i="12" s="1"/>
  <c r="G23" i="12"/>
  <c r="H23" i="12" s="1"/>
  <c r="G24" i="12"/>
  <c r="H24" i="12" s="1"/>
  <c r="G25" i="12"/>
  <c r="H25" i="12" s="1"/>
  <c r="G26" i="12"/>
  <c r="H26" i="12" s="1"/>
  <c r="G27" i="12"/>
  <c r="H27" i="12" s="1"/>
  <c r="G28" i="12"/>
  <c r="H28" i="12" s="1"/>
  <c r="G29" i="12"/>
  <c r="H29" i="12" s="1"/>
  <c r="G30" i="12"/>
  <c r="H30" i="12"/>
  <c r="G31" i="12"/>
  <c r="H31" i="12" s="1"/>
  <c r="G32" i="12"/>
  <c r="H32" i="12" s="1"/>
  <c r="G33" i="12"/>
  <c r="H33" i="12" s="1"/>
  <c r="G34" i="12"/>
  <c r="H34" i="12" s="1"/>
  <c r="G35" i="12"/>
  <c r="H35" i="12" s="1"/>
  <c r="G36" i="12"/>
  <c r="H36" i="12" s="1"/>
  <c r="G37" i="12"/>
  <c r="H37" i="12" s="1"/>
  <c r="G38" i="12"/>
  <c r="H38" i="12" s="1"/>
  <c r="G39" i="12"/>
  <c r="H39" i="12" s="1"/>
  <c r="G40" i="12"/>
  <c r="H40" i="12" s="1"/>
  <c r="G51" i="12"/>
  <c r="H51" i="12" s="1"/>
  <c r="G52" i="12"/>
  <c r="H52" i="12" s="1"/>
  <c r="G53" i="12"/>
  <c r="H53" i="12" s="1"/>
  <c r="G54" i="12"/>
  <c r="H54" i="12" s="1"/>
  <c r="G56" i="12"/>
  <c r="H56" i="12" s="1"/>
  <c r="G57" i="12"/>
  <c r="H57" i="12" s="1"/>
  <c r="G58" i="12"/>
  <c r="H58" i="12" s="1"/>
  <c r="A4" i="2"/>
  <c r="A5" i="2"/>
  <c r="I5" i="2" s="1"/>
  <c r="A6" i="2"/>
  <c r="A7" i="2"/>
  <c r="E7" i="2"/>
  <c r="A8" i="2"/>
  <c r="M8" i="2"/>
  <c r="A9" i="2"/>
  <c r="E9" i="2"/>
  <c r="A10" i="2"/>
  <c r="A11" i="2"/>
  <c r="E11" i="2" s="1"/>
  <c r="A12" i="2"/>
  <c r="A13" i="2"/>
  <c r="I13" i="2" s="1"/>
  <c r="J13" i="2" s="1"/>
  <c r="K13" i="2" s="1"/>
  <c r="A14" i="2"/>
  <c r="A15" i="2"/>
  <c r="E15" i="2" s="1"/>
  <c r="F15" i="2" s="1"/>
  <c r="G15" i="2" s="1"/>
  <c r="A16" i="2"/>
  <c r="M16" i="2" s="1"/>
  <c r="A17" i="2"/>
  <c r="E17" i="2" s="1"/>
  <c r="F17" i="2" s="1"/>
  <c r="G17" i="2" s="1"/>
  <c r="A18" i="2"/>
  <c r="A19" i="2"/>
  <c r="E19" i="2"/>
  <c r="A20" i="2"/>
  <c r="A21" i="2"/>
  <c r="I21" i="2" s="1"/>
  <c r="A22" i="2"/>
  <c r="A23" i="2"/>
  <c r="E23" i="2" s="1"/>
  <c r="F23" i="2" s="1"/>
  <c r="G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c r="F35" i="2" s="1"/>
  <c r="G35" i="2" s="1"/>
  <c r="A36" i="2"/>
  <c r="I36" i="2" s="1"/>
  <c r="J36" i="2" s="1"/>
  <c r="K36" i="2" s="1"/>
  <c r="A37" i="2"/>
  <c r="E37" i="2"/>
  <c r="F37" i="2" s="1"/>
  <c r="G37" i="2" s="1"/>
  <c r="A38" i="2"/>
  <c r="A39" i="2"/>
  <c r="E39" i="2" s="1"/>
  <c r="F39" i="2" s="1"/>
  <c r="G39" i="2" s="1"/>
  <c r="A40" i="2"/>
  <c r="M40" i="2"/>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c r="F51" i="2" s="1"/>
  <c r="G51" i="2" s="1"/>
  <c r="A52" i="2"/>
  <c r="I52" i="2" s="1"/>
  <c r="J52" i="2" s="1"/>
  <c r="K52" i="2" s="1"/>
  <c r="A53" i="2"/>
  <c r="E53" i="2"/>
  <c r="A54" i="2"/>
  <c r="A55" i="2"/>
  <c r="E55" i="2" s="1"/>
  <c r="F55" i="2" s="1"/>
  <c r="G55" i="2" s="1"/>
  <c r="A56" i="2"/>
  <c r="M56" i="2" s="1"/>
  <c r="A57" i="2"/>
  <c r="E57" i="2" s="1"/>
  <c r="F57" i="2" s="1"/>
  <c r="G57" i="2" s="1"/>
  <c r="A58" i="2"/>
  <c r="A59" i="2"/>
  <c r="E59" i="2"/>
  <c r="A60" i="2"/>
  <c r="I60" i="2" s="1"/>
  <c r="A61" i="2"/>
  <c r="E61" i="2" s="1"/>
  <c r="F61" i="2" s="1"/>
  <c r="G61" i="2" s="1"/>
  <c r="A62" i="2"/>
  <c r="Q62" i="2" s="1"/>
  <c r="A63" i="2"/>
  <c r="E63" i="2" s="1"/>
  <c r="F63" i="2" s="1"/>
  <c r="G63" i="2" s="1"/>
  <c r="A64" i="2"/>
  <c r="E64" i="2"/>
  <c r="A65" i="2"/>
  <c r="E65" i="2" s="1"/>
  <c r="F65" i="2" s="1"/>
  <c r="G65" i="2" s="1"/>
  <c r="A66" i="2"/>
  <c r="A67" i="2"/>
  <c r="E67" i="2" s="1"/>
  <c r="A68" i="2"/>
  <c r="E68" i="2" s="1"/>
  <c r="F68" i="2" s="1"/>
  <c r="G68" i="2" s="1"/>
  <c r="A69" i="2"/>
  <c r="E69" i="2" s="1"/>
  <c r="A70" i="2"/>
  <c r="M70" i="2" s="1"/>
  <c r="A3" i="2"/>
  <c r="Q3" i="2" s="1"/>
  <c r="I17" i="2"/>
  <c r="I25" i="2"/>
  <c r="I9" i="2"/>
  <c r="I64" i="2"/>
  <c r="I48" i="2"/>
  <c r="J48" i="2"/>
  <c r="K48" i="2" s="1"/>
  <c r="I40" i="2"/>
  <c r="J40" i="2" s="1"/>
  <c r="K40" i="2" s="1"/>
  <c r="I32" i="2"/>
  <c r="J32" i="2" s="1"/>
  <c r="K32" i="2" s="1"/>
  <c r="Q64" i="2"/>
  <c r="E29" i="2"/>
  <c r="E21" i="2"/>
  <c r="E13" i="2"/>
  <c r="E5" i="2"/>
  <c r="M64" i="2"/>
  <c r="M3" i="2"/>
  <c r="Q70" i="2"/>
  <c r="E70" i="2"/>
  <c r="Q66" i="2"/>
  <c r="M66" i="2"/>
  <c r="E66" i="2"/>
  <c r="M62" i="2"/>
  <c r="E62"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c r="K43" i="2" s="1"/>
  <c r="I41" i="2"/>
  <c r="J41" i="2" s="1"/>
  <c r="K41" i="2" s="1"/>
  <c r="I39" i="2"/>
  <c r="J39" i="2" s="1"/>
  <c r="K39" i="2" s="1"/>
  <c r="I37" i="2"/>
  <c r="J37" i="2" s="1"/>
  <c r="K37" i="2" s="1"/>
  <c r="I35" i="2"/>
  <c r="J35" i="2" s="1"/>
  <c r="K35" i="2" s="1"/>
  <c r="I33" i="2"/>
  <c r="J33" i="2" s="1"/>
  <c r="K33" i="2" s="1"/>
  <c r="I31" i="2"/>
  <c r="J31" i="2" s="1"/>
  <c r="I27" i="2"/>
  <c r="I23" i="2"/>
  <c r="I19" i="2"/>
  <c r="I15" i="2"/>
  <c r="I11" i="2"/>
  <c r="I7" i="2"/>
  <c r="E35" i="1"/>
  <c r="E28" i="1"/>
  <c r="E56" i="1"/>
  <c r="F56" i="1" s="1"/>
  <c r="E34" i="1"/>
  <c r="E33" i="1"/>
  <c r="K21" i="12"/>
  <c r="L21" i="12" s="1"/>
  <c r="G21" i="12"/>
  <c r="H21" i="12" s="1"/>
  <c r="K19" i="12"/>
  <c r="L19" i="12" s="1"/>
  <c r="K15" i="12"/>
  <c r="L15" i="12" s="1"/>
  <c r="G19" i="12"/>
  <c r="H19" i="12" s="1"/>
  <c r="G15" i="12"/>
  <c r="H15" i="12" s="1"/>
  <c r="F24" i="9"/>
  <c r="F25" i="9"/>
  <c r="F26" i="9"/>
  <c r="F27" i="9"/>
  <c r="F28" i="9"/>
  <c r="G28" i="9"/>
  <c r="F5" i="9"/>
  <c r="G5" i="9"/>
  <c r="F59" i="2"/>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20" i="12"/>
  <c r="L20" i="12" s="1"/>
  <c r="K18" i="12"/>
  <c r="L18" i="12" s="1"/>
  <c r="K17" i="12"/>
  <c r="L17" i="12" s="1"/>
  <c r="K16" i="12"/>
  <c r="L16" i="12" s="1"/>
  <c r="K13" i="12"/>
  <c r="L13" i="12" s="1"/>
  <c r="K12" i="12"/>
  <c r="L12" i="12" s="1"/>
  <c r="K11" i="12"/>
  <c r="L11" i="12" s="1"/>
  <c r="K10" i="12"/>
  <c r="L10" i="12"/>
  <c r="K9" i="12"/>
  <c r="L9" i="12" s="1"/>
  <c r="K8" i="12"/>
  <c r="L8" i="12" s="1"/>
  <c r="K7" i="12"/>
  <c r="L7" i="12" s="1"/>
  <c r="K6" i="12"/>
  <c r="L6" i="12" s="1"/>
  <c r="K5" i="12"/>
  <c r="L5" i="12" s="1"/>
  <c r="K4" i="12"/>
  <c r="L4" i="12" s="1"/>
  <c r="G20" i="12"/>
  <c r="H20" i="12" s="1"/>
  <c r="G18" i="12"/>
  <c r="H18" i="12" s="1"/>
  <c r="G17" i="12"/>
  <c r="H17" i="12" s="1"/>
  <c r="G16" i="12"/>
  <c r="H16"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6" i="2"/>
  <c r="O16" i="2" s="1"/>
  <c r="N15" i="2"/>
  <c r="O15" i="2" s="1"/>
  <c r="N14" i="2"/>
  <c r="O14" i="2"/>
  <c r="N13" i="2"/>
  <c r="O13" i="2" s="1"/>
  <c r="N12" i="2"/>
  <c r="O12" i="2" s="1"/>
  <c r="N11" i="2"/>
  <c r="O11" i="2" s="1"/>
  <c r="N10" i="2"/>
  <c r="O10" i="2" s="1"/>
  <c r="N9" i="2"/>
  <c r="O9" i="2" s="1"/>
  <c r="N8" i="2"/>
  <c r="O8" i="2" s="1"/>
  <c r="N7" i="2"/>
  <c r="O7" i="2"/>
  <c r="N6" i="2"/>
  <c r="O6" i="2" s="1"/>
  <c r="N5" i="2"/>
  <c r="O5" i="2" s="1"/>
  <c r="N4" i="2"/>
  <c r="O4" i="2"/>
  <c r="N3" i="2"/>
  <c r="O3" i="2" s="1"/>
  <c r="U63" i="7"/>
  <c r="U62" i="7"/>
  <c r="U61" i="7"/>
  <c r="U60" i="7"/>
  <c r="U59" i="7"/>
  <c r="U58" i="7"/>
  <c r="U57" i="7"/>
  <c r="U56" i="7"/>
  <c r="U55" i="7"/>
  <c r="U54" i="7"/>
  <c r="U53" i="7"/>
  <c r="U52" i="7"/>
  <c r="U51" i="7"/>
  <c r="U17" i="7"/>
  <c r="U16" i="7"/>
  <c r="U15" i="7"/>
  <c r="U14" i="7"/>
  <c r="U13" i="7"/>
  <c r="U12" i="7"/>
  <c r="U11" i="7"/>
  <c r="U10" i="7"/>
  <c r="U9" i="7"/>
  <c r="U7" i="7"/>
  <c r="U6" i="7"/>
  <c r="U5" i="7"/>
  <c r="U4" i="7"/>
  <c r="U3" i="7"/>
  <c r="T2" i="7"/>
  <c r="U2" i="7"/>
  <c r="S63" i="7"/>
  <c r="S62" i="7"/>
  <c r="S61" i="7"/>
  <c r="S60" i="7"/>
  <c r="S59" i="7"/>
  <c r="S58" i="7"/>
  <c r="S56" i="7"/>
  <c r="S55" i="7"/>
  <c r="S54" i="7"/>
  <c r="S52" i="7"/>
  <c r="S51" i="7"/>
  <c r="S17" i="7"/>
  <c r="S16" i="7"/>
  <c r="S14" i="7"/>
  <c r="S13" i="7"/>
  <c r="S12" i="7"/>
  <c r="S10" i="7"/>
  <c r="S9" i="7"/>
  <c r="S6" i="7"/>
  <c r="S5" i="7"/>
  <c r="S4" i="7"/>
  <c r="R2" i="7"/>
  <c r="R64" i="7"/>
  <c r="S2" i="12"/>
  <c r="S62" i="12"/>
  <c r="O2" i="12"/>
  <c r="O62" i="12"/>
  <c r="K2" i="12"/>
  <c r="K62" i="12" s="1"/>
  <c r="L62" i="12" s="1"/>
  <c r="T2" i="12"/>
  <c r="P2" i="12"/>
  <c r="S2" i="7"/>
  <c r="F2" i="8"/>
  <c r="G2" i="8" s="1"/>
  <c r="F70" i="2"/>
  <c r="G70" i="2" s="1"/>
  <c r="F69" i="2"/>
  <c r="G69" i="2" s="1"/>
  <c r="F67" i="2"/>
  <c r="G67" i="2" s="1"/>
  <c r="F66" i="2"/>
  <c r="G66" i="2" s="1"/>
  <c r="F64" i="2"/>
  <c r="G64" i="2" s="1"/>
  <c r="F62" i="2"/>
  <c r="G62" i="2" s="1"/>
  <c r="F54" i="2"/>
  <c r="G54" i="2" s="1"/>
  <c r="F53" i="2"/>
  <c r="G53" i="2" s="1"/>
  <c r="F52" i="2"/>
  <c r="G52" i="2" s="1"/>
  <c r="F30" i="2"/>
  <c r="G30" i="2" s="1"/>
  <c r="F29" i="2"/>
  <c r="G29" i="2" s="1"/>
  <c r="F28" i="2"/>
  <c r="G28" i="2" s="1"/>
  <c r="F26" i="2"/>
  <c r="G26" i="2" s="1"/>
  <c r="F24" i="2"/>
  <c r="G24" i="2" s="1"/>
  <c r="F22" i="2"/>
  <c r="G22" i="2" s="1"/>
  <c r="F21" i="2"/>
  <c r="G21" i="2" s="1"/>
  <c r="F20" i="2"/>
  <c r="G20" i="2" s="1"/>
  <c r="F19" i="2"/>
  <c r="G19" i="2" s="1"/>
  <c r="F18" i="2"/>
  <c r="G18" i="2" s="1"/>
  <c r="F16" i="2"/>
  <c r="G16" i="2" s="1"/>
  <c r="F14" i="2"/>
  <c r="G14" i="2" s="1"/>
  <c r="F13" i="2"/>
  <c r="G13" i="2"/>
  <c r="F12" i="2"/>
  <c r="G12" i="2" s="1"/>
  <c r="F11" i="2"/>
  <c r="G11" i="2" s="1"/>
  <c r="F10" i="2"/>
  <c r="G10" i="2" s="1"/>
  <c r="F9" i="2"/>
  <c r="G9" i="2" s="1"/>
  <c r="F8" i="2"/>
  <c r="G8" i="2" s="1"/>
  <c r="F7" i="2"/>
  <c r="G7" i="2" s="1"/>
  <c r="F6" i="2"/>
  <c r="G6" i="2" s="1"/>
  <c r="F5" i="2"/>
  <c r="G5" i="2" s="1"/>
  <c r="F4" i="2"/>
  <c r="G4" i="2" s="1"/>
  <c r="J70" i="2"/>
  <c r="K70" i="2"/>
  <c r="J69" i="2"/>
  <c r="K69" i="2" s="1"/>
  <c r="J67" i="2"/>
  <c r="K67" i="2" s="1"/>
  <c r="J66" i="2"/>
  <c r="K66" i="2" s="1"/>
  <c r="J65" i="2"/>
  <c r="K65" i="2" s="1"/>
  <c r="J64" i="2"/>
  <c r="K64" i="2"/>
  <c r="J63" i="2"/>
  <c r="K63" i="2" s="1"/>
  <c r="J62" i="2"/>
  <c r="K62" i="2" s="1"/>
  <c r="J61" i="2"/>
  <c r="K61" i="2" s="1"/>
  <c r="J60" i="2"/>
  <c r="K60" i="2" s="1"/>
  <c r="J59" i="2"/>
  <c r="K59" i="2" s="1"/>
  <c r="J54" i="2"/>
  <c r="K54" i="2" s="1"/>
  <c r="J53" i="2"/>
  <c r="K53" i="2" s="1"/>
  <c r="J30" i="2"/>
  <c r="K30" i="2" s="1"/>
  <c r="J28" i="2"/>
  <c r="K28" i="2" s="1"/>
  <c r="J27" i="2"/>
  <c r="K27" i="2" s="1"/>
  <c r="J26" i="2"/>
  <c r="K26" i="2" s="1"/>
  <c r="J25" i="2"/>
  <c r="K25" i="2" s="1"/>
  <c r="J24" i="2"/>
  <c r="K24" i="2" s="1"/>
  <c r="J23" i="2"/>
  <c r="K23" i="2" s="1"/>
  <c r="J22" i="2"/>
  <c r="K22" i="2" s="1"/>
  <c r="J21" i="2"/>
  <c r="K21" i="2"/>
  <c r="J20" i="2"/>
  <c r="K20" i="2" s="1"/>
  <c r="J19" i="2"/>
  <c r="K19" i="2" s="1"/>
  <c r="J18" i="2"/>
  <c r="K18" i="2" s="1"/>
  <c r="J17" i="2"/>
  <c r="K17" i="2" s="1"/>
  <c r="J16" i="2"/>
  <c r="K16" i="2" s="1"/>
  <c r="J15" i="2"/>
  <c r="K15" i="2"/>
  <c r="J14" i="2"/>
  <c r="K14" i="2" s="1"/>
  <c r="J12" i="2"/>
  <c r="K12" i="2" s="1"/>
  <c r="J11" i="2"/>
  <c r="K11" i="2" s="1"/>
  <c r="J10" i="2"/>
  <c r="K10" i="2" s="1"/>
  <c r="J9" i="2"/>
  <c r="K9" i="2" s="1"/>
  <c r="J8" i="2"/>
  <c r="K8" i="2" s="1"/>
  <c r="J7" i="2"/>
  <c r="K7" i="2"/>
  <c r="J6" i="2"/>
  <c r="K6" i="2" s="1"/>
  <c r="J5" i="2"/>
  <c r="K5" i="2" s="1"/>
  <c r="J4" i="2"/>
  <c r="K4" i="2" s="1"/>
  <c r="J3" i="2"/>
  <c r="K3" i="2" s="1"/>
  <c r="R70" i="2"/>
  <c r="S70" i="2" s="1"/>
  <c r="R69" i="2"/>
  <c r="S69" i="2" s="1"/>
  <c r="R68" i="2"/>
  <c r="S68" i="2"/>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c r="R26" i="2"/>
  <c r="S26" i="2" s="1"/>
  <c r="R25" i="2"/>
  <c r="S25" i="2" s="1"/>
  <c r="R24" i="2"/>
  <c r="S24" i="2" s="1"/>
  <c r="R23" i="2"/>
  <c r="S23" i="2" s="1"/>
  <c r="R22" i="2"/>
  <c r="S22" i="2" s="1"/>
  <c r="R21" i="2"/>
  <c r="S21" i="2"/>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c r="R5" i="2"/>
  <c r="S5" i="2" s="1"/>
  <c r="R4" i="2"/>
  <c r="S4" i="2" s="1"/>
  <c r="D79" i="2"/>
  <c r="C17" i="1" s="1"/>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c r="E15" i="3"/>
  <c r="F15" i="3"/>
  <c r="Q62" i="12"/>
  <c r="O64" i="7"/>
  <c r="N64" i="7"/>
  <c r="M64" i="7"/>
  <c r="D25" i="1"/>
  <c r="L64" i="7"/>
  <c r="U64" i="7" s="1"/>
  <c r="K64" i="7"/>
  <c r="S64" i="7"/>
  <c r="J64" i="7"/>
  <c r="C25" i="1" s="1"/>
  <c r="U62" i="12"/>
  <c r="R62" i="12"/>
  <c r="D37" i="1" s="1"/>
  <c r="N62" i="12"/>
  <c r="M62" i="12"/>
  <c r="P62" i="12" s="1"/>
  <c r="J62" i="12"/>
  <c r="D24" i="1" s="1"/>
  <c r="F62" i="12"/>
  <c r="E62" i="12"/>
  <c r="I62" i="12"/>
  <c r="P79" i="2"/>
  <c r="C19" i="1" s="1"/>
  <c r="L79" i="2"/>
  <c r="D19" i="9"/>
  <c r="C31" i="1"/>
  <c r="G19" i="9"/>
  <c r="C37" i="1"/>
  <c r="Q51" i="7"/>
  <c r="Q52" i="7"/>
  <c r="Q53" i="7"/>
  <c r="Q54" i="7"/>
  <c r="Q55" i="7"/>
  <c r="Q56" i="7"/>
  <c r="Q57" i="7"/>
  <c r="Q58" i="7"/>
  <c r="Q59" i="7"/>
  <c r="Q60" i="7"/>
  <c r="Q61" i="7"/>
  <c r="Q62" i="7"/>
  <c r="Q63" i="7"/>
  <c r="P64" i="7"/>
  <c r="Q64" i="7" s="1"/>
  <c r="R8" i="2"/>
  <c r="S8" i="2" s="1"/>
  <c r="C24" i="1"/>
  <c r="H22" i="11"/>
  <c r="E26" i="11" s="1"/>
  <c r="D41" i="1" s="1"/>
  <c r="G22" i="11"/>
  <c r="D26" i="11" s="1"/>
  <c r="F22" i="11"/>
  <c r="E22" i="11"/>
  <c r="C22" i="11"/>
  <c r="D26" i="1" s="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s="1"/>
  <c r="F8" i="8"/>
  <c r="G8" i="8" s="1"/>
  <c r="D18" i="3"/>
  <c r="D14" i="1" s="1"/>
  <c r="C18" i="3"/>
  <c r="C14" i="1" s="1"/>
  <c r="E16" i="3"/>
  <c r="F16" i="3"/>
  <c r="E4" i="3"/>
  <c r="F4" i="3" s="1"/>
  <c r="E27" i="1"/>
  <c r="C18" i="1"/>
  <c r="C39" i="1"/>
  <c r="E39" i="1"/>
  <c r="O45" i="9"/>
  <c r="C38" i="1"/>
  <c r="E38" i="1"/>
  <c r="O19" i="9"/>
  <c r="C22" i="1"/>
  <c r="G45" i="9"/>
  <c r="E31" i="1"/>
  <c r="E18" i="3"/>
  <c r="F18" i="3" s="1"/>
  <c r="E22" i="1"/>
  <c r="N70" i="2" l="1"/>
  <c r="O70" i="2" s="1"/>
  <c r="M79" i="2"/>
  <c r="K31" i="2"/>
  <c r="R3" i="2"/>
  <c r="Q79" i="2"/>
  <c r="D19" i="1" s="1"/>
  <c r="D43" i="1" s="1"/>
  <c r="D58" i="1" s="1"/>
  <c r="E3" i="2"/>
  <c r="I68" i="2"/>
  <c r="J68" i="2" s="1"/>
  <c r="K68" i="2" s="1"/>
  <c r="E23" i="1"/>
  <c r="T62" i="12"/>
  <c r="L2" i="12"/>
  <c r="E24" i="1"/>
  <c r="E37" i="1"/>
  <c r="G62" i="12"/>
  <c r="H62" i="12" s="1"/>
  <c r="E25" i="1"/>
  <c r="D48" i="1"/>
  <c r="H64" i="7"/>
  <c r="I64" i="7" s="1"/>
  <c r="E26" i="1"/>
  <c r="C41" i="1"/>
  <c r="E41" i="1" s="1"/>
  <c r="F26" i="11"/>
  <c r="E32" i="1"/>
  <c r="C40" i="1"/>
  <c r="E40" i="1" s="1"/>
  <c r="F25" i="11"/>
  <c r="C43" i="1"/>
  <c r="C58" i="1" s="1"/>
  <c r="E14" i="1"/>
  <c r="N79" i="2"/>
  <c r="O79" i="2" s="1"/>
  <c r="E60" i="2"/>
  <c r="F60" i="2" s="1"/>
  <c r="G60" i="2" s="1"/>
  <c r="I56" i="2"/>
  <c r="J56" i="2" s="1"/>
  <c r="K56" i="2" s="1"/>
  <c r="F3" i="2" l="1"/>
  <c r="E79" i="2"/>
  <c r="D17" i="1" s="1"/>
  <c r="E17" i="1" s="1"/>
  <c r="I79" i="2"/>
  <c r="D18" i="1" s="1"/>
  <c r="E18" i="1" s="1"/>
  <c r="E19" i="1"/>
  <c r="S3" i="2"/>
  <c r="S79" i="2" s="1"/>
  <c r="R79" i="2"/>
  <c r="J79" i="2"/>
  <c r="K79" i="2" s="1"/>
  <c r="C52" i="1"/>
  <c r="D52" i="1"/>
  <c r="E43" i="1"/>
  <c r="F43" i="1" s="1"/>
  <c r="E52" i="1" l="1"/>
  <c r="E53" i="1" s="1"/>
  <c r="F79" i="2"/>
  <c r="G79" i="2" s="1"/>
  <c r="G3" i="2"/>
  <c r="E44" i="1"/>
  <c r="F52" i="1" l="1"/>
</calcChain>
</file>

<file path=xl/sharedStrings.xml><?xml version="1.0" encoding="utf-8"?>
<sst xmlns="http://schemas.openxmlformats.org/spreadsheetml/2006/main" count="1311" uniqueCount="529">
  <si>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</si>
  <si>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</si>
  <si>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</si>
  <si>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</si>
  <si>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</si>
  <si>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</si>
  <si>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</si>
  <si>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</si>
  <si>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</si>
  <si>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</si>
  <si>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</si>
  <si>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</si>
  <si>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</si>
  <si>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</si>
  <si>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</si>
  <si>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</si>
  <si>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</si>
  <si>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</si>
  <si>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</si>
  <si>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</si>
  <si>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</si>
  <si>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</si>
  <si>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</si>
  <si>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</si>
  <si>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</si>
  <si>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</si>
  <si>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</si>
  <si>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</si>
  <si>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</si>
  <si>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</si>
  <si>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</si>
  <si>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</si>
  <si>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</si>
  <si>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</si>
  <si>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</si>
  <si>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</si>
  <si>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</si>
  <si>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</si>
  <si>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</si>
  <si>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</si>
  <si>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</si>
  <si>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</si>
  <si>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</si>
  <si>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</si>
  <si>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</si>
  <si>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</si>
  <si>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</si>
  <si>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</si>
  <si>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</si>
  <si>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</si>
  <si>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</si>
  <si>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</si>
  <si>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</si>
  <si>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</si>
  <si>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</si>
  <si>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</si>
  <si>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</si>
  <si>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</si>
  <si>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</si>
  <si>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</si>
  <si>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</si>
  <si>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</si>
  <si>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</si>
  <si>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</si>
  <si>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</si>
  <si>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</si>
  <si>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</si>
  <si>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</si>
  <si>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</si>
  <si>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</si>
  <si>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</si>
  <si>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</si>
  <si>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</si>
  <si>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</si>
  <si>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</si>
  <si>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</si>
  <si>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</si>
  <si>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</si>
  <si>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</si>
  <si>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</si>
  <si>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</si>
  <si>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</si>
  <si>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</si>
  <si>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</si>
  <si>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</si>
  <si>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</si>
  <si>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</si>
  <si>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</si>
  <si>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</si>
  <si>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</si>
  <si>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</si>
  <si>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</si>
  <si>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</si>
  <si>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</si>
  <si>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</si>
  <si>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</si>
  <si>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</si>
  <si>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</si>
  <si>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</si>
  <si>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</si>
  <si>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</si>
  <si>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</si>
  <si>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</si>
  <si>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</si>
  <si>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</si>
  <si>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</si>
  <si>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</si>
  <si>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</si>
  <si>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</si>
  <si>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</si>
  <si>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</si>
  <si>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</si>
  <si>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</si>
  <si>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</si>
  <si>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</si>
  <si>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</si>
  <si>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</si>
  <si>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</si>
  <si>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</si>
  <si>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</si>
  <si>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</si>
  <si>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</si>
  <si>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</si>
  <si>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</si>
  <si>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</si>
  <si>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</si>
  <si>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</si>
  <si>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</si>
  <si>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</si>
  <si>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</si>
  <si>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</si>
  <si>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</si>
  <si>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</si>
  <si>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</si>
  <si>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</si>
  <si>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</si>
  <si>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</si>
  <si>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</si>
  <si>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</si>
  <si>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</si>
  <si>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</si>
  <si>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</si>
  <si>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</si>
  <si>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</si>
  <si>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</si>
  <si>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</si>
  <si>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</si>
  <si>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</si>
  <si>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</si>
  <si>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</si>
  <si>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</si>
  <si>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</si>
  <si>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</si>
  <si>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</si>
  <si>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</si>
  <si>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</si>
  <si>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</si>
  <si>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</si>
  <si>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</si>
  <si>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</si>
  <si>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</si>
  <si>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</si>
  <si>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</si>
  <si>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</si>
  <si>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</si>
  <si>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</si>
  <si>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</si>
  <si>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</si>
  <si>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</si>
  <si>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</si>
  <si>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</si>
  <si>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</si>
  <si>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</si>
  <si>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</si>
  <si>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</si>
  <si>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</si>
  <si>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</si>
  <si>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</si>
  <si>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</si>
  <si>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</si>
  <si>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</si>
  <si>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</si>
  <si>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</si>
  <si>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</si>
  <si>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</si>
  <si>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</si>
  <si>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</si>
  <si>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</si>
  <si>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</si>
  <si>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</si>
  <si>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</si>
  <si>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</si>
  <si>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</si>
  <si>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</si>
  <si>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</si>
  <si>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</si>
  <si>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</si>
  <si>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</si>
  <si>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</si>
  <si>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</si>
  <si>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</si>
  <si>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</si>
  <si>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</si>
  <si>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</si>
  <si>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</si>
  <si>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</si>
  <si>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</si>
  <si>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</si>
  <si>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</si>
  <si>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</si>
  <si>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</si>
  <si>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</si>
  <si>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</si>
  <si>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</si>
  <si>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</si>
  <si>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</si>
  <si>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</si>
  <si>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</si>
  <si>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</si>
  <si>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</si>
  <si>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</si>
  <si>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</si>
  <si>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</si>
  <si>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</si>
  <si>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</si>
  <si>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</si>
  <si>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</si>
  <si>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</si>
  <si>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</si>
  <si>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</si>
  <si>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</si>
  <si>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</si>
  <si>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</si>
  <si>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</si>
  <si>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</si>
  <si>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</si>
  <si>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</si>
  <si>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</si>
  <si>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</si>
  <si>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</si>
  <si>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</si>
  <si>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</si>
  <si>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</si>
  <si>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</si>
  <si>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</si>
  <si>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</si>
  <si>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</si>
  <si>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</si>
  <si>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</si>
  <si>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</si>
  <si>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</si>
  <si>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</si>
  <si>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</si>
  <si>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</si>
  <si>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</si>
  <si>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</si>
  <si>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</si>
  <si>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</si>
  <si>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</si>
  <si>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</si>
  <si>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</si>
  <si>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</si>
  <si>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</si>
  <si>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</si>
  <si>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</si>
  <si>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</si>
  <si>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</si>
  <si>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</si>
  <si>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</si>
  <si>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</si>
  <si>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</si>
  <si>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</si>
  <si>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</si>
  <si>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</si>
  <si>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</si>
  <si>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</si>
  <si>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</si>
  <si>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</si>
  <si>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</si>
  <si>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</si>
  <si>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</si>
  <si>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</si>
  <si>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</si>
  <si>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</si>
  <si>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</si>
  <si>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</si>
  <si>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</si>
  <si>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</si>
  <si>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</si>
  <si>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</si>
  <si>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</si>
  <si>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</si>
  <si>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</si>
  <si>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</si>
  <si>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</si>
  <si>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</si>
  <si>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</si>
  <si>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</si>
  <si>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</si>
  <si>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</si>
  <si>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</si>
  <si>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</si>
  <si>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</si>
  <si>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</si>
  <si>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</si>
  <si>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</si>
  <si>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</si>
  <si>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</si>
  <si>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</si>
  <si>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</si>
  <si>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</si>
  <si>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</si>
  <si>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</si>
  <si>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</si>
  <si>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</si>
  <si>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</si>
  <si>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</si>
  <si>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</si>
  <si>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</si>
  <si>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</si>
  <si>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</si>
  <si>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</si>
  <si>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</si>
  <si>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</si>
  <si>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</si>
  <si>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</si>
  <si>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</si>
  <si>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</si>
  <si>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</si>
  <si>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</si>
  <si>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</si>
  <si>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</si>
  <si>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</si>
  <si>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</si>
  <si>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</si>
  <si>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</si>
  <si>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</si>
  <si>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</si>
  <si>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</si>
  <si>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</si>
  <si>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</si>
  <si>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</si>
  <si>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</si>
  <si>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</si>
  <si>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</si>
  <si>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</si>
  <si>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</si>
  <si>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</si>
  <si>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</si>
  <si>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</si>
  <si>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</si>
  <si>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</si>
  <si>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</si>
  <si>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</si>
  <si>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</si>
  <si>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</si>
  <si>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</si>
  <si>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</si>
  <si>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</si>
  <si>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</si>
  <si>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</si>
  <si>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</si>
  <si>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</si>
  <si>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</si>
  <si>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</si>
  <si>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</si>
  <si>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</si>
  <si>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</si>
  <si>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</si>
  <si>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</si>
  <si>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</si>
  <si>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</si>
  <si>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</si>
  <si>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</si>
  <si>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</si>
  <si>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</si>
  <si>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</si>
  <si>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</si>
  <si>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</si>
  <si>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</si>
  <si>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</si>
  <si>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</si>
  <si>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</si>
  <si>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</si>
  <si>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</si>
  <si>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</si>
  <si>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</si>
  <si>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</si>
  <si>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</si>
  <si>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</si>
  <si>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</si>
  <si>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</si>
  <si>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</si>
  <si>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</si>
  <si>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</si>
  <si>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</si>
  <si>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</si>
  <si>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</si>
  <si>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</si>
  <si>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</si>
  <si>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</si>
  <si>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</si>
  <si>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</si>
  <si>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</si>
  <si>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</si>
  <si>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</si>
  <si>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</si>
  <si>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Smith Group PLC</t>
  </si>
  <si>
    <t>Sony Group Corporation Sponsor</t>
  </si>
  <si>
    <t>B1JB4K8</t>
  </si>
  <si>
    <t>Symrise AG</t>
  </si>
  <si>
    <t>Taiwan Semiconductor Manufactu</t>
  </si>
  <si>
    <t>TDK Corp. Sponsored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</si>
  <si>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</si>
  <si>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</si>
  <si>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</si>
  <si>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</si>
  <si>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</si>
  <si>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</si>
  <si>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</si>
  <si>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</si>
  <si>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</si>
  <si>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</si>
  <si>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</si>
  <si>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</si>
  <si>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</si>
  <si>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</si>
  <si>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</si>
  <si>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</si>
  <si>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</si>
  <si>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</si>
  <si>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</si>
  <si>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</si>
  <si>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</si>
  <si>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</si>
  <si>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</si>
  <si>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</si>
  <si>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</si>
  <si>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</si>
  <si>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</si>
  <si>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</si>
  <si>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</si>
  <si>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</si>
  <si>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</si>
  <si>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</si>
  <si>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</si>
  <si>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</si>
  <si>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</si>
  <si>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</si>
  <si>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</si>
  <si>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</si>
  <si>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</si>
  <si>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</si>
  <si>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</si>
  <si>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</si>
  <si>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</si>
  <si>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</si>
  <si>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</si>
  <si>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TELEPERFORMANCE</t>
  </si>
  <si>
    <t>BJ2KSG907</t>
  </si>
  <si>
    <t>AKZO NOBEL N.V.</t>
  </si>
  <si>
    <t>RAKUTEN GROUP INC</t>
  </si>
  <si>
    <t>DASSAULT SYSTEMES SE</t>
  </si>
  <si>
    <t>DEUTSCHE BANK AG REGISTERED</t>
  </si>
  <si>
    <t>TAIWAN SEMICONDUCTOR SP ADR</t>
  </si>
  <si>
    <t>SAP SE SPONSORED ADR</t>
  </si>
  <si>
    <t>LONZA GROUP AG REG</t>
  </si>
  <si>
    <t>B0744B906</t>
  </si>
  <si>
    <t>BUNZL PLC</t>
  </si>
  <si>
    <t>LOGITECH INTERNATIONAL REG</t>
  </si>
  <si>
    <t>B1JB4K905</t>
  </si>
  <si>
    <t>SYMRISE AG</t>
  </si>
  <si>
    <t>VESTAS WIND SYSTEMS UNSP ADR</t>
  </si>
  <si>
    <t>B4R2R5908</t>
  </si>
  <si>
    <t>ASML HOLDING NV NY REG SHS</t>
  </si>
  <si>
    <t>UBS GROUP AG REG</t>
  </si>
  <si>
    <t>AERCAP HOLDINGS NV</t>
  </si>
  <si>
    <t>001317205</t>
  </si>
  <si>
    <t>AIA GROUP LTD SP ADR</t>
  </si>
  <si>
    <t>ALIBABA GROUP HOLDING SP ADR</t>
  </si>
  <si>
    <t>AMERICA MOVIL SPN ADR CL L</t>
  </si>
  <si>
    <t>ASCENDIS PHARMA A/S   ADR</t>
  </si>
  <si>
    <t>026349902</t>
  </si>
  <si>
    <t>BANCO SANTANDER CHILE ADR</t>
  </si>
  <si>
    <t>BANK MANDIRI TBK UNSPON ADR</t>
  </si>
  <si>
    <t>067901108</t>
  </si>
  <si>
    <t>BARRICK GOLD CORP</t>
  </si>
  <si>
    <t>CAE INC</t>
  </si>
  <si>
    <t>CEMEX SAB SPONS ADR PART CER</t>
  </si>
  <si>
    <t>CGI INC</t>
  </si>
  <si>
    <t>CIA SIDERURGICA NACL SP ADR</t>
  </si>
  <si>
    <t>BM8H5Y907</t>
  </si>
  <si>
    <t>DASSAULT SYSTEMES</t>
  </si>
  <si>
    <t>ERICSSON (LM) TEL SP ADR</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</si>
  <si>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</si>
  <si>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</si>
  <si>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</si>
  <si>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</si>
  <si>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</si>
  <si>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</si>
  <si>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</si>
  <si>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</si>
  <si>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</si>
  <si>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</si>
  <si>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</si>
  <si>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</si>
  <si>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</si>
  <si>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</si>
  <si>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</si>
  <si>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</si>
  <si>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</si>
  <si>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</si>
  <si>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</si>
  <si>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RELX PLC SPON ADR</t>
  </si>
  <si>
    <t>SHOPIFY INC   CLASS A</t>
  </si>
  <si>
    <t>BMG3GS900</t>
  </si>
  <si>
    <t>SK SQUARE CO LTD</t>
  </si>
  <si>
    <t>SK TELECOM CO LTD SPON ADR</t>
  </si>
  <si>
    <t>B1Q3J3907</t>
  </si>
  <si>
    <t>SMITH + NEPHEW PLC  SPON ADR</t>
  </si>
  <si>
    <t>B1WY23900</t>
  </si>
  <si>
    <t>SMITHS GROUP PLC</t>
  </si>
  <si>
    <t>SONY GROUP CORP   SP ADR</t>
  </si>
  <si>
    <t>TDK CORP</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</si>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</sst>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44561</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1220614.78</v>
      </c>
      <c r="D14" s="214">
        <f>Cash!D18</f>
        <v>1220649.5000000005</v>
      </c>
      <c r="E14" s="215">
        <f>C14-D14</f>
        <v>-34.720000000437722</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1331823</v>
      </c>
      <c r="D17" s="218">
        <f>Share_Cost_Mkt!E79</f>
        <v>1331823</v>
      </c>
      <c r="E17" s="215">
        <f>C17-D17</f>
        <v>0</v>
      </c>
      <c r="F17" s="36"/>
      <c r="G17" s="37" t="s">
        <v>51</v>
      </c>
      <c r="H17" s="38"/>
    </row>
    <row r="18" spans="1:8" ht="15.75">
      <c r="A18" s="45"/>
      <c r="B18" s="47" t="s">
        <v>39</v>
      </c>
      <c r="C18" s="215">
        <f>Share_Cost_Mkt!H79</f>
        <v>32754211.469999999</v>
      </c>
      <c r="D18" s="215">
        <f>Share_Cost_Mkt!I79</f>
        <v>32775454.950000003</v>
      </c>
      <c r="E18" s="215">
        <f>C18-D18</f>
        <v>-21243.480000004172</v>
      </c>
      <c r="F18" s="36"/>
      <c r="G18" s="37" t="s">
        <v>51</v>
      </c>
      <c r="H18" s="38"/>
    </row>
    <row r="19" spans="1:8" ht="79.900000000000006" customHeight="1">
      <c r="A19" s="45"/>
      <c r="B19" s="47" t="s">
        <v>40</v>
      </c>
      <c r="C19" s="215">
        <f>Share_Cost_Mkt!P79</f>
        <v>50307755.06000001</v>
      </c>
      <c r="D19" s="215">
        <f>Share_Cost_Mkt!Q79</f>
        <v>50297563.600000001</v>
      </c>
      <c r="E19" s="215">
        <f>C19-D19</f>
        <v>10191.460000008345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49.74</v>
      </c>
      <c r="D23" s="215">
        <f>SUM(INT_BNI_IM)</f>
        <v>49.74</v>
      </c>
      <c r="E23" s="215">
        <f t="shared" si="0"/>
        <v>0</v>
      </c>
      <c r="F23" s="36"/>
      <c r="G23" s="37" t="s">
        <v>3</v>
      </c>
      <c r="H23" s="38"/>
    </row>
    <row r="24" spans="1:8" ht="27.75" customHeight="1">
      <c r="A24" s="45"/>
      <c r="B24" s="45" t="s">
        <v>227</v>
      </c>
      <c r="C24" s="215">
        <f>SUM(Dividends!I62)</f>
        <v>10206.529999999999</v>
      </c>
      <c r="D24" s="215">
        <f>SUM(Dividends!J62)</f>
        <v>10206.529999999999</v>
      </c>
      <c r="E24" s="215">
        <f t="shared" si="0"/>
        <v>0</v>
      </c>
      <c r="F24" s="36"/>
      <c r="G24" s="37" t="s">
        <v>1</v>
      </c>
      <c r="H24" s="38"/>
    </row>
    <row r="25" spans="1:8" ht="15.75">
      <c r="A25" s="45"/>
      <c r="B25" s="45" t="s">
        <v>242</v>
      </c>
      <c r="C25" s="215">
        <f>Tax_Reclaims!J64</f>
        <v>90538.709999999992</v>
      </c>
      <c r="D25" s="215">
        <f>SUM(Tax_Reclaims!M64)</f>
        <v>0</v>
      </c>
      <c r="E25" s="215">
        <f t="shared" si="0"/>
        <v>90538.709999999992</v>
      </c>
      <c r="F25" s="36"/>
      <c r="G25" s="37" t="s">
        <v>2</v>
      </c>
      <c r="H25" s="38"/>
    </row>
    <row r="26" spans="1:8" ht="23.25" customHeight="1">
      <c r="A26" s="45"/>
      <c r="B26" s="47" t="s">
        <v>49</v>
      </c>
      <c r="C26" s="215">
        <f>SUM('Pending_FX '!B22)</f>
        <v>52.68</v>
      </c>
      <c r="D26" s="215">
        <f>SUM('Pending_FX '!C22)</f>
        <v>52.68</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25843.05</v>
      </c>
      <c r="D32" s="215">
        <f>SUM('Pending_FX '!C11)</f>
        <v>25843.05</v>
      </c>
      <c r="E32" s="215">
        <f t="shared" ref="E32:E41" si="1">C32-D32</f>
        <v>0</v>
      </c>
      <c r="F32" s="36"/>
      <c r="G32" s="37" t="s">
        <v>45</v>
      </c>
      <c r="H32" s="38"/>
    </row>
    <row r="33" spans="1:8" ht="15.75">
      <c r="A33" s="297"/>
      <c r="B33" s="220" t="s">
        <v>224</v>
      </c>
      <c r="C33" s="219">
        <v>78284.800000000003</v>
      </c>
      <c r="D33" s="219"/>
      <c r="E33" s="215">
        <f>C33-D33</f>
        <v>78284.800000000003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SUM(Dividends!Q62,Tax_Reclaims!L64)</f>
        <v>319.23</v>
      </c>
      <c r="D37" s="219">
        <f>SUM(Dividends!R62,Tax_Reclaims!O64)</f>
        <v>19.16</v>
      </c>
      <c r="E37" s="215">
        <f t="shared" si="1"/>
        <v>300.07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-19.260000000000002</v>
      </c>
      <c r="D40" s="215">
        <f>'Pending_FX '!E25</f>
        <v>-19.260000000000002</v>
      </c>
      <c r="E40" s="215">
        <f t="shared" si="1"/>
        <v>0</v>
      </c>
      <c r="F40" s="36"/>
      <c r="G40" s="37" t="s">
        <v>45</v>
      </c>
      <c r="H40" s="46"/>
    </row>
    <row r="41" spans="1:8" ht="19.5" customHeight="1">
      <c r="A41" s="45"/>
      <c r="B41" s="220" t="s">
        <v>219</v>
      </c>
      <c r="C41" s="215">
        <f>'Pending_FX '!D26</f>
        <v>-0.04</v>
      </c>
      <c r="D41" s="215">
        <f>'Pending_FX '!E26</f>
        <v>-0.04</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51525389.660000011</v>
      </c>
      <c r="D43" s="215">
        <f>SUM(D14+D19+D22+D23+D24+D25+D26+D27+D28)-SUM(D31:D35)+SUM(D37+D38+D39+D40-D41)</f>
        <v>51502678.940000005</v>
      </c>
      <c r="E43" s="218">
        <f>C43-D43</f>
        <v>22710.720000006258</v>
      </c>
      <c r="F43" s="305">
        <f>(E43/$D43)*10000</f>
        <v>4.4096191630078057</v>
      </c>
      <c r="G43" s="37" t="s">
        <v>247</v>
      </c>
      <c r="H43" s="46"/>
    </row>
    <row r="44" spans="1:8" ht="20.25" customHeight="1">
      <c r="A44" s="45"/>
      <c r="B44" s="306" t="s">
        <v>50</v>
      </c>
      <c r="C44" s="45"/>
      <c r="D44" s="45"/>
      <c r="E44" s="304">
        <f>IF(ISERROR(E43/C43),0,E43/C43)</f>
        <v>4.4076755459526305E-4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90538.709999999992</v>
      </c>
      <c r="E48" s="215"/>
      <c r="F48" s="356"/>
      <c r="G48" s="37"/>
      <c r="H48" s="46"/>
    </row>
    <row r="49" spans="1:8" ht="20.25" customHeight="1">
      <c r="A49" s="29"/>
      <c r="B49" s="357" t="s">
        <v>284</v>
      </c>
      <c r="C49" s="354"/>
      <c r="D49" s="218">
        <f>C33</f>
        <v>78284.800000000003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51525389.660000011</v>
      </c>
      <c r="D52" s="218">
        <f>D43+D48-D49-D50-D51</f>
        <v>51514932.850000009</v>
      </c>
      <c r="E52" s="215">
        <f>C52-D52</f>
        <v>10456.810000002384</v>
      </c>
      <c r="F52" s="359">
        <f>(E52/$D52)*10000</f>
        <v>2.0298599690404884</v>
      </c>
      <c r="G52" s="37" t="s">
        <v>288</v>
      </c>
      <c r="H52" s="46"/>
    </row>
    <row r="53" spans="1:8">
      <c r="A53" s="51"/>
      <c r="B53" s="353" t="s">
        <v>289</v>
      </c>
      <c r="C53" s="354"/>
      <c r="D53" s="354"/>
      <c r="E53" s="304">
        <f>IF(ISERROR(E52/C52),0,E52/C52)</f>
        <v>2.0294480195110826E-4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51551199.25</v>
      </c>
      <c r="D56" s="318">
        <v>51551199.25</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25809.589999988675</v>
      </c>
      <c r="D58" s="308">
        <f>D56-D43</f>
        <v>48520.309999994934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287.93897299999998</v>
      </c>
      <c r="M3" s="241">
        <f>VLOOKUP(A3,Sheet1!$C$2:$G$84,5,FALSE)</f>
        <v>287.83</v>
      </c>
      <c r="N3" s="242">
        <f t="shared" ref="N3:N34" si="2">L3-M3</f>
        <v>0.10897299999999177</v>
      </c>
      <c r="O3" s="256">
        <f t="shared" ref="O3:O34" si="3">ROUND(N3/L3,10)</f>
        <v>3.784587E-4</v>
      </c>
      <c r="P3">
        <v>670897.81000000006</v>
      </c>
      <c r="Q3" s="241">
        <f>VLOOKUP(A3,Sheet1!$C$2:$H$84,6,FALSE)</f>
        <v>670633.17000000004</v>
      </c>
      <c r="R3" s="242">
        <f>P3-Q3</f>
        <v>264.64000000001397</v>
      </c>
      <c r="S3" s="256">
        <f>ROUND(R3/P3,10)</f>
        <v>3.9445650000000001E-4</v>
      </c>
      <c r="T3" s="10"/>
      <c r="U3" s="321">
        <v>4031976</v>
      </c>
    </row>
    <row r="4" spans="1:21" s="52" customFormat="1">
      <c r="A4" s="294" t="str">
        <f>VLOOKUP(U4,Sheet1!$C$2:$C$84,1,FALSE)</f>
        <v>B1HHKD3</v>
      </c>
      <c r="B4" s="321" t="s">
        <v>297</v>
      </c>
      <c r="C4" s="321" t="s">
        <v>476</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65.42</v>
      </c>
      <c r="M4" s="241">
        <f>VLOOKUP(A4,Sheet1!$C$2:$G$84,5,FALSE)</f>
        <v>65.42</v>
      </c>
      <c r="N4" s="242">
        <f t="shared" si="2"/>
        <v>0</v>
      </c>
      <c r="O4" s="256">
        <f t="shared" si="3"/>
        <v>0</v>
      </c>
      <c r="P4">
        <v>501575.14</v>
      </c>
      <c r="Q4" s="241">
        <f>VLOOKUP(A4,Sheet1!$C$2:$H$84,6,FALSE)</f>
        <v>501575.14</v>
      </c>
      <c r="R4" s="242">
        <f t="shared" ref="R4:R55" si="6">P4-Q4</f>
        <v>0</v>
      </c>
      <c r="S4" s="256">
        <f t="shared" ref="S4:S71" si="7">ROUND(R4/P4,10)</f>
        <v>0</v>
      </c>
      <c r="T4" s="10"/>
      <c r="U4" s="321" t="s">
        <v>298</v>
      </c>
    </row>
    <row r="5" spans="1:21" s="52" customFormat="1">
      <c r="A5" s="294" t="str">
        <f>VLOOKUP(U5,Sheet1!$C$2:$C$84,1,FALSE)</f>
        <v>B6331J3</v>
      </c>
      <c r="B5" s="321" t="s">
        <v>477</v>
      </c>
      <c r="C5" s="321" t="s">
        <v>478</v>
      </c>
      <c r="D5">
        <v>22650</v>
      </c>
      <c r="E5" s="241">
        <f>VLOOKUP(A5,Sheet1!$C$2:$E$84,3,FALSE)</f>
        <v>22650</v>
      </c>
      <c r="F5" s="242">
        <f t="shared" si="0"/>
        <v>0</v>
      </c>
      <c r="G5" s="256">
        <f t="shared" si="4"/>
        <v>0</v>
      </c>
      <c r="H5">
        <v>760214</v>
      </c>
      <c r="I5" s="244">
        <f>VLOOKUP(A5,Sheet1!$C$2:$F$84,4,FALSE)</f>
        <v>760214</v>
      </c>
      <c r="J5" s="242">
        <f t="shared" si="1"/>
        <v>0</v>
      </c>
      <c r="K5" s="256">
        <f t="shared" si="5"/>
        <v>0</v>
      </c>
      <c r="L5" s="332">
        <v>40.3245</v>
      </c>
      <c r="M5" s="241">
        <f>VLOOKUP(A5,Sheet1!$C$2:$G$84,5,FALSE)</f>
        <v>40.32</v>
      </c>
      <c r="N5" s="242">
        <f t="shared" si="2"/>
        <v>4.5000000000001705E-3</v>
      </c>
      <c r="O5" s="256">
        <f t="shared" si="3"/>
        <v>1.115947E-4</v>
      </c>
      <c r="P5">
        <v>913349.93</v>
      </c>
      <c r="Q5" s="241">
        <f>VLOOKUP(A5,Sheet1!$C$2:$H$84,6,FALSE)</f>
        <v>913349.92</v>
      </c>
      <c r="R5" s="242">
        <f t="shared" si="6"/>
        <v>1.0000000009313226E-2</v>
      </c>
      <c r="S5" s="256">
        <f t="shared" si="7"/>
        <v>1.09E-8</v>
      </c>
      <c r="T5" s="10"/>
      <c r="U5" s="321" t="s">
        <v>301</v>
      </c>
    </row>
    <row r="6" spans="1:21" s="52" customFormat="1">
      <c r="A6" s="294" t="str">
        <f>VLOOKUP(U6,Sheet1!$C$2:$C$84,1,FALSE)</f>
        <v>BJ2KSG2</v>
      </c>
      <c r="B6" s="321" t="s">
        <v>459</v>
      </c>
      <c r="C6" s="321" t="s">
        <v>460</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109.73977499999999</v>
      </c>
      <c r="M6" s="241">
        <f>VLOOKUP(A6,Sheet1!$C$2:$G$84,5,FALSE)</f>
        <v>109.7</v>
      </c>
      <c r="N6" s="242">
        <f t="shared" si="2"/>
        <v>3.9774999999991678E-2</v>
      </c>
      <c r="O6" s="256">
        <f t="shared" si="3"/>
        <v>3.6244830000000002E-4</v>
      </c>
      <c r="P6">
        <v>603239.54</v>
      </c>
      <c r="Q6" s="241">
        <f>VLOOKUP(A6,Sheet1!$C$2:$H$84,6,FALSE)</f>
        <v>603001.59</v>
      </c>
      <c r="R6" s="242">
        <f t="shared" si="6"/>
        <v>237.95000000006985</v>
      </c>
      <c r="S6" s="256">
        <f t="shared" si="7"/>
        <v>3.944536E-4</v>
      </c>
      <c r="T6" s="10"/>
      <c r="U6" s="321" t="s">
        <v>303</v>
      </c>
    </row>
    <row r="7" spans="1:21" s="52" customFormat="1">
      <c r="A7" s="294" t="str">
        <f>VLOOKUP(U7,Sheet1!$C$2:$C$84,1,FALSE)</f>
        <v>BP41ZD1</v>
      </c>
      <c r="B7" s="321" t="s">
        <v>305</v>
      </c>
      <c r="C7" s="321" t="s">
        <v>479</v>
      </c>
      <c r="D7">
        <v>5700</v>
      </c>
      <c r="E7" s="241">
        <f>VLOOKUP(A7,Sheet1!$C$2:$E$84,3,FALSE)</f>
        <v>5700</v>
      </c>
      <c r="F7" s="242">
        <f t="shared" si="0"/>
        <v>0</v>
      </c>
      <c r="G7" s="256">
        <f t="shared" si="4"/>
        <v>0</v>
      </c>
      <c r="H7">
        <v>707195.58</v>
      </c>
      <c r="I7" s="244">
        <f>VLOOKUP(A7,Sheet1!$C$2:$F$84,4,FALSE)</f>
        <v>707195.58</v>
      </c>
      <c r="J7" s="242">
        <f t="shared" si="1"/>
        <v>0</v>
      </c>
      <c r="K7" s="256">
        <f t="shared" si="5"/>
        <v>0</v>
      </c>
      <c r="L7" s="332">
        <v>118.79</v>
      </c>
      <c r="M7" s="241">
        <f>VLOOKUP(A7,Sheet1!$C$2:$G$84,5,FALSE)</f>
        <v>118.79</v>
      </c>
      <c r="N7" s="242">
        <f t="shared" si="2"/>
        <v>0</v>
      </c>
      <c r="O7" s="256">
        <f t="shared" si="3"/>
        <v>0</v>
      </c>
      <c r="P7">
        <v>677103</v>
      </c>
      <c r="Q7" s="241">
        <f>VLOOKUP(A7,Sheet1!$C$2:$H$84,6,FALSE)</f>
        <v>677103</v>
      </c>
      <c r="R7" s="242">
        <f t="shared" si="6"/>
        <v>0</v>
      </c>
      <c r="S7" s="256">
        <f t="shared" si="7"/>
        <v>0</v>
      </c>
      <c r="T7" s="10"/>
      <c r="U7" s="321" t="s">
        <v>306</v>
      </c>
    </row>
    <row r="8" spans="1:21" s="52" customFormat="1">
      <c r="A8" s="294">
        <f>VLOOKUP(U8,Sheet1!$C$2:$C$84,1,FALSE)</f>
        <v>2722670</v>
      </c>
      <c r="B8" s="321" t="s">
        <v>308</v>
      </c>
      <c r="C8" s="321" t="s">
        <v>480</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21.11</v>
      </c>
      <c r="M8" s="241">
        <f>VLOOKUP(A8,Sheet1!$C$2:$G$84,5,FALSE)</f>
        <v>21.11</v>
      </c>
      <c r="N8" s="242">
        <f t="shared" si="2"/>
        <v>0</v>
      </c>
      <c r="O8" s="256">
        <f t="shared" si="3"/>
        <v>0</v>
      </c>
      <c r="P8">
        <v>1534633.67</v>
      </c>
      <c r="Q8" s="241">
        <f>VLOOKUP(A8,Sheet1!$C$2:$H$84,6,FALSE)</f>
        <v>1534633.67</v>
      </c>
      <c r="R8" s="242">
        <f t="shared" si="6"/>
        <v>0</v>
      </c>
      <c r="S8" s="256">
        <f t="shared" si="7"/>
        <v>0</v>
      </c>
      <c r="T8" s="10"/>
      <c r="U8" s="321">
        <v>2722670</v>
      </c>
    </row>
    <row r="9" spans="1:21" s="52" customFormat="1">
      <c r="A9" s="294" t="str">
        <f>VLOOKUP(U9,Sheet1!$C$2:$C$84,1,FALSE)</f>
        <v>BV9G6B8</v>
      </c>
      <c r="B9" s="321" t="s">
        <v>310</v>
      </c>
      <c r="C9" s="321" t="s">
        <v>481</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134.53</v>
      </c>
      <c r="M9" s="241">
        <f>VLOOKUP(A9,Sheet1!$C$2:$G$84,5,FALSE)</f>
        <v>134.53</v>
      </c>
      <c r="N9" s="242">
        <f t="shared" si="2"/>
        <v>0</v>
      </c>
      <c r="O9" s="256">
        <f t="shared" si="3"/>
        <v>0</v>
      </c>
      <c r="P9">
        <v>215248</v>
      </c>
      <c r="Q9" s="241">
        <f>VLOOKUP(A9,Sheet1!$C$2:$H$84,6,FALSE)</f>
        <v>215248</v>
      </c>
      <c r="R9" s="242">
        <f t="shared" si="6"/>
        <v>0</v>
      </c>
      <c r="S9" s="256">
        <f t="shared" si="7"/>
        <v>0</v>
      </c>
      <c r="T9" s="10"/>
      <c r="U9" s="321" t="s">
        <v>311</v>
      </c>
    </row>
    <row r="10" spans="1:21" s="52" customFormat="1">
      <c r="A10" s="294" t="str">
        <f>VLOOKUP(U10,Sheet1!$C$2:$C$84,1,FALSE)</f>
        <v>B908F01</v>
      </c>
      <c r="B10" s="321" t="s">
        <v>313</v>
      </c>
      <c r="C10" s="321" t="s">
        <v>474</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796.14</v>
      </c>
      <c r="M10" s="241">
        <f>VLOOKUP(A10,Sheet1!$C$2:$G$84,5,FALSE)</f>
        <v>796.14</v>
      </c>
      <c r="N10" s="242">
        <f t="shared" si="2"/>
        <v>0</v>
      </c>
      <c r="O10" s="256">
        <f t="shared" si="3"/>
        <v>0</v>
      </c>
      <c r="P10">
        <v>2064391.02</v>
      </c>
      <c r="Q10" s="241">
        <f>VLOOKUP(A10,Sheet1!$C$2:$H$84,6,FALSE)</f>
        <v>2064391.02</v>
      </c>
      <c r="R10" s="242">
        <f t="shared" si="6"/>
        <v>0</v>
      </c>
      <c r="S10" s="256">
        <f t="shared" si="7"/>
        <v>0</v>
      </c>
      <c r="T10" s="10"/>
      <c r="U10" s="321" t="s">
        <v>314</v>
      </c>
    </row>
    <row r="11" spans="1:21" s="52" customFormat="1">
      <c r="A11" s="294" t="str">
        <f>VLOOKUP(U11,Sheet1!$C$2:$C$84,1,FALSE)</f>
        <v>0263494</v>
      </c>
      <c r="B11" s="321" t="s">
        <v>482</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7.4467670000000004</v>
      </c>
      <c r="M11" s="241">
        <f>VLOOKUP(A11,Sheet1!$C$2:$G$84,5,FALSE)</f>
        <v>7.44</v>
      </c>
      <c r="N11" s="242">
        <f t="shared" si="2"/>
        <v>6.7669999999999675E-3</v>
      </c>
      <c r="O11" s="256">
        <f t="shared" si="3"/>
        <v>9.0871650000000001E-4</v>
      </c>
      <c r="P11">
        <v>579447.81999999995</v>
      </c>
      <c r="Q11" s="241">
        <f>VLOOKUP(A11,Sheet1!$C$2:$H$84,6,FALSE)</f>
        <v>578747.80000000005</v>
      </c>
      <c r="R11" s="242">
        <f t="shared" si="6"/>
        <v>700.01999999990221</v>
      </c>
      <c r="S11" s="256">
        <f t="shared" si="7"/>
        <v>1.2080812E-3</v>
      </c>
      <c r="T11" s="10"/>
      <c r="U11" s="321" t="s">
        <v>439</v>
      </c>
    </row>
    <row r="12" spans="1:21" s="52" customFormat="1">
      <c r="A12" s="294">
        <f>VLOOKUP(U12,Sheet1!$C$2:$C$84,1,FALSE)</f>
        <v>7124594</v>
      </c>
      <c r="B12" s="321">
        <v>712459908</v>
      </c>
      <c r="C12" s="321" t="s">
        <v>318</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163.63935699999999</v>
      </c>
      <c r="M12" s="241">
        <f>VLOOKUP(A12,Sheet1!$C$2:$G$84,5,FALSE)</f>
        <v>163.44999999999999</v>
      </c>
      <c r="N12" s="242">
        <f t="shared" si="2"/>
        <v>0.18935700000000111</v>
      </c>
      <c r="O12" s="256">
        <f t="shared" si="3"/>
        <v>1.1571604999999999E-3</v>
      </c>
      <c r="P12">
        <v>533464.30000000005</v>
      </c>
      <c r="Q12" s="241">
        <f>VLOOKUP(A12,Sheet1!$C$2:$H$84,6,FALSE)</f>
        <v>532850.25</v>
      </c>
      <c r="R12" s="242">
        <f t="shared" si="6"/>
        <v>614.05000000004657</v>
      </c>
      <c r="S12" s="256">
        <f t="shared" si="7"/>
        <v>1.1510610999999999E-3</v>
      </c>
      <c r="T12" s="10"/>
      <c r="U12" s="321">
        <v>7124594</v>
      </c>
    </row>
    <row r="13" spans="1:21" s="52" customFormat="1">
      <c r="A13" s="294">
        <f>VLOOKUP(U13,Sheet1!$C$2:$C$84,1,FALSE)</f>
        <v>2136646</v>
      </c>
      <c r="B13" s="321" t="s">
        <v>320</v>
      </c>
      <c r="C13" s="321" t="s">
        <v>483</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16.29</v>
      </c>
      <c r="M13" s="241">
        <f>VLOOKUP(A13,Sheet1!$C$2:$G$84,5,FALSE)</f>
        <v>16.29</v>
      </c>
      <c r="N13" s="242">
        <f t="shared" si="2"/>
        <v>0</v>
      </c>
      <c r="O13" s="256">
        <f t="shared" si="3"/>
        <v>0</v>
      </c>
      <c r="P13">
        <v>172674</v>
      </c>
      <c r="Q13" s="241">
        <f>VLOOKUP(A13,Sheet1!$C$2:$H$84,6,FALSE)</f>
        <v>172674</v>
      </c>
      <c r="R13" s="242">
        <f t="shared" si="6"/>
        <v>0</v>
      </c>
      <c r="S13" s="256">
        <f t="shared" si="7"/>
        <v>0</v>
      </c>
      <c r="T13" s="10"/>
      <c r="U13" s="321">
        <v>2136646</v>
      </c>
    </row>
    <row r="14" spans="1:21" s="52" customFormat="1">
      <c r="A14" s="294" t="str">
        <f>VLOOKUP(U14,Sheet1!$C$2:$C$84,1,FALSE)</f>
        <v>B3VCFN3</v>
      </c>
      <c r="B14" s="321" t="s">
        <v>385</v>
      </c>
      <c r="C14" s="321" t="s">
        <v>484</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9.875</v>
      </c>
      <c r="M14" s="241">
        <f>VLOOKUP(A14,Sheet1!$C$2:$G$84,5,FALSE)</f>
        <v>9.8699999999999992</v>
      </c>
      <c r="N14" s="242">
        <f t="shared" si="2"/>
        <v>5.0000000000007816E-3</v>
      </c>
      <c r="O14" s="256">
        <f t="shared" si="3"/>
        <v>5.0632909999999995E-4</v>
      </c>
      <c r="P14">
        <v>322912.5</v>
      </c>
      <c r="Q14" s="241">
        <f>VLOOKUP(A14,Sheet1!$C$2:$H$84,6,FALSE)</f>
        <v>322912.5</v>
      </c>
      <c r="R14" s="242">
        <f t="shared" si="6"/>
        <v>0</v>
      </c>
      <c r="S14" s="256">
        <f t="shared" si="7"/>
        <v>0</v>
      </c>
      <c r="T14" s="10"/>
      <c r="U14" s="321" t="s">
        <v>386</v>
      </c>
    </row>
    <row r="15" spans="1:21" s="52" customFormat="1">
      <c r="A15" s="294">
        <f>VLOOKUP(U15,Sheet1!$C$2:$C$84,1,FALSE)</f>
        <v>2024677</v>
      </c>
      <c r="B15" s="321" t="s">
        <v>485</v>
      </c>
      <c r="C15" s="321" t="s">
        <v>486</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19</v>
      </c>
      <c r="M15" s="241">
        <f>VLOOKUP(A15,Sheet1!$C$2:$G$84,5,FALSE)</f>
        <v>19</v>
      </c>
      <c r="N15" s="242">
        <f t="shared" si="2"/>
        <v>0</v>
      </c>
      <c r="O15" s="256">
        <f t="shared" si="3"/>
        <v>0</v>
      </c>
      <c r="P15">
        <v>489003</v>
      </c>
      <c r="Q15" s="241">
        <f>VLOOKUP(A15,Sheet1!$C$2:$H$84,6,FALSE)</f>
        <v>489003</v>
      </c>
      <c r="R15" s="242">
        <f t="shared" si="6"/>
        <v>0</v>
      </c>
      <c r="S15" s="256">
        <f t="shared" si="7"/>
        <v>0</v>
      </c>
      <c r="T15" s="10"/>
      <c r="U15" s="321">
        <v>2024677</v>
      </c>
    </row>
    <row r="16" spans="1:21" s="52" customFormat="1">
      <c r="A16" s="294" t="str">
        <f>VLOOKUP(U16,Sheet1!$C$2:$C$84,1,FALSE)</f>
        <v>B0744B3</v>
      </c>
      <c r="B16" s="321" t="s">
        <v>467</v>
      </c>
      <c r="C16" s="321" t="s">
        <v>468</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39.075885999999997</v>
      </c>
      <c r="M16" s="241">
        <f>VLOOKUP(A16,Sheet1!$C$2:$G$84,5,FALSE)</f>
        <v>39.03</v>
      </c>
      <c r="N16" s="242">
        <f t="shared" si="2"/>
        <v>4.5885999999995875E-2</v>
      </c>
      <c r="O16" s="256">
        <f t="shared" si="3"/>
        <v>1.1742791999999999E-3</v>
      </c>
      <c r="P16">
        <v>863264.47</v>
      </c>
      <c r="Q16" s="241">
        <f>VLOOKUP(A16,Sheet1!$C$2:$H$84,6,FALSE)</f>
        <v>862221.59</v>
      </c>
      <c r="R16" s="242">
        <f t="shared" si="6"/>
        <v>1042.8800000000047</v>
      </c>
      <c r="S16" s="256">
        <f t="shared" si="7"/>
        <v>1.2080655000000001E-3</v>
      </c>
      <c r="T16" s="10"/>
      <c r="U16" s="321" t="s">
        <v>323</v>
      </c>
    </row>
    <row r="17" spans="1:21" s="52" customFormat="1">
      <c r="A17" s="294">
        <f>VLOOKUP(U17,Sheet1!$C$2:$C$84,1,FALSE)</f>
        <v>2125097</v>
      </c>
      <c r="B17" s="321">
        <v>124765108</v>
      </c>
      <c r="C17" s="321" t="s">
        <v>487</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25.24</v>
      </c>
      <c r="M17" s="241">
        <f>VLOOKUP(A17,Sheet1!$C$2:$G$84,5,FALSE)</f>
        <v>25.24</v>
      </c>
      <c r="N17" s="242">
        <f t="shared" si="2"/>
        <v>0</v>
      </c>
      <c r="O17" s="256">
        <f t="shared" si="3"/>
        <v>0</v>
      </c>
      <c r="P17">
        <v>766034</v>
      </c>
      <c r="Q17" s="241">
        <f>VLOOKUP(A17,Sheet1!$C$2:$H$84,6,FALSE)</f>
        <v>766034</v>
      </c>
      <c r="R17" s="242">
        <f t="shared" si="6"/>
        <v>0</v>
      </c>
      <c r="S17" s="256">
        <f t="shared" si="7"/>
        <v>0</v>
      </c>
      <c r="T17" s="10"/>
      <c r="U17" s="321">
        <v>2125097</v>
      </c>
    </row>
    <row r="18" spans="1:21" s="52" customFormat="1">
      <c r="A18" s="294">
        <f>VLOOKUP(U18,Sheet1!$C$2:$C$84,1,FALSE)</f>
        <v>2488671</v>
      </c>
      <c r="B18" s="321">
        <v>151290889</v>
      </c>
      <c r="C18" s="321" t="s">
        <v>488</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6.78</v>
      </c>
      <c r="M18" s="241">
        <f>VLOOKUP(A18,Sheet1!$C$2:$G$84,5,FALSE)</f>
        <v>6.78</v>
      </c>
      <c r="N18" s="242">
        <f t="shared" si="2"/>
        <v>0</v>
      </c>
      <c r="O18" s="256">
        <f t="shared" si="3"/>
        <v>0</v>
      </c>
      <c r="P18">
        <v>467820</v>
      </c>
      <c r="Q18" s="241">
        <f>VLOOKUP(A18,Sheet1!$C$2:$H$84,6,FALSE)</f>
        <v>467820</v>
      </c>
      <c r="R18" s="242">
        <f t="shared" si="6"/>
        <v>0</v>
      </c>
      <c r="S18" s="256">
        <f t="shared" si="7"/>
        <v>0</v>
      </c>
      <c r="T18" s="10"/>
      <c r="U18" s="321">
        <v>2488671</v>
      </c>
    </row>
    <row r="19" spans="1:21" s="52" customFormat="1">
      <c r="A19" s="294" t="str">
        <f>VLOOKUP(U19,Sheet1!$C$2:$C$84,1,FALSE)</f>
        <v>BJ2L553</v>
      </c>
      <c r="B19" s="321" t="s">
        <v>327</v>
      </c>
      <c r="C19" s="321" t="s">
        <v>489</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88.5</v>
      </c>
      <c r="M19" s="241">
        <f>VLOOKUP(A19,Sheet1!$C$2:$G$84,5,FALSE)</f>
        <v>88.5</v>
      </c>
      <c r="N19" s="242">
        <f t="shared" si="2"/>
        <v>0</v>
      </c>
      <c r="O19" s="256">
        <f t="shared" si="3"/>
        <v>0</v>
      </c>
      <c r="P19">
        <v>929250</v>
      </c>
      <c r="Q19" s="241">
        <f>VLOOKUP(A19,Sheet1!$C$2:$H$84,6,FALSE)</f>
        <v>929250</v>
      </c>
      <c r="R19" s="242">
        <f t="shared" si="6"/>
        <v>0</v>
      </c>
      <c r="S19" s="256">
        <f t="shared" si="7"/>
        <v>0</v>
      </c>
      <c r="T19" s="10"/>
      <c r="U19" s="321" t="s">
        <v>328</v>
      </c>
    </row>
    <row r="20" spans="1:21" s="52" customFormat="1">
      <c r="A20" s="294">
        <f>VLOOKUP(U20,Sheet1!$C$2:$C$84,1,FALSE)</f>
        <v>2220936</v>
      </c>
      <c r="B20" s="321" t="s">
        <v>330</v>
      </c>
      <c r="C20" s="321" t="s">
        <v>490</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4.4400000000000004</v>
      </c>
      <c r="M20" s="241">
        <f>VLOOKUP(A20,Sheet1!$C$2:$G$84,5,FALSE)</f>
        <v>4.4400000000000004</v>
      </c>
      <c r="N20" s="242">
        <f t="shared" si="2"/>
        <v>0</v>
      </c>
      <c r="O20" s="256">
        <f t="shared" si="3"/>
        <v>0</v>
      </c>
      <c r="P20">
        <v>115440</v>
      </c>
      <c r="Q20" s="241">
        <f>VLOOKUP(A20,Sheet1!$C$2:$H$84,6,FALSE)</f>
        <v>115440</v>
      </c>
      <c r="R20" s="242">
        <f t="shared" si="6"/>
        <v>0</v>
      </c>
      <c r="S20" s="256">
        <f t="shared" si="7"/>
        <v>0</v>
      </c>
      <c r="T20" s="10"/>
      <c r="U20" s="321">
        <v>2220936</v>
      </c>
    </row>
    <row r="21" spans="1:21" s="52" customFormat="1">
      <c r="A21" s="294">
        <f>VLOOKUP(U21,Sheet1!$C$2:$C$84,1,FALSE)</f>
        <v>7171589</v>
      </c>
      <c r="B21" s="321">
        <v>717158901</v>
      </c>
      <c r="C21" s="321" t="s">
        <v>332</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9.7371449999999999</v>
      </c>
      <c r="M21" s="241">
        <f>VLOOKUP(A21,Sheet1!$C$2:$G$84,5,FALSE)</f>
        <v>9.73</v>
      </c>
      <c r="N21" s="242">
        <f t="shared" si="2"/>
        <v>7.1449999999995129E-3</v>
      </c>
      <c r="O21" s="256">
        <f t="shared" si="3"/>
        <v>7.3378799999999997E-4</v>
      </c>
      <c r="P21">
        <v>249679.88</v>
      </c>
      <c r="Q21" s="241">
        <f>VLOOKUP(A21,Sheet1!$C$2:$H$84,6,FALSE)</f>
        <v>249392.48</v>
      </c>
      <c r="R21" s="242">
        <f t="shared" si="6"/>
        <v>287.39999999999418</v>
      </c>
      <c r="S21" s="256">
        <f t="shared" si="7"/>
        <v>1.1510738999999999E-3</v>
      </c>
      <c r="T21" s="10"/>
      <c r="U21" s="321">
        <v>7171589</v>
      </c>
    </row>
    <row r="22" spans="1:21" s="52" customFormat="1">
      <c r="A22" s="294">
        <f>VLOOKUP(U22,Sheet1!$C$2:$C$84,1,FALSE)</f>
        <v>6185495</v>
      </c>
      <c r="B22" s="321">
        <v>618549901</v>
      </c>
      <c r="C22" s="321" t="s">
        <v>333</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211.36801</v>
      </c>
      <c r="M22" s="241">
        <f>VLOOKUP(A22,Sheet1!$C$2:$G$84,5,FALSE)</f>
        <v>211.06</v>
      </c>
      <c r="N22" s="242">
        <f t="shared" si="2"/>
        <v>0.3080099999999959</v>
      </c>
      <c r="O22" s="256">
        <f t="shared" si="3"/>
        <v>1.4572215E-3</v>
      </c>
      <c r="P22">
        <v>542581.68000000005</v>
      </c>
      <c r="Q22" s="241">
        <f>VLOOKUP(A22,Sheet1!$C$2:$H$84,6,FALSE)</f>
        <v>541802.12</v>
      </c>
      <c r="R22" s="242">
        <f t="shared" si="6"/>
        <v>779.56000000005588</v>
      </c>
      <c r="S22" s="256">
        <f t="shared" si="7"/>
        <v>1.4367606E-3</v>
      </c>
      <c r="T22" s="10"/>
      <c r="U22" s="321">
        <v>6185495</v>
      </c>
    </row>
    <row r="23" spans="1:21" s="52" customFormat="1">
      <c r="A23" s="294" t="str">
        <f>VLOOKUP(U23,Sheet1!$C$2:$C$84,1,FALSE)</f>
        <v>BM8H5Y5</v>
      </c>
      <c r="B23" s="321" t="s">
        <v>491</v>
      </c>
      <c r="C23" s="321" t="s">
        <v>492</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59.486918000000003</v>
      </c>
      <c r="M23" s="241">
        <f>VLOOKUP(A23,Sheet1!$C$2:$G$84,5,FALSE)</f>
        <v>59.46</v>
      </c>
      <c r="N23" s="242">
        <f t="shared" si="2"/>
        <v>2.6918000000001996E-2</v>
      </c>
      <c r="O23" s="256">
        <f t="shared" si="3"/>
        <v>4.5250290000000001E-4</v>
      </c>
      <c r="P23">
        <v>2024637.26</v>
      </c>
      <c r="Q23" s="241">
        <f>VLOOKUP(A23,Sheet1!$C$2:$H$84,6,FALSE)</f>
        <v>2023838.64</v>
      </c>
      <c r="R23" s="242">
        <f t="shared" si="6"/>
        <v>798.62000000011176</v>
      </c>
      <c r="S23" s="256">
        <f t="shared" si="7"/>
        <v>3.944509E-4</v>
      </c>
      <c r="T23" s="10"/>
      <c r="U23" s="321" t="s">
        <v>335</v>
      </c>
    </row>
    <row r="24" spans="1:21" s="52" customFormat="1">
      <c r="A24" s="294">
        <f>VLOOKUP(U24,Sheet1!$C$2:$C$84,1,FALSE)</f>
        <v>2031730</v>
      </c>
      <c r="B24" s="321">
        <v>294821608</v>
      </c>
      <c r="C24" s="321" t="s">
        <v>493</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10.87</v>
      </c>
      <c r="M24" s="241">
        <f>VLOOKUP(A24,Sheet1!$C$2:$G$84,5,FALSE)</f>
        <v>10.87</v>
      </c>
      <c r="N24" s="242">
        <f t="shared" si="2"/>
        <v>0</v>
      </c>
      <c r="O24" s="256">
        <f t="shared" si="3"/>
        <v>0</v>
      </c>
      <c r="P24">
        <v>969604</v>
      </c>
      <c r="Q24" s="241">
        <f>VLOOKUP(A24,Sheet1!$C$2:$H$84,6,FALSE)</f>
        <v>969604</v>
      </c>
      <c r="R24" s="242">
        <f t="shared" si="6"/>
        <v>0</v>
      </c>
      <c r="S24" s="256">
        <f t="shared" si="7"/>
        <v>0</v>
      </c>
      <c r="T24" s="10"/>
      <c r="U24" s="337">
        <v>2031730</v>
      </c>
    </row>
    <row r="25" spans="1:21" s="52" customFormat="1">
      <c r="A25" s="294" t="str">
        <f>VLOOKUP(U25,Sheet1!$C$2:$C$84,1,FALSE)</f>
        <v>BZ1GMK5</v>
      </c>
      <c r="B25" s="321" t="s">
        <v>338</v>
      </c>
      <c r="C25" s="321" t="s">
        <v>494</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258.82</v>
      </c>
      <c r="M25" s="241">
        <f>VLOOKUP(A25,Sheet1!$C$2:$G$84,5,FALSE)</f>
        <v>258.82</v>
      </c>
      <c r="N25" s="242">
        <f t="shared" si="2"/>
        <v>0</v>
      </c>
      <c r="O25" s="256">
        <f t="shared" si="3"/>
        <v>0</v>
      </c>
      <c r="P25">
        <v>2018796</v>
      </c>
      <c r="Q25" s="241">
        <f>VLOOKUP(A25,Sheet1!$C$2:$H$84,6,FALSE)</f>
        <v>2018796</v>
      </c>
      <c r="R25" s="242">
        <f t="shared" si="6"/>
        <v>0</v>
      </c>
      <c r="S25" s="256">
        <f t="shared" si="7"/>
        <v>0</v>
      </c>
      <c r="T25" s="10"/>
      <c r="U25" s="321" t="s">
        <v>339</v>
      </c>
    </row>
    <row r="26" spans="1:21" s="52" customFormat="1">
      <c r="A26" s="294" t="str">
        <f>VLOOKUP(U26,Sheet1!$C$2:$C$84,1,FALSE)</f>
        <v>B8K7T65</v>
      </c>
      <c r="B26" s="321">
        <v>398438408</v>
      </c>
      <c r="C26" s="321" t="s">
        <v>495</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11.23</v>
      </c>
      <c r="M26" s="241">
        <f>VLOOKUP(A26,Sheet1!$C$2:$G$84,5,FALSE)</f>
        <v>11.23</v>
      </c>
      <c r="N26" s="242">
        <f t="shared" si="2"/>
        <v>0</v>
      </c>
      <c r="O26" s="256">
        <f t="shared" si="3"/>
        <v>0</v>
      </c>
      <c r="P26">
        <v>338023</v>
      </c>
      <c r="Q26" s="241">
        <f>VLOOKUP(A26,Sheet1!$C$2:$H$84,6,FALSE)</f>
        <v>338023</v>
      </c>
      <c r="R26" s="242">
        <f t="shared" si="6"/>
        <v>0</v>
      </c>
      <c r="S26" s="256">
        <f t="shared" si="7"/>
        <v>0</v>
      </c>
      <c r="T26" s="10"/>
      <c r="U26" s="321" t="s">
        <v>341</v>
      </c>
    </row>
    <row r="27" spans="1:21" s="52" customFormat="1">
      <c r="A27" s="294">
        <f>VLOOKUP(U27,Sheet1!$C$2:$C$84,1,FALSE)</f>
        <v>2781648</v>
      </c>
      <c r="B27" s="321" t="s">
        <v>343</v>
      </c>
      <c r="C27" s="321" t="s">
        <v>496</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65.069999999999993</v>
      </c>
      <c r="M27" s="241">
        <f>VLOOKUP(A27,Sheet1!$C$2:$G$84,5,FALSE)</f>
        <v>65.069999999999993</v>
      </c>
      <c r="N27" s="242">
        <f t="shared" si="2"/>
        <v>0</v>
      </c>
      <c r="O27" s="256">
        <f t="shared" si="3"/>
        <v>0</v>
      </c>
      <c r="P27">
        <v>455490</v>
      </c>
      <c r="Q27" s="241">
        <f>VLOOKUP(A27,Sheet1!$C$2:$H$84,6,FALSE)</f>
        <v>455490</v>
      </c>
      <c r="R27" s="242">
        <f t="shared" si="6"/>
        <v>0</v>
      </c>
      <c r="S27" s="256">
        <f t="shared" si="7"/>
        <v>0</v>
      </c>
      <c r="T27" s="10"/>
      <c r="U27" s="321">
        <v>2781648</v>
      </c>
    </row>
    <row r="28" spans="1:21" s="52" customFormat="1">
      <c r="A28" s="294">
        <f>VLOOKUP(U28,Sheet1!$C$2:$C$84,1,FALSE)</f>
        <v>2569286</v>
      </c>
      <c r="B28" s="321" t="s">
        <v>345</v>
      </c>
      <c r="C28" s="321" t="s">
        <v>497</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19.79</v>
      </c>
      <c r="M28" s="241">
        <f>VLOOKUP(A28,Sheet1!$C$2:$G$84,5,FALSE)</f>
        <v>19.79</v>
      </c>
      <c r="N28" s="242">
        <f t="shared" si="2"/>
        <v>0</v>
      </c>
      <c r="O28" s="256">
        <f t="shared" si="3"/>
        <v>0</v>
      </c>
      <c r="P28">
        <v>1050849</v>
      </c>
      <c r="Q28" s="241">
        <f>VLOOKUP(A28,Sheet1!$C$2:$H$84,6,FALSE)</f>
        <v>1050849</v>
      </c>
      <c r="R28" s="242">
        <f t="shared" si="6"/>
        <v>0</v>
      </c>
      <c r="S28" s="256">
        <f t="shared" si="7"/>
        <v>0</v>
      </c>
      <c r="T28" s="10"/>
      <c r="U28" s="321">
        <v>2569286</v>
      </c>
    </row>
    <row r="29" spans="1:21" s="52" customFormat="1">
      <c r="A29" s="294" t="str">
        <f>VLOOKUP(U29,Sheet1!$C$2:$C$84,1,FALSE)</f>
        <v>B94G471</v>
      </c>
      <c r="B29" s="321" t="s">
        <v>347</v>
      </c>
      <c r="C29" s="321" t="s">
        <v>498</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309.7</v>
      </c>
      <c r="M29" s="241">
        <f>VLOOKUP(A29,Sheet1!$C$2:$G$84,5,FALSE)</f>
        <v>309.7</v>
      </c>
      <c r="N29" s="242">
        <f t="shared" si="2"/>
        <v>0</v>
      </c>
      <c r="O29" s="256">
        <f t="shared" si="3"/>
        <v>0</v>
      </c>
      <c r="P29">
        <v>495520</v>
      </c>
      <c r="Q29" s="241">
        <f>VLOOKUP(A29,Sheet1!$C$2:$H$84,6,FALSE)</f>
        <v>495520</v>
      </c>
      <c r="R29" s="242">
        <f t="shared" si="6"/>
        <v>0</v>
      </c>
      <c r="S29" s="256">
        <f t="shared" si="7"/>
        <v>0</v>
      </c>
      <c r="T29" s="10"/>
      <c r="U29" s="321" t="s">
        <v>348</v>
      </c>
    </row>
    <row r="30" spans="1:21" s="52" customFormat="1">
      <c r="A30" s="294">
        <f>VLOOKUP(U30,Sheet1!$C$2:$C$84,1,FALSE)</f>
        <v>5889505</v>
      </c>
      <c r="B30" s="321">
        <v>588950907</v>
      </c>
      <c r="C30" s="321" t="s">
        <v>350</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46.352260999999999</v>
      </c>
      <c r="M30" s="241">
        <f>VLOOKUP(A30,Sheet1!$C$2:$G$84,5,FALSE)</f>
        <v>46.33</v>
      </c>
      <c r="N30" s="242">
        <f t="shared" si="2"/>
        <v>2.2261000000000308E-2</v>
      </c>
      <c r="O30" s="256">
        <f t="shared" si="3"/>
        <v>4.8025699999999999E-4</v>
      </c>
      <c r="P30">
        <v>1238949.5900000001</v>
      </c>
      <c r="Q30" s="241">
        <f>VLOOKUP(A30,Sheet1!$C$2:$H$84,6,FALSE)</f>
        <v>1238460.8799999999</v>
      </c>
      <c r="R30" s="242">
        <f t="shared" si="6"/>
        <v>488.71000000019558</v>
      </c>
      <c r="S30" s="256">
        <f t="shared" si="7"/>
        <v>3.9445510000000002E-4</v>
      </c>
      <c r="T30" s="10"/>
      <c r="U30" s="321">
        <v>5889505</v>
      </c>
    </row>
    <row r="31" spans="1:21" s="52" customFormat="1">
      <c r="A31" s="294" t="str">
        <f>VLOOKUP(U31,Sheet1!$C$2:$C$84,1,FALSE)</f>
        <v>BF7NT10</v>
      </c>
      <c r="B31" s="321" t="s">
        <v>351</v>
      </c>
      <c r="C31" s="321" t="s">
        <v>499</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65.209999999999994</v>
      </c>
      <c r="M31" s="241">
        <f>VLOOKUP(A31,Sheet1!$C$2:$G$84,5,FALSE)</f>
        <v>65.209999999999994</v>
      </c>
      <c r="N31" s="242">
        <f t="shared" si="2"/>
        <v>0</v>
      </c>
      <c r="O31" s="256">
        <f t="shared" si="3"/>
        <v>0</v>
      </c>
      <c r="P31">
        <v>877661.39</v>
      </c>
      <c r="Q31" s="241">
        <f>VLOOKUP(A31,Sheet1!$C$2:$H$84,6,FALSE)</f>
        <v>877661.39</v>
      </c>
      <c r="R31" s="242">
        <f t="shared" ref="R31:R51" si="8">P31-Q31</f>
        <v>0</v>
      </c>
      <c r="S31" s="256">
        <f t="shared" ref="S31:S51" si="9">ROUND(R31/P31,10)</f>
        <v>0</v>
      </c>
      <c r="T31" s="10"/>
      <c r="U31" s="321" t="s">
        <v>352</v>
      </c>
    </row>
    <row r="32" spans="1:21" s="52" customFormat="1">
      <c r="A32" s="294" t="str">
        <f>VLOOKUP(U32,Sheet1!$C$2:$C$84,1,FALSE)</f>
        <v>B4R2R50</v>
      </c>
      <c r="B32" s="321" t="s">
        <v>473</v>
      </c>
      <c r="C32" s="321" t="s">
        <v>355</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67.145915000000002</v>
      </c>
      <c r="M32" s="241">
        <f>VLOOKUP(A32,Sheet1!$C$2:$G$84,5,FALSE)</f>
        <v>67.069999999999993</v>
      </c>
      <c r="N32" s="242">
        <f t="shared" si="2"/>
        <v>7.5915000000009059E-2</v>
      </c>
      <c r="O32" s="256">
        <f t="shared" si="3"/>
        <v>1.1305974E-3</v>
      </c>
      <c r="P32">
        <v>412275.92</v>
      </c>
      <c r="Q32" s="241">
        <f>VLOOKUP(A32,Sheet1!$C$2:$H$84,6,FALSE)</f>
        <v>411801.36</v>
      </c>
      <c r="R32" s="242">
        <f t="shared" si="8"/>
        <v>474.55999999999767</v>
      </c>
      <c r="S32" s="256">
        <f t="shared" si="9"/>
        <v>1.1510737999999999E-3</v>
      </c>
      <c r="T32" s="10"/>
      <c r="U32" s="321" t="s">
        <v>354</v>
      </c>
    </row>
    <row r="33" spans="1:21" s="52" customFormat="1">
      <c r="A33" s="294" t="str">
        <f>VLOOKUP(U33,Sheet1!$C$2:$C$84,1,FALSE)</f>
        <v>B5BH372</v>
      </c>
      <c r="B33" s="321" t="s">
        <v>356</v>
      </c>
      <c r="C33" s="321" t="s">
        <v>500</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13.315</v>
      </c>
      <c r="M33" s="241">
        <f>VLOOKUP(A33,Sheet1!$C$2:$G$84,5,FALSE)</f>
        <v>13.31</v>
      </c>
      <c r="N33" s="242">
        <f t="shared" si="2"/>
        <v>4.9999999999990052E-3</v>
      </c>
      <c r="O33" s="256">
        <f t="shared" si="3"/>
        <v>3.7551629999999999E-4</v>
      </c>
      <c r="P33">
        <v>336869.5</v>
      </c>
      <c r="Q33" s="241">
        <f>VLOOKUP(A33,Sheet1!$C$2:$H$84,6,FALSE)</f>
        <v>336869.5</v>
      </c>
      <c r="R33" s="242">
        <f t="shared" si="8"/>
        <v>0</v>
      </c>
      <c r="S33" s="256">
        <f t="shared" si="9"/>
        <v>0</v>
      </c>
      <c r="T33" s="10"/>
      <c r="U33" s="321" t="s">
        <v>357</v>
      </c>
    </row>
    <row r="34" spans="1:21" s="52" customFormat="1">
      <c r="A34" s="294" t="str">
        <f>VLOOKUP(U34,Sheet1!$C$2:$C$84,1,FALSE)</f>
        <v>B3DG2Y3</v>
      </c>
      <c r="B34" s="321" t="s">
        <v>359</v>
      </c>
      <c r="C34" s="321" t="s">
        <v>501</v>
      </c>
      <c r="D34">
        <v>25457</v>
      </c>
      <c r="E34" s="241">
        <f>VLOOKUP(A34,Sheet1!$C$2:$E$84,3,FALSE)</f>
        <v>25457</v>
      </c>
      <c r="F34" s="242">
        <f t="shared" si="0"/>
        <v>0</v>
      </c>
      <c r="G34" s="256">
        <f t="shared" si="4"/>
        <v>0</v>
      </c>
      <c r="H34">
        <v>1160543.1599999999</v>
      </c>
      <c r="I34" s="244">
        <f>VLOOKUP(A34,Sheet1!$C$2:$F$84,4,FALSE)</f>
        <v>1183349.3899999999</v>
      </c>
      <c r="J34" s="242">
        <f t="shared" si="1"/>
        <v>-22806.229999999981</v>
      </c>
      <c r="K34" s="256">
        <f t="shared" si="5"/>
        <v>-1.9651341499999999E-2</v>
      </c>
      <c r="L34" s="332">
        <v>46.16</v>
      </c>
      <c r="M34" s="241">
        <f>VLOOKUP(A34,Sheet1!$C$2:$G$84,5,FALSE)</f>
        <v>46.16</v>
      </c>
      <c r="N34" s="242">
        <f t="shared" si="2"/>
        <v>0</v>
      </c>
      <c r="O34" s="256">
        <f t="shared" si="3"/>
        <v>0</v>
      </c>
      <c r="P34">
        <v>1175095.1200000001</v>
      </c>
      <c r="Q34" s="241">
        <f>VLOOKUP(A34,Sheet1!$C$2:$H$84,6,FALSE)</f>
        <v>1175095.1200000001</v>
      </c>
      <c r="R34" s="242">
        <f t="shared" si="8"/>
        <v>0</v>
      </c>
      <c r="S34" s="256">
        <f t="shared" si="9"/>
        <v>0</v>
      </c>
      <c r="T34" s="10"/>
      <c r="U34" s="321" t="s">
        <v>360</v>
      </c>
    </row>
    <row r="35" spans="1:21" s="52" customFormat="1">
      <c r="A35" s="294">
        <f>VLOOKUP(U35,Sheet1!$C$2:$C$84,1,FALSE)</f>
        <v>6499260</v>
      </c>
      <c r="B35" s="321">
        <v>649926003</v>
      </c>
      <c r="C35" s="321" t="s">
        <v>362</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62.411532000000001</v>
      </c>
      <c r="M35" s="241">
        <f>VLOOKUP(A35,Sheet1!$C$2:$G$84,5,FALSE)</f>
        <v>62.45</v>
      </c>
      <c r="N35" s="242">
        <f t="shared" ref="N35:N66" si="10">L35-M35</f>
        <v>-3.8468000000001723E-2</v>
      </c>
      <c r="O35" s="256">
        <f t="shared" ref="O35:O66" si="11">ROUND(N35/L35,10)</f>
        <v>-6.163605E-4</v>
      </c>
      <c r="P35">
        <v>361986.89</v>
      </c>
      <c r="Q35" s="241">
        <f>VLOOKUP(A35,Sheet1!$C$2:$H$84,6,FALSE)</f>
        <v>362222.8</v>
      </c>
      <c r="R35" s="242">
        <f t="shared" si="8"/>
        <v>-235.90999999997439</v>
      </c>
      <c r="S35" s="256">
        <f t="shared" si="9"/>
        <v>-6.517087E-4</v>
      </c>
      <c r="T35" s="10"/>
      <c r="U35" s="321">
        <v>6499260</v>
      </c>
    </row>
    <row r="36" spans="1:21" s="52" customFormat="1">
      <c r="A36" s="294" t="str">
        <f>VLOOKUP(U36,Sheet1!$C$2:$C$84,1,FALSE)</f>
        <v>B1921K0</v>
      </c>
      <c r="B36" s="321" t="s">
        <v>364</v>
      </c>
      <c r="C36" s="321" t="s">
        <v>469</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82.48</v>
      </c>
      <c r="M36" s="241">
        <f>VLOOKUP(A36,Sheet1!$C$2:$G$84,5,FALSE)</f>
        <v>82.48</v>
      </c>
      <c r="N36" s="242">
        <f t="shared" si="10"/>
        <v>0</v>
      </c>
      <c r="O36" s="256">
        <f t="shared" si="11"/>
        <v>0</v>
      </c>
      <c r="P36">
        <v>247440</v>
      </c>
      <c r="Q36" s="241">
        <f>VLOOKUP(A36,Sheet1!$C$2:$H$84,6,FALSE)</f>
        <v>247440</v>
      </c>
      <c r="R36" s="242">
        <f t="shared" si="8"/>
        <v>0</v>
      </c>
      <c r="S36" s="256">
        <f t="shared" si="9"/>
        <v>0</v>
      </c>
      <c r="T36" s="10"/>
      <c r="U36" s="321" t="s">
        <v>365</v>
      </c>
    </row>
    <row r="37" spans="1:21" s="52" customFormat="1">
      <c r="A37" s="294" t="str">
        <f>VLOOKUP(U37,Sheet1!$C$2:$C$84,1,FALSE)</f>
        <v>B0SWJX3</v>
      </c>
      <c r="B37" s="321" t="s">
        <v>502</v>
      </c>
      <c r="C37" s="321" t="s">
        <v>503</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93.863393000000002</v>
      </c>
      <c r="M37" s="241">
        <f>VLOOKUP(A37,Sheet1!$C$2:$G$84,5,FALSE)</f>
        <v>93.75</v>
      </c>
      <c r="N37" s="242">
        <f t="shared" si="10"/>
        <v>0.11339300000000208</v>
      </c>
      <c r="O37" s="256">
        <f t="shared" si="11"/>
        <v>1.2080641E-3</v>
      </c>
      <c r="P37">
        <v>779066.16</v>
      </c>
      <c r="Q37" s="241">
        <f>VLOOKUP(A37,Sheet1!$C$2:$H$84,6,FALSE)</f>
        <v>778125</v>
      </c>
      <c r="R37" s="242">
        <f t="shared" si="8"/>
        <v>941.1600000000326</v>
      </c>
      <c r="S37" s="256">
        <f t="shared" si="9"/>
        <v>1.2080617000000001E-3</v>
      </c>
      <c r="T37" s="10"/>
      <c r="U37" s="321" t="s">
        <v>367</v>
      </c>
    </row>
    <row r="38" spans="1:21" s="52" customFormat="1">
      <c r="A38" s="294">
        <f>VLOOKUP(U38,Sheet1!$C$2:$C$84,1,FALSE)</f>
        <v>7333378</v>
      </c>
      <c r="B38" s="321">
        <v>733337901</v>
      </c>
      <c r="C38" s="321" t="s">
        <v>466</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835.86676199999999</v>
      </c>
      <c r="M38" s="241">
        <f>VLOOKUP(A38,Sheet1!$C$2:$G$84,5,FALSE)</f>
        <v>834.9</v>
      </c>
      <c r="N38" s="242">
        <f t="shared" si="10"/>
        <v>0.966762000000017</v>
      </c>
      <c r="O38" s="256">
        <f t="shared" si="11"/>
        <v>1.1565982000000001E-3</v>
      </c>
      <c r="P38">
        <v>2787615.65</v>
      </c>
      <c r="Q38" s="241">
        <f>VLOOKUP(A38,Sheet1!$C$2:$H$84,6,FALSE)</f>
        <v>2784406.93</v>
      </c>
      <c r="R38" s="242">
        <f t="shared" si="8"/>
        <v>3208.7199999997392</v>
      </c>
      <c r="S38" s="256">
        <f t="shared" si="9"/>
        <v>1.1510626E-3</v>
      </c>
      <c r="T38" s="10"/>
      <c r="U38" s="321">
        <v>7333378</v>
      </c>
    </row>
    <row r="39" spans="1:21" s="52" customFormat="1">
      <c r="A39" s="294" t="str">
        <f>VLOOKUP(U39,Sheet1!$C$2:$C$84,1,FALSE)</f>
        <v>B28YTC2</v>
      </c>
      <c r="B39" s="321" t="s">
        <v>504</v>
      </c>
      <c r="C39" s="321" t="s">
        <v>371</v>
      </c>
      <c r="D39">
        <v>4306</v>
      </c>
      <c r="E39" s="241">
        <f>VLOOKUP(A39,Sheet1!$C$2:$E$84,3,FALSE)</f>
        <v>4306</v>
      </c>
      <c r="F39" s="242">
        <f t="shared" si="0"/>
        <v>0</v>
      </c>
      <c r="G39" s="256">
        <f t="shared" si="4"/>
        <v>0</v>
      </c>
      <c r="H39">
        <v>312030.33</v>
      </c>
      <c r="I39" s="244">
        <f>VLOOKUP(A39,Sheet1!$C$2:$F$84,4,FALSE)</f>
        <v>312032.34999999998</v>
      </c>
      <c r="J39" s="242">
        <f t="shared" si="1"/>
        <v>-2.0199999999604188</v>
      </c>
      <c r="K39" s="256">
        <f t="shared" si="5"/>
        <v>-6.4737000000000004E-6</v>
      </c>
      <c r="L39" s="332">
        <v>149.336094</v>
      </c>
      <c r="M39" s="241">
        <f>VLOOKUP(A39,Sheet1!$C$2:$G$84,5,FALSE)</f>
        <v>149.12</v>
      </c>
      <c r="N39" s="242">
        <f t="shared" si="10"/>
        <v>0.21609399999999823</v>
      </c>
      <c r="O39" s="256">
        <f t="shared" si="11"/>
        <v>1.4470313E-3</v>
      </c>
      <c r="P39">
        <v>643041.22</v>
      </c>
      <c r="Q39" s="241">
        <f>VLOOKUP(A39,Sheet1!$C$2:$H$84,6,FALSE)</f>
        <v>642117.31999999995</v>
      </c>
      <c r="R39" s="242">
        <f t="shared" si="8"/>
        <v>923.90000000002328</v>
      </c>
      <c r="S39" s="256">
        <f t="shared" si="9"/>
        <v>1.4367664E-3</v>
      </c>
      <c r="T39" s="10"/>
      <c r="U39" s="321" t="s">
        <v>370</v>
      </c>
    </row>
    <row r="40" spans="1:21" s="52" customFormat="1">
      <c r="A40" s="294">
        <f>VLOOKUP(U40,Sheet1!$C$2:$C$84,1,FALSE)</f>
        <v>6555805</v>
      </c>
      <c r="B40" s="321">
        <v>655580009</v>
      </c>
      <c r="C40" s="321" t="s">
        <v>505</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42.403717</v>
      </c>
      <c r="M40" s="241">
        <f>VLOOKUP(A40,Sheet1!$C$2:$G$84,5,FALSE)</f>
        <v>42.43</v>
      </c>
      <c r="N40" s="242">
        <f t="shared" si="10"/>
        <v>-2.628299999999939E-2</v>
      </c>
      <c r="O40" s="256">
        <f t="shared" si="11"/>
        <v>-6.1982770000000001E-4</v>
      </c>
      <c r="P40">
        <v>356191.22</v>
      </c>
      <c r="Q40" s="241">
        <f>VLOOKUP(A40,Sheet1!$C$2:$H$84,6,FALSE)</f>
        <v>356423.36</v>
      </c>
      <c r="R40" s="242">
        <f t="shared" si="8"/>
        <v>-232.14000000001397</v>
      </c>
      <c r="S40" s="256">
        <f t="shared" si="9"/>
        <v>-6.5172859999999995E-4</v>
      </c>
      <c r="T40" s="10"/>
      <c r="U40" s="321">
        <v>6555805</v>
      </c>
    </row>
    <row r="41" spans="1:21" s="52" customFormat="1">
      <c r="A41" s="294">
        <f>VLOOKUP(U41,Sheet1!$C$2:$C$84,1,FALSE)</f>
        <v>4741844</v>
      </c>
      <c r="B41" s="321">
        <v>474184900</v>
      </c>
      <c r="C41" s="321" t="s">
        <v>373</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258.14434</v>
      </c>
      <c r="M41" s="241">
        <f>VLOOKUP(A41,Sheet1!$C$2:$G$84,5,FALSE)</f>
        <v>258.04000000000002</v>
      </c>
      <c r="N41" s="242">
        <f t="shared" si="10"/>
        <v>0.10433999999997923</v>
      </c>
      <c r="O41" s="256">
        <f t="shared" si="11"/>
        <v>4.041925E-4</v>
      </c>
      <c r="P41">
        <v>1316277.99</v>
      </c>
      <c r="Q41" s="241">
        <f>VLOOKUP(A41,Sheet1!$C$2:$H$84,6,FALSE)</f>
        <v>1315758.78</v>
      </c>
      <c r="R41" s="242">
        <f t="shared" si="8"/>
        <v>519.20999999996275</v>
      </c>
      <c r="S41" s="256">
        <f t="shared" si="9"/>
        <v>3.9445320000000003E-4</v>
      </c>
      <c r="T41" s="10"/>
      <c r="U41" s="321">
        <v>4741844</v>
      </c>
    </row>
    <row r="42" spans="1:21" s="52" customFormat="1">
      <c r="A42" s="294" t="str">
        <f>VLOOKUP(U42,Sheet1!$C$2:$C$84,1,FALSE)</f>
        <v>BYXD1N3</v>
      </c>
      <c r="B42" s="321">
        <v>631512209</v>
      </c>
      <c r="C42" s="321" t="s">
        <v>506</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31</v>
      </c>
      <c r="M42" s="241">
        <f>VLOOKUP(A42,Sheet1!$C$2:$G$84,5,FALSE)</f>
        <v>31</v>
      </c>
      <c r="N42" s="242">
        <f t="shared" si="10"/>
        <v>0</v>
      </c>
      <c r="O42" s="256">
        <f t="shared" si="11"/>
        <v>0</v>
      </c>
      <c r="P42">
        <v>565750</v>
      </c>
      <c r="Q42" s="241">
        <f>VLOOKUP(A42,Sheet1!$C$2:$H$84,6,FALSE)</f>
        <v>565750</v>
      </c>
      <c r="R42" s="242">
        <f t="shared" si="8"/>
        <v>0</v>
      </c>
      <c r="S42" s="256">
        <f t="shared" si="9"/>
        <v>0</v>
      </c>
      <c r="T42" s="10"/>
      <c r="U42" s="321" t="s">
        <v>374</v>
      </c>
    </row>
    <row r="43" spans="1:21" s="52" customFormat="1">
      <c r="A43" s="294">
        <f>VLOOKUP(U43,Sheet1!$C$2:$C$84,1,FALSE)</f>
        <v>6640682</v>
      </c>
      <c r="B43" s="321">
        <v>664068004</v>
      </c>
      <c r="C43" s="321" t="s">
        <v>507</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117.40697299999999</v>
      </c>
      <c r="M43" s="241">
        <f>VLOOKUP(A43,Sheet1!$C$2:$G$84,5,FALSE)</f>
        <v>117.48</v>
      </c>
      <c r="N43" s="242">
        <f t="shared" si="10"/>
        <v>-7.3027000000010389E-2</v>
      </c>
      <c r="O43" s="256">
        <f t="shared" si="11"/>
        <v>-6.2199879999999996E-4</v>
      </c>
      <c r="P43">
        <v>1183227.48</v>
      </c>
      <c r="Q43" s="241">
        <f>VLOOKUP(A43,Sheet1!$C$2:$H$84,6,FALSE)</f>
        <v>1183998.6100000001</v>
      </c>
      <c r="R43" s="242">
        <f t="shared" si="8"/>
        <v>-771.13000000012107</v>
      </c>
      <c r="S43" s="256">
        <f t="shared" si="9"/>
        <v>-6.5171749999999996E-4</v>
      </c>
      <c r="T43" s="10"/>
      <c r="U43" s="321">
        <v>6640682</v>
      </c>
    </row>
    <row r="44" spans="1:21" s="52" customFormat="1">
      <c r="A44" s="294">
        <f>VLOOKUP(U44,Sheet1!$C$2:$C$84,1,FALSE)</f>
        <v>2640891</v>
      </c>
      <c r="B44" s="321">
        <v>654902204</v>
      </c>
      <c r="C44" s="321" t="s">
        <v>508</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6.22</v>
      </c>
      <c r="M44" s="241">
        <f>VLOOKUP(A44,Sheet1!$C$2:$G$84,5,FALSE)</f>
        <v>6.22</v>
      </c>
      <c r="N44" s="242">
        <f t="shared" si="10"/>
        <v>0</v>
      </c>
      <c r="O44" s="256">
        <f t="shared" si="11"/>
        <v>0</v>
      </c>
      <c r="P44">
        <v>248800</v>
      </c>
      <c r="Q44" s="241">
        <f>VLOOKUP(A44,Sheet1!$C$2:$H$84,6,FALSE)</f>
        <v>248800</v>
      </c>
      <c r="R44" s="242">
        <f t="shared" si="8"/>
        <v>0</v>
      </c>
      <c r="S44" s="256">
        <f t="shared" si="9"/>
        <v>0</v>
      </c>
      <c r="T44" s="10"/>
      <c r="U44" s="321">
        <v>2640891</v>
      </c>
    </row>
    <row r="45" spans="1:21" s="52" customFormat="1">
      <c r="A45" s="294">
        <f>VLOOKUP(U45,Sheet1!$C$2:$C$84,1,FALSE)</f>
        <v>6659428</v>
      </c>
      <c r="B45" s="321">
        <v>665942009</v>
      </c>
      <c r="C45" s="321" t="s">
        <v>509</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99.518040999999997</v>
      </c>
      <c r="M45" s="241">
        <f>VLOOKUP(A45,Sheet1!$C$2:$G$84,5,FALSE)</f>
        <v>99.58</v>
      </c>
      <c r="N45" s="242">
        <f t="shared" si="10"/>
        <v>-6.1959000000001652E-2</v>
      </c>
      <c r="O45" s="256">
        <f t="shared" si="11"/>
        <v>-6.225906E-4</v>
      </c>
      <c r="P45">
        <v>989806.43</v>
      </c>
      <c r="Q45" s="241">
        <f>VLOOKUP(A45,Sheet1!$C$2:$H$84,6,FALSE)</f>
        <v>990451.51</v>
      </c>
      <c r="R45" s="242">
        <f t="shared" si="8"/>
        <v>-645.07999999995809</v>
      </c>
      <c r="S45" s="256">
        <f t="shared" si="9"/>
        <v>-6.5172340000000002E-4</v>
      </c>
      <c r="T45" s="10"/>
      <c r="U45" s="321">
        <v>6659428</v>
      </c>
    </row>
    <row r="46" spans="1:21" s="52" customFormat="1">
      <c r="A46" s="294">
        <f>VLOOKUP(U46,Sheet1!$C$2:$C$84,1,FALSE)</f>
        <v>2655657</v>
      </c>
      <c r="B46" s="321">
        <v>683715106</v>
      </c>
      <c r="C46" s="321" t="s">
        <v>510</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47.48</v>
      </c>
      <c r="M46" s="241">
        <f>VLOOKUP(A46,Sheet1!$C$2:$G$84,5,FALSE)</f>
        <v>47.48</v>
      </c>
      <c r="N46" s="242">
        <f t="shared" si="10"/>
        <v>0</v>
      </c>
      <c r="O46" s="256">
        <f t="shared" si="11"/>
        <v>0</v>
      </c>
      <c r="P46">
        <v>588752</v>
      </c>
      <c r="Q46" s="241">
        <f>VLOOKUP(A46,Sheet1!$C$2:$H$84,6,FALSE)</f>
        <v>588752</v>
      </c>
      <c r="R46" s="242">
        <f t="shared" si="8"/>
        <v>0</v>
      </c>
      <c r="S46" s="256">
        <f t="shared" si="9"/>
        <v>0</v>
      </c>
      <c r="T46" s="10"/>
      <c r="U46" s="321">
        <v>2655657</v>
      </c>
    </row>
    <row r="47" spans="1:21" s="52" customFormat="1">
      <c r="A47" s="294">
        <f>VLOOKUP(U47,Sheet1!$C$2:$C$84,1,FALSE)</f>
        <v>6661144</v>
      </c>
      <c r="B47" s="321">
        <v>666114004</v>
      </c>
      <c r="C47" s="321" t="s">
        <v>380</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20.385567000000002</v>
      </c>
      <c r="M47" s="241">
        <f>VLOOKUP(A47,Sheet1!$C$2:$G$84,5,FALSE)</f>
        <v>20.399999999999999</v>
      </c>
      <c r="N47" s="242">
        <f t="shared" si="10"/>
        <v>-1.4432999999996809E-2</v>
      </c>
      <c r="O47" s="256">
        <f t="shared" si="11"/>
        <v>-7.0800089999999995E-4</v>
      </c>
      <c r="P47">
        <v>464790.93</v>
      </c>
      <c r="Q47" s="241">
        <f>VLOOKUP(A47,Sheet1!$C$2:$H$84,6,FALSE)</f>
        <v>465093.85</v>
      </c>
      <c r="R47" s="242">
        <f t="shared" si="8"/>
        <v>-302.9199999999837</v>
      </c>
      <c r="S47" s="256">
        <f t="shared" si="9"/>
        <v>-6.5173390000000002E-4</v>
      </c>
      <c r="T47" s="10"/>
      <c r="U47" s="321">
        <v>6661144</v>
      </c>
    </row>
    <row r="48" spans="1:21" s="52" customFormat="1">
      <c r="A48" s="294" t="str">
        <f>VLOOKUP(U48,Sheet1!$C$2:$C$84,1,FALSE)</f>
        <v>BFWK4R7</v>
      </c>
      <c r="B48" s="321" t="s">
        <v>381</v>
      </c>
      <c r="C48" s="321" t="s">
        <v>511</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26.22</v>
      </c>
      <c r="M48" s="241">
        <f>VLOOKUP(A48,Sheet1!$C$2:$G$84,5,FALSE)</f>
        <v>26.22</v>
      </c>
      <c r="N48" s="242">
        <f t="shared" si="10"/>
        <v>0</v>
      </c>
      <c r="O48" s="256">
        <f t="shared" si="11"/>
        <v>0</v>
      </c>
      <c r="P48">
        <v>243846</v>
      </c>
      <c r="Q48" s="241">
        <f>VLOOKUP(A48,Sheet1!$C$2:$H$84,6,FALSE)</f>
        <v>243846</v>
      </c>
      <c r="R48" s="242">
        <f t="shared" si="8"/>
        <v>0</v>
      </c>
      <c r="S48" s="256">
        <f t="shared" si="9"/>
        <v>0</v>
      </c>
      <c r="T48" s="10"/>
      <c r="U48" s="321" t="s">
        <v>382</v>
      </c>
    </row>
    <row r="49" spans="1:37" s="52" customFormat="1">
      <c r="A49" s="294">
        <f>VLOOKUP(U49,Sheet1!$C$2:$C$84,1,FALSE)</f>
        <v>2704485</v>
      </c>
      <c r="B49" s="321">
        <v>705015105</v>
      </c>
      <c r="C49" s="321" t="s">
        <v>512</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8.4</v>
      </c>
      <c r="M49" s="241">
        <f>VLOOKUP(A49,Sheet1!$C$2:$G$84,5,FALSE)</f>
        <v>8.4</v>
      </c>
      <c r="N49" s="242">
        <f t="shared" si="10"/>
        <v>0</v>
      </c>
      <c r="O49" s="256">
        <f t="shared" si="11"/>
        <v>0</v>
      </c>
      <c r="P49">
        <v>366063.6</v>
      </c>
      <c r="Q49" s="241">
        <f>VLOOKUP(A49,Sheet1!$C$2:$H$84,6,FALSE)</f>
        <v>366063.6</v>
      </c>
      <c r="R49" s="242">
        <f t="shared" si="8"/>
        <v>0</v>
      </c>
      <c r="S49" s="256">
        <f t="shared" si="9"/>
        <v>0</v>
      </c>
      <c r="T49" s="10"/>
      <c r="U49" s="321">
        <v>2704485</v>
      </c>
    </row>
    <row r="50" spans="1:37" s="52" customFormat="1">
      <c r="A50" s="294">
        <f>VLOOKUP(U50,Sheet1!$C$2:$C$84,1,FALSE)</f>
        <v>6229597</v>
      </c>
      <c r="B50" s="321">
        <v>622959906</v>
      </c>
      <c r="C50" s="321" t="s">
        <v>461</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10.021276</v>
      </c>
      <c r="M50" s="241">
        <f>VLOOKUP(A50,Sheet1!$C$2:$G$84,5,FALSE)</f>
        <v>10.029999999999999</v>
      </c>
      <c r="N50" s="242">
        <f t="shared" si="10"/>
        <v>-8.7239999999990658E-3</v>
      </c>
      <c r="O50" s="256">
        <f t="shared" si="11"/>
        <v>-8.705478E-4</v>
      </c>
      <c r="P50">
        <v>645710.88</v>
      </c>
      <c r="Q50" s="241">
        <f>VLOOKUP(A50,Sheet1!$C$2:$H$84,6,FALSE)</f>
        <v>646131.69999999995</v>
      </c>
      <c r="R50" s="242">
        <f t="shared" si="8"/>
        <v>-420.81999999994878</v>
      </c>
      <c r="S50" s="256">
        <f t="shared" si="9"/>
        <v>-6.5171580000000003E-4</v>
      </c>
      <c r="T50" s="10"/>
      <c r="U50" s="321">
        <v>6229597</v>
      </c>
    </row>
    <row r="51" spans="1:37" s="52" customFormat="1">
      <c r="A51" s="294" t="str">
        <f>VLOOKUP(U51,Sheet1!$C$2:$C$84,1,FALSE)</f>
        <v>BYRY2M8</v>
      </c>
      <c r="B51" s="321">
        <v>759530108</v>
      </c>
      <c r="C51" s="321" t="s">
        <v>513</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32.61</v>
      </c>
      <c r="M51" s="241">
        <f>VLOOKUP(A51,Sheet1!$C$2:$G$84,5,FALSE)</f>
        <v>32.61</v>
      </c>
      <c r="N51" s="242">
        <f t="shared" si="10"/>
        <v>0</v>
      </c>
      <c r="O51" s="256">
        <f t="shared" si="11"/>
        <v>0</v>
      </c>
      <c r="P51">
        <v>1092435</v>
      </c>
      <c r="Q51" s="241">
        <f>VLOOKUP(A51,Sheet1!$C$2:$H$84,6,FALSE)</f>
        <v>1092435</v>
      </c>
      <c r="R51" s="242">
        <f t="shared" si="8"/>
        <v>0</v>
      </c>
      <c r="S51" s="256">
        <f t="shared" si="9"/>
        <v>0</v>
      </c>
      <c r="T51" s="10"/>
      <c r="U51" s="321" t="s">
        <v>389</v>
      </c>
    </row>
    <row r="52" spans="1:37" s="52" customFormat="1">
      <c r="A52" s="294">
        <f>VLOOKUP(U52,Sheet1!$C$2:$C$84,1,FALSE)</f>
        <v>2775135</v>
      </c>
      <c r="B52" s="321">
        <v>803054204</v>
      </c>
      <c r="C52" s="321" t="s">
        <v>465</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140.11000000000001</v>
      </c>
      <c r="M52" s="241">
        <f>VLOOKUP(A52,Sheet1!$C$2:$G$84,5,FALSE)</f>
        <v>140.11000000000001</v>
      </c>
      <c r="N52" s="242">
        <f t="shared" si="10"/>
        <v>0</v>
      </c>
      <c r="O52" s="256">
        <f t="shared" si="11"/>
        <v>0</v>
      </c>
      <c r="P52">
        <v>515604.8</v>
      </c>
      <c r="Q52" s="241">
        <f>VLOOKUP(A52,Sheet1!$C$2:$H$84,6,FALSE)</f>
        <v>515604.8</v>
      </c>
      <c r="R52" s="242">
        <f t="shared" si="6"/>
        <v>0</v>
      </c>
      <c r="S52" s="256">
        <f t="shared" si="7"/>
        <v>0</v>
      </c>
      <c r="T52" s="10"/>
      <c r="U52" s="321">
        <v>2775135</v>
      </c>
    </row>
    <row r="53" spans="1:37" s="52" customFormat="1">
      <c r="A53" s="294" t="str">
        <f>VLOOKUP(U53,Sheet1!$C$2:$C$84,1,FALSE)</f>
        <v>BXDZ9Z0</v>
      </c>
      <c r="B53" s="321" t="s">
        <v>392</v>
      </c>
      <c r="C53" s="321" t="s">
        <v>514</v>
      </c>
      <c r="D53">
        <v>1398</v>
      </c>
      <c r="E53" s="241">
        <f>VLOOKUP(A53,Sheet1!$C$2:$E$84,3,FALSE)</f>
        <v>1398</v>
      </c>
      <c r="F53" s="242">
        <f t="shared" si="0"/>
        <v>0</v>
      </c>
      <c r="G53" s="256">
        <f t="shared" si="4"/>
        <v>0</v>
      </c>
      <c r="H53">
        <v>216496.29</v>
      </c>
      <c r="I53" s="244">
        <f>VLOOKUP(A53,Sheet1!$C$2:$F$84,4,FALSE)</f>
        <v>209050.21</v>
      </c>
      <c r="J53" s="242">
        <f t="shared" si="1"/>
        <v>7446.0800000000163</v>
      </c>
      <c r="K53" s="256">
        <f t="shared" si="5"/>
        <v>3.43935686E-2</v>
      </c>
      <c r="L53" s="332">
        <v>1377.39</v>
      </c>
      <c r="M53" s="241">
        <f>VLOOKUP(A53,Sheet1!$C$2:$G$84,5,FALSE)</f>
        <v>1377.39</v>
      </c>
      <c r="N53" s="242">
        <f t="shared" si="10"/>
        <v>0</v>
      </c>
      <c r="O53" s="256">
        <f t="shared" si="11"/>
        <v>0</v>
      </c>
      <c r="P53">
        <v>1925591.22</v>
      </c>
      <c r="Q53" s="241">
        <f>VLOOKUP(A53,Sheet1!$C$2:$H$84,6,FALSE)</f>
        <v>1925591.22</v>
      </c>
      <c r="R53" s="242">
        <f t="shared" si="6"/>
        <v>0</v>
      </c>
      <c r="S53" s="256">
        <f t="shared" si="7"/>
        <v>0</v>
      </c>
      <c r="T53" s="10"/>
      <c r="U53" s="321" t="s">
        <v>393</v>
      </c>
    </row>
    <row r="54" spans="1:37" s="52" customFormat="1">
      <c r="A54" s="294" t="str">
        <f>VLOOKUP(U54,Sheet1!$C$2:$C$84,1,FALSE)</f>
        <v>BMG3GS6</v>
      </c>
      <c r="B54" s="321" t="s">
        <v>515</v>
      </c>
      <c r="C54" s="321" t="s">
        <v>516</v>
      </c>
      <c r="D54">
        <v>2595</v>
      </c>
      <c r="E54" s="241">
        <f>VLOOKUP(A54,Sheet1!$C$2:$E$84,3,FALSE)</f>
        <v>2595</v>
      </c>
      <c r="F54" s="242">
        <f t="shared" si="0"/>
        <v>0</v>
      </c>
      <c r="G54" s="256">
        <f t="shared" si="4"/>
        <v>0</v>
      </c>
      <c r="H54">
        <v>144961.09</v>
      </c>
      <c r="I54" s="244">
        <f>VLOOKUP(A54,Sheet1!$C$2:$F$84,4,FALSE)</f>
        <v>144961.09</v>
      </c>
      <c r="J54" s="242">
        <f t="shared" si="1"/>
        <v>0</v>
      </c>
      <c r="K54" s="256">
        <f t="shared" si="5"/>
        <v>0</v>
      </c>
      <c r="L54" s="332">
        <v>55.856993000000003</v>
      </c>
      <c r="M54" s="241">
        <f>VLOOKUP(A54,Sheet1!$C$2:$G$84,5,FALSE)</f>
        <v>55.89</v>
      </c>
      <c r="N54" s="242">
        <f t="shared" si="10"/>
        <v>-3.3006999999997788E-2</v>
      </c>
      <c r="O54" s="256">
        <f t="shared" si="11"/>
        <v>-5.9091969999999999E-4</v>
      </c>
      <c r="P54">
        <v>144948.9</v>
      </c>
      <c r="Q54" s="241">
        <f>VLOOKUP(A54,Sheet1!$C$2:$H$84,6,FALSE)</f>
        <v>145045.29</v>
      </c>
      <c r="R54" s="242">
        <f t="shared" si="6"/>
        <v>-96.39000000001397</v>
      </c>
      <c r="S54" s="256">
        <f t="shared" si="7"/>
        <v>-6.6499300000000001E-4</v>
      </c>
      <c r="T54" s="10"/>
      <c r="U54" s="321" t="s">
        <v>395</v>
      </c>
    </row>
    <row r="55" spans="1:37" s="52" customFormat="1">
      <c r="A55" s="294" t="str">
        <f>VLOOKUP(U55,Sheet1!$C$2:$C$84,1,FALSE)</f>
        <v>BMCNGB3</v>
      </c>
      <c r="B55" s="321" t="s">
        <v>398</v>
      </c>
      <c r="C55" s="321" t="s">
        <v>517</v>
      </c>
      <c r="D55">
        <v>7227</v>
      </c>
      <c r="E55" s="241">
        <f>VLOOKUP(A55,Sheet1!$C$2:$E$84,3,FALSE)</f>
        <v>7227</v>
      </c>
      <c r="F55" s="242">
        <f t="shared" si="0"/>
        <v>0</v>
      </c>
      <c r="G55" s="256">
        <f t="shared" si="4"/>
        <v>0</v>
      </c>
      <c r="H55">
        <v>294632.67</v>
      </c>
      <c r="I55" s="244">
        <f>VLOOKUP(A55,Sheet1!$C$2:$F$84,4,FALSE)</f>
        <v>294608.12</v>
      </c>
      <c r="J55" s="242">
        <f t="shared" si="1"/>
        <v>24.549999999988358</v>
      </c>
      <c r="K55" s="256">
        <f t="shared" si="5"/>
        <v>8.3324099999999997E-5</v>
      </c>
      <c r="L55" s="332">
        <v>26.67</v>
      </c>
      <c r="M55" s="241">
        <f>VLOOKUP(A55,Sheet1!$C$2:$G$84,5,FALSE)</f>
        <v>26.67</v>
      </c>
      <c r="N55" s="242">
        <f t="shared" si="10"/>
        <v>0</v>
      </c>
      <c r="O55" s="256">
        <f t="shared" si="11"/>
        <v>0</v>
      </c>
      <c r="P55">
        <v>192744.09</v>
      </c>
      <c r="Q55" s="241">
        <f>VLOOKUP(A55,Sheet1!$C$2:$H$84,6,FALSE)</f>
        <v>192744.09</v>
      </c>
      <c r="R55" s="242">
        <f t="shared" si="6"/>
        <v>0</v>
      </c>
      <c r="S55" s="256">
        <f t="shared" si="7"/>
        <v>0</v>
      </c>
      <c r="T55" s="10"/>
      <c r="U55" s="321" t="s">
        <v>399</v>
      </c>
    </row>
    <row r="56" spans="1:37" s="52" customFormat="1">
      <c r="A56" s="294" t="str">
        <f>VLOOKUP(U56,Sheet1!$C$2:$C$84,1,FALSE)</f>
        <v>B1Q3J35</v>
      </c>
      <c r="B56" s="321" t="s">
        <v>518</v>
      </c>
      <c r="C56" s="321" t="s">
        <v>402</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23.691579000000001</v>
      </c>
      <c r="M56" s="241">
        <f>VLOOKUP(A56,Sheet1!$C$2:$G$84,5,FALSE)</f>
        <v>23.73</v>
      </c>
      <c r="N56" s="242">
        <f t="shared" si="10"/>
        <v>-3.8420999999999594E-2</v>
      </c>
      <c r="O56" s="256">
        <f t="shared" si="11"/>
        <v>-1.6217155000000001E-3</v>
      </c>
      <c r="P56">
        <v>439052.34</v>
      </c>
      <c r="Q56" s="241">
        <f>VLOOKUP(A56,Sheet1!$C$2:$H$84,6,FALSE)</f>
        <v>439763.92</v>
      </c>
      <c r="R56" s="242">
        <f t="shared" ref="R56" si="16">P56-Q56</f>
        <v>-711.57999999995809</v>
      </c>
      <c r="S56" s="256">
        <f t="shared" ref="S56" si="17">ROUND(R56/P56,10)</f>
        <v>-1.6207178999999999E-3</v>
      </c>
      <c r="T56" s="175"/>
      <c r="U56" s="321" t="s">
        <v>401</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404</v>
      </c>
      <c r="C57" s="321" t="s">
        <v>519</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34.619999999999997</v>
      </c>
      <c r="M57" s="241">
        <f>VLOOKUP(A57,Sheet1!$C$2:$G$84,5,FALSE)</f>
        <v>34.619999999999997</v>
      </c>
      <c r="N57" s="242">
        <f t="shared" si="10"/>
        <v>0</v>
      </c>
      <c r="O57" s="256">
        <f t="shared" si="11"/>
        <v>0</v>
      </c>
      <c r="P57">
        <v>685476</v>
      </c>
      <c r="Q57" s="241">
        <f>VLOOKUP(A57,Sheet1!$C$2:$H$84,6,FALSE)</f>
        <v>685476</v>
      </c>
      <c r="R57" s="242">
        <f t="shared" ref="R57:R71" si="18">P57-Q57</f>
        <v>0</v>
      </c>
      <c r="S57" s="256">
        <f t="shared" si="7"/>
        <v>0</v>
      </c>
      <c r="T57" s="10"/>
      <c r="U57" s="321">
        <v>2615565</v>
      </c>
    </row>
    <row r="58" spans="1:37" s="52" customFormat="1">
      <c r="A58" s="294" t="str">
        <f>VLOOKUP(U58,Sheet1!$C$2:$C$84,1,FALSE)</f>
        <v>B1WY233</v>
      </c>
      <c r="B58" s="321" t="s">
        <v>520</v>
      </c>
      <c r="C58" s="321" t="s">
        <v>521</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21.393540000000002</v>
      </c>
      <c r="M58" s="241">
        <f>VLOOKUP(A58,Sheet1!$C$2:$G$84,5,FALSE)</f>
        <v>21.37</v>
      </c>
      <c r="N58" s="242">
        <f t="shared" si="10"/>
        <v>2.354000000000056E-2</v>
      </c>
      <c r="O58" s="256">
        <f t="shared" si="11"/>
        <v>1.1003321999999999E-3</v>
      </c>
      <c r="P58">
        <v>621503.72</v>
      </c>
      <c r="Q58" s="241">
        <f>VLOOKUP(A58,Sheet1!$C$2:$H$84,6,FALSE)</f>
        <v>620752.9</v>
      </c>
      <c r="R58" s="242">
        <f t="shared" si="18"/>
        <v>750.81999999994878</v>
      </c>
      <c r="S58" s="256">
        <f t="shared" si="7"/>
        <v>1.2080700000000001E-3</v>
      </c>
      <c r="T58" s="10"/>
      <c r="U58" s="321" t="s">
        <v>406</v>
      </c>
    </row>
    <row r="59" spans="1:37" s="52" customFormat="1">
      <c r="A59" s="294">
        <f>VLOOKUP(U59,Sheet1!$C$2:$C$84,1,FALSE)</f>
        <v>2821481</v>
      </c>
      <c r="B59" s="321">
        <v>835699307</v>
      </c>
      <c r="C59" s="321" t="s">
        <v>522</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126.4</v>
      </c>
      <c r="M59" s="241">
        <f>VLOOKUP(A59,Sheet1!$C$2:$G$84,5,FALSE)</f>
        <v>126.4</v>
      </c>
      <c r="N59" s="242">
        <f t="shared" si="10"/>
        <v>0</v>
      </c>
      <c r="O59" s="256">
        <f t="shared" si="11"/>
        <v>0</v>
      </c>
      <c r="P59">
        <v>1636880</v>
      </c>
      <c r="Q59" s="241">
        <f>VLOOKUP(A59,Sheet1!$C$2:$H$84,6,FALSE)</f>
        <v>1636880</v>
      </c>
      <c r="R59" s="242">
        <f t="shared" si="18"/>
        <v>0</v>
      </c>
      <c r="S59" s="256">
        <f t="shared" si="7"/>
        <v>0</v>
      </c>
      <c r="T59" s="10"/>
      <c r="U59" s="321">
        <v>2821481</v>
      </c>
    </row>
    <row r="60" spans="1:37" s="52" customFormat="1">
      <c r="A60" s="294" t="str">
        <f>VLOOKUP(U60,Sheet1!$C$2:$C$84,1,FALSE)</f>
        <v>B1JB4K8</v>
      </c>
      <c r="B60" s="321" t="s">
        <v>470</v>
      </c>
      <c r="C60" s="321" t="s">
        <v>471</v>
      </c>
      <c r="D60">
        <v>8805</v>
      </c>
      <c r="E60" s="241">
        <f>VLOOKUP(A60,Sheet1!$C$2:$E$84,3,FALSE)</f>
        <v>8805</v>
      </c>
      <c r="F60" s="242">
        <f t="shared" si="0"/>
        <v>0</v>
      </c>
      <c r="G60" s="256">
        <f t="shared" si="4"/>
        <v>0</v>
      </c>
      <c r="H60">
        <v>699270.47</v>
      </c>
      <c r="I60" s="244">
        <f>VLOOKUP(A60,Sheet1!$C$2:$F$84,4,FALSE)</f>
        <v>699270.47</v>
      </c>
      <c r="J60" s="242">
        <f t="shared" si="1"/>
        <v>0</v>
      </c>
      <c r="K60" s="256">
        <f t="shared" si="5"/>
        <v>0</v>
      </c>
      <c r="L60" s="332">
        <v>148.17712599999999</v>
      </c>
      <c r="M60" s="241">
        <f>VLOOKUP(A60,Sheet1!$C$2:$G$84,5,FALSE)</f>
        <v>148.12</v>
      </c>
      <c r="N60" s="242">
        <f t="shared" si="10"/>
        <v>5.7125999999982469E-2</v>
      </c>
      <c r="O60" s="256">
        <f t="shared" si="11"/>
        <v>3.8552509999999999E-4</v>
      </c>
      <c r="P60">
        <v>1304699.5900000001</v>
      </c>
      <c r="Q60" s="241">
        <f>VLOOKUP(A60,Sheet1!$C$2:$H$84,6,FALSE)</f>
        <v>1304184.95</v>
      </c>
      <c r="R60" s="242">
        <f t="shared" si="18"/>
        <v>514.64000000013039</v>
      </c>
      <c r="S60" s="256">
        <f t="shared" si="7"/>
        <v>3.9445099999999998E-4</v>
      </c>
      <c r="T60" s="10"/>
      <c r="U60" s="321" t="s">
        <v>409</v>
      </c>
    </row>
    <row r="61" spans="1:37" s="52" customFormat="1">
      <c r="A61" s="294">
        <f>VLOOKUP(U61,Sheet1!$C$2:$C$84,1,FALSE)</f>
        <v>2113382</v>
      </c>
      <c r="B61" s="321">
        <v>874039100</v>
      </c>
      <c r="C61" s="321" t="s">
        <v>464</v>
      </c>
      <c r="D61">
        <v>7300</v>
      </c>
      <c r="E61" s="241">
        <f>VLOOKUP(A61,Sheet1!$C$2:$E$84,3,FALSE)</f>
        <v>7300</v>
      </c>
      <c r="F61" s="242">
        <f t="shared" si="0"/>
        <v>0</v>
      </c>
      <c r="G61" s="256">
        <f t="shared" si="4"/>
        <v>0</v>
      </c>
      <c r="H61">
        <v>844973.45</v>
      </c>
      <c r="I61" s="244">
        <f>VLOOKUP(A61,Sheet1!$C$2:$F$84,4,FALSE)</f>
        <v>844973.45</v>
      </c>
      <c r="J61" s="242">
        <f t="shared" si="1"/>
        <v>0</v>
      </c>
      <c r="K61" s="256">
        <f t="shared" si="5"/>
        <v>0</v>
      </c>
      <c r="L61" s="332">
        <v>120.31</v>
      </c>
      <c r="M61" s="241">
        <f>VLOOKUP(A61,Sheet1!$C$2:$G$84,5,FALSE)</f>
        <v>120.31</v>
      </c>
      <c r="N61" s="242">
        <f t="shared" si="10"/>
        <v>0</v>
      </c>
      <c r="O61" s="256">
        <f t="shared" si="11"/>
        <v>0</v>
      </c>
      <c r="P61">
        <v>878263</v>
      </c>
      <c r="Q61" s="241">
        <f>VLOOKUP(A61,Sheet1!$C$2:$H$84,6,FALSE)</f>
        <v>878263</v>
      </c>
      <c r="R61" s="242">
        <f t="shared" si="18"/>
        <v>0</v>
      </c>
      <c r="S61" s="256">
        <f t="shared" si="7"/>
        <v>0</v>
      </c>
      <c r="T61" s="10"/>
      <c r="U61" s="321">
        <v>2113382</v>
      </c>
    </row>
    <row r="62" spans="1:37" s="52" customFormat="1">
      <c r="A62" s="294">
        <f>VLOOKUP(U62,Sheet1!$C$2:$C$84,1,FALSE)</f>
        <v>6869302</v>
      </c>
      <c r="B62" s="321">
        <v>686930009</v>
      </c>
      <c r="C62" s="321" t="s">
        <v>523</v>
      </c>
      <c r="D62">
        <v>7743</v>
      </c>
      <c r="E62" s="241">
        <f>VLOOKUP(A62,Sheet1!$C$2:$E$84,3,FALSE)</f>
        <v>7743</v>
      </c>
      <c r="F62" s="242">
        <f t="shared" si="0"/>
        <v>0</v>
      </c>
      <c r="G62" s="256">
        <f t="shared" si="4"/>
        <v>0</v>
      </c>
      <c r="H62">
        <v>192536.19</v>
      </c>
      <c r="I62" s="244">
        <f>VLOOKUP(A62,Sheet1!$C$2:$F$84,4,FALSE)</f>
        <v>232667.92</v>
      </c>
      <c r="J62" s="242">
        <f t="shared" si="1"/>
        <v>-40131.73000000001</v>
      </c>
      <c r="K62" s="256">
        <f t="shared" si="5"/>
        <v>-0.2084373333</v>
      </c>
      <c r="L62" s="332">
        <v>38.990924999999997</v>
      </c>
      <c r="M62" s="241">
        <f>VLOOKUP(A62,Sheet1!$C$2:$G$84,5,FALSE)</f>
        <v>39.020000000000003</v>
      </c>
      <c r="N62" s="242">
        <f t="shared" si="10"/>
        <v>-2.9075000000005957E-2</v>
      </c>
      <c r="O62" s="256">
        <f t="shared" si="11"/>
        <v>-7.4568629999999996E-4</v>
      </c>
      <c r="P62">
        <v>301906.73</v>
      </c>
      <c r="Q62" s="241">
        <f>VLOOKUP(A62,Sheet1!$C$2:$H$84,6,FALSE)</f>
        <v>302103.49</v>
      </c>
      <c r="R62" s="242">
        <f t="shared" si="18"/>
        <v>-196.76000000000931</v>
      </c>
      <c r="S62" s="256">
        <f t="shared" si="7"/>
        <v>-6.5172449999999996E-4</v>
      </c>
      <c r="T62" s="10"/>
      <c r="U62" s="321">
        <v>6869302</v>
      </c>
    </row>
    <row r="63" spans="1:37" s="52" customFormat="1">
      <c r="A63" s="294">
        <f>VLOOKUP(U63,Sheet1!$C$2:$C$84,1,FALSE)</f>
        <v>5999330</v>
      </c>
      <c r="B63" s="321">
        <v>599933900</v>
      </c>
      <c r="C63" s="321" t="s">
        <v>458</v>
      </c>
      <c r="D63">
        <v>3050</v>
      </c>
      <c r="E63" s="241">
        <f>VLOOKUP(A63,Sheet1!$C$2:$E$84,3,FALSE)</f>
        <v>3050</v>
      </c>
      <c r="F63" s="242">
        <f t="shared" si="0"/>
        <v>0</v>
      </c>
      <c r="G63" s="256">
        <f t="shared" si="4"/>
        <v>0</v>
      </c>
      <c r="H63">
        <v>546282.9</v>
      </c>
      <c r="I63" s="244">
        <f>VLOOKUP(A63,Sheet1!$C$2:$F$84,4,FALSE)</f>
        <v>546282.9</v>
      </c>
      <c r="J63" s="242">
        <f t="shared" si="1"/>
        <v>0</v>
      </c>
      <c r="K63" s="256">
        <f t="shared" si="5"/>
        <v>0</v>
      </c>
      <c r="L63" s="332">
        <v>445.78229700000003</v>
      </c>
      <c r="M63" s="241">
        <f>VLOOKUP(A63,Sheet1!$C$2:$G$84,5,FALSE)</f>
        <v>445.61</v>
      </c>
      <c r="N63" s="242">
        <f t="shared" si="10"/>
        <v>0.17229700000001458</v>
      </c>
      <c r="O63" s="256">
        <f t="shared" si="11"/>
        <v>3.8650480000000003E-4</v>
      </c>
      <c r="P63">
        <v>1359636.01</v>
      </c>
      <c r="Q63" s="241">
        <f>VLOOKUP(A63,Sheet1!$C$2:$H$84,6,FALSE)</f>
        <v>1359099.69</v>
      </c>
      <c r="R63" s="242">
        <f t="shared" si="18"/>
        <v>536.32000000006519</v>
      </c>
      <c r="S63" s="256">
        <f t="shared" si="7"/>
        <v>3.9445849999999999E-4</v>
      </c>
      <c r="T63" s="10"/>
      <c r="U63" s="321">
        <v>5999330</v>
      </c>
    </row>
    <row r="64" spans="1:37" s="52" customFormat="1">
      <c r="A64" s="294" t="str">
        <f>VLOOKUP(U64,Sheet1!$C$2:$C$84,1,FALSE)</f>
        <v>B61JC67</v>
      </c>
      <c r="B64" s="321" t="s">
        <v>524</v>
      </c>
      <c r="C64" s="321" t="s">
        <v>525</v>
      </c>
      <c r="D64">
        <v>27227</v>
      </c>
      <c r="E64" s="241">
        <f>VLOOKUP(A64,Sheet1!$C$2:$E$84,3,FALSE)</f>
        <v>27227</v>
      </c>
      <c r="F64" s="242">
        <f t="shared" si="0"/>
        <v>0</v>
      </c>
      <c r="G64" s="256">
        <f t="shared" si="4"/>
        <v>0</v>
      </c>
      <c r="H64">
        <v>274672.34000000003</v>
      </c>
      <c r="I64" s="244">
        <f>VLOOKUP(A64,Sheet1!$C$2:$F$84,4,FALSE)</f>
        <v>274669.25</v>
      </c>
      <c r="J64" s="242">
        <f t="shared" si="1"/>
        <v>3.0900000000256114</v>
      </c>
      <c r="K64" s="256">
        <f t="shared" si="5"/>
        <v>1.12498E-5</v>
      </c>
      <c r="L64" s="332">
        <v>9.0008800000000004</v>
      </c>
      <c r="M64" s="241">
        <f>VLOOKUP(A64,Sheet1!$C$2:$G$84,5,FALSE)</f>
        <v>8.99</v>
      </c>
      <c r="N64" s="242">
        <f t="shared" si="10"/>
        <v>1.0880000000000223E-2</v>
      </c>
      <c r="O64" s="256">
        <f t="shared" si="11"/>
        <v>1.2087707000000001E-3</v>
      </c>
      <c r="P64">
        <v>245066.97</v>
      </c>
      <c r="Q64" s="241">
        <f>VLOOKUP(A64,Sheet1!$C$2:$H$84,6,FALSE)</f>
        <v>244714.87</v>
      </c>
      <c r="R64" s="242">
        <f t="shared" si="18"/>
        <v>352.10000000000582</v>
      </c>
      <c r="S64" s="256">
        <f t="shared" si="7"/>
        <v>1.4367500999999999E-3</v>
      </c>
      <c r="T64" s="10"/>
      <c r="U64" s="321" t="s">
        <v>414</v>
      </c>
    </row>
    <row r="65" spans="1:16378" s="52" customFormat="1">
      <c r="A65" s="294" t="str">
        <f>VLOOKUP(U65,Sheet1!$C$2:$C$84,1,FALSE)</f>
        <v>BRTR118</v>
      </c>
      <c r="B65" s="321" t="s">
        <v>416</v>
      </c>
      <c r="C65" s="321" t="s">
        <v>475</v>
      </c>
      <c r="D65">
        <v>20000</v>
      </c>
      <c r="E65" s="241">
        <f>VLOOKUP(A65,Sheet1!$C$2:$E$84,3,FALSE)</f>
        <v>20000</v>
      </c>
      <c r="F65" s="242">
        <f t="shared" si="0"/>
        <v>0</v>
      </c>
      <c r="G65" s="256">
        <f t="shared" si="4"/>
        <v>0</v>
      </c>
      <c r="H65">
        <v>223700</v>
      </c>
      <c r="I65" s="244">
        <f>VLOOKUP(A65,Sheet1!$C$2:$F$84,4,FALSE)</f>
        <v>223700</v>
      </c>
      <c r="J65" s="242">
        <f t="shared" si="1"/>
        <v>0</v>
      </c>
      <c r="K65" s="256">
        <f t="shared" si="5"/>
        <v>0</v>
      </c>
      <c r="L65" s="332">
        <v>17.87</v>
      </c>
      <c r="M65" s="241">
        <f>VLOOKUP(A65,Sheet1!$C$2:$G$84,5,FALSE)</f>
        <v>17.87</v>
      </c>
      <c r="N65" s="242">
        <f t="shared" si="10"/>
        <v>0</v>
      </c>
      <c r="O65" s="256">
        <f t="shared" si="11"/>
        <v>0</v>
      </c>
      <c r="P65">
        <v>357400</v>
      </c>
      <c r="Q65" s="241">
        <f>VLOOKUP(A65,Sheet1!$C$2:$H$84,6,FALSE)</f>
        <v>357400</v>
      </c>
      <c r="R65" s="242">
        <f t="shared" si="18"/>
        <v>0</v>
      </c>
      <c r="S65" s="256">
        <f t="shared" si="7"/>
        <v>0</v>
      </c>
      <c r="T65" s="10"/>
      <c r="U65" s="321" t="s">
        <v>417</v>
      </c>
    </row>
    <row r="66" spans="1:16378" s="52" customFormat="1">
      <c r="A66" s="294" t="str">
        <f>VLOOKUP(U66,Sheet1!$C$2:$C$84,1,FALSE)</f>
        <v>BJFSR88</v>
      </c>
      <c r="B66" s="321" t="s">
        <v>419</v>
      </c>
      <c r="C66" s="321" t="s">
        <v>526</v>
      </c>
      <c r="D66">
        <v>12700</v>
      </c>
      <c r="E66" s="241">
        <f>VLOOKUP(A66,Sheet1!$C$2:$E$84,3,FALSE)</f>
        <v>12700</v>
      </c>
      <c r="F66" s="242">
        <f t="shared" si="0"/>
        <v>0</v>
      </c>
      <c r="G66" s="256">
        <f t="shared" si="4"/>
        <v>0</v>
      </c>
      <c r="H66">
        <v>868697.36</v>
      </c>
      <c r="I66" s="244">
        <f>VLOOKUP(A66,Sheet1!$C$2:$F$84,4,FALSE)</f>
        <v>868697.36</v>
      </c>
      <c r="J66" s="242">
        <f t="shared" si="1"/>
        <v>0</v>
      </c>
      <c r="K66" s="256">
        <f t="shared" si="5"/>
        <v>0</v>
      </c>
      <c r="L66" s="332">
        <v>20.74</v>
      </c>
      <c r="M66" s="241">
        <f>VLOOKUP(A66,Sheet1!$C$2:$G$84,5,FALSE)</f>
        <v>20.74</v>
      </c>
      <c r="N66" s="242">
        <f t="shared" si="10"/>
        <v>0</v>
      </c>
      <c r="O66" s="256">
        <f t="shared" si="11"/>
        <v>0</v>
      </c>
      <c r="P66">
        <v>263398</v>
      </c>
      <c r="Q66" s="241">
        <f>VLOOKUP(A66,Sheet1!$C$2:$H$84,6,FALSE)</f>
        <v>263398</v>
      </c>
      <c r="R66" s="242">
        <f t="shared" si="18"/>
        <v>0</v>
      </c>
      <c r="S66" s="256">
        <f t="shared" si="7"/>
        <v>0</v>
      </c>
      <c r="T66" s="10"/>
      <c r="U66" s="321" t="s">
        <v>420</v>
      </c>
    </row>
    <row r="67" spans="1:16378" s="52" customFormat="1">
      <c r="A67" s="294">
        <f>VLOOKUP(U67,Sheet1!$C$2:$C$84,1,FALSE)</f>
        <v>6916781</v>
      </c>
      <c r="B67" s="321">
        <v>691678007</v>
      </c>
      <c r="C67" s="321" t="s">
        <v>422</v>
      </c>
      <c r="D67">
        <v>16642</v>
      </c>
      <c r="E67" s="241">
        <f>VLOOKUP(A67,Sheet1!$C$2:$E$84,3,FALSE)</f>
        <v>16642</v>
      </c>
      <c r="F67" s="242">
        <f t="shared" si="0"/>
        <v>0</v>
      </c>
      <c r="G67" s="256">
        <f t="shared" si="4"/>
        <v>0</v>
      </c>
      <c r="H67">
        <v>282152.92</v>
      </c>
      <c r="I67" s="244">
        <f>VLOOKUP(A67,Sheet1!$C$2:$F$84,4,FALSE)</f>
        <v>282152.90999999997</v>
      </c>
      <c r="J67" s="242">
        <f t="shared" si="1"/>
        <v>1.0000000009313226E-2</v>
      </c>
      <c r="K67" s="256">
        <f t="shared" si="5"/>
        <v>3.5399999999999999E-8</v>
      </c>
      <c r="L67" s="332">
        <v>19.953268999999999</v>
      </c>
      <c r="M67" s="241">
        <f>VLOOKUP(A67,Sheet1!$C$2:$G$84,5,FALSE)</f>
        <v>19.940000000000001</v>
      </c>
      <c r="N67" s="242">
        <f t="shared" ref="N67:N72" si="19">L67-M67</f>
        <v>1.3268999999997533E-2</v>
      </c>
      <c r="O67" s="256">
        <f t="shared" ref="O67:O72" si="20">ROUND(N67/L67,10)</f>
        <v>6.650038E-4</v>
      </c>
      <c r="P67">
        <v>332062.31</v>
      </c>
      <c r="Q67" s="241">
        <f>VLOOKUP(A67,Sheet1!$C$2:$H$84,6,FALSE)</f>
        <v>331853.08</v>
      </c>
      <c r="R67" s="242">
        <f t="shared" si="18"/>
        <v>209.22999999998137</v>
      </c>
      <c r="S67" s="256">
        <f t="shared" si="7"/>
        <v>6.3009260000000005E-4</v>
      </c>
      <c r="T67" s="10"/>
      <c r="U67" s="321">
        <v>6916781</v>
      </c>
    </row>
    <row r="68" spans="1:16378" s="52" customFormat="1">
      <c r="A68" s="294">
        <f>VLOOKUP(U68,Sheet1!$C$2:$C$84,1,FALSE)</f>
        <v>4031879</v>
      </c>
      <c r="B68" s="321">
        <v>403187909</v>
      </c>
      <c r="C68" s="321" t="s">
        <v>527</v>
      </c>
      <c r="D68">
        <v>28682</v>
      </c>
      <c r="E68" s="241">
        <f>VLOOKUP(A68,Sheet1!$C$2:$E$84,3,FALSE)</f>
        <v>28682</v>
      </c>
      <c r="F68" s="242">
        <f t="shared" si="0"/>
        <v>0</v>
      </c>
      <c r="G68" s="256">
        <f t="shared" si="4"/>
        <v>0</v>
      </c>
      <c r="H68">
        <v>595034.87</v>
      </c>
      <c r="I68" s="244">
        <f>VLOOKUP(A68,Sheet1!$C$2:$F$84,4,FALSE)</f>
        <v>595034.88</v>
      </c>
      <c r="J68" s="242">
        <f t="shared" si="1"/>
        <v>-1.0000000009313226E-2</v>
      </c>
      <c r="K68" s="256">
        <f t="shared" si="5"/>
        <v>-1.6800000000000002E-8</v>
      </c>
      <c r="L68" s="332">
        <v>36.686064000000002</v>
      </c>
      <c r="M68" s="241">
        <f>VLOOKUP(A68,Sheet1!$C$2:$G$84,5,FALSE)</f>
        <v>36.67</v>
      </c>
      <c r="N68" s="242">
        <f t="shared" si="19"/>
        <v>1.6064000000000078E-2</v>
      </c>
      <c r="O68" s="256">
        <f t="shared" si="20"/>
        <v>4.3787740000000001E-4</v>
      </c>
      <c r="P68">
        <v>1052229.67</v>
      </c>
      <c r="Q68" s="241">
        <f>VLOOKUP(A68,Sheet1!$C$2:$H$84,6,FALSE)</f>
        <v>1051814.6200000001</v>
      </c>
      <c r="R68" s="242">
        <f t="shared" si="18"/>
        <v>415.04999999981374</v>
      </c>
      <c r="S68" s="256">
        <f t="shared" si="7"/>
        <v>3.9444810000000002E-4</v>
      </c>
      <c r="T68" s="10"/>
      <c r="U68" s="321">
        <v>4031879</v>
      </c>
    </row>
    <row r="69" spans="1:16378" s="52" customFormat="1">
      <c r="A69" s="294" t="str">
        <f>VLOOKUP(U69,Sheet1!$C$2:$C$84,1,FALSE)</f>
        <v>B1P16F1</v>
      </c>
      <c r="B69" s="321">
        <v>925458101</v>
      </c>
      <c r="C69" s="321" t="s">
        <v>472</v>
      </c>
      <c r="D69">
        <v>17000</v>
      </c>
      <c r="E69" s="241">
        <f>VLOOKUP(A69,Sheet1!$C$2:$E$84,3,FALSE)</f>
        <v>17000</v>
      </c>
      <c r="F69" s="242">
        <f t="shared" si="0"/>
        <v>0</v>
      </c>
      <c r="G69" s="256">
        <f t="shared" si="4"/>
        <v>0</v>
      </c>
      <c r="H69">
        <v>244660.94</v>
      </c>
      <c r="I69" s="244">
        <f>VLOOKUP(A69,Sheet1!$C$2:$F$84,4,FALSE)</f>
        <v>244660.94</v>
      </c>
      <c r="J69" s="242">
        <f t="shared" si="1"/>
        <v>0</v>
      </c>
      <c r="K69" s="256">
        <f t="shared" si="5"/>
        <v>0</v>
      </c>
      <c r="L69" s="332">
        <v>10.17</v>
      </c>
      <c r="M69" s="241">
        <f>VLOOKUP(A69,Sheet1!$C$2:$G$84,5,FALSE)</f>
        <v>10.17</v>
      </c>
      <c r="N69" s="242">
        <f t="shared" si="19"/>
        <v>0</v>
      </c>
      <c r="O69" s="256">
        <f t="shared" si="20"/>
        <v>0</v>
      </c>
      <c r="P69">
        <v>172890</v>
      </c>
      <c r="Q69" s="241">
        <f>VLOOKUP(A69,Sheet1!$C$2:$H$84,6,FALSE)</f>
        <v>172890</v>
      </c>
      <c r="R69" s="242">
        <f t="shared" si="18"/>
        <v>0</v>
      </c>
      <c r="S69" s="256">
        <f t="shared" si="7"/>
        <v>0</v>
      </c>
      <c r="T69" s="10"/>
      <c r="U69" s="321" t="s">
        <v>425</v>
      </c>
    </row>
    <row r="70" spans="1:16378" s="52" customFormat="1">
      <c r="A70" s="294">
        <f>VLOOKUP(U70,Sheet1!$C$2:$C$84,1,FALSE)</f>
        <v>6986041</v>
      </c>
      <c r="B70" s="321">
        <v>698604006</v>
      </c>
      <c r="C70" s="321" t="s">
        <v>528</v>
      </c>
      <c r="D70">
        <v>8000</v>
      </c>
      <c r="E70" s="241">
        <f>VLOOKUP(A70,Sheet1!$C$2:$E$84,3,FALSE)</f>
        <v>8000</v>
      </c>
      <c r="F70" s="242">
        <f t="shared" si="0"/>
        <v>0</v>
      </c>
      <c r="G70" s="256">
        <f t="shared" si="4"/>
        <v>0</v>
      </c>
      <c r="H70">
        <v>210938.62</v>
      </c>
      <c r="I70" s="244">
        <f>VLOOKUP(A70,Sheet1!$C$2:$F$84,4,FALSE)</f>
        <v>210938.62</v>
      </c>
      <c r="J70" s="242">
        <f t="shared" si="1"/>
        <v>0</v>
      </c>
      <c r="K70" s="256">
        <f t="shared" si="5"/>
        <v>0</v>
      </c>
      <c r="L70" s="332">
        <v>48.977465000000002</v>
      </c>
      <c r="M70" s="241">
        <f>VLOOKUP(A70,Sheet1!$C$2:$G$84,5,FALSE)</f>
        <v>49.01</v>
      </c>
      <c r="N70" s="242">
        <f t="shared" si="19"/>
        <v>-3.2534999999995762E-2</v>
      </c>
      <c r="O70" s="256">
        <f t="shared" si="20"/>
        <v>-6.6428509999999995E-4</v>
      </c>
      <c r="P70">
        <v>391819.72</v>
      </c>
      <c r="Q70" s="241">
        <f>VLOOKUP(A70,Sheet1!$C$2:$H$84,6,FALSE)</f>
        <v>392075.08</v>
      </c>
      <c r="R70" s="242">
        <f t="shared" si="18"/>
        <v>-255.36000000004424</v>
      </c>
      <c r="S70" s="256">
        <f t="shared" si="7"/>
        <v>-6.5172829999999996E-4</v>
      </c>
      <c r="T70" s="10"/>
      <c r="U70" s="321">
        <v>6986041</v>
      </c>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21">SUM(D3:D78)</f>
        <v>1331823</v>
      </c>
      <c r="E79" s="250">
        <f t="shared" si="21"/>
        <v>1331823</v>
      </c>
      <c r="F79" s="251">
        <f t="shared" si="21"/>
        <v>0</v>
      </c>
      <c r="G79" s="287">
        <f t="shared" si="4"/>
        <v>0</v>
      </c>
      <c r="H79" s="249">
        <f>SUM(H3:H77)</f>
        <v>32754211.469999999</v>
      </c>
      <c r="I79" s="250">
        <f>SUM(I3:I77)</f>
        <v>32775454.950000003</v>
      </c>
      <c r="J79" s="251">
        <f t="shared" si="21"/>
        <v>-21243.479999999749</v>
      </c>
      <c r="K79" s="288">
        <f>ROUND(J79/H79,10)</f>
        <v>-6.4857249999999999E-4</v>
      </c>
      <c r="L79" s="335">
        <f>SUM(L3:L78)</f>
        <v>7795.0933400000004</v>
      </c>
      <c r="M79" s="250">
        <f t="shared" si="21"/>
        <v>7792.9099999999971</v>
      </c>
      <c r="N79" s="251">
        <f t="shared" si="21"/>
        <v>2.183339999999971</v>
      </c>
      <c r="O79" s="288">
        <f>ROUND(N79/L79,10)</f>
        <v>2.8009159999999999E-4</v>
      </c>
      <c r="P79" s="249">
        <f t="shared" si="21"/>
        <v>50307755.06000001</v>
      </c>
      <c r="Q79" s="250">
        <f t="shared" si="21"/>
        <v>50297563.600000001</v>
      </c>
      <c r="R79" s="251">
        <f t="shared" si="21"/>
        <v>10191.460000000079</v>
      </c>
      <c r="S79" s="317">
        <f t="shared" si="21"/>
        <v>1.0033065700000007E-2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948836.45</v>
      </c>
      <c r="D4">
        <v>949428.92</v>
      </c>
      <c r="E4" s="79">
        <f>C4-D4</f>
        <v>-592.47000000008848</v>
      </c>
      <c r="F4" s="265">
        <f>ROUND(E4/C4,10)</f>
        <v>-6.2441739999999997E-4</v>
      </c>
      <c r="G4" s="80"/>
    </row>
    <row r="5" spans="1:16384" ht="13.9" customHeight="1">
      <c r="A5" t="s">
        <v>440</v>
      </c>
      <c r="B5" t="s">
        <v>441</v>
      </c>
      <c r="C5">
        <v>14576.94</v>
      </c>
      <c r="D5">
        <v>14556</v>
      </c>
      <c r="E5" s="79">
        <f t="shared" ref="E5:E16" si="0">C5-D5</f>
        <v>20.940000000000509</v>
      </c>
      <c r="F5" s="265">
        <f t="shared" ref="F5:F18" si="1">ROUND(E5/C5,10)</f>
        <v>1.4365154999999999E-3</v>
      </c>
      <c r="G5" s="80"/>
    </row>
    <row r="6" spans="1:16384" ht="13.9" customHeight="1">
      <c r="A6" t="s">
        <v>442</v>
      </c>
      <c r="B6" t="s">
        <v>443</v>
      </c>
      <c r="C6">
        <v>36098.769999999997</v>
      </c>
      <c r="D6">
        <v>36057.21</v>
      </c>
      <c r="E6" s="79">
        <f t="shared" si="0"/>
        <v>41.559999999997672</v>
      </c>
      <c r="F6" s="265">
        <f t="shared" si="1"/>
        <v>1.1512858E-3</v>
      </c>
      <c r="G6" s="80"/>
    </row>
    <row r="7" spans="1:16384" ht="13.9" customHeight="1">
      <c r="A7" t="s">
        <v>444</v>
      </c>
      <c r="B7" t="s">
        <v>445</v>
      </c>
      <c r="C7">
        <v>24461.919999999998</v>
      </c>
      <c r="D7">
        <v>24452.27</v>
      </c>
      <c r="E7" s="79">
        <f t="shared" si="0"/>
        <v>9.6499999999978172</v>
      </c>
      <c r="F7" s="265">
        <f t="shared" si="1"/>
        <v>3.9449070000000002E-4</v>
      </c>
      <c r="G7" s="80"/>
    </row>
    <row r="8" spans="1:16384" ht="12.75">
      <c r="A8" t="s">
        <v>446</v>
      </c>
      <c r="B8" t="s">
        <v>447</v>
      </c>
      <c r="C8">
        <v>24334.86</v>
      </c>
      <c r="D8">
        <v>24305.47</v>
      </c>
      <c r="E8" s="79">
        <f t="shared" si="0"/>
        <v>29.389999999999418</v>
      </c>
      <c r="F8" s="265">
        <f t="shared" si="1"/>
        <v>1.2077323999999999E-3</v>
      </c>
    </row>
    <row r="9" spans="1:16384" ht="12.75">
      <c r="A9" t="s">
        <v>448</v>
      </c>
      <c r="B9" t="s">
        <v>449</v>
      </c>
      <c r="C9">
        <v>127790.81</v>
      </c>
      <c r="D9">
        <v>127874.1</v>
      </c>
      <c r="E9" s="79">
        <f t="shared" si="0"/>
        <v>-83.290000000008149</v>
      </c>
      <c r="F9" s="265">
        <f t="shared" si="1"/>
        <v>-6.5176830000000005E-4</v>
      </c>
      <c r="G9" s="71"/>
    </row>
    <row r="10" spans="1:16384" ht="12.75">
      <c r="A10" t="s">
        <v>450</v>
      </c>
      <c r="B10" t="s">
        <v>451</v>
      </c>
      <c r="C10">
        <v>14655.52</v>
      </c>
      <c r="D10">
        <v>14674.83</v>
      </c>
      <c r="E10" s="79">
        <f>C10-D10</f>
        <v>-19.309999999999491</v>
      </c>
      <c r="F10" s="265">
        <f t="shared" si="1"/>
        <v>-1.3175922999999999E-3</v>
      </c>
      <c r="G10" s="71"/>
    </row>
    <row r="11" spans="1:16384" ht="12.75">
      <c r="A11" t="s">
        <v>452</v>
      </c>
      <c r="B11" t="s">
        <v>453</v>
      </c>
      <c r="C11">
        <v>23149.06</v>
      </c>
      <c r="D11">
        <v>23186.58</v>
      </c>
      <c r="E11" s="79">
        <f>C11-D11</f>
        <v>-37.520000000000437</v>
      </c>
      <c r="F11" s="265">
        <f t="shared" si="1"/>
        <v>-1.6208002E-3</v>
      </c>
      <c r="G11" s="71"/>
    </row>
    <row r="12" spans="1:16384" ht="12.75">
      <c r="A12" t="s">
        <v>454</v>
      </c>
      <c r="B12" t="s">
        <v>455</v>
      </c>
      <c r="C12">
        <v>6117.98</v>
      </c>
      <c r="D12">
        <v>6114.12</v>
      </c>
      <c r="E12" s="79">
        <f>C12-D12</f>
        <v>3.8599999999996726</v>
      </c>
      <c r="F12" s="265">
        <f>ROUND(E12/C12,10)</f>
        <v>6.3092720000000005E-4</v>
      </c>
      <c r="G12" s="71"/>
    </row>
    <row r="13" spans="1:16384" ht="12.75">
      <c r="A13" t="s">
        <v>456</v>
      </c>
      <c r="B13" t="s">
        <v>457</v>
      </c>
      <c r="C13">
        <v>592.47</v>
      </c>
      <c r="D13">
        <v>0</v>
      </c>
      <c r="E13" s="79">
        <f t="shared" si="0"/>
        <v>592.47</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1220614.78</v>
      </c>
      <c r="D18" s="84">
        <f>SUM(D4:D17)</f>
        <v>1220649.5000000005</v>
      </c>
      <c r="E18" s="84">
        <f>SUM(E4:E17)</f>
        <v>-34.720000000101436</v>
      </c>
      <c r="F18" s="265">
        <f t="shared" si="1"/>
        <v>-2.8444699999999999E-5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444</v>
      </c>
      <c r="C2" s="321">
        <v>599933900</v>
      </c>
      <c r="D2" t="s">
        <v>458</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444</v>
      </c>
      <c r="C3" s="321" t="s">
        <v>459</v>
      </c>
      <c r="D3" t="s">
        <v>460</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8" si="4">M3-N3</f>
        <v>0</v>
      </c>
      <c r="P3" s="279" t="e">
        <f t="shared" ref="P3:P58" si="5">ROUND(O3/M3,10)</f>
        <v>#DIV/0!</v>
      </c>
      <c r="Q3">
        <v>0</v>
      </c>
      <c r="R3">
        <v>0</v>
      </c>
      <c r="S3" s="263">
        <f t="shared" ref="S3:S58" si="6">Q3-R3</f>
        <v>0</v>
      </c>
      <c r="T3" s="279" t="e">
        <f t="shared" ref="T3:T58" si="7">ROUND(S3/Q3,10)</f>
        <v>#DIV/0!</v>
      </c>
      <c r="U3" s="158"/>
    </row>
    <row r="4" spans="1:24" s="69" customFormat="1" ht="12.75">
      <c r="A4" t="s">
        <v>276</v>
      </c>
      <c r="B4" t="s">
        <v>444</v>
      </c>
      <c r="C4" s="321">
        <v>599933900</v>
      </c>
      <c r="D4" t="s">
        <v>458</v>
      </c>
      <c r="E4">
        <v>3050</v>
      </c>
      <c r="F4">
        <v>3050</v>
      </c>
      <c r="G4" s="263">
        <f t="shared" ref="G4:G5" si="8">E4-F4</f>
        <v>0</v>
      </c>
      <c r="H4" s="279">
        <f t="shared" ref="H4:H5" si="9">ROUND(G4/E4,10)</f>
        <v>0</v>
      </c>
      <c r="I4">
        <v>0</v>
      </c>
      <c r="J4">
        <v>0</v>
      </c>
      <c r="K4" s="263">
        <f t="shared" ref="K4:K21" si="10">I4-J4</f>
        <v>0</v>
      </c>
      <c r="L4" s="279" t="e">
        <f t="shared" ref="L4:L21"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444</v>
      </c>
      <c r="C5" s="321">
        <v>599933900</v>
      </c>
      <c r="D5" t="s">
        <v>458</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448</v>
      </c>
      <c r="C6" s="321">
        <v>622959906</v>
      </c>
      <c r="D6" t="s">
        <v>461</v>
      </c>
      <c r="E6">
        <v>64434</v>
      </c>
      <c r="F6">
        <v>64434</v>
      </c>
      <c r="G6" s="263">
        <f t="shared" ref="G6:G20" si="12">E6-F6</f>
        <v>0</v>
      </c>
      <c r="H6" s="279">
        <f t="shared" ref="H6:H20" si="13">ROUND(G6/E6,10)</f>
        <v>0</v>
      </c>
      <c r="I6">
        <v>2522.7600000000002</v>
      </c>
      <c r="J6">
        <v>2522.7600000000002</v>
      </c>
      <c r="K6" s="263">
        <f t="shared" si="10"/>
        <v>0</v>
      </c>
      <c r="L6" s="279">
        <f t="shared" si="11"/>
        <v>0</v>
      </c>
      <c r="M6">
        <v>0</v>
      </c>
      <c r="N6">
        <v>0</v>
      </c>
      <c r="O6" s="263">
        <f t="shared" si="4"/>
        <v>0</v>
      </c>
      <c r="P6" s="279" t="e">
        <f t="shared" si="5"/>
        <v>#DIV/0!</v>
      </c>
      <c r="Q6">
        <v>-4.82</v>
      </c>
      <c r="R6">
        <v>-4.82</v>
      </c>
      <c r="S6" s="263">
        <f t="shared" si="6"/>
        <v>0</v>
      </c>
      <c r="T6" s="279">
        <f t="shared" si="7"/>
        <v>0</v>
      </c>
      <c r="U6" s="158"/>
    </row>
    <row r="7" spans="1:24" s="69" customFormat="1" ht="12.75">
      <c r="A7" t="s">
        <v>276</v>
      </c>
      <c r="B7" t="s">
        <v>444</v>
      </c>
      <c r="C7" s="321">
        <v>403197908</v>
      </c>
      <c r="D7" t="s">
        <v>295</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444</v>
      </c>
      <c r="C8" s="321">
        <v>403197908</v>
      </c>
      <c r="D8" t="s">
        <v>295</v>
      </c>
      <c r="E8">
        <v>2330</v>
      </c>
      <c r="F8">
        <v>2330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444</v>
      </c>
      <c r="C9" s="321">
        <v>403197908</v>
      </c>
      <c r="D9" t="s">
        <v>295</v>
      </c>
      <c r="E9">
        <v>1930</v>
      </c>
      <c r="F9">
        <v>1930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444</v>
      </c>
      <c r="C10" s="321">
        <v>403197908</v>
      </c>
      <c r="D10" t="s">
        <v>295</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444</v>
      </c>
      <c r="C11" s="321">
        <v>474184900</v>
      </c>
      <c r="D11" t="s">
        <v>373</v>
      </c>
      <c r="E11">
        <v>3329</v>
      </c>
      <c r="F11">
        <v>3329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444</v>
      </c>
      <c r="C12" s="321">
        <v>474184900</v>
      </c>
      <c r="D12" t="s">
        <v>373</v>
      </c>
      <c r="E12">
        <v>4299</v>
      </c>
      <c r="F12">
        <v>4299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444</v>
      </c>
      <c r="C13" s="321">
        <v>474184900</v>
      </c>
      <c r="D13" t="s">
        <v>373</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444</v>
      </c>
      <c r="C14" s="321">
        <v>474184900</v>
      </c>
      <c r="D14" t="s">
        <v>373</v>
      </c>
      <c r="E14">
        <v>5099</v>
      </c>
      <c r="F14">
        <v>5099</v>
      </c>
      <c r="G14" s="263">
        <f t="shared" ref="G14" si="14">E14-F14</f>
        <v>0</v>
      </c>
      <c r="H14" s="279">
        <f t="shared" ref="H14" si="15">ROUND(G14/E14,10)</f>
        <v>0</v>
      </c>
      <c r="I14">
        <v>0</v>
      </c>
      <c r="J14">
        <v>0</v>
      </c>
      <c r="K14" s="263">
        <f t="shared" ref="K14" si="16">I14-J14</f>
        <v>0</v>
      </c>
      <c r="L14" s="279" t="e">
        <f t="shared" ref="L14" si="17">ROUND(K14/I14,10)</f>
        <v>#DIV/0!</v>
      </c>
      <c r="M14">
        <v>0</v>
      </c>
      <c r="N14">
        <v>0</v>
      </c>
      <c r="O14" s="263">
        <f t="shared" ref="O14" si="18">M14-N14</f>
        <v>0</v>
      </c>
      <c r="P14" s="279" t="e">
        <f t="shared" ref="P14" si="19">ROUND(O14/M14,10)</f>
        <v>#DIV/0!</v>
      </c>
      <c r="Q14">
        <v>0</v>
      </c>
      <c r="R14">
        <v>0</v>
      </c>
      <c r="S14" s="263">
        <f t="shared" ref="S14" si="20">Q14-R14</f>
        <v>0</v>
      </c>
      <c r="T14" s="279" t="e">
        <f t="shared" ref="T14" si="21">ROUND(S14/Q14,10)</f>
        <v>#DIV/0!</v>
      </c>
      <c r="U14" s="158"/>
    </row>
    <row r="15" spans="1:24" s="69" customFormat="1" ht="12.75">
      <c r="A15" t="s">
        <v>276</v>
      </c>
      <c r="B15" t="s">
        <v>444</v>
      </c>
      <c r="C15" s="321">
        <v>474184900</v>
      </c>
      <c r="D15" t="s">
        <v>373</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444</v>
      </c>
      <c r="C16" s="321">
        <v>533004909</v>
      </c>
      <c r="D16" t="s">
        <v>462</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444</v>
      </c>
      <c r="C17" s="321">
        <v>533004909</v>
      </c>
      <c r="D17" t="s">
        <v>462</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444</v>
      </c>
      <c r="C18" s="321">
        <v>533004909</v>
      </c>
      <c r="D18" t="s">
        <v>462</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444</v>
      </c>
      <c r="C19" s="321">
        <v>575035902</v>
      </c>
      <c r="D19" t="s">
        <v>463</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444</v>
      </c>
      <c r="C20" s="321">
        <v>575035902</v>
      </c>
      <c r="D20" t="s">
        <v>463</v>
      </c>
      <c r="E20">
        <v>16586</v>
      </c>
      <c r="F20">
        <v>16586</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444</v>
      </c>
      <c r="C21" s="321">
        <v>575035902</v>
      </c>
      <c r="D21" t="s">
        <v>463</v>
      </c>
      <c r="E21">
        <v>21421</v>
      </c>
      <c r="F21">
        <v>21421</v>
      </c>
      <c r="G21" s="263">
        <f t="shared" ref="G21" si="22">E21-F21</f>
        <v>0</v>
      </c>
      <c r="H21" s="279">
        <f t="shared" ref="H21" si="23">ROUND(G21/E21,10)</f>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444</v>
      </c>
      <c r="C22" s="321">
        <v>588950907</v>
      </c>
      <c r="D22" t="s">
        <v>350</v>
      </c>
      <c r="E22">
        <v>26729</v>
      </c>
      <c r="F22">
        <v>26729</v>
      </c>
      <c r="G22" s="263">
        <f t="shared" ref="G22:G58" si="24">E22-F22</f>
        <v>0</v>
      </c>
      <c r="H22" s="279">
        <f t="shared" ref="H22:H58" si="25">ROUND(G22/E22,10)</f>
        <v>0</v>
      </c>
      <c r="I22">
        <v>0</v>
      </c>
      <c r="J22">
        <v>0</v>
      </c>
      <c r="K22" s="263">
        <f t="shared" ref="K22:K58" si="26">I22-J22</f>
        <v>0</v>
      </c>
      <c r="L22" s="279" t="e">
        <f t="shared" ref="L22:L58" si="27">ROUND(K22/I22,10)</f>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444</v>
      </c>
      <c r="C23" s="321">
        <v>588950907</v>
      </c>
      <c r="D23" t="s">
        <v>350</v>
      </c>
      <c r="E23">
        <v>26729</v>
      </c>
      <c r="F23">
        <v>26729</v>
      </c>
      <c r="G23" s="263">
        <f t="shared" si="24"/>
        <v>0</v>
      </c>
      <c r="H23" s="279">
        <f t="shared" si="25"/>
        <v>0</v>
      </c>
      <c r="I23">
        <v>0</v>
      </c>
      <c r="J23">
        <v>0</v>
      </c>
      <c r="K23" s="263">
        <f t="shared" si="26"/>
        <v>0</v>
      </c>
      <c r="L23" s="279" t="e">
        <f t="shared" si="27"/>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444</v>
      </c>
      <c r="C24" s="321">
        <v>588950907</v>
      </c>
      <c r="D24" t="s">
        <v>350</v>
      </c>
      <c r="E24">
        <v>26729</v>
      </c>
      <c r="F24">
        <v>26729</v>
      </c>
      <c r="G24" s="263">
        <f t="shared" si="24"/>
        <v>0</v>
      </c>
      <c r="H24" s="279">
        <f t="shared" si="25"/>
        <v>0</v>
      </c>
      <c r="I24">
        <v>0</v>
      </c>
      <c r="J24">
        <v>0</v>
      </c>
      <c r="K24" s="263">
        <f t="shared" si="26"/>
        <v>0</v>
      </c>
      <c r="L24" s="279" t="e">
        <f t="shared" si="27"/>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456</v>
      </c>
      <c r="C25" s="321">
        <v>874039100</v>
      </c>
      <c r="D25" t="s">
        <v>464</v>
      </c>
      <c r="E25">
        <v>7300</v>
      </c>
      <c r="F25">
        <v>7300</v>
      </c>
      <c r="G25" s="263">
        <f t="shared" si="24"/>
        <v>0</v>
      </c>
      <c r="H25" s="279">
        <f t="shared" si="25"/>
        <v>0</v>
      </c>
      <c r="I25">
        <v>2860.31</v>
      </c>
      <c r="J25">
        <v>2860.31</v>
      </c>
      <c r="K25" s="263">
        <f t="shared" si="26"/>
        <v>0</v>
      </c>
      <c r="L25" s="279">
        <f t="shared" si="27"/>
        <v>0</v>
      </c>
      <c r="M25">
        <v>760.33</v>
      </c>
      <c r="N25">
        <v>760.33</v>
      </c>
      <c r="O25" s="263">
        <f t="shared" si="4"/>
        <v>0</v>
      </c>
      <c r="P25" s="279">
        <f t="shared" si="5"/>
        <v>0</v>
      </c>
      <c r="Q25">
        <v>0</v>
      </c>
      <c r="R25">
        <v>0</v>
      </c>
      <c r="S25" s="263">
        <f t="shared" si="6"/>
        <v>0</v>
      </c>
      <c r="T25" s="279" t="e">
        <f t="shared" si="7"/>
        <v>#DIV/0!</v>
      </c>
      <c r="U25" s="158"/>
    </row>
    <row r="26" spans="1:21" s="69" customFormat="1" ht="12.75">
      <c r="A26" t="s">
        <v>276</v>
      </c>
      <c r="B26" t="s">
        <v>456</v>
      </c>
      <c r="C26" s="321">
        <v>803054204</v>
      </c>
      <c r="D26" t="s">
        <v>465</v>
      </c>
      <c r="E26">
        <v>3900</v>
      </c>
      <c r="F26">
        <v>3900</v>
      </c>
      <c r="G26" s="263">
        <f t="shared" si="24"/>
        <v>0</v>
      </c>
      <c r="H26" s="279">
        <f t="shared" si="25"/>
        <v>0</v>
      </c>
      <c r="I26">
        <v>0</v>
      </c>
      <c r="J26">
        <v>0</v>
      </c>
      <c r="K26" s="263">
        <f t="shared" si="26"/>
        <v>0</v>
      </c>
      <c r="L26" s="279" t="e">
        <f t="shared" si="27"/>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456</v>
      </c>
      <c r="C27" s="321">
        <v>803054204</v>
      </c>
      <c r="D27" t="s">
        <v>465</v>
      </c>
      <c r="E27">
        <v>5050</v>
      </c>
      <c r="F27">
        <v>5050</v>
      </c>
      <c r="G27" s="263">
        <f t="shared" si="24"/>
        <v>0</v>
      </c>
      <c r="H27" s="279">
        <f t="shared" si="25"/>
        <v>0</v>
      </c>
      <c r="I27">
        <v>0</v>
      </c>
      <c r="J27">
        <v>0</v>
      </c>
      <c r="K27" s="263">
        <f t="shared" si="26"/>
        <v>0</v>
      </c>
      <c r="L27" s="279" t="e">
        <f t="shared" si="27"/>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456</v>
      </c>
      <c r="C28" s="321">
        <v>803054204</v>
      </c>
      <c r="D28" t="s">
        <v>465</v>
      </c>
      <c r="E28">
        <v>8380</v>
      </c>
      <c r="F28">
        <v>8380</v>
      </c>
      <c r="G28" s="263">
        <f t="shared" si="24"/>
        <v>0</v>
      </c>
      <c r="H28" s="279">
        <f t="shared" si="25"/>
        <v>0</v>
      </c>
      <c r="I28">
        <v>0</v>
      </c>
      <c r="J28">
        <v>0</v>
      </c>
      <c r="K28" s="263">
        <f t="shared" si="26"/>
        <v>0</v>
      </c>
      <c r="L28" s="279" t="e">
        <f t="shared" si="27"/>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456</v>
      </c>
      <c r="C29" s="321">
        <v>803054204</v>
      </c>
      <c r="D29" t="s">
        <v>465</v>
      </c>
      <c r="E29">
        <v>6980</v>
      </c>
      <c r="F29">
        <v>6980</v>
      </c>
      <c r="G29" s="263">
        <f t="shared" si="24"/>
        <v>0</v>
      </c>
      <c r="H29" s="279">
        <f t="shared" si="25"/>
        <v>0</v>
      </c>
      <c r="I29">
        <v>0</v>
      </c>
      <c r="J29">
        <v>0</v>
      </c>
      <c r="K29" s="263">
        <f t="shared" si="26"/>
        <v>0</v>
      </c>
      <c r="L29" s="279" t="e">
        <f t="shared" si="27"/>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456</v>
      </c>
      <c r="C30" s="321">
        <v>803054204</v>
      </c>
      <c r="D30" t="s">
        <v>465</v>
      </c>
      <c r="E30">
        <v>3680</v>
      </c>
      <c r="F30">
        <v>3680</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442</v>
      </c>
      <c r="C31" s="321">
        <v>712459908</v>
      </c>
      <c r="D31" t="s">
        <v>318</v>
      </c>
      <c r="E31">
        <v>3260</v>
      </c>
      <c r="F31">
        <v>3260</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442</v>
      </c>
      <c r="C32" s="321">
        <v>712459908</v>
      </c>
      <c r="D32" t="s">
        <v>318</v>
      </c>
      <c r="E32">
        <v>3260</v>
      </c>
      <c r="F32">
        <v>3260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442</v>
      </c>
      <c r="C33" s="321">
        <v>717158901</v>
      </c>
      <c r="D33" t="s">
        <v>332</v>
      </c>
      <c r="E33">
        <v>25642</v>
      </c>
      <c r="F33">
        <v>25642</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442</v>
      </c>
      <c r="C34" s="321">
        <v>717158901</v>
      </c>
      <c r="D34" t="s">
        <v>332</v>
      </c>
      <c r="E34">
        <v>25642</v>
      </c>
      <c r="F34">
        <v>25642</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442</v>
      </c>
      <c r="C35" s="321">
        <v>733337901</v>
      </c>
      <c r="D35" t="s">
        <v>466</v>
      </c>
      <c r="E35">
        <v>3335</v>
      </c>
      <c r="F35">
        <v>3335</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442</v>
      </c>
      <c r="C36" s="321">
        <v>733337901</v>
      </c>
      <c r="D36" t="s">
        <v>466</v>
      </c>
      <c r="E36">
        <v>3335</v>
      </c>
      <c r="F36">
        <v>3335</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446</v>
      </c>
      <c r="C37" s="321" t="s">
        <v>467</v>
      </c>
      <c r="D37" t="s">
        <v>468</v>
      </c>
      <c r="E37">
        <v>22092</v>
      </c>
      <c r="F37">
        <v>22092</v>
      </c>
      <c r="G37" s="263">
        <f t="shared" si="24"/>
        <v>0</v>
      </c>
      <c r="H37" s="279">
        <f t="shared" si="25"/>
        <v>0</v>
      </c>
      <c r="I37">
        <v>4823.46</v>
      </c>
      <c r="J37">
        <v>4823.46</v>
      </c>
      <c r="K37" s="263">
        <f t="shared" si="26"/>
        <v>0</v>
      </c>
      <c r="L37" s="279">
        <f t="shared" si="27"/>
        <v>0</v>
      </c>
      <c r="M37">
        <v>0</v>
      </c>
      <c r="N37">
        <v>0</v>
      </c>
      <c r="O37" s="263">
        <f t="shared" si="4"/>
        <v>0</v>
      </c>
      <c r="P37" s="279" t="e">
        <f t="shared" si="5"/>
        <v>#DIV/0!</v>
      </c>
      <c r="Q37">
        <v>23.98</v>
      </c>
      <c r="R37">
        <v>23.98</v>
      </c>
      <c r="S37" s="263">
        <f t="shared" si="6"/>
        <v>0</v>
      </c>
      <c r="T37" s="279">
        <f t="shared" si="7"/>
        <v>0</v>
      </c>
      <c r="U37" s="158"/>
    </row>
    <row r="38" spans="1:21" s="69" customFormat="1" ht="12.75">
      <c r="A38" t="s">
        <v>276</v>
      </c>
      <c r="B38" t="s">
        <v>456</v>
      </c>
      <c r="C38" s="321" t="s">
        <v>364</v>
      </c>
      <c r="D38" t="s">
        <v>469</v>
      </c>
      <c r="E38">
        <v>3000</v>
      </c>
      <c r="F38">
        <v>3000</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444</v>
      </c>
      <c r="C39" s="321" t="s">
        <v>470</v>
      </c>
      <c r="D39" t="s">
        <v>471</v>
      </c>
      <c r="E39">
        <v>2852</v>
      </c>
      <c r="F39">
        <v>2852</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444</v>
      </c>
      <c r="C40" s="321" t="s">
        <v>470</v>
      </c>
      <c r="D40" t="s">
        <v>471</v>
      </c>
      <c r="E40">
        <v>3682</v>
      </c>
      <c r="F40">
        <v>3682</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444</v>
      </c>
      <c r="C41" s="321" t="s">
        <v>470</v>
      </c>
      <c r="D41" t="s">
        <v>471</v>
      </c>
      <c r="E41">
        <v>8805</v>
      </c>
      <c r="F41">
        <v>8805</v>
      </c>
      <c r="G41" s="263">
        <f t="shared" ref="G41:G50" si="28">E41-F41</f>
        <v>0</v>
      </c>
      <c r="H41" s="279">
        <f t="shared" ref="H41:H50" si="29">ROUND(G41/E41,10)</f>
        <v>0</v>
      </c>
      <c r="I41">
        <v>0</v>
      </c>
      <c r="J41">
        <v>0</v>
      </c>
      <c r="K41" s="263">
        <f t="shared" ref="K41:K50" si="30">I41-J41</f>
        <v>0</v>
      </c>
      <c r="L41" s="279" t="e">
        <f t="shared" ref="L41:L50" si="31">ROUND(K41/I41,10)</f>
        <v>#DIV/0!</v>
      </c>
      <c r="M41">
        <v>0</v>
      </c>
      <c r="N41">
        <v>0</v>
      </c>
      <c r="O41" s="263">
        <f t="shared" ref="O41:O50" si="32">M41-N41</f>
        <v>0</v>
      </c>
      <c r="P41" s="279" t="e">
        <f t="shared" ref="P41:P50" si="33">ROUND(O41/M41,10)</f>
        <v>#DIV/0!</v>
      </c>
      <c r="Q41">
        <v>0</v>
      </c>
      <c r="R41">
        <v>0</v>
      </c>
      <c r="S41" s="263">
        <f t="shared" ref="S41:S50" si="34">Q41-R41</f>
        <v>0</v>
      </c>
      <c r="T41" s="279" t="e">
        <f t="shared" ref="T41:T50" si="35">ROUND(S41/Q41,10)</f>
        <v>#DIV/0!</v>
      </c>
      <c r="U41" s="158"/>
    </row>
    <row r="42" spans="1:21" s="69" customFormat="1" ht="12.75">
      <c r="A42" t="s">
        <v>276</v>
      </c>
      <c r="B42" t="s">
        <v>444</v>
      </c>
      <c r="C42" s="321" t="s">
        <v>470</v>
      </c>
      <c r="D42" t="s">
        <v>471</v>
      </c>
      <c r="E42">
        <v>8805</v>
      </c>
      <c r="F42">
        <v>8805</v>
      </c>
      <c r="G42" s="263">
        <f t="shared" si="28"/>
        <v>0</v>
      </c>
      <c r="H42" s="279">
        <f t="shared" si="29"/>
        <v>0</v>
      </c>
      <c r="I42">
        <v>0</v>
      </c>
      <c r="J42">
        <v>0</v>
      </c>
      <c r="K42" s="263">
        <f t="shared" si="30"/>
        <v>0</v>
      </c>
      <c r="L42" s="279" t="e">
        <f t="shared" si="31"/>
        <v>#DIV/0!</v>
      </c>
      <c r="M42">
        <v>0</v>
      </c>
      <c r="N42">
        <v>0</v>
      </c>
      <c r="O42" s="263">
        <f t="shared" si="32"/>
        <v>0</v>
      </c>
      <c r="P42" s="279" t="e">
        <f t="shared" si="33"/>
        <v>#DIV/0!</v>
      </c>
      <c r="Q42">
        <v>0</v>
      </c>
      <c r="R42">
        <v>0</v>
      </c>
      <c r="S42" s="263">
        <f t="shared" si="34"/>
        <v>0</v>
      </c>
      <c r="T42" s="279" t="e">
        <f t="shared" si="35"/>
        <v>#DIV/0!</v>
      </c>
      <c r="U42" s="158"/>
    </row>
    <row r="43" spans="1:21" s="69" customFormat="1" ht="12.75">
      <c r="A43" t="s">
        <v>276</v>
      </c>
      <c r="B43" t="s">
        <v>444</v>
      </c>
      <c r="C43" s="321" t="s">
        <v>470</v>
      </c>
      <c r="D43" t="s">
        <v>471</v>
      </c>
      <c r="E43">
        <v>8805</v>
      </c>
      <c r="F43">
        <v>8805</v>
      </c>
      <c r="G43" s="263">
        <f t="shared" si="28"/>
        <v>0</v>
      </c>
      <c r="H43" s="279">
        <f t="shared" si="29"/>
        <v>0</v>
      </c>
      <c r="I43">
        <v>0</v>
      </c>
      <c r="J43">
        <v>0</v>
      </c>
      <c r="K43" s="263">
        <f t="shared" si="30"/>
        <v>0</v>
      </c>
      <c r="L43" s="279" t="e">
        <f t="shared" si="31"/>
        <v>#DIV/0!</v>
      </c>
      <c r="M43">
        <v>0</v>
      </c>
      <c r="N43">
        <v>0</v>
      </c>
      <c r="O43" s="263">
        <f t="shared" si="32"/>
        <v>0</v>
      </c>
      <c r="P43" s="279" t="e">
        <f t="shared" si="33"/>
        <v>#DIV/0!</v>
      </c>
      <c r="Q43">
        <v>0</v>
      </c>
      <c r="R43">
        <v>0</v>
      </c>
      <c r="S43" s="263">
        <f t="shared" si="34"/>
        <v>0</v>
      </c>
      <c r="T43" s="279" t="e">
        <f t="shared" si="35"/>
        <v>#DIV/0!</v>
      </c>
      <c r="U43" s="158"/>
    </row>
    <row r="44" spans="1:21" s="69" customFormat="1" ht="12.75">
      <c r="A44" t="s">
        <v>276</v>
      </c>
      <c r="B44" t="s">
        <v>456</v>
      </c>
      <c r="C44" s="321">
        <v>925458101</v>
      </c>
      <c r="D44" t="s">
        <v>472</v>
      </c>
      <c r="E44">
        <v>3400</v>
      </c>
      <c r="F44">
        <v>3400</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276</v>
      </c>
      <c r="B45" t="s">
        <v>442</v>
      </c>
      <c r="C45" s="321" t="s">
        <v>473</v>
      </c>
      <c r="D45" t="s">
        <v>355</v>
      </c>
      <c r="E45">
        <v>6140</v>
      </c>
      <c r="F45">
        <v>6140</v>
      </c>
      <c r="G45" s="263">
        <f t="shared" si="28"/>
        <v>0</v>
      </c>
      <c r="H45" s="279">
        <f t="shared" si="29"/>
        <v>0</v>
      </c>
      <c r="I45">
        <v>0</v>
      </c>
      <c r="J45">
        <v>0</v>
      </c>
      <c r="K45" s="263">
        <f t="shared" si="30"/>
        <v>0</v>
      </c>
      <c r="L45" s="279" t="e">
        <f t="shared" si="31"/>
        <v>#DIV/0!</v>
      </c>
      <c r="M45">
        <v>0</v>
      </c>
      <c r="N45">
        <v>0</v>
      </c>
      <c r="O45" s="263">
        <f t="shared" si="32"/>
        <v>0</v>
      </c>
      <c r="P45" s="279" t="e">
        <f t="shared" si="33"/>
        <v>#DIV/0!</v>
      </c>
      <c r="Q45">
        <v>0</v>
      </c>
      <c r="R45">
        <v>0</v>
      </c>
      <c r="S45" s="263">
        <f t="shared" si="34"/>
        <v>0</v>
      </c>
      <c r="T45" s="279" t="e">
        <f t="shared" si="35"/>
        <v>#DIV/0!</v>
      </c>
      <c r="U45" s="158"/>
    </row>
    <row r="46" spans="1:21" s="69" customFormat="1" ht="12.75">
      <c r="A46" t="s">
        <v>276</v>
      </c>
      <c r="B46" t="s">
        <v>442</v>
      </c>
      <c r="C46" s="321" t="s">
        <v>473</v>
      </c>
      <c r="D46" t="s">
        <v>355</v>
      </c>
      <c r="E46">
        <v>6140</v>
      </c>
      <c r="F46">
        <v>6140</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276</v>
      </c>
      <c r="B47" t="s">
        <v>442</v>
      </c>
      <c r="C47" s="321" t="s">
        <v>473</v>
      </c>
      <c r="D47" t="s">
        <v>355</v>
      </c>
      <c r="E47">
        <v>6140</v>
      </c>
      <c r="F47">
        <v>6140</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276</v>
      </c>
      <c r="B48" t="s">
        <v>456</v>
      </c>
      <c r="C48" s="321" t="s">
        <v>313</v>
      </c>
      <c r="D48" t="s">
        <v>474</v>
      </c>
      <c r="E48">
        <v>3750</v>
      </c>
      <c r="F48">
        <v>3750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276</v>
      </c>
      <c r="B49" t="s">
        <v>456</v>
      </c>
      <c r="C49" s="321" t="s">
        <v>313</v>
      </c>
      <c r="D49" t="s">
        <v>474</v>
      </c>
      <c r="E49">
        <v>4450</v>
      </c>
      <c r="F49">
        <v>4450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456</v>
      </c>
      <c r="C50" s="321" t="s">
        <v>313</v>
      </c>
      <c r="D50" t="s">
        <v>474</v>
      </c>
      <c r="E50">
        <v>2593</v>
      </c>
      <c r="F50">
        <v>2593</v>
      </c>
      <c r="G50" s="263">
        <f t="shared" si="28"/>
        <v>0</v>
      </c>
      <c r="H50" s="279">
        <f t="shared" si="29"/>
        <v>0</v>
      </c>
      <c r="I50">
        <v>0</v>
      </c>
      <c r="J50">
        <v>0</v>
      </c>
      <c r="K50" s="263">
        <f t="shared" si="30"/>
        <v>0</v>
      </c>
      <c r="L50" s="279" t="e">
        <f t="shared" si="31"/>
        <v>#DIV/0!</v>
      </c>
      <c r="M50">
        <v>0</v>
      </c>
      <c r="N50">
        <v>0</v>
      </c>
      <c r="O50" s="263">
        <f t="shared" si="32"/>
        <v>0</v>
      </c>
      <c r="P50" s="279" t="e">
        <f t="shared" si="33"/>
        <v>#DIV/0!</v>
      </c>
      <c r="Q50">
        <v>0</v>
      </c>
      <c r="R50">
        <v>0</v>
      </c>
      <c r="S50" s="263">
        <f t="shared" si="34"/>
        <v>0</v>
      </c>
      <c r="T50" s="279" t="e">
        <f t="shared" si="35"/>
        <v>#DIV/0!</v>
      </c>
      <c r="U50" s="158"/>
    </row>
    <row r="51" spans="1:21" s="69" customFormat="1" ht="12.75">
      <c r="A51" t="s">
        <v>276</v>
      </c>
      <c r="B51" t="s">
        <v>456</v>
      </c>
      <c r="C51" s="321" t="s">
        <v>416</v>
      </c>
      <c r="D51" t="s">
        <v>475</v>
      </c>
      <c r="E51">
        <v>20000</v>
      </c>
      <c r="F51">
        <v>20000</v>
      </c>
      <c r="G51" s="263">
        <f t="shared" si="24"/>
        <v>0</v>
      </c>
      <c r="H51" s="279">
        <f t="shared" si="25"/>
        <v>0</v>
      </c>
      <c r="I51">
        <v>0</v>
      </c>
      <c r="J51">
        <v>0</v>
      </c>
      <c r="K51" s="263">
        <f t="shared" si="26"/>
        <v>0</v>
      </c>
      <c r="L51" s="279" t="e">
        <f t="shared" si="27"/>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456</v>
      </c>
      <c r="C52" s="321" t="s">
        <v>416</v>
      </c>
      <c r="D52" t="s">
        <v>475</v>
      </c>
      <c r="E52">
        <v>20000</v>
      </c>
      <c r="F52">
        <v>20000</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444</v>
      </c>
      <c r="C53" s="321" t="s">
        <v>459</v>
      </c>
      <c r="D53" t="s">
        <v>460</v>
      </c>
      <c r="E53">
        <v>5497</v>
      </c>
      <c r="F53">
        <v>5497</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444</v>
      </c>
      <c r="C54" s="321" t="s">
        <v>459</v>
      </c>
      <c r="D54" t="s">
        <v>460</v>
      </c>
      <c r="E54">
        <v>5497</v>
      </c>
      <c r="F54">
        <v>5497</v>
      </c>
      <c r="G54" s="263">
        <f t="shared" si="24"/>
        <v>0</v>
      </c>
      <c r="H54" s="279">
        <f t="shared" si="25"/>
        <v>0</v>
      </c>
      <c r="I54">
        <v>0</v>
      </c>
      <c r="J54">
        <v>0</v>
      </c>
      <c r="K54" s="263">
        <f t="shared" si="26"/>
        <v>0</v>
      </c>
      <c r="L54" s="279" t="e">
        <f t="shared" si="27"/>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444</v>
      </c>
      <c r="C55" s="321" t="s">
        <v>459</v>
      </c>
      <c r="D55" t="s">
        <v>460</v>
      </c>
      <c r="E55">
        <v>5497</v>
      </c>
      <c r="F55">
        <v>5497</v>
      </c>
      <c r="G55" s="263">
        <f t="shared" ref="G55" si="36">E55-F55</f>
        <v>0</v>
      </c>
      <c r="H55" s="279">
        <f t="shared" ref="H55" si="37">ROUND(G55/E55,10)</f>
        <v>0</v>
      </c>
      <c r="I55">
        <v>0</v>
      </c>
      <c r="J55">
        <v>0</v>
      </c>
      <c r="K55" s="263">
        <f t="shared" ref="K55" si="38">I55-J55</f>
        <v>0</v>
      </c>
      <c r="L55" s="279" t="e">
        <f t="shared" ref="L55" si="39">ROUND(K55/I55,10)</f>
        <v>#DIV/0!</v>
      </c>
      <c r="M55">
        <v>0</v>
      </c>
      <c r="N55">
        <v>0</v>
      </c>
      <c r="O55" s="263">
        <f t="shared" ref="O55" si="40">M55-N55</f>
        <v>0</v>
      </c>
      <c r="P55" s="279" t="e">
        <f t="shared" ref="P55" si="41">ROUND(O55/M55,10)</f>
        <v>#DIV/0!</v>
      </c>
      <c r="Q55">
        <v>0</v>
      </c>
      <c r="R55">
        <v>0</v>
      </c>
      <c r="S55" s="263">
        <f t="shared" ref="S55" si="42">Q55-R55</f>
        <v>0</v>
      </c>
      <c r="T55" s="279" t="e">
        <f t="shared" ref="T55" si="43">ROUND(S55/Q55,10)</f>
        <v>#DIV/0!</v>
      </c>
      <c r="U55" s="158"/>
    </row>
    <row r="56" spans="1:21" s="69" customFormat="1" ht="15">
      <c r="A56" s="316" t="s">
        <v>276</v>
      </c>
      <c r="B56" s="316" t="s">
        <v>444</v>
      </c>
      <c r="C56" s="325" t="s">
        <v>459</v>
      </c>
      <c r="D56" s="316" t="s">
        <v>460</v>
      </c>
      <c r="E56" s="316">
        <v>5497</v>
      </c>
      <c r="F56" s="316">
        <v>5497</v>
      </c>
      <c r="G56" s="263">
        <f t="shared" si="24"/>
        <v>0</v>
      </c>
      <c r="H56" s="279">
        <f t="shared" si="25"/>
        <v>0</v>
      </c>
      <c r="I56" s="316">
        <v>0</v>
      </c>
      <c r="J56" s="316">
        <v>0</v>
      </c>
      <c r="K56" s="263">
        <f t="shared" si="26"/>
        <v>0</v>
      </c>
      <c r="L56" s="279" t="e">
        <f t="shared" si="27"/>
        <v>#DIV/0!</v>
      </c>
      <c r="M56" s="316">
        <v>0</v>
      </c>
      <c r="N56" s="316">
        <v>0</v>
      </c>
      <c r="O56" s="263">
        <f t="shared" si="4"/>
        <v>0</v>
      </c>
      <c r="P56" s="279" t="e">
        <f t="shared" si="5"/>
        <v>#DIV/0!</v>
      </c>
      <c r="Q56" s="316">
        <v>0</v>
      </c>
      <c r="R56" s="316">
        <v>0</v>
      </c>
      <c r="S56" s="263">
        <f t="shared" si="6"/>
        <v>0</v>
      </c>
      <c r="T56" s="279" t="e">
        <f t="shared" si="7"/>
        <v>#DIV/0!</v>
      </c>
      <c r="U56" s="158"/>
    </row>
    <row r="57" spans="1:21" s="69" customFormat="1" ht="15">
      <c r="A57" s="316" t="s">
        <v>276</v>
      </c>
      <c r="B57" s="316" t="s">
        <v>444</v>
      </c>
      <c r="C57" s="325" t="s">
        <v>459</v>
      </c>
      <c r="D57" s="316" t="s">
        <v>460</v>
      </c>
      <c r="E57" s="316">
        <v>5497</v>
      </c>
      <c r="F57" s="316">
        <v>5497</v>
      </c>
      <c r="G57" s="263">
        <f t="shared" si="24"/>
        <v>0</v>
      </c>
      <c r="H57" s="279">
        <f t="shared" si="25"/>
        <v>0</v>
      </c>
      <c r="I57" s="316">
        <v>0</v>
      </c>
      <c r="J57" s="316">
        <v>0</v>
      </c>
      <c r="K57" s="263">
        <f t="shared" si="26"/>
        <v>0</v>
      </c>
      <c r="L57" s="279" t="e">
        <f t="shared" si="27"/>
        <v>#DIV/0!</v>
      </c>
      <c r="M57" s="316">
        <v>0</v>
      </c>
      <c r="N57" s="316">
        <v>0</v>
      </c>
      <c r="O57" s="263">
        <f t="shared" si="4"/>
        <v>0</v>
      </c>
      <c r="P57" s="279" t="e">
        <f t="shared" si="5"/>
        <v>#DIV/0!</v>
      </c>
      <c r="Q57" s="316">
        <v>0</v>
      </c>
      <c r="R57" s="316">
        <v>0</v>
      </c>
      <c r="S57" s="263">
        <f t="shared" si="6"/>
        <v>0</v>
      </c>
      <c r="T57" s="279" t="e">
        <f t="shared" si="7"/>
        <v>#DIV/0!</v>
      </c>
      <c r="U57" s="158"/>
    </row>
    <row r="58" spans="1:21" s="69" customFormat="1" ht="15">
      <c r="A58" s="316" t="s">
        <v>276</v>
      </c>
      <c r="B58" s="316" t="s">
        <v>444</v>
      </c>
      <c r="C58" s="325" t="s">
        <v>459</v>
      </c>
      <c r="D58" s="316" t="s">
        <v>460</v>
      </c>
      <c r="E58" s="316">
        <v>5497</v>
      </c>
      <c r="F58" s="316">
        <v>5497</v>
      </c>
      <c r="G58" s="263">
        <f t="shared" si="24"/>
        <v>0</v>
      </c>
      <c r="H58" s="279">
        <f t="shared" si="25"/>
        <v>0</v>
      </c>
      <c r="I58" s="316">
        <v>0</v>
      </c>
      <c r="J58" s="316">
        <v>0</v>
      </c>
      <c r="K58" s="263">
        <f t="shared" si="26"/>
        <v>0</v>
      </c>
      <c r="L58" s="279" t="e">
        <f t="shared" si="27"/>
        <v>#DIV/0!</v>
      </c>
      <c r="M58" s="316">
        <v>0</v>
      </c>
      <c r="N58" s="316">
        <v>0</v>
      </c>
      <c r="O58" s="263">
        <f t="shared" si="4"/>
        <v>0</v>
      </c>
      <c r="P58" s="279" t="e">
        <f t="shared" si="5"/>
        <v>#DIV/0!</v>
      </c>
      <c r="Q58" s="316">
        <v>0</v>
      </c>
      <c r="R58" s="316">
        <v>0</v>
      </c>
      <c r="S58" s="263">
        <f t="shared" si="6"/>
        <v>0</v>
      </c>
      <c r="T58" s="279" t="e">
        <f t="shared" si="7"/>
        <v>#DIV/0!</v>
      </c>
      <c r="U58" s="158"/>
    </row>
    <row r="59" spans="1:21" s="209" customFormat="1" ht="15">
      <c r="A59" s="316"/>
      <c r="B59" s="316"/>
      <c r="C59" s="325"/>
      <c r="D59" s="316"/>
      <c r="E59" s="316"/>
      <c r="F59" s="316"/>
      <c r="G59" s="263"/>
      <c r="H59" s="279"/>
      <c r="I59"/>
      <c r="J59"/>
      <c r="K59" s="263"/>
      <c r="L59" s="279"/>
      <c r="M59"/>
      <c r="N59"/>
      <c r="O59" s="263"/>
      <c r="P59" s="279"/>
      <c r="Q59"/>
      <c r="R59"/>
      <c r="S59" s="263"/>
      <c r="T59" s="279"/>
      <c r="U59" s="206"/>
    </row>
    <row r="60" spans="1:21" s="160" customFormat="1" ht="12.75">
      <c r="A60" s="174" t="s">
        <v>143</v>
      </c>
      <c r="B60" s="182"/>
      <c r="C60" s="326"/>
      <c r="D60" s="182"/>
      <c r="E60" s="184"/>
      <c r="F60" s="274"/>
      <c r="G60" s="162"/>
      <c r="H60" s="162"/>
      <c r="I60" s="167"/>
      <c r="J60" s="161"/>
      <c r="K60" s="162"/>
      <c r="L60" s="162"/>
      <c r="M60" s="167"/>
      <c r="N60" s="161"/>
      <c r="O60" s="162"/>
      <c r="P60" s="162"/>
      <c r="Q60" s="167"/>
      <c r="R60" s="161"/>
      <c r="S60" s="162"/>
      <c r="T60" s="162"/>
      <c r="U60" s="161"/>
    </row>
    <row r="61" spans="1:21" s="67" customFormat="1">
      <c r="A61" s="116"/>
      <c r="B61" s="115"/>
      <c r="C61" s="118"/>
      <c r="D61" s="117"/>
      <c r="E61" s="207"/>
      <c r="F61" s="274"/>
      <c r="G61" s="156"/>
      <c r="H61" s="156"/>
      <c r="I61" s="167"/>
      <c r="J61" s="156"/>
      <c r="K61" s="156"/>
      <c r="L61" s="156"/>
      <c r="M61" s="167"/>
      <c r="N61" s="156"/>
      <c r="O61" s="156"/>
      <c r="P61" s="156"/>
      <c r="Q61" s="167"/>
      <c r="R61" s="156"/>
      <c r="S61" s="156"/>
      <c r="T61" s="156"/>
      <c r="U61" s="61"/>
    </row>
    <row r="62" spans="1:21" s="69" customFormat="1">
      <c r="A62" s="116"/>
      <c r="B62" s="115"/>
      <c r="C62" s="118"/>
      <c r="D62" s="117"/>
      <c r="E62" s="208">
        <f>SUM(E2:E61)</f>
        <v>528692</v>
      </c>
      <c r="F62" s="275">
        <f>SUM(F2:F61)</f>
        <v>528692</v>
      </c>
      <c r="G62" s="169">
        <f>SUM(G2:G61)</f>
        <v>0</v>
      </c>
      <c r="H62" s="279">
        <f>ROUND(G62/E62,10)</f>
        <v>0</v>
      </c>
      <c r="I62" s="168">
        <f>SUM(I2:I61)</f>
        <v>10206.529999999999</v>
      </c>
      <c r="J62" s="169">
        <f>SUM(J2:J61)</f>
        <v>10206.529999999999</v>
      </c>
      <c r="K62" s="169">
        <f>SUM(K2:K61)</f>
        <v>0</v>
      </c>
      <c r="L62" s="280">
        <f>ROUND(K62/I62,10)</f>
        <v>0</v>
      </c>
      <c r="M62" s="168">
        <f>SUM(M2:M61)</f>
        <v>760.33</v>
      </c>
      <c r="N62" s="169">
        <f>SUM(N2:N61)</f>
        <v>760.33</v>
      </c>
      <c r="O62" s="169">
        <f>SUM(O2:O61)</f>
        <v>0</v>
      </c>
      <c r="P62" s="280">
        <f>ROUND(O62/M62,10)</f>
        <v>0</v>
      </c>
      <c r="Q62" s="168">
        <f>SUM(Q2:Q61)</f>
        <v>19.16</v>
      </c>
      <c r="R62" s="169">
        <f>SUM(R2:R61)</f>
        <v>19.16</v>
      </c>
      <c r="S62" s="169">
        <f t="shared" ref="S62" si="44">SUM(S2:S61)</f>
        <v>0</v>
      </c>
      <c r="T62" s="280">
        <f>ROUND(S62/Q62,10)</f>
        <v>0</v>
      </c>
      <c r="U62" s="169">
        <f>SUM(U2:U61)</f>
        <v>0</v>
      </c>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4" spans="1:21">
      <c r="A64" s="116"/>
      <c r="B64" s="115"/>
      <c r="C64" s="118"/>
      <c r="D64" s="117"/>
      <c r="E64" s="117"/>
      <c r="F64" s="276"/>
      <c r="G64" s="163"/>
      <c r="H64" s="163"/>
      <c r="I64" s="164"/>
      <c r="J64" s="115"/>
      <c r="K64" s="115"/>
      <c r="L64" s="115"/>
      <c r="M64" s="164"/>
      <c r="N64" s="164"/>
      <c r="O64" s="164"/>
      <c r="P64" s="164"/>
      <c r="Q64" s="164"/>
      <c r="R64" s="164"/>
      <c r="S64" s="164"/>
      <c r="T64" s="164"/>
      <c r="U64" s="164"/>
    </row>
    <row r="66" spans="1:17">
      <c r="A66" s="72"/>
      <c r="Q6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49.74</v>
      </c>
      <c r="E2" s="316">
        <v>49.74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49.74</v>
      </c>
      <c r="E8" s="269">
        <f>SUM(E2:E7)</f>
        <v>49.74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458</v>
      </c>
      <c r="C2" s="316">
        <v>3050</v>
      </c>
      <c r="D2" s="320">
        <v>43600</v>
      </c>
      <c r="E2" s="316" t="s">
        <v>444</v>
      </c>
      <c r="F2" s="316">
        <v>869.25</v>
      </c>
      <c r="G2" s="316"/>
      <c r="H2" s="202">
        <f t="shared" ref="H2:H63" si="0">F2-G2</f>
        <v>869.25</v>
      </c>
      <c r="I2" s="285">
        <f t="shared" ref="I2:I63" si="1">ROUND(H2/F2,10)</f>
        <v>1</v>
      </c>
      <c r="J2">
        <v>977.3</v>
      </c>
      <c r="K2">
        <v>988.51</v>
      </c>
      <c r="L2">
        <v>11.21</v>
      </c>
      <c r="M2"/>
      <c r="N2"/>
      <c r="O2"/>
      <c r="P2" s="202">
        <f t="shared" ref="P2:P63" si="2">J2-N2</f>
        <v>977.3</v>
      </c>
      <c r="Q2" s="283">
        <f>ROUND(P2/J2,10)</f>
        <v>1</v>
      </c>
      <c r="R2" s="202">
        <f>K2-M2</f>
        <v>988.51</v>
      </c>
      <c r="S2" s="283">
        <f>ROUND(R2/K2,10)</f>
        <v>1</v>
      </c>
      <c r="T2" s="202">
        <f>L2-O2</f>
        <v>11.21</v>
      </c>
      <c r="U2" s="283">
        <f>ROUND(T2/L2,10)</f>
        <v>1</v>
      </c>
      <c r="V2" s="8"/>
    </row>
    <row r="3" spans="1:22" ht="15">
      <c r="A3" s="325" t="s">
        <v>459</v>
      </c>
      <c r="B3" s="316" t="s">
        <v>460</v>
      </c>
      <c r="C3" s="316">
        <v>5497</v>
      </c>
      <c r="D3" s="320">
        <v>43521</v>
      </c>
      <c r="E3" s="316" t="s">
        <v>444</v>
      </c>
      <c r="F3" s="316">
        <v>3710.47</v>
      </c>
      <c r="G3" s="316"/>
      <c r="H3" s="202">
        <f t="shared" si="0"/>
        <v>3710.47</v>
      </c>
      <c r="I3" s="285">
        <f t="shared" si="1"/>
        <v>1</v>
      </c>
      <c r="J3">
        <v>4211.01</v>
      </c>
      <c r="K3">
        <v>4219.55</v>
      </c>
      <c r="L3">
        <v>8.5399999999999991</v>
      </c>
      <c r="M3"/>
      <c r="N3"/>
      <c r="O3"/>
      <c r="P3" s="202">
        <f t="shared" si="2"/>
        <v>4211.01</v>
      </c>
      <c r="Q3" s="283">
        <f t="shared" ref="Q3:Q64" si="3">ROUND(P3/J3,10)</f>
        <v>1</v>
      </c>
      <c r="R3" s="202">
        <f t="shared" ref="R3:R63" si="4">K3-M3</f>
        <v>4219.55</v>
      </c>
      <c r="S3" s="283">
        <f t="shared" ref="S3:S63" si="5">ROUND(R3/K3,10)</f>
        <v>1</v>
      </c>
      <c r="T3" s="202">
        <f t="shared" ref="T3:T63" si="6">L3-O3</f>
        <v>8.5399999999999991</v>
      </c>
      <c r="U3" s="283">
        <f t="shared" ref="U3:U63" si="7">ROUND(T3/L3,10)</f>
        <v>1</v>
      </c>
      <c r="V3" s="8"/>
    </row>
    <row r="4" spans="1:22" ht="15">
      <c r="A4" s="325">
        <v>599933900</v>
      </c>
      <c r="B4" s="316" t="s">
        <v>458</v>
      </c>
      <c r="C4" s="316">
        <v>3050</v>
      </c>
      <c r="D4" s="320">
        <v>44315</v>
      </c>
      <c r="E4" s="316" t="s">
        <v>444</v>
      </c>
      <c r="F4" s="316">
        <v>841.8</v>
      </c>
      <c r="G4" s="316"/>
      <c r="H4" s="202">
        <f t="shared" si="0"/>
        <v>841.8</v>
      </c>
      <c r="I4" s="285">
        <f t="shared" si="1"/>
        <v>1</v>
      </c>
      <c r="J4">
        <v>1017.02</v>
      </c>
      <c r="K4">
        <v>957.29</v>
      </c>
      <c r="L4">
        <v>-59.73</v>
      </c>
      <c r="M4"/>
      <c r="N4"/>
      <c r="O4"/>
      <c r="P4" s="202">
        <f t="shared" si="2"/>
        <v>1017.02</v>
      </c>
      <c r="Q4" s="283">
        <f t="shared" si="3"/>
        <v>1</v>
      </c>
      <c r="R4" s="202">
        <f t="shared" si="4"/>
        <v>957.29</v>
      </c>
      <c r="S4" s="283">
        <f t="shared" si="5"/>
        <v>1</v>
      </c>
      <c r="T4" s="202">
        <f t="shared" si="6"/>
        <v>-59.73</v>
      </c>
      <c r="U4" s="283">
        <f t="shared" si="7"/>
        <v>1</v>
      </c>
      <c r="V4" s="8"/>
    </row>
    <row r="5" spans="1:22" ht="15">
      <c r="A5" s="325" t="s">
        <v>278</v>
      </c>
      <c r="B5" s="316" t="s">
        <v>275</v>
      </c>
      <c r="C5" s="316">
        <v>948836.37</v>
      </c>
      <c r="D5" s="320">
        <v>44562</v>
      </c>
      <c r="E5" s="316" t="s">
        <v>456</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622959906</v>
      </c>
      <c r="B6" s="316" t="s">
        <v>461</v>
      </c>
      <c r="C6" s="316">
        <v>64434</v>
      </c>
      <c r="D6" s="320">
        <v>44649</v>
      </c>
      <c r="E6" s="316" t="s">
        <v>448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295</v>
      </c>
      <c r="C7" s="316">
        <v>1495</v>
      </c>
      <c r="D7" s="320">
        <v>42871</v>
      </c>
      <c r="E7" s="316" t="s">
        <v>444</v>
      </c>
      <c r="F7" s="316">
        <v>788.61</v>
      </c>
      <c r="G7" s="316"/>
      <c r="H7" s="202">
        <f t="shared" si="0"/>
        <v>788.61</v>
      </c>
      <c r="I7" s="285">
        <f t="shared" si="1"/>
        <v>1</v>
      </c>
      <c r="J7">
        <v>861.4</v>
      </c>
      <c r="K7">
        <v>896.81</v>
      </c>
      <c r="L7">
        <v>35.409999999999997</v>
      </c>
      <c r="M7"/>
      <c r="N7"/>
      <c r="O7"/>
      <c r="P7" s="202">
        <f t="shared" si="2"/>
        <v>861.4</v>
      </c>
      <c r="Q7" s="283">
        <f t="shared" si="3"/>
        <v>1</v>
      </c>
      <c r="R7" s="202">
        <f t="shared" si="4"/>
        <v>896.81</v>
      </c>
      <c r="S7" s="283">
        <f t="shared" si="5"/>
        <v>1</v>
      </c>
      <c r="T7" s="202">
        <f t="shared" si="6"/>
        <v>35.409999999999997</v>
      </c>
      <c r="U7" s="283">
        <f t="shared" si="7"/>
        <v>1</v>
      </c>
      <c r="V7" s="8"/>
    </row>
    <row r="8" spans="1:22" ht="15">
      <c r="A8" s="325">
        <v>403197908</v>
      </c>
      <c r="B8" s="316" t="s">
        <v>295</v>
      </c>
      <c r="C8" s="316">
        <v>2330</v>
      </c>
      <c r="D8" s="320">
        <v>44334</v>
      </c>
      <c r="E8" s="316" t="s">
        <v>444</v>
      </c>
      <c r="F8" s="316">
        <v>1843.61</v>
      </c>
      <c r="G8" s="316"/>
      <c r="H8" s="202">
        <f t="shared" si="0"/>
        <v>1843.61</v>
      </c>
      <c r="I8" s="285">
        <f t="shared" si="1"/>
        <v>1</v>
      </c>
      <c r="J8">
        <v>2225.98</v>
      </c>
      <c r="K8">
        <v>2096.5500000000002</v>
      </c>
      <c r="L8">
        <v>-129.43</v>
      </c>
      <c r="M8"/>
      <c r="N8"/>
      <c r="O8"/>
      <c r="P8" s="202">
        <f t="shared" si="2"/>
        <v>2225.98</v>
      </c>
      <c r="Q8" s="283">
        <f t="shared" ref="Q8" si="8">ROUND(P8/J8,10)</f>
        <v>1</v>
      </c>
      <c r="R8" s="202">
        <f t="shared" si="4"/>
        <v>2096.5500000000002</v>
      </c>
      <c r="S8" s="283">
        <f t="shared" ref="S8" si="9">ROUND(R8/K8,10)</f>
        <v>1</v>
      </c>
      <c r="T8" s="202">
        <f t="shared" si="6"/>
        <v>-129.43</v>
      </c>
      <c r="U8" s="283">
        <f t="shared" si="7"/>
        <v>1</v>
      </c>
      <c r="V8" s="8"/>
    </row>
    <row r="9" spans="1:22" ht="15">
      <c r="A9" s="325">
        <v>403197908</v>
      </c>
      <c r="B9" s="316" t="s">
        <v>295</v>
      </c>
      <c r="C9" s="316">
        <v>1930</v>
      </c>
      <c r="D9" s="320">
        <v>43235</v>
      </c>
      <c r="E9" s="316" t="s">
        <v>444</v>
      </c>
      <c r="F9" s="316">
        <v>1323.5</v>
      </c>
      <c r="G9" s="316"/>
      <c r="H9" s="202">
        <f t="shared" si="0"/>
        <v>1323.5</v>
      </c>
      <c r="I9" s="285">
        <f t="shared" si="1"/>
        <v>1</v>
      </c>
      <c r="J9">
        <v>1572.25</v>
      </c>
      <c r="K9">
        <v>1505.08</v>
      </c>
      <c r="L9">
        <v>-67.17</v>
      </c>
      <c r="M9"/>
      <c r="N9"/>
      <c r="O9"/>
      <c r="P9" s="202">
        <f t="shared" si="2"/>
        <v>1572.25</v>
      </c>
      <c r="Q9" s="283">
        <f t="shared" si="3"/>
        <v>1</v>
      </c>
      <c r="R9" s="202">
        <f t="shared" si="4"/>
        <v>1505.08</v>
      </c>
      <c r="S9" s="283">
        <f t="shared" si="5"/>
        <v>1</v>
      </c>
      <c r="T9" s="202">
        <f t="shared" si="6"/>
        <v>-67.17</v>
      </c>
      <c r="U9" s="283">
        <f t="shared" si="7"/>
        <v>1</v>
      </c>
      <c r="V9" s="8"/>
    </row>
    <row r="10" spans="1:22" ht="15">
      <c r="A10" s="325">
        <v>403197908</v>
      </c>
      <c r="B10" s="316" t="s">
        <v>295</v>
      </c>
      <c r="C10" s="316">
        <v>2330</v>
      </c>
      <c r="D10" s="320">
        <v>43599</v>
      </c>
      <c r="E10" s="316" t="s">
        <v>444</v>
      </c>
      <c r="F10" s="316">
        <v>2058.6999999999998</v>
      </c>
      <c r="G10" s="316"/>
      <c r="H10" s="202">
        <f t="shared" si="0"/>
        <v>2058.6999999999998</v>
      </c>
      <c r="I10" s="285">
        <f t="shared" si="1"/>
        <v>1</v>
      </c>
      <c r="J10">
        <v>2314.8000000000002</v>
      </c>
      <c r="K10">
        <v>2341.15</v>
      </c>
      <c r="L10">
        <v>26.35</v>
      </c>
      <c r="M10"/>
      <c r="N10"/>
      <c r="O10"/>
      <c r="P10" s="202">
        <f t="shared" si="2"/>
        <v>2314.8000000000002</v>
      </c>
      <c r="Q10" s="283">
        <f t="shared" si="3"/>
        <v>1</v>
      </c>
      <c r="R10" s="202">
        <f t="shared" si="4"/>
        <v>2341.15</v>
      </c>
      <c r="S10" s="283">
        <f t="shared" si="5"/>
        <v>1</v>
      </c>
      <c r="T10" s="202">
        <f t="shared" si="6"/>
        <v>26.35</v>
      </c>
      <c r="U10" s="283">
        <f t="shared" si="7"/>
        <v>1</v>
      </c>
      <c r="V10" s="8"/>
    </row>
    <row r="11" spans="1:22" ht="15">
      <c r="A11" s="325">
        <v>474184900</v>
      </c>
      <c r="B11" s="316" t="s">
        <v>373</v>
      </c>
      <c r="C11" s="316">
        <v>3329</v>
      </c>
      <c r="D11" s="320">
        <v>42859</v>
      </c>
      <c r="E11" s="316" t="s">
        <v>444</v>
      </c>
      <c r="F11" s="316">
        <v>1053.6300000000001</v>
      </c>
      <c r="G11" s="316"/>
      <c r="H11" s="202">
        <f t="shared" si="0"/>
        <v>1053.6300000000001</v>
      </c>
      <c r="I11" s="285">
        <f t="shared" si="1"/>
        <v>1</v>
      </c>
      <c r="J11">
        <v>1148.6099999999999</v>
      </c>
      <c r="K11">
        <v>1198.19</v>
      </c>
      <c r="L11">
        <v>49.58</v>
      </c>
      <c r="M11"/>
      <c r="N11"/>
      <c r="O11"/>
      <c r="P11" s="202">
        <f t="shared" si="2"/>
        <v>1148.6099999999999</v>
      </c>
      <c r="Q11" s="283">
        <f t="shared" si="3"/>
        <v>1</v>
      </c>
      <c r="R11" s="202">
        <f t="shared" si="4"/>
        <v>1198.19</v>
      </c>
      <c r="S11" s="283">
        <f t="shared" si="5"/>
        <v>1</v>
      </c>
      <c r="T11" s="202">
        <f t="shared" si="6"/>
        <v>49.58</v>
      </c>
      <c r="U11" s="283">
        <f t="shared" si="7"/>
        <v>1</v>
      </c>
      <c r="V11" s="8"/>
    </row>
    <row r="12" spans="1:22" ht="15">
      <c r="A12" s="325">
        <v>474184900</v>
      </c>
      <c r="B12" s="316" t="s">
        <v>373</v>
      </c>
      <c r="C12" s="316">
        <v>4299</v>
      </c>
      <c r="D12" s="320">
        <v>43223</v>
      </c>
      <c r="E12" s="316" t="s">
        <v>444</v>
      </c>
      <c r="F12" s="316">
        <v>1417.33</v>
      </c>
      <c r="G12" s="316"/>
      <c r="H12" s="202">
        <f t="shared" si="0"/>
        <v>1417.33</v>
      </c>
      <c r="I12" s="285">
        <f t="shared" si="1"/>
        <v>1</v>
      </c>
      <c r="J12">
        <v>1712.41</v>
      </c>
      <c r="K12">
        <v>1611.79</v>
      </c>
      <c r="L12">
        <v>-100.62</v>
      </c>
      <c r="M12"/>
      <c r="N12"/>
      <c r="O12"/>
      <c r="P12" s="202">
        <f t="shared" si="2"/>
        <v>1712.41</v>
      </c>
      <c r="Q12" s="283">
        <f t="shared" si="3"/>
        <v>1</v>
      </c>
      <c r="R12" s="202">
        <f t="shared" si="4"/>
        <v>1611.79</v>
      </c>
      <c r="S12" s="283">
        <f t="shared" si="5"/>
        <v>1</v>
      </c>
      <c r="T12" s="202">
        <f t="shared" si="6"/>
        <v>-100.62</v>
      </c>
      <c r="U12" s="283">
        <f t="shared" si="7"/>
        <v>1</v>
      </c>
      <c r="V12" s="8"/>
    </row>
    <row r="13" spans="1:22" ht="15">
      <c r="A13" s="325">
        <v>474184900</v>
      </c>
      <c r="B13" s="316" t="s">
        <v>373</v>
      </c>
      <c r="C13" s="316">
        <v>5099</v>
      </c>
      <c r="D13" s="320">
        <v>43587</v>
      </c>
      <c r="E13" s="316" t="s">
        <v>444</v>
      </c>
      <c r="F13" s="316">
        <v>1681.08</v>
      </c>
      <c r="G13" s="316"/>
      <c r="H13" s="202">
        <f t="shared" si="0"/>
        <v>1681.08</v>
      </c>
      <c r="I13" s="285">
        <f t="shared" si="1"/>
        <v>1</v>
      </c>
      <c r="J13">
        <v>1877.09</v>
      </c>
      <c r="K13">
        <v>1911.72</v>
      </c>
      <c r="L13">
        <v>34.630000000000003</v>
      </c>
      <c r="M13"/>
      <c r="N13"/>
      <c r="O13"/>
      <c r="P13" s="202">
        <f t="shared" si="2"/>
        <v>1877.09</v>
      </c>
      <c r="Q13" s="283">
        <f t="shared" si="3"/>
        <v>1</v>
      </c>
      <c r="R13" s="202">
        <f t="shared" si="4"/>
        <v>1911.72</v>
      </c>
      <c r="S13" s="283">
        <f t="shared" si="5"/>
        <v>1</v>
      </c>
      <c r="T13" s="202">
        <f t="shared" si="6"/>
        <v>34.630000000000003</v>
      </c>
      <c r="U13" s="283">
        <f t="shared" si="7"/>
        <v>1</v>
      </c>
      <c r="V13" s="8"/>
    </row>
    <row r="14" spans="1:22" ht="15">
      <c r="A14" s="325">
        <v>474184900</v>
      </c>
      <c r="B14" s="316" t="s">
        <v>373</v>
      </c>
      <c r="C14" s="316">
        <v>5099</v>
      </c>
      <c r="D14" s="320">
        <v>43985</v>
      </c>
      <c r="E14" s="316" t="s">
        <v>444</v>
      </c>
      <c r="F14" s="316">
        <v>1748.32</v>
      </c>
      <c r="G14" s="316"/>
      <c r="H14" s="202">
        <f t="shared" si="0"/>
        <v>1748.32</v>
      </c>
      <c r="I14" s="285">
        <f t="shared" si="1"/>
        <v>1</v>
      </c>
      <c r="J14">
        <v>1944.74</v>
      </c>
      <c r="K14">
        <v>1988.19</v>
      </c>
      <c r="L14">
        <v>43.45</v>
      </c>
      <c r="M14"/>
      <c r="N14"/>
      <c r="O14"/>
      <c r="P14" s="202">
        <f t="shared" si="2"/>
        <v>1944.74</v>
      </c>
      <c r="Q14" s="283">
        <f t="shared" si="3"/>
        <v>1</v>
      </c>
      <c r="R14" s="202">
        <f t="shared" si="4"/>
        <v>1988.19</v>
      </c>
      <c r="S14" s="283">
        <f t="shared" si="5"/>
        <v>1</v>
      </c>
      <c r="T14" s="202">
        <f t="shared" si="6"/>
        <v>43.45</v>
      </c>
      <c r="U14" s="283">
        <f t="shared" si="7"/>
        <v>1</v>
      </c>
      <c r="V14" s="8"/>
    </row>
    <row r="15" spans="1:22" ht="15">
      <c r="A15" s="325">
        <v>474184900</v>
      </c>
      <c r="B15" s="316" t="s">
        <v>373</v>
      </c>
      <c r="C15" s="316">
        <v>5099</v>
      </c>
      <c r="D15" s="320">
        <v>44314</v>
      </c>
      <c r="E15" s="316" t="s">
        <v>444</v>
      </c>
      <c r="F15" s="316">
        <v>1882.81</v>
      </c>
      <c r="G15" s="316"/>
      <c r="H15" s="202">
        <f t="shared" si="0"/>
        <v>1882.81</v>
      </c>
      <c r="I15" s="285">
        <f t="shared" si="1"/>
        <v>1</v>
      </c>
      <c r="J15">
        <v>2274.9</v>
      </c>
      <c r="K15">
        <v>2141.13</v>
      </c>
      <c r="L15">
        <v>-133.77000000000001</v>
      </c>
      <c r="M15"/>
      <c r="N15"/>
      <c r="O15"/>
      <c r="P15" s="202">
        <f t="shared" si="2"/>
        <v>2274.9</v>
      </c>
      <c r="Q15" s="283">
        <f t="shared" si="3"/>
        <v>1</v>
      </c>
      <c r="R15" s="202">
        <f t="shared" si="4"/>
        <v>2141.13</v>
      </c>
      <c r="S15" s="283">
        <f t="shared" si="5"/>
        <v>1</v>
      </c>
      <c r="T15" s="202">
        <f t="shared" si="6"/>
        <v>-133.77000000000001</v>
      </c>
      <c r="U15" s="283">
        <f t="shared" si="7"/>
        <v>1</v>
      </c>
      <c r="V15" s="8"/>
    </row>
    <row r="16" spans="1:22" ht="15">
      <c r="A16" s="325">
        <v>533004909</v>
      </c>
      <c r="B16" s="316" t="s">
        <v>462</v>
      </c>
      <c r="C16" s="316">
        <v>6807</v>
      </c>
      <c r="D16" s="320">
        <v>44348</v>
      </c>
      <c r="E16" s="316" t="s">
        <v>444</v>
      </c>
      <c r="F16" s="316">
        <v>438.37</v>
      </c>
      <c r="G16" s="316"/>
      <c r="H16" s="202">
        <f t="shared" si="0"/>
        <v>438.37</v>
      </c>
      <c r="I16" s="285">
        <f t="shared" si="1"/>
        <v>1</v>
      </c>
      <c r="J16">
        <v>534</v>
      </c>
      <c r="K16">
        <v>498.51</v>
      </c>
      <c r="L16">
        <v>-35.49</v>
      </c>
      <c r="M16"/>
      <c r="N16"/>
      <c r="O16"/>
      <c r="P16" s="202">
        <f t="shared" si="2"/>
        <v>534</v>
      </c>
      <c r="Q16" s="283">
        <f t="shared" si="3"/>
        <v>1</v>
      </c>
      <c r="R16" s="202">
        <f t="shared" si="4"/>
        <v>498.51</v>
      </c>
      <c r="S16" s="283">
        <f t="shared" si="5"/>
        <v>1</v>
      </c>
      <c r="T16" s="202">
        <f t="shared" si="6"/>
        <v>-35.49</v>
      </c>
      <c r="U16" s="283">
        <f t="shared" si="7"/>
        <v>1</v>
      </c>
      <c r="V16" s="8"/>
    </row>
    <row r="17" spans="1:22" ht="15">
      <c r="A17" s="325">
        <v>533004909</v>
      </c>
      <c r="B17" s="316" t="s">
        <v>462</v>
      </c>
      <c r="C17" s="316">
        <v>6807</v>
      </c>
      <c r="D17" s="320">
        <v>43616</v>
      </c>
      <c r="E17" s="316" t="s">
        <v>444</v>
      </c>
      <c r="F17" s="316">
        <v>663.68</v>
      </c>
      <c r="G17" s="316"/>
      <c r="H17" s="202">
        <f t="shared" si="0"/>
        <v>663.68</v>
      </c>
      <c r="I17" s="285">
        <f t="shared" si="1"/>
        <v>1</v>
      </c>
      <c r="J17">
        <v>739.51</v>
      </c>
      <c r="K17">
        <v>754.74</v>
      </c>
      <c r="L17">
        <v>15.23</v>
      </c>
      <c r="M17"/>
      <c r="N17"/>
      <c r="O17"/>
      <c r="P17" s="202">
        <f t="shared" si="2"/>
        <v>739.51</v>
      </c>
      <c r="Q17" s="283">
        <f t="shared" si="3"/>
        <v>1</v>
      </c>
      <c r="R17" s="202">
        <f t="shared" si="4"/>
        <v>754.74</v>
      </c>
      <c r="S17" s="283">
        <f t="shared" si="5"/>
        <v>1</v>
      </c>
      <c r="T17" s="202">
        <f t="shared" si="6"/>
        <v>15.23</v>
      </c>
      <c r="U17" s="283">
        <f t="shared" si="7"/>
        <v>1</v>
      </c>
      <c r="V17" s="8"/>
    </row>
    <row r="18" spans="1:22" ht="15">
      <c r="A18" s="325">
        <v>533004909</v>
      </c>
      <c r="B18" s="316" t="s">
        <v>462</v>
      </c>
      <c r="C18" s="316">
        <v>6807</v>
      </c>
      <c r="D18" s="320">
        <v>43984</v>
      </c>
      <c r="E18" s="316" t="s">
        <v>444</v>
      </c>
      <c r="F18" s="316">
        <v>619.44000000000005</v>
      </c>
      <c r="G18" s="316"/>
      <c r="H18" s="202">
        <f t="shared" si="0"/>
        <v>619.44000000000005</v>
      </c>
      <c r="I18" s="285">
        <f t="shared" si="1"/>
        <v>1</v>
      </c>
      <c r="J18">
        <v>684.82</v>
      </c>
      <c r="K18">
        <v>704.43</v>
      </c>
      <c r="L18">
        <v>19.61</v>
      </c>
      <c r="M18"/>
      <c r="N18"/>
      <c r="O18"/>
      <c r="P18" s="202">
        <f t="shared" si="2"/>
        <v>684.82</v>
      </c>
      <c r="Q18" s="283">
        <f t="shared" si="3"/>
        <v>1</v>
      </c>
      <c r="R18" s="202">
        <f t="shared" si="4"/>
        <v>704.43</v>
      </c>
      <c r="S18" s="283">
        <f t="shared" si="5"/>
        <v>1</v>
      </c>
      <c r="T18" s="202">
        <f t="shared" si="6"/>
        <v>19.61</v>
      </c>
      <c r="U18" s="283">
        <f t="shared" si="7"/>
        <v>1</v>
      </c>
      <c r="V18" s="8"/>
    </row>
    <row r="19" spans="1:22" ht="15">
      <c r="A19" s="325">
        <v>575035902</v>
      </c>
      <c r="B19" s="316" t="s">
        <v>463</v>
      </c>
      <c r="C19" s="316">
        <v>16586</v>
      </c>
      <c r="D19" s="320">
        <v>42878</v>
      </c>
      <c r="E19" s="316" t="s">
        <v>444</v>
      </c>
      <c r="F19" s="316">
        <v>349.96</v>
      </c>
      <c r="G19" s="316"/>
      <c r="H19" s="202">
        <f t="shared" si="0"/>
        <v>349.96</v>
      </c>
      <c r="I19" s="285">
        <f t="shared" si="1"/>
        <v>1</v>
      </c>
      <c r="J19">
        <v>391.78</v>
      </c>
      <c r="K19">
        <v>397.97</v>
      </c>
      <c r="L19">
        <v>6.19</v>
      </c>
      <c r="M19"/>
      <c r="N19"/>
      <c r="O19"/>
      <c r="P19" s="202">
        <f t="shared" si="2"/>
        <v>391.78</v>
      </c>
      <c r="Q19" s="283">
        <f t="shared" si="3"/>
        <v>1</v>
      </c>
      <c r="R19" s="202">
        <f t="shared" si="4"/>
        <v>397.97</v>
      </c>
      <c r="S19" s="283">
        <f t="shared" si="5"/>
        <v>1</v>
      </c>
      <c r="T19" s="202">
        <f t="shared" si="6"/>
        <v>6.19</v>
      </c>
      <c r="U19" s="283">
        <f t="shared" si="7"/>
        <v>1</v>
      </c>
      <c r="V19" s="8"/>
    </row>
    <row r="20" spans="1:22" ht="15">
      <c r="A20" s="325">
        <v>575035902</v>
      </c>
      <c r="B20" s="316" t="s">
        <v>463</v>
      </c>
      <c r="C20" s="316">
        <v>16586</v>
      </c>
      <c r="D20" s="320">
        <v>42878</v>
      </c>
      <c r="E20" s="316" t="s">
        <v>444</v>
      </c>
      <c r="F20" s="316">
        <v>481.2</v>
      </c>
      <c r="G20" s="316"/>
      <c r="H20" s="202">
        <f t="shared" si="0"/>
        <v>481.2</v>
      </c>
      <c r="I20" s="285">
        <f t="shared" si="1"/>
        <v>1</v>
      </c>
      <c r="J20">
        <v>538.70000000000005</v>
      </c>
      <c r="K20">
        <v>547.22</v>
      </c>
      <c r="L20">
        <v>8.52</v>
      </c>
      <c r="M20"/>
      <c r="N20"/>
      <c r="O20"/>
      <c r="P20" s="202">
        <f t="shared" si="2"/>
        <v>538.70000000000005</v>
      </c>
      <c r="Q20" s="283">
        <f t="shared" si="3"/>
        <v>1</v>
      </c>
      <c r="R20" s="202">
        <f t="shared" si="4"/>
        <v>547.22</v>
      </c>
      <c r="S20" s="283">
        <f t="shared" si="5"/>
        <v>1</v>
      </c>
      <c r="T20" s="202">
        <f t="shared" si="6"/>
        <v>8.52</v>
      </c>
      <c r="U20" s="283">
        <f t="shared" si="7"/>
        <v>1</v>
      </c>
      <c r="V20" s="8"/>
    </row>
    <row r="21" spans="1:22" ht="15">
      <c r="A21" s="325">
        <v>575035902</v>
      </c>
      <c r="B21" s="316" t="s">
        <v>463</v>
      </c>
      <c r="C21" s="316">
        <v>21421</v>
      </c>
      <c r="D21" s="320">
        <v>43249</v>
      </c>
      <c r="E21" s="316" t="s">
        <v>444</v>
      </c>
      <c r="F21" s="316">
        <v>621.48</v>
      </c>
      <c r="G21" s="316"/>
      <c r="H21" s="202">
        <f t="shared" si="0"/>
        <v>621.48</v>
      </c>
      <c r="I21" s="285">
        <f t="shared" si="1"/>
        <v>1</v>
      </c>
      <c r="J21">
        <v>724.3</v>
      </c>
      <c r="K21">
        <v>706.75</v>
      </c>
      <c r="L21">
        <v>-17.55</v>
      </c>
      <c r="M21"/>
      <c r="N21"/>
      <c r="O21"/>
      <c r="P21" s="202">
        <f t="shared" si="2"/>
        <v>724.3</v>
      </c>
      <c r="Q21" s="283">
        <f t="shared" si="3"/>
        <v>1</v>
      </c>
      <c r="R21" s="202">
        <f t="shared" si="4"/>
        <v>706.75</v>
      </c>
      <c r="S21" s="283">
        <f t="shared" si="5"/>
        <v>1</v>
      </c>
      <c r="T21" s="202">
        <f t="shared" si="6"/>
        <v>-17.55</v>
      </c>
      <c r="U21" s="283">
        <f t="shared" si="7"/>
        <v>1</v>
      </c>
      <c r="V21" s="8"/>
    </row>
    <row r="22" spans="1:22" ht="15">
      <c r="A22" s="325">
        <v>588950907</v>
      </c>
      <c r="B22" s="316" t="s">
        <v>350</v>
      </c>
      <c r="C22" s="316">
        <v>26729</v>
      </c>
      <c r="D22" s="320">
        <v>44257</v>
      </c>
      <c r="E22" s="316" t="s">
        <v>444</v>
      </c>
      <c r="F22" s="316">
        <v>1550.95</v>
      </c>
      <c r="G22" s="316"/>
      <c r="H22" s="202">
        <f t="shared" si="0"/>
        <v>1550.95</v>
      </c>
      <c r="I22" s="285">
        <f t="shared" si="1"/>
        <v>1</v>
      </c>
      <c r="J22">
        <v>1882.54</v>
      </c>
      <c r="K22">
        <v>1763.74</v>
      </c>
      <c r="L22">
        <v>-118.8</v>
      </c>
      <c r="M22"/>
      <c r="N22"/>
      <c r="O22"/>
      <c r="P22" s="202">
        <f t="shared" si="2"/>
        <v>1882.54</v>
      </c>
      <c r="Q22" s="283">
        <f t="shared" si="3"/>
        <v>1</v>
      </c>
      <c r="R22" s="202">
        <f t="shared" si="4"/>
        <v>1763.74</v>
      </c>
      <c r="S22" s="283">
        <f t="shared" si="5"/>
        <v>1</v>
      </c>
      <c r="T22" s="202">
        <f t="shared" si="6"/>
        <v>-118.8</v>
      </c>
      <c r="U22" s="283">
        <f t="shared" si="7"/>
        <v>1</v>
      </c>
      <c r="V22" s="8"/>
    </row>
    <row r="23" spans="1:22" ht="15">
      <c r="A23" s="325">
        <v>588950907</v>
      </c>
      <c r="B23" s="316" t="s">
        <v>350</v>
      </c>
      <c r="C23" s="316">
        <v>26729</v>
      </c>
      <c r="D23" s="320">
        <v>43522</v>
      </c>
      <c r="E23" s="316" t="s">
        <v>444</v>
      </c>
      <c r="F23" s="316">
        <v>1903.44</v>
      </c>
      <c r="G23" s="316"/>
      <c r="H23" s="202">
        <f t="shared" si="0"/>
        <v>1903.44</v>
      </c>
      <c r="I23" s="285">
        <f t="shared" si="1"/>
        <v>1</v>
      </c>
      <c r="J23">
        <v>2158.41</v>
      </c>
      <c r="K23">
        <v>2164.59</v>
      </c>
      <c r="L23">
        <v>6.18</v>
      </c>
      <c r="M23"/>
      <c r="N23"/>
      <c r="O23"/>
      <c r="P23" s="202">
        <f t="shared" si="2"/>
        <v>2158.41</v>
      </c>
      <c r="Q23" s="283">
        <f t="shared" si="3"/>
        <v>1</v>
      </c>
      <c r="R23" s="202">
        <f t="shared" si="4"/>
        <v>2164.59</v>
      </c>
      <c r="S23" s="283">
        <f t="shared" si="5"/>
        <v>1</v>
      </c>
      <c r="T23" s="202">
        <f t="shared" si="6"/>
        <v>6.18</v>
      </c>
      <c r="U23" s="283">
        <f t="shared" si="7"/>
        <v>1</v>
      </c>
      <c r="V23" s="8"/>
    </row>
    <row r="24" spans="1:22" ht="15">
      <c r="A24" s="325">
        <v>588950907</v>
      </c>
      <c r="B24" s="316" t="s">
        <v>350</v>
      </c>
      <c r="C24" s="316">
        <v>26729</v>
      </c>
      <c r="D24" s="320">
        <v>43886</v>
      </c>
      <c r="E24" s="316" t="s">
        <v>444</v>
      </c>
      <c r="F24" s="316">
        <v>1903.44</v>
      </c>
      <c r="G24" s="316"/>
      <c r="H24" s="202">
        <f t="shared" si="0"/>
        <v>1903.44</v>
      </c>
      <c r="I24" s="285">
        <f t="shared" si="1"/>
        <v>1</v>
      </c>
      <c r="J24">
        <v>2065.61</v>
      </c>
      <c r="K24">
        <v>2164.59</v>
      </c>
      <c r="L24">
        <v>98.98</v>
      </c>
      <c r="M24"/>
      <c r="N24"/>
      <c r="O24"/>
      <c r="P24" s="202">
        <f t="shared" si="2"/>
        <v>2065.61</v>
      </c>
      <c r="Q24" s="283">
        <f t="shared" si="3"/>
        <v>1</v>
      </c>
      <c r="R24" s="202">
        <f t="shared" si="4"/>
        <v>2164.59</v>
      </c>
      <c r="S24" s="283">
        <f t="shared" si="5"/>
        <v>1</v>
      </c>
      <c r="T24" s="202">
        <f t="shared" si="6"/>
        <v>98.98</v>
      </c>
      <c r="U24" s="283">
        <f t="shared" si="7"/>
        <v>1</v>
      </c>
      <c r="V24" s="8"/>
    </row>
    <row r="25" spans="1:22" ht="15">
      <c r="A25" s="325">
        <v>874039100</v>
      </c>
      <c r="B25" s="316" t="s">
        <v>464</v>
      </c>
      <c r="C25" s="316">
        <v>7300</v>
      </c>
      <c r="D25" s="320">
        <v>44574</v>
      </c>
      <c r="E25" s="316" t="s">
        <v>456</v>
      </c>
      <c r="F25" s="316">
        <v>0</v>
      </c>
      <c r="G25" s="316"/>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5">
        <v>803054204</v>
      </c>
      <c r="B26" s="316" t="s">
        <v>465</v>
      </c>
      <c r="C26" s="316">
        <v>3900</v>
      </c>
      <c r="D26" s="320">
        <v>42877</v>
      </c>
      <c r="E26" s="316" t="s">
        <v>456</v>
      </c>
      <c r="F26" s="316">
        <v>1542</v>
      </c>
      <c r="G26" s="316"/>
      <c r="H26" s="202">
        <f t="shared" si="0"/>
        <v>1542</v>
      </c>
      <c r="I26" s="285">
        <f t="shared" si="1"/>
        <v>1</v>
      </c>
      <c r="J26">
        <v>1542</v>
      </c>
      <c r="K26">
        <v>1542</v>
      </c>
      <c r="L26">
        <v>0</v>
      </c>
      <c r="M26"/>
      <c r="N26"/>
      <c r="O26"/>
      <c r="P26" s="202">
        <f t="shared" si="2"/>
        <v>1542</v>
      </c>
      <c r="Q26" s="283">
        <f t="shared" si="3"/>
        <v>1</v>
      </c>
      <c r="R26" s="202">
        <f t="shared" si="4"/>
        <v>1542</v>
      </c>
      <c r="S26" s="283">
        <f t="shared" si="5"/>
        <v>1</v>
      </c>
      <c r="T26" s="202">
        <f t="shared" si="6"/>
        <v>0</v>
      </c>
      <c r="U26" s="283" t="e">
        <f t="shared" si="7"/>
        <v>#DIV/0!</v>
      </c>
      <c r="V26" s="8"/>
    </row>
    <row r="27" spans="1:22" ht="15">
      <c r="A27" s="325">
        <v>803054204</v>
      </c>
      <c r="B27" s="316" t="s">
        <v>465</v>
      </c>
      <c r="C27" s="316">
        <v>5050</v>
      </c>
      <c r="D27" s="320">
        <v>43249</v>
      </c>
      <c r="E27" s="316" t="s">
        <v>456</v>
      </c>
      <c r="F27" s="316">
        <v>2149.5300000000002</v>
      </c>
      <c r="G27" s="316"/>
      <c r="H27" s="202">
        <f t="shared" si="0"/>
        <v>2149.5300000000002</v>
      </c>
      <c r="I27" s="285">
        <f t="shared" si="1"/>
        <v>1</v>
      </c>
      <c r="J27">
        <v>2149.5300000000002</v>
      </c>
      <c r="K27">
        <v>2149.5300000000002</v>
      </c>
      <c r="L27">
        <v>0</v>
      </c>
      <c r="M27"/>
      <c r="N27"/>
      <c r="O27"/>
      <c r="P27" s="202">
        <f t="shared" si="2"/>
        <v>2149.5300000000002</v>
      </c>
      <c r="Q27" s="283">
        <f t="shared" si="3"/>
        <v>1</v>
      </c>
      <c r="R27" s="202">
        <f t="shared" si="4"/>
        <v>2149.5300000000002</v>
      </c>
      <c r="S27" s="283">
        <f t="shared" si="5"/>
        <v>1</v>
      </c>
      <c r="T27" s="202">
        <f t="shared" si="6"/>
        <v>0</v>
      </c>
      <c r="U27" s="283" t="e">
        <f t="shared" si="7"/>
        <v>#DIV/0!</v>
      </c>
      <c r="V27" s="8"/>
    </row>
    <row r="28" spans="1:22" ht="15">
      <c r="A28" s="325">
        <v>803054204</v>
      </c>
      <c r="B28" s="316" t="s">
        <v>465</v>
      </c>
      <c r="C28" s="316">
        <v>8380</v>
      </c>
      <c r="D28" s="320">
        <v>43613</v>
      </c>
      <c r="E28" s="316" t="s">
        <v>456</v>
      </c>
      <c r="F28" s="316">
        <v>3610.45</v>
      </c>
      <c r="G28" s="316"/>
      <c r="H28" s="202">
        <f t="shared" si="0"/>
        <v>3610.45</v>
      </c>
      <c r="I28" s="285">
        <f t="shared" si="1"/>
        <v>1</v>
      </c>
      <c r="J28">
        <v>3610.45</v>
      </c>
      <c r="K28">
        <v>3610.45</v>
      </c>
      <c r="L28">
        <v>0</v>
      </c>
      <c r="M28"/>
      <c r="N28"/>
      <c r="O28"/>
      <c r="P28" s="202">
        <f t="shared" si="2"/>
        <v>3610.45</v>
      </c>
      <c r="Q28" s="283">
        <f t="shared" si="3"/>
        <v>1</v>
      </c>
      <c r="R28" s="202">
        <f t="shared" si="4"/>
        <v>3610.45</v>
      </c>
      <c r="S28" s="283">
        <f t="shared" si="5"/>
        <v>1</v>
      </c>
      <c r="T28" s="202">
        <f t="shared" si="6"/>
        <v>0</v>
      </c>
      <c r="U28" s="283" t="e">
        <f t="shared" si="7"/>
        <v>#DIV/0!</v>
      </c>
      <c r="V28" s="8"/>
    </row>
    <row r="29" spans="1:22" ht="15">
      <c r="A29" s="325">
        <v>803054204</v>
      </c>
      <c r="B29" s="316" t="s">
        <v>465</v>
      </c>
      <c r="C29" s="316">
        <v>6980</v>
      </c>
      <c r="D29" s="320">
        <v>43984</v>
      </c>
      <c r="E29" s="316" t="s">
        <v>456</v>
      </c>
      <c r="F29" s="316">
        <v>3116.68</v>
      </c>
      <c r="G29" s="316"/>
      <c r="H29" s="202">
        <f t="shared" si="0"/>
        <v>3116.68</v>
      </c>
      <c r="I29" s="285">
        <f t="shared" si="1"/>
        <v>1</v>
      </c>
      <c r="J29">
        <v>3116.68</v>
      </c>
      <c r="K29">
        <v>3116.68</v>
      </c>
      <c r="L29">
        <v>0</v>
      </c>
      <c r="M29"/>
      <c r="N29"/>
      <c r="O29"/>
      <c r="P29" s="202">
        <f t="shared" si="2"/>
        <v>3116.68</v>
      </c>
      <c r="Q29" s="283">
        <f t="shared" si="3"/>
        <v>1</v>
      </c>
      <c r="R29" s="202">
        <f t="shared" si="4"/>
        <v>3116.68</v>
      </c>
      <c r="S29" s="283">
        <f t="shared" si="5"/>
        <v>1</v>
      </c>
      <c r="T29" s="202">
        <f t="shared" si="6"/>
        <v>0</v>
      </c>
      <c r="U29" s="283" t="e">
        <f t="shared" si="7"/>
        <v>#DIV/0!</v>
      </c>
      <c r="V29" s="8"/>
    </row>
    <row r="30" spans="1:22" ht="15">
      <c r="A30" s="325">
        <v>803054204</v>
      </c>
      <c r="B30" s="316" t="s">
        <v>465</v>
      </c>
      <c r="C30" s="316">
        <v>3680</v>
      </c>
      <c r="D30" s="320">
        <v>44341</v>
      </c>
      <c r="E30" s="316" t="s">
        <v>456</v>
      </c>
      <c r="F30" s="316">
        <v>2153.9</v>
      </c>
      <c r="G30" s="316"/>
      <c r="H30" s="202">
        <f t="shared" si="0"/>
        <v>2153.9</v>
      </c>
      <c r="I30" s="285">
        <f t="shared" si="1"/>
        <v>1</v>
      </c>
      <c r="J30">
        <v>2153.9</v>
      </c>
      <c r="K30">
        <v>2153.9</v>
      </c>
      <c r="L30">
        <v>0</v>
      </c>
      <c r="M30"/>
      <c r="N30"/>
      <c r="O30"/>
      <c r="P30" s="202">
        <f t="shared" si="2"/>
        <v>2153.9</v>
      </c>
      <c r="Q30" s="283">
        <f t="shared" si="3"/>
        <v>1</v>
      </c>
      <c r="R30" s="202">
        <f t="shared" si="4"/>
        <v>2153.9</v>
      </c>
      <c r="S30" s="283">
        <f t="shared" si="5"/>
        <v>1</v>
      </c>
      <c r="T30" s="202">
        <f t="shared" si="6"/>
        <v>0</v>
      </c>
      <c r="U30" s="283" t="e">
        <f t="shared" si="7"/>
        <v>#DIV/0!</v>
      </c>
      <c r="V30" s="8"/>
    </row>
    <row r="31" spans="1:22" ht="15">
      <c r="A31" s="325">
        <v>712459908</v>
      </c>
      <c r="B31" s="316" t="s">
        <v>318</v>
      </c>
      <c r="C31" s="316">
        <v>3260</v>
      </c>
      <c r="D31" s="320">
        <v>43951</v>
      </c>
      <c r="E31" s="316" t="s">
        <v>442</v>
      </c>
      <c r="F31" s="316">
        <v>7302.4</v>
      </c>
      <c r="G31" s="316"/>
      <c r="H31" s="202">
        <f t="shared" si="0"/>
        <v>7302.4</v>
      </c>
      <c r="I31" s="285">
        <f t="shared" si="1"/>
        <v>1</v>
      </c>
      <c r="J31">
        <v>7489.26</v>
      </c>
      <c r="K31">
        <v>8014.49</v>
      </c>
      <c r="L31">
        <v>525.23</v>
      </c>
      <c r="M31"/>
      <c r="N31"/>
      <c r="O31"/>
      <c r="P31" s="202">
        <f t="shared" si="2"/>
        <v>7489.26</v>
      </c>
      <c r="Q31" s="283">
        <f t="shared" si="3"/>
        <v>1</v>
      </c>
      <c r="R31" s="202">
        <f t="shared" si="4"/>
        <v>8014.49</v>
      </c>
      <c r="S31" s="283">
        <f t="shared" si="5"/>
        <v>1</v>
      </c>
      <c r="T31" s="202">
        <f t="shared" si="6"/>
        <v>525.23</v>
      </c>
      <c r="U31" s="283">
        <f t="shared" si="7"/>
        <v>1</v>
      </c>
      <c r="V31" s="8"/>
    </row>
    <row r="32" spans="1:22" ht="15">
      <c r="A32" s="325">
        <v>712459908</v>
      </c>
      <c r="B32" s="316" t="s">
        <v>318</v>
      </c>
      <c r="C32" s="316">
        <v>3260</v>
      </c>
      <c r="D32" s="320">
        <v>44322</v>
      </c>
      <c r="E32" s="316" t="s">
        <v>442</v>
      </c>
      <c r="F32" s="316">
        <v>7302.4</v>
      </c>
      <c r="G32" s="316"/>
      <c r="H32" s="202">
        <f t="shared" si="0"/>
        <v>7302.4</v>
      </c>
      <c r="I32" s="285">
        <f t="shared" si="1"/>
        <v>1</v>
      </c>
      <c r="J32">
        <v>8010.09</v>
      </c>
      <c r="K32">
        <v>8014.49</v>
      </c>
      <c r="L32">
        <v>4.4000000000000004</v>
      </c>
      <c r="M32"/>
      <c r="N32"/>
      <c r="O32"/>
      <c r="P32" s="202">
        <f t="shared" si="2"/>
        <v>8010.09</v>
      </c>
      <c r="Q32" s="283">
        <f t="shared" si="3"/>
        <v>1</v>
      </c>
      <c r="R32" s="202">
        <f t="shared" si="4"/>
        <v>8014.49</v>
      </c>
      <c r="S32" s="283">
        <f t="shared" si="5"/>
        <v>1</v>
      </c>
      <c r="T32" s="202">
        <f t="shared" si="6"/>
        <v>4.4000000000000004</v>
      </c>
      <c r="U32" s="283">
        <f t="shared" si="7"/>
        <v>1</v>
      </c>
      <c r="V32" s="8"/>
    </row>
    <row r="33" spans="1:22" ht="15">
      <c r="A33" s="325">
        <v>717158901</v>
      </c>
      <c r="B33" s="316" t="s">
        <v>332</v>
      </c>
      <c r="C33" s="316">
        <v>25642</v>
      </c>
      <c r="D33" s="320">
        <v>43962</v>
      </c>
      <c r="E33" s="316" t="s">
        <v>442</v>
      </c>
      <c r="F33" s="316">
        <v>622.84</v>
      </c>
      <c r="G33" s="316"/>
      <c r="H33" s="202">
        <f t="shared" si="0"/>
        <v>622.84</v>
      </c>
      <c r="I33" s="285">
        <f t="shared" si="1"/>
        <v>1</v>
      </c>
      <c r="J33">
        <v>637.02</v>
      </c>
      <c r="K33">
        <v>683.58</v>
      </c>
      <c r="L33">
        <v>46.56</v>
      </c>
      <c r="M33"/>
      <c r="N33"/>
      <c r="O33"/>
      <c r="P33" s="202">
        <f t="shared" si="2"/>
        <v>637.02</v>
      </c>
      <c r="Q33" s="283">
        <f t="shared" si="3"/>
        <v>1</v>
      </c>
      <c r="R33" s="202">
        <f t="shared" si="4"/>
        <v>683.58</v>
      </c>
      <c r="S33" s="283">
        <f t="shared" si="5"/>
        <v>1</v>
      </c>
      <c r="T33" s="202">
        <f t="shared" si="6"/>
        <v>46.56</v>
      </c>
      <c r="U33" s="283">
        <f t="shared" si="7"/>
        <v>1</v>
      </c>
      <c r="V33" s="8"/>
    </row>
    <row r="34" spans="1:22" ht="15">
      <c r="A34" s="325">
        <v>717158901</v>
      </c>
      <c r="B34" s="316" t="s">
        <v>332</v>
      </c>
      <c r="C34" s="316">
        <v>25642</v>
      </c>
      <c r="D34" s="320">
        <v>44172</v>
      </c>
      <c r="E34" s="316" t="s">
        <v>442</v>
      </c>
      <c r="F34" s="316">
        <v>622.84</v>
      </c>
      <c r="G34" s="316"/>
      <c r="H34" s="202">
        <f t="shared" si="0"/>
        <v>622.84</v>
      </c>
      <c r="I34" s="285">
        <f t="shared" si="1"/>
        <v>1</v>
      </c>
      <c r="J34">
        <v>699.43</v>
      </c>
      <c r="K34">
        <v>683.58</v>
      </c>
      <c r="L34">
        <v>-15.85</v>
      </c>
      <c r="M34"/>
      <c r="N34"/>
      <c r="O34"/>
      <c r="P34" s="202">
        <f t="shared" si="2"/>
        <v>699.43</v>
      </c>
      <c r="Q34" s="283">
        <f t="shared" si="3"/>
        <v>1</v>
      </c>
      <c r="R34" s="202">
        <f t="shared" si="4"/>
        <v>683.58</v>
      </c>
      <c r="S34" s="283">
        <f t="shared" si="5"/>
        <v>1</v>
      </c>
      <c r="T34" s="202">
        <f t="shared" si="6"/>
        <v>-15.85</v>
      </c>
      <c r="U34" s="283">
        <f t="shared" si="7"/>
        <v>1</v>
      </c>
      <c r="V34" s="8"/>
    </row>
    <row r="35" spans="1:22" ht="15">
      <c r="A35" s="325">
        <v>733337901</v>
      </c>
      <c r="B35" s="316" t="s">
        <v>466</v>
      </c>
      <c r="C35" s="316">
        <v>3335</v>
      </c>
      <c r="D35" s="320">
        <v>43956</v>
      </c>
      <c r="E35" s="316" t="s">
        <v>442</v>
      </c>
      <c r="F35" s="316">
        <v>1604.97</v>
      </c>
      <c r="G35" s="316"/>
      <c r="H35" s="202">
        <f t="shared" si="0"/>
        <v>1604.97</v>
      </c>
      <c r="I35" s="285">
        <f t="shared" si="1"/>
        <v>1</v>
      </c>
      <c r="J35">
        <v>1662.92</v>
      </c>
      <c r="K35">
        <v>1761.48</v>
      </c>
      <c r="L35">
        <v>98.56</v>
      </c>
      <c r="M35"/>
      <c r="N35"/>
      <c r="O35"/>
      <c r="P35" s="202">
        <f t="shared" si="2"/>
        <v>1662.92</v>
      </c>
      <c r="Q35" s="283">
        <f t="shared" si="3"/>
        <v>1</v>
      </c>
      <c r="R35" s="202">
        <f t="shared" si="4"/>
        <v>1761.48</v>
      </c>
      <c r="S35" s="283">
        <f t="shared" si="5"/>
        <v>1</v>
      </c>
      <c r="T35" s="202">
        <f t="shared" si="6"/>
        <v>98.56</v>
      </c>
      <c r="U35" s="283">
        <f t="shared" si="7"/>
        <v>1</v>
      </c>
      <c r="V35" s="8"/>
    </row>
    <row r="36" spans="1:22" ht="15">
      <c r="A36" s="325">
        <v>733337901</v>
      </c>
      <c r="B36" s="316" t="s">
        <v>466</v>
      </c>
      <c r="C36" s="316">
        <v>3335</v>
      </c>
      <c r="D36" s="320">
        <v>44328</v>
      </c>
      <c r="E36" s="316" t="s">
        <v>442</v>
      </c>
      <c r="F36" s="316">
        <v>1750.88</v>
      </c>
      <c r="G36" s="316"/>
      <c r="H36" s="202">
        <f t="shared" ref="H36:H49" si="10">F36-G36</f>
        <v>1750.88</v>
      </c>
      <c r="I36" s="285">
        <f t="shared" ref="I36:I49" si="11">ROUND(H36/F36,10)</f>
        <v>1</v>
      </c>
      <c r="J36">
        <v>1946.39</v>
      </c>
      <c r="K36">
        <v>1921.62</v>
      </c>
      <c r="L36">
        <v>-24.77</v>
      </c>
      <c r="M36"/>
      <c r="N36"/>
      <c r="O36"/>
      <c r="P36" s="202">
        <f t="shared" ref="P36:P49" si="12">J36-N36</f>
        <v>1946.39</v>
      </c>
      <c r="Q36" s="283">
        <f t="shared" ref="Q36:Q49" si="13">ROUND(P36/J36,10)</f>
        <v>1</v>
      </c>
      <c r="R36" s="202">
        <f t="shared" ref="R36:R49" si="14">K36-M36</f>
        <v>1921.62</v>
      </c>
      <c r="S36" s="283">
        <f t="shared" ref="S36:S49" si="15">ROUND(R36/K36,10)</f>
        <v>1</v>
      </c>
      <c r="T36" s="202">
        <f t="shared" ref="T36:T49" si="16">L36-O36</f>
        <v>-24.77</v>
      </c>
      <c r="U36" s="283">
        <f t="shared" ref="U36:U49" si="17">ROUND(T36/L36,10)</f>
        <v>1</v>
      </c>
      <c r="V36" s="8"/>
    </row>
    <row r="37" spans="1:22" ht="15">
      <c r="A37" s="325" t="s">
        <v>467</v>
      </c>
      <c r="B37" s="316" t="s">
        <v>468</v>
      </c>
      <c r="C37" s="316">
        <v>22092</v>
      </c>
      <c r="D37" s="320">
        <v>44566</v>
      </c>
      <c r="E37" s="316" t="s">
        <v>446</v>
      </c>
      <c r="F37" s="316">
        <v>0</v>
      </c>
      <c r="G37" s="316"/>
      <c r="H37" s="202">
        <f t="shared" si="10"/>
        <v>0</v>
      </c>
      <c r="I37" s="285" t="e">
        <f t="shared" si="11"/>
        <v>#DIV/0!</v>
      </c>
      <c r="J37">
        <v>0</v>
      </c>
      <c r="K37">
        <v>0</v>
      </c>
      <c r="L37">
        <v>0</v>
      </c>
      <c r="M37"/>
      <c r="N37"/>
      <c r="O37"/>
      <c r="P37" s="202">
        <f t="shared" si="12"/>
        <v>0</v>
      </c>
      <c r="Q37" s="283" t="e">
        <f t="shared" si="13"/>
        <v>#DIV/0!</v>
      </c>
      <c r="R37" s="202">
        <f t="shared" si="14"/>
        <v>0</v>
      </c>
      <c r="S37" s="283" t="e">
        <f t="shared" si="15"/>
        <v>#DIV/0!</v>
      </c>
      <c r="T37" s="202">
        <f t="shared" si="16"/>
        <v>0</v>
      </c>
      <c r="U37" s="283" t="e">
        <f t="shared" si="17"/>
        <v>#DIV/0!</v>
      </c>
      <c r="V37" s="8"/>
    </row>
    <row r="38" spans="1:22" ht="15">
      <c r="A38" s="325" t="s">
        <v>364</v>
      </c>
      <c r="B38" s="316" t="s">
        <v>469</v>
      </c>
      <c r="C38" s="316">
        <v>3000</v>
      </c>
      <c r="D38" s="320">
        <v>44461</v>
      </c>
      <c r="E38" s="316" t="s">
        <v>456</v>
      </c>
      <c r="F38" s="316">
        <v>995.82</v>
      </c>
      <c r="G38" s="316"/>
      <c r="H38" s="202">
        <f t="shared" si="10"/>
        <v>995.82</v>
      </c>
      <c r="I38" s="285">
        <f t="shared" si="11"/>
        <v>1</v>
      </c>
      <c r="J38">
        <v>995.82</v>
      </c>
      <c r="K38">
        <v>995.82</v>
      </c>
      <c r="L38">
        <v>0</v>
      </c>
      <c r="M38"/>
      <c r="N38"/>
      <c r="O38"/>
      <c r="P38" s="202">
        <f t="shared" si="12"/>
        <v>995.82</v>
      </c>
      <c r="Q38" s="283">
        <f t="shared" si="13"/>
        <v>1</v>
      </c>
      <c r="R38" s="202">
        <f t="shared" si="14"/>
        <v>995.82</v>
      </c>
      <c r="S38" s="283">
        <f t="shared" si="15"/>
        <v>1</v>
      </c>
      <c r="T38" s="202">
        <f t="shared" si="16"/>
        <v>0</v>
      </c>
      <c r="U38" s="283" t="e">
        <f t="shared" si="17"/>
        <v>#DIV/0!</v>
      </c>
      <c r="V38" s="8"/>
    </row>
    <row r="39" spans="1:22" ht="15">
      <c r="A39" s="325" t="s">
        <v>470</v>
      </c>
      <c r="B39" s="316" t="s">
        <v>471</v>
      </c>
      <c r="C39" s="316">
        <v>2852</v>
      </c>
      <c r="D39" s="320">
        <v>42877</v>
      </c>
      <c r="E39" s="316" t="s">
        <v>444</v>
      </c>
      <c r="F39" s="316">
        <v>639.38</v>
      </c>
      <c r="G39" s="316"/>
      <c r="H39" s="202">
        <f t="shared" si="10"/>
        <v>639.38</v>
      </c>
      <c r="I39" s="285">
        <f t="shared" si="11"/>
        <v>1</v>
      </c>
      <c r="J39">
        <v>711.41</v>
      </c>
      <c r="K39">
        <v>727.1</v>
      </c>
      <c r="L39">
        <v>15.69</v>
      </c>
      <c r="M39"/>
      <c r="N39"/>
      <c r="O39"/>
      <c r="P39" s="202">
        <f t="shared" si="12"/>
        <v>711.41</v>
      </c>
      <c r="Q39" s="283">
        <f t="shared" si="13"/>
        <v>1</v>
      </c>
      <c r="R39" s="202">
        <f t="shared" si="14"/>
        <v>727.1</v>
      </c>
      <c r="S39" s="283">
        <f t="shared" si="15"/>
        <v>1</v>
      </c>
      <c r="T39" s="202">
        <f t="shared" si="16"/>
        <v>15.69</v>
      </c>
      <c r="U39" s="283">
        <f t="shared" si="17"/>
        <v>1</v>
      </c>
      <c r="V39" s="8"/>
    </row>
    <row r="40" spans="1:22" ht="15">
      <c r="A40" s="325" t="s">
        <v>470</v>
      </c>
      <c r="B40" s="316" t="s">
        <v>471</v>
      </c>
      <c r="C40" s="316">
        <v>3682</v>
      </c>
      <c r="D40" s="320">
        <v>43242</v>
      </c>
      <c r="E40" s="316" t="s">
        <v>444</v>
      </c>
      <c r="F40" s="316">
        <v>854.59</v>
      </c>
      <c r="G40" s="316"/>
      <c r="H40" s="202">
        <f t="shared" si="10"/>
        <v>854.59</v>
      </c>
      <c r="I40" s="285">
        <f t="shared" si="11"/>
        <v>1</v>
      </c>
      <c r="J40">
        <v>1007.73</v>
      </c>
      <c r="K40">
        <v>971.84</v>
      </c>
      <c r="L40">
        <v>-35.89</v>
      </c>
      <c r="M40"/>
      <c r="N40"/>
      <c r="O40"/>
      <c r="P40" s="202">
        <f t="shared" si="12"/>
        <v>1007.73</v>
      </c>
      <c r="Q40" s="283">
        <f t="shared" si="13"/>
        <v>1</v>
      </c>
      <c r="R40" s="202">
        <f t="shared" si="14"/>
        <v>971.84</v>
      </c>
      <c r="S40" s="283">
        <f t="shared" si="15"/>
        <v>1</v>
      </c>
      <c r="T40" s="202">
        <f t="shared" si="16"/>
        <v>-35.89</v>
      </c>
      <c r="U40" s="283">
        <f t="shared" si="17"/>
        <v>1</v>
      </c>
      <c r="V40" s="8"/>
    </row>
    <row r="41" spans="1:22" ht="15">
      <c r="A41" s="325" t="s">
        <v>470</v>
      </c>
      <c r="B41" s="316" t="s">
        <v>471</v>
      </c>
      <c r="C41" s="316">
        <v>8805</v>
      </c>
      <c r="D41" s="320">
        <v>43612</v>
      </c>
      <c r="E41" s="316" t="s">
        <v>444</v>
      </c>
      <c r="F41" s="316">
        <v>2090.09</v>
      </c>
      <c r="G41" s="316"/>
      <c r="H41" s="202">
        <f t="shared" si="10"/>
        <v>2090.09</v>
      </c>
      <c r="I41" s="285">
        <f t="shared" si="11"/>
        <v>1</v>
      </c>
      <c r="J41">
        <v>2330.4499999999998</v>
      </c>
      <c r="K41">
        <v>2376.85</v>
      </c>
      <c r="L41">
        <v>46.4</v>
      </c>
      <c r="M41"/>
      <c r="N41"/>
      <c r="O41"/>
      <c r="P41" s="202">
        <f t="shared" si="12"/>
        <v>2330.4499999999998</v>
      </c>
      <c r="Q41" s="283">
        <f t="shared" si="13"/>
        <v>1</v>
      </c>
      <c r="R41" s="202">
        <f t="shared" si="14"/>
        <v>2376.85</v>
      </c>
      <c r="S41" s="283">
        <f t="shared" si="15"/>
        <v>1</v>
      </c>
      <c r="T41" s="202">
        <f t="shared" si="16"/>
        <v>46.4</v>
      </c>
      <c r="U41" s="283">
        <f t="shared" si="17"/>
        <v>1</v>
      </c>
      <c r="V41" s="8"/>
    </row>
    <row r="42" spans="1:22" ht="15">
      <c r="A42" s="325" t="s">
        <v>470</v>
      </c>
      <c r="B42" s="316" t="s">
        <v>471</v>
      </c>
      <c r="C42" s="316">
        <v>8805</v>
      </c>
      <c r="D42" s="320">
        <v>44004</v>
      </c>
      <c r="E42" s="316" t="s">
        <v>444</v>
      </c>
      <c r="F42" s="316">
        <v>2206.1999999999998</v>
      </c>
      <c r="G42" s="316"/>
      <c r="H42" s="202">
        <f t="shared" si="10"/>
        <v>2206.1999999999998</v>
      </c>
      <c r="I42" s="285">
        <f t="shared" si="11"/>
        <v>1</v>
      </c>
      <c r="J42">
        <v>2475.25</v>
      </c>
      <c r="K42">
        <v>2508.89</v>
      </c>
      <c r="L42">
        <v>33.64</v>
      </c>
      <c r="M42"/>
      <c r="N42"/>
      <c r="O42"/>
      <c r="P42" s="202">
        <f t="shared" si="12"/>
        <v>2475.25</v>
      </c>
      <c r="Q42" s="283">
        <f t="shared" si="13"/>
        <v>1</v>
      </c>
      <c r="R42" s="202">
        <f t="shared" si="14"/>
        <v>2508.89</v>
      </c>
      <c r="S42" s="283">
        <f t="shared" si="15"/>
        <v>1</v>
      </c>
      <c r="T42" s="202">
        <f t="shared" si="16"/>
        <v>33.64</v>
      </c>
      <c r="U42" s="283">
        <f t="shared" si="17"/>
        <v>1</v>
      </c>
      <c r="V42" s="8"/>
    </row>
    <row r="43" spans="1:22" ht="15">
      <c r="A43" s="325" t="s">
        <v>470</v>
      </c>
      <c r="B43" s="316" t="s">
        <v>471</v>
      </c>
      <c r="C43" s="316">
        <v>8805</v>
      </c>
      <c r="D43" s="320">
        <v>44326</v>
      </c>
      <c r="E43" s="316" t="s">
        <v>444</v>
      </c>
      <c r="F43" s="316">
        <v>2252.65</v>
      </c>
      <c r="G43" s="316"/>
      <c r="H43" s="202">
        <f t="shared" si="10"/>
        <v>2252.65</v>
      </c>
      <c r="I43" s="285">
        <f t="shared" si="11"/>
        <v>1</v>
      </c>
      <c r="J43">
        <v>2716.47</v>
      </c>
      <c r="K43">
        <v>2561.71</v>
      </c>
      <c r="L43">
        <v>-154.76</v>
      </c>
      <c r="M43"/>
      <c r="N43"/>
      <c r="O43"/>
      <c r="P43" s="202">
        <f t="shared" si="12"/>
        <v>2716.47</v>
      </c>
      <c r="Q43" s="283">
        <f t="shared" si="13"/>
        <v>1</v>
      </c>
      <c r="R43" s="202">
        <f t="shared" si="14"/>
        <v>2561.71</v>
      </c>
      <c r="S43" s="283">
        <f t="shared" si="15"/>
        <v>1</v>
      </c>
      <c r="T43" s="202">
        <f t="shared" si="16"/>
        <v>-154.76</v>
      </c>
      <c r="U43" s="283">
        <f t="shared" si="17"/>
        <v>1</v>
      </c>
      <c r="V43" s="8"/>
    </row>
    <row r="44" spans="1:22">
      <c r="A44" s="321">
        <v>925458101</v>
      </c>
      <c r="B44" t="s">
        <v>472</v>
      </c>
      <c r="C44">
        <v>3400</v>
      </c>
      <c r="D44" s="1">
        <v>44313</v>
      </c>
      <c r="E44" t="s">
        <v>456</v>
      </c>
      <c r="F44">
        <v>156.66999999999999</v>
      </c>
      <c r="G44"/>
      <c r="H44" s="202">
        <f t="shared" si="10"/>
        <v>156.66999999999999</v>
      </c>
      <c r="I44" s="285">
        <f t="shared" si="11"/>
        <v>1</v>
      </c>
      <c r="J44">
        <v>156.66999999999999</v>
      </c>
      <c r="K44">
        <v>156.66999999999999</v>
      </c>
      <c r="L44">
        <v>0</v>
      </c>
      <c r="M44"/>
      <c r="N44"/>
      <c r="O44"/>
      <c r="P44" s="202">
        <f t="shared" si="12"/>
        <v>156.66999999999999</v>
      </c>
      <c r="Q44" s="283">
        <f t="shared" si="13"/>
        <v>1</v>
      </c>
      <c r="R44" s="202">
        <f t="shared" si="14"/>
        <v>156.66999999999999</v>
      </c>
      <c r="S44" s="283">
        <f t="shared" si="15"/>
        <v>1</v>
      </c>
      <c r="T44" s="202">
        <f t="shared" si="16"/>
        <v>0</v>
      </c>
      <c r="U44" s="283" t="e">
        <f t="shared" si="17"/>
        <v>#DIV/0!</v>
      </c>
      <c r="V44" s="8"/>
    </row>
    <row r="45" spans="1:22">
      <c r="A45" s="321" t="s">
        <v>473</v>
      </c>
      <c r="B45" t="s">
        <v>355</v>
      </c>
      <c r="C45">
        <v>6140</v>
      </c>
      <c r="D45" s="1">
        <v>44306</v>
      </c>
      <c r="E45" t="s">
        <v>442</v>
      </c>
      <c r="F45">
        <v>1375.36</v>
      </c>
      <c r="G45"/>
      <c r="H45" s="202">
        <f t="shared" si="10"/>
        <v>1375.36</v>
      </c>
      <c r="I45" s="285">
        <f t="shared" si="11"/>
        <v>1</v>
      </c>
      <c r="J45">
        <v>1496.66</v>
      </c>
      <c r="K45">
        <v>1509.48</v>
      </c>
      <c r="L45">
        <v>12.82</v>
      </c>
      <c r="M45"/>
      <c r="N45"/>
      <c r="O45"/>
      <c r="P45" s="202">
        <f t="shared" si="12"/>
        <v>1496.66</v>
      </c>
      <c r="Q45" s="283">
        <f t="shared" si="13"/>
        <v>1</v>
      </c>
      <c r="R45" s="202">
        <f t="shared" si="14"/>
        <v>1509.48</v>
      </c>
      <c r="S45" s="283">
        <f t="shared" si="15"/>
        <v>1</v>
      </c>
      <c r="T45" s="202">
        <f t="shared" si="16"/>
        <v>12.82</v>
      </c>
      <c r="U45" s="283">
        <f t="shared" si="17"/>
        <v>1</v>
      </c>
      <c r="V45" s="8"/>
    </row>
    <row r="46" spans="1:22">
      <c r="A46" s="321" t="s">
        <v>473</v>
      </c>
      <c r="B46" t="s">
        <v>355</v>
      </c>
      <c r="C46">
        <v>6140</v>
      </c>
      <c r="D46" s="1">
        <v>43976</v>
      </c>
      <c r="E46" t="s">
        <v>442</v>
      </c>
      <c r="F46">
        <v>805.88</v>
      </c>
      <c r="G46"/>
      <c r="H46" s="202">
        <f t="shared" si="10"/>
        <v>805.88</v>
      </c>
      <c r="I46" s="285">
        <f t="shared" si="11"/>
        <v>1</v>
      </c>
      <c r="J46">
        <v>835.84</v>
      </c>
      <c r="K46">
        <v>884.46</v>
      </c>
      <c r="L46">
        <v>48.62</v>
      </c>
      <c r="M46"/>
      <c r="N46"/>
      <c r="O46"/>
      <c r="P46" s="202">
        <f t="shared" si="12"/>
        <v>835.84</v>
      </c>
      <c r="Q46" s="283">
        <f t="shared" si="13"/>
        <v>1</v>
      </c>
      <c r="R46" s="202">
        <f t="shared" si="14"/>
        <v>884.46</v>
      </c>
      <c r="S46" s="283">
        <f t="shared" si="15"/>
        <v>1</v>
      </c>
      <c r="T46" s="202">
        <f t="shared" si="16"/>
        <v>48.62</v>
      </c>
      <c r="U46" s="283">
        <f t="shared" si="17"/>
        <v>1</v>
      </c>
      <c r="V46" s="8"/>
    </row>
    <row r="47" spans="1:22">
      <c r="A47" s="321" t="s">
        <v>473</v>
      </c>
      <c r="B47" t="s">
        <v>355</v>
      </c>
      <c r="C47">
        <v>6140</v>
      </c>
      <c r="D47" s="1">
        <v>44141</v>
      </c>
      <c r="E47" t="s">
        <v>442</v>
      </c>
      <c r="F47">
        <v>805.88</v>
      </c>
      <c r="G47"/>
      <c r="H47" s="202">
        <f t="shared" si="10"/>
        <v>805.88</v>
      </c>
      <c r="I47" s="285">
        <f t="shared" si="11"/>
        <v>1</v>
      </c>
      <c r="J47">
        <v>883.68</v>
      </c>
      <c r="K47">
        <v>884.46</v>
      </c>
      <c r="L47">
        <v>0.78</v>
      </c>
      <c r="M47"/>
      <c r="N47"/>
      <c r="O47"/>
      <c r="P47" s="202">
        <f t="shared" si="12"/>
        <v>883.68</v>
      </c>
      <c r="Q47" s="283">
        <f t="shared" si="13"/>
        <v>1</v>
      </c>
      <c r="R47" s="202">
        <f t="shared" si="14"/>
        <v>884.46</v>
      </c>
      <c r="S47" s="283">
        <f t="shared" si="15"/>
        <v>1</v>
      </c>
      <c r="T47" s="202">
        <f t="shared" si="16"/>
        <v>0.78</v>
      </c>
      <c r="U47" s="283">
        <f t="shared" si="17"/>
        <v>1</v>
      </c>
      <c r="V47" s="8"/>
    </row>
    <row r="48" spans="1:22">
      <c r="A48" s="321" t="s">
        <v>313</v>
      </c>
      <c r="B48" t="s">
        <v>474</v>
      </c>
      <c r="C48">
        <v>3750</v>
      </c>
      <c r="D48" s="1">
        <v>43784</v>
      </c>
      <c r="E48" t="s">
        <v>456</v>
      </c>
      <c r="F48">
        <v>657.96</v>
      </c>
      <c r="G48"/>
      <c r="H48" s="202">
        <f t="shared" si="10"/>
        <v>657.96</v>
      </c>
      <c r="I48" s="285">
        <f t="shared" si="11"/>
        <v>1</v>
      </c>
      <c r="J48">
        <v>657.96</v>
      </c>
      <c r="K48">
        <v>657.96</v>
      </c>
      <c r="L48">
        <v>0</v>
      </c>
      <c r="M48"/>
      <c r="N48"/>
      <c r="O48"/>
      <c r="P48" s="202">
        <f t="shared" si="12"/>
        <v>657.96</v>
      </c>
      <c r="Q48" s="283">
        <f t="shared" si="13"/>
        <v>1</v>
      </c>
      <c r="R48" s="202">
        <f t="shared" si="14"/>
        <v>657.96</v>
      </c>
      <c r="S48" s="283">
        <f t="shared" si="15"/>
        <v>1</v>
      </c>
      <c r="T48" s="202">
        <f t="shared" si="16"/>
        <v>0</v>
      </c>
      <c r="U48" s="283" t="e">
        <f t="shared" si="17"/>
        <v>#DIV/0!</v>
      </c>
      <c r="V48" s="8"/>
    </row>
    <row r="49" spans="1:22">
      <c r="A49" s="321" t="s">
        <v>313</v>
      </c>
      <c r="B49" t="s">
        <v>474</v>
      </c>
      <c r="C49">
        <v>4450</v>
      </c>
      <c r="D49" s="1">
        <v>43593</v>
      </c>
      <c r="E49" t="s">
        <v>456</v>
      </c>
      <c r="F49">
        <v>1564.35</v>
      </c>
      <c r="G49"/>
      <c r="H49" s="202">
        <f t="shared" si="10"/>
        <v>1564.35</v>
      </c>
      <c r="I49" s="285">
        <f t="shared" si="11"/>
        <v>1</v>
      </c>
      <c r="J49">
        <v>1564.35</v>
      </c>
      <c r="K49">
        <v>1564.35</v>
      </c>
      <c r="L49">
        <v>0</v>
      </c>
      <c r="M49"/>
      <c r="N49"/>
      <c r="O49"/>
      <c r="P49" s="202">
        <f t="shared" si="12"/>
        <v>1564.35</v>
      </c>
      <c r="Q49" s="283">
        <f t="shared" si="13"/>
        <v>1</v>
      </c>
      <c r="R49" s="202">
        <f t="shared" si="14"/>
        <v>1564.35</v>
      </c>
      <c r="S49" s="283">
        <f t="shared" si="15"/>
        <v>1</v>
      </c>
      <c r="T49" s="202">
        <f t="shared" si="16"/>
        <v>0</v>
      </c>
      <c r="U49" s="283" t="e">
        <f t="shared" si="17"/>
        <v>#DIV/0!</v>
      </c>
      <c r="V49" s="8"/>
    </row>
    <row r="50" spans="1:22">
      <c r="A50" s="321" t="s">
        <v>313</v>
      </c>
      <c r="B50" t="s">
        <v>474</v>
      </c>
      <c r="C50">
        <v>2593</v>
      </c>
      <c r="D50" s="1">
        <v>44512</v>
      </c>
      <c r="E50" t="s">
        <v>456</v>
      </c>
      <c r="F50">
        <v>810.69</v>
      </c>
      <c r="G50"/>
      <c r="H50" s="202">
        <f t="shared" si="0"/>
        <v>810.69</v>
      </c>
      <c r="I50" s="285">
        <f t="shared" si="1"/>
        <v>1</v>
      </c>
      <c r="J50">
        <v>810.69</v>
      </c>
      <c r="K50">
        <v>810.69</v>
      </c>
      <c r="L50">
        <v>0</v>
      </c>
      <c r="M50"/>
      <c r="N50"/>
      <c r="O50"/>
      <c r="P50" s="202">
        <f t="shared" si="2"/>
        <v>810.69</v>
      </c>
      <c r="Q50" s="283">
        <f t="shared" si="3"/>
        <v>1</v>
      </c>
      <c r="R50" s="202">
        <f t="shared" si="4"/>
        <v>810.69</v>
      </c>
      <c r="S50" s="283">
        <f t="shared" si="5"/>
        <v>1</v>
      </c>
      <c r="T50" s="202">
        <f t="shared" si="6"/>
        <v>0</v>
      </c>
      <c r="U50" s="283" t="e">
        <f t="shared" si="7"/>
        <v>#DIV/0!</v>
      </c>
      <c r="V50" s="8"/>
    </row>
    <row r="51" spans="1:22">
      <c r="A51" s="321" t="s">
        <v>416</v>
      </c>
      <c r="B51" t="s">
        <v>475</v>
      </c>
      <c r="C51">
        <v>20000</v>
      </c>
      <c r="D51" s="1">
        <v>44162</v>
      </c>
      <c r="E51" t="s">
        <v>456</v>
      </c>
      <c r="F51">
        <v>1277.5</v>
      </c>
      <c r="G51"/>
      <c r="H51" s="202">
        <f t="shared" si="0"/>
        <v>1277.5</v>
      </c>
      <c r="I51" s="285">
        <f t="shared" si="1"/>
        <v>1</v>
      </c>
      <c r="J51">
        <v>1277.5</v>
      </c>
      <c r="K51">
        <v>1277.5</v>
      </c>
      <c r="L51">
        <v>0</v>
      </c>
      <c r="M51"/>
      <c r="N51"/>
      <c r="O51"/>
      <c r="P51" s="202">
        <f t="shared" si="2"/>
        <v>1277.5</v>
      </c>
      <c r="Q51" s="283">
        <f t="shared" si="3"/>
        <v>1</v>
      </c>
      <c r="R51" s="202">
        <f t="shared" si="4"/>
        <v>1277.5</v>
      </c>
      <c r="S51" s="283">
        <f t="shared" si="5"/>
        <v>1</v>
      </c>
      <c r="T51" s="202">
        <f t="shared" si="6"/>
        <v>0</v>
      </c>
      <c r="U51" s="283" t="e">
        <f t="shared" si="7"/>
        <v>#DIV/0!</v>
      </c>
      <c r="V51" s="8"/>
    </row>
    <row r="52" spans="1:22">
      <c r="A52" s="321" t="s">
        <v>416</v>
      </c>
      <c r="B52" t="s">
        <v>475</v>
      </c>
      <c r="C52">
        <v>20000</v>
      </c>
      <c r="D52" s="1">
        <v>44301</v>
      </c>
      <c r="E52" t="s">
        <v>456</v>
      </c>
      <c r="F52">
        <v>1295</v>
      </c>
      <c r="G52"/>
      <c r="H52" s="202">
        <f t="shared" si="0"/>
        <v>1295</v>
      </c>
      <c r="I52" s="285">
        <f t="shared" si="1"/>
        <v>1</v>
      </c>
      <c r="J52">
        <v>1295</v>
      </c>
      <c r="K52">
        <v>1295</v>
      </c>
      <c r="L52">
        <v>0</v>
      </c>
      <c r="M52"/>
      <c r="N52"/>
      <c r="O52"/>
      <c r="P52" s="202">
        <f t="shared" si="2"/>
        <v>1295</v>
      </c>
      <c r="Q52" s="283">
        <f t="shared" si="3"/>
        <v>1</v>
      </c>
      <c r="R52" s="202">
        <f t="shared" si="4"/>
        <v>1295</v>
      </c>
      <c r="S52" s="283">
        <f t="shared" si="5"/>
        <v>1</v>
      </c>
      <c r="T52" s="202">
        <f t="shared" si="6"/>
        <v>0</v>
      </c>
      <c r="U52" s="283" t="e">
        <f t="shared" si="7"/>
        <v>#DIV/0!</v>
      </c>
      <c r="V52" s="8"/>
    </row>
    <row r="53" spans="1:22">
      <c r="A53" s="321" t="s">
        <v>459</v>
      </c>
      <c r="B53" t="s">
        <v>460</v>
      </c>
      <c r="C53">
        <v>5497</v>
      </c>
      <c r="D53" s="1">
        <v>43775</v>
      </c>
      <c r="E53" t="s">
        <v>444</v>
      </c>
      <c r="F53">
        <v>338.07</v>
      </c>
      <c r="G53"/>
      <c r="H53" s="202">
        <f t="shared" si="0"/>
        <v>338.07</v>
      </c>
      <c r="I53" s="285">
        <f t="shared" si="1"/>
        <v>1</v>
      </c>
      <c r="J53">
        <v>374.95</v>
      </c>
      <c r="K53">
        <v>384.45</v>
      </c>
      <c r="L53">
        <v>9.5</v>
      </c>
      <c r="M53"/>
      <c r="N53"/>
      <c r="O53"/>
      <c r="P53" s="202">
        <f t="shared" si="2"/>
        <v>374.95</v>
      </c>
      <c r="Q53" s="283">
        <f t="shared" si="3"/>
        <v>1</v>
      </c>
      <c r="R53" s="202">
        <f t="shared" si="4"/>
        <v>384.45</v>
      </c>
      <c r="S53" s="283">
        <f t="shared" si="5"/>
        <v>1</v>
      </c>
      <c r="T53" s="202">
        <f t="shared" si="6"/>
        <v>9.5</v>
      </c>
      <c r="U53" s="283">
        <f t="shared" si="7"/>
        <v>1</v>
      </c>
      <c r="V53" s="8"/>
    </row>
    <row r="54" spans="1:22">
      <c r="A54" s="321" t="s">
        <v>459</v>
      </c>
      <c r="B54" t="s">
        <v>460</v>
      </c>
      <c r="C54">
        <v>5497</v>
      </c>
      <c r="D54" s="1">
        <v>44140</v>
      </c>
      <c r="E54" t="s">
        <v>444</v>
      </c>
      <c r="F54">
        <v>354.56</v>
      </c>
      <c r="G54"/>
      <c r="H54" s="202">
        <f t="shared" si="0"/>
        <v>354.56</v>
      </c>
      <c r="I54" s="285">
        <f t="shared" si="1"/>
        <v>1</v>
      </c>
      <c r="J54">
        <v>419.64</v>
      </c>
      <c r="K54">
        <v>403.21</v>
      </c>
      <c r="L54">
        <v>-16.43</v>
      </c>
      <c r="M54"/>
      <c r="N54"/>
      <c r="O54"/>
      <c r="P54" s="202">
        <f t="shared" si="2"/>
        <v>419.64</v>
      </c>
      <c r="Q54" s="283">
        <f t="shared" si="3"/>
        <v>1</v>
      </c>
      <c r="R54" s="202">
        <f t="shared" si="4"/>
        <v>403.21</v>
      </c>
      <c r="S54" s="283">
        <f t="shared" si="5"/>
        <v>1</v>
      </c>
      <c r="T54" s="202">
        <f t="shared" si="6"/>
        <v>-16.43</v>
      </c>
      <c r="U54" s="283">
        <f t="shared" si="7"/>
        <v>1</v>
      </c>
      <c r="V54" s="8"/>
    </row>
    <row r="55" spans="1:22">
      <c r="A55" s="321" t="s">
        <v>459</v>
      </c>
      <c r="B55" t="s">
        <v>460</v>
      </c>
      <c r="C55">
        <v>5497</v>
      </c>
      <c r="D55" s="1">
        <v>44504</v>
      </c>
      <c r="E55" t="s">
        <v>444</v>
      </c>
      <c r="F55">
        <v>362.8</v>
      </c>
      <c r="G55"/>
      <c r="H55" s="202">
        <f t="shared" si="0"/>
        <v>362.8</v>
      </c>
      <c r="I55" s="285">
        <f t="shared" si="1"/>
        <v>1</v>
      </c>
      <c r="J55">
        <v>422.54</v>
      </c>
      <c r="K55">
        <v>412.58</v>
      </c>
      <c r="L55">
        <v>-9.9600000000000009</v>
      </c>
      <c r="M55"/>
      <c r="N55"/>
      <c r="O55"/>
      <c r="P55" s="202">
        <f t="shared" si="2"/>
        <v>422.54</v>
      </c>
      <c r="Q55" s="283">
        <f t="shared" si="3"/>
        <v>1</v>
      </c>
      <c r="R55" s="202">
        <f t="shared" si="4"/>
        <v>412.58</v>
      </c>
      <c r="S55" s="283">
        <f t="shared" si="5"/>
        <v>1</v>
      </c>
      <c r="T55" s="202">
        <f t="shared" si="6"/>
        <v>-9.9600000000000009</v>
      </c>
      <c r="U55" s="283">
        <f t="shared" si="7"/>
        <v>1</v>
      </c>
      <c r="V55" s="8"/>
    </row>
    <row r="56" spans="1:22">
      <c r="A56" s="321" t="s">
        <v>459</v>
      </c>
      <c r="B56" t="s">
        <v>460</v>
      </c>
      <c r="C56">
        <v>5497</v>
      </c>
      <c r="D56" s="1">
        <v>43591</v>
      </c>
      <c r="E56" t="s">
        <v>444</v>
      </c>
      <c r="F56">
        <v>1179.1099999999999</v>
      </c>
      <c r="G56"/>
      <c r="H56" s="202">
        <f t="shared" si="0"/>
        <v>1179.1099999999999</v>
      </c>
      <c r="I56" s="285">
        <f t="shared" si="1"/>
        <v>1</v>
      </c>
      <c r="J56">
        <v>1316.59</v>
      </c>
      <c r="K56">
        <v>1340.88</v>
      </c>
      <c r="L56">
        <v>24.29</v>
      </c>
      <c r="M56"/>
      <c r="N56"/>
      <c r="O56"/>
      <c r="P56" s="202">
        <f t="shared" si="2"/>
        <v>1316.59</v>
      </c>
      <c r="Q56" s="283">
        <f t="shared" si="3"/>
        <v>1</v>
      </c>
      <c r="R56" s="202">
        <f t="shared" si="4"/>
        <v>1340.88</v>
      </c>
      <c r="S56" s="283">
        <f t="shared" si="5"/>
        <v>1</v>
      </c>
      <c r="T56" s="202">
        <f t="shared" si="6"/>
        <v>24.29</v>
      </c>
      <c r="U56" s="283">
        <f t="shared" si="7"/>
        <v>1</v>
      </c>
      <c r="V56" s="8"/>
    </row>
    <row r="57" spans="1:22">
      <c r="A57" s="321" t="s">
        <v>459</v>
      </c>
      <c r="B57" t="s">
        <v>460</v>
      </c>
      <c r="C57">
        <v>5497</v>
      </c>
      <c r="D57" s="1">
        <v>43958</v>
      </c>
      <c r="E57" t="s">
        <v>444</v>
      </c>
      <c r="F57">
        <v>1228.58</v>
      </c>
      <c r="G57"/>
      <c r="H57" s="202">
        <f t="shared" si="0"/>
        <v>1228.58</v>
      </c>
      <c r="I57" s="285">
        <f t="shared" si="1"/>
        <v>1</v>
      </c>
      <c r="J57">
        <v>1331.84</v>
      </c>
      <c r="K57">
        <v>1397.14</v>
      </c>
      <c r="L57">
        <v>65.3</v>
      </c>
      <c r="M57"/>
      <c r="N57"/>
      <c r="O57"/>
      <c r="P57" s="202">
        <f t="shared" si="2"/>
        <v>1331.84</v>
      </c>
      <c r="Q57" s="283">
        <f t="shared" si="3"/>
        <v>1</v>
      </c>
      <c r="R57" s="202">
        <f t="shared" si="4"/>
        <v>1397.14</v>
      </c>
      <c r="S57" s="283">
        <f t="shared" si="5"/>
        <v>1</v>
      </c>
      <c r="T57" s="202">
        <f t="shared" si="6"/>
        <v>65.3</v>
      </c>
      <c r="U57" s="283">
        <f t="shared" si="7"/>
        <v>1</v>
      </c>
      <c r="V57" s="8"/>
    </row>
    <row r="58" spans="1:22">
      <c r="A58" s="321" t="s">
        <v>459</v>
      </c>
      <c r="B58" t="s">
        <v>460</v>
      </c>
      <c r="C58">
        <v>5497</v>
      </c>
      <c r="D58" s="1">
        <v>44322</v>
      </c>
      <c r="E58" t="s">
        <v>444</v>
      </c>
      <c r="F58">
        <v>1253.32</v>
      </c>
      <c r="G58"/>
      <c r="H58" s="202">
        <f t="shared" si="0"/>
        <v>1253.32</v>
      </c>
      <c r="I58" s="285">
        <f t="shared" si="1"/>
        <v>1</v>
      </c>
      <c r="J58">
        <v>1514.32</v>
      </c>
      <c r="K58">
        <v>1425.28</v>
      </c>
      <c r="L58">
        <v>-89.04</v>
      </c>
      <c r="M58"/>
      <c r="N58"/>
      <c r="O58"/>
      <c r="P58" s="202">
        <f t="shared" si="2"/>
        <v>1514.32</v>
      </c>
      <c r="Q58" s="283">
        <f t="shared" si="3"/>
        <v>1</v>
      </c>
      <c r="R58" s="202">
        <f t="shared" si="4"/>
        <v>1425.28</v>
      </c>
      <c r="S58" s="283">
        <f t="shared" si="5"/>
        <v>1</v>
      </c>
      <c r="T58" s="202">
        <f t="shared" si="6"/>
        <v>-89.04</v>
      </c>
      <c r="U58" s="283">
        <f t="shared" si="7"/>
        <v>1</v>
      </c>
      <c r="V58" s="8"/>
    </row>
    <row r="59" spans="1:22">
      <c r="A59" s="321">
        <v>599933900</v>
      </c>
      <c r="B59" t="s">
        <v>458</v>
      </c>
      <c r="C59">
        <v>3050</v>
      </c>
      <c r="D59" s="1">
        <v>44018</v>
      </c>
      <c r="E59" t="s">
        <v>444</v>
      </c>
      <c r="F59">
        <v>951.6</v>
      </c>
      <c r="G59"/>
      <c r="H59" s="202">
        <f t="shared" si="0"/>
        <v>951.6</v>
      </c>
      <c r="I59" s="285">
        <f t="shared" si="1"/>
        <v>1</v>
      </c>
      <c r="J59">
        <v>1068.5</v>
      </c>
      <c r="K59">
        <v>1082.1600000000001</v>
      </c>
      <c r="L59">
        <v>13.66</v>
      </c>
      <c r="M59"/>
      <c r="N59"/>
      <c r="O59"/>
      <c r="P59" s="202">
        <f t="shared" si="2"/>
        <v>1068.5</v>
      </c>
      <c r="Q59" s="283">
        <f t="shared" si="3"/>
        <v>1</v>
      </c>
      <c r="R59" s="202">
        <f t="shared" si="4"/>
        <v>1082.1600000000001</v>
      </c>
      <c r="S59" s="283">
        <f t="shared" si="5"/>
        <v>1</v>
      </c>
      <c r="T59" s="202">
        <f t="shared" si="6"/>
        <v>13.66</v>
      </c>
      <c r="U59" s="283">
        <f t="shared" si="7"/>
        <v>1</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82986.020000000019</v>
      </c>
      <c r="G64" s="177">
        <f>SUM(G2:G63)</f>
        <v>0</v>
      </c>
      <c r="H64" s="12">
        <f>SUM(H2:H63)</f>
        <v>82986.020000000019</v>
      </c>
      <c r="I64" s="286">
        <f t="shared" ref="I64" si="18">ROUND(H64/F64,10)</f>
        <v>1</v>
      </c>
      <c r="J64" s="198">
        <f t="shared" ref="J64:P64" si="19">SUM(J2:J63)</f>
        <v>90538.709999999992</v>
      </c>
      <c r="K64" s="179">
        <f t="shared" si="19"/>
        <v>90838.780000000057</v>
      </c>
      <c r="L64" s="198">
        <f t="shared" si="19"/>
        <v>300.07</v>
      </c>
      <c r="M64" s="201">
        <f t="shared" si="19"/>
        <v>0</v>
      </c>
      <c r="N64" s="201">
        <f t="shared" si="19"/>
        <v>0</v>
      </c>
      <c r="O64" s="201">
        <f t="shared" si="19"/>
        <v>0</v>
      </c>
      <c r="P64" s="9">
        <f t="shared" si="19"/>
        <v>90538.709999999992</v>
      </c>
      <c r="Q64" s="284">
        <f t="shared" si="3"/>
        <v>1</v>
      </c>
      <c r="R64" s="9">
        <f>SUM(R2:R63)</f>
        <v>90838.780000000057</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456</v>
      </c>
      <c r="B4" s="152">
        <v>25843.05</v>
      </c>
      <c r="C4" s="152">
        <v>25843.05</v>
      </c>
      <c r="D4" s="152" t="s">
        <v>448</v>
      </c>
      <c r="E4" s="152">
        <v>25843.05</v>
      </c>
      <c r="F4" s="152">
        <v>25843.05</v>
      </c>
      <c r="G4" s="152">
        <v>-19.260000000000002</v>
      </c>
      <c r="H4" s="152">
        <v>-19.260000000000002</v>
      </c>
      <c r="I4" s="113"/>
      <c r="J4" s="153">
        <v>44561</v>
      </c>
      <c r="K4" s="153">
        <v>44565</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25843.05</v>
      </c>
      <c r="C11" s="88">
        <f t="shared" ref="C11:H11" si="0">SUM(C4:C10)</f>
        <v>25843.05</v>
      </c>
      <c r="D11" s="88">
        <f t="shared" si="0"/>
        <v>0</v>
      </c>
      <c r="E11" s="88">
        <f>SUM(E4:E10)</f>
        <v>25843.05</v>
      </c>
      <c r="F11" s="88">
        <f t="shared" si="0"/>
        <v>25843.05</v>
      </c>
      <c r="G11" s="88">
        <f t="shared" si="0"/>
        <v>-19.260000000000002</v>
      </c>
      <c r="H11" s="88">
        <f t="shared" si="0"/>
        <v>-19.260000000000002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456</v>
      </c>
      <c r="B15" s="107">
        <v>52.68</v>
      </c>
      <c r="C15" s="107">
        <v>52.68</v>
      </c>
      <c r="D15" s="107" t="s">
        <v>442</v>
      </c>
      <c r="E15" s="107">
        <v>52.68</v>
      </c>
      <c r="F15" s="107">
        <v>52.68</v>
      </c>
      <c r="G15" s="107">
        <v>-0.04</v>
      </c>
      <c r="H15" s="107">
        <v>-0.04</v>
      </c>
      <c r="I15" s="105"/>
      <c r="J15" s="110">
        <v>44561</v>
      </c>
      <c r="K15" s="110">
        <v>44564</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52.68</v>
      </c>
      <c r="C22" s="88">
        <f>SUM(C15:C21)</f>
        <v>52.68</v>
      </c>
      <c r="D22" s="88"/>
      <c r="E22" s="88">
        <f>SUM(E15:E21)</f>
        <v>52.68</v>
      </c>
      <c r="F22" s="88">
        <f>SUM(F15:F21)</f>
        <v>52.68</v>
      </c>
      <c r="G22" s="88">
        <f>SUM(G15:G21)</f>
        <v>-0.04</v>
      </c>
      <c r="H22" s="88">
        <f>SUM(H15:H21)</f>
        <v>-0.04</v>
      </c>
      <c r="I22" s="88"/>
      <c r="J22" s="88"/>
      <c r="K22" s="88"/>
      <c r="L22" s="88"/>
    </row>
    <row r="23" spans="1:16" ht="14.25" thickTop="1" thickBot="1"/>
    <row r="24" spans="1:16" ht="13.5" thickBot="1">
      <c r="D24" s="92" t="s">
        <v>79</v>
      </c>
      <c r="E24" s="93" t="s">
        <v>78</v>
      </c>
      <c r="F24" s="94" t="s">
        <v>7</v>
      </c>
    </row>
    <row r="25" spans="1:16" ht="51.75" thickBot="1">
      <c r="C25" s="89" t="s">
        <v>179</v>
      </c>
      <c r="D25" s="95">
        <f>G11</f>
        <v>-19.260000000000002</v>
      </c>
      <c r="E25" s="96">
        <f>H11</f>
        <v>-19.260000000000002</v>
      </c>
      <c r="F25" s="97">
        <f>D25-E25</f>
        <v>0</v>
      </c>
    </row>
    <row r="26" spans="1:16" ht="44.25" customHeight="1" thickBot="1">
      <c r="C26" s="89" t="s">
        <v>180</v>
      </c>
      <c r="D26" s="95">
        <f>G22</f>
        <v>-0.04</v>
      </c>
      <c r="E26" s="96">
        <f>H22</f>
        <v>-0.04</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287.83</v>
      </c>
      <c r="H2">
        <v>670633.17000000004</v>
      </c>
      <c r="I2">
        <v>431245.99</v>
      </c>
      <c r="J2">
        <v>253.2</v>
      </c>
      <c r="K2">
        <v>589956</v>
      </c>
      <c r="L2" t="s">
        <v>296</v>
      </c>
      <c r="M2" s="1">
        <v>44561</v>
      </c>
    </row>
    <row r="3" spans="1:13">
      <c r="A3" t="s">
        <v>294</v>
      </c>
      <c r="B3" s="323" t="s">
        <v>297</v>
      </c>
      <c r="C3" s="321" t="s">
        <v>298</v>
      </c>
      <c r="D3" t="s">
        <v>299</v>
      </c>
      <c r="E3">
        <v>7667</v>
      </c>
      <c r="F3">
        <v>397482.27</v>
      </c>
      <c r="G3">
        <v>65.42</v>
      </c>
      <c r="H3">
        <v>501575.14</v>
      </c>
      <c r="I3">
        <v>397482.27</v>
      </c>
      <c r="J3">
        <v>65.42</v>
      </c>
      <c r="K3">
        <v>501575.14</v>
      </c>
      <c r="L3" t="s">
        <v>300</v>
      </c>
      <c r="M3" s="1">
        <v>44561</v>
      </c>
    </row>
    <row r="4" spans="1:13">
      <c r="A4" t="s">
        <v>294</v>
      </c>
      <c r="B4" s="321">
        <v>1317205</v>
      </c>
      <c r="C4" s="321" t="s">
        <v>301</v>
      </c>
      <c r="D4" t="s">
        <v>302</v>
      </c>
      <c r="E4">
        <v>22650</v>
      </c>
      <c r="F4">
        <v>760214</v>
      </c>
      <c r="G4">
        <v>40.32</v>
      </c>
      <c r="H4">
        <v>913349.92</v>
      </c>
      <c r="I4">
        <v>760214</v>
      </c>
      <c r="J4">
        <v>40.32</v>
      </c>
      <c r="K4">
        <v>913349.92</v>
      </c>
      <c r="L4" t="s">
        <v>300</v>
      </c>
      <c r="M4" s="1">
        <v>44561</v>
      </c>
    </row>
    <row r="5" spans="1:13">
      <c r="A5" t="s">
        <v>294</v>
      </c>
      <c r="B5" s="321" t="s">
        <v>303</v>
      </c>
      <c r="C5" s="321" t="s">
        <v>303</v>
      </c>
      <c r="D5" t="s">
        <v>304</v>
      </c>
      <c r="E5">
        <v>5497</v>
      </c>
      <c r="F5">
        <v>538855.73</v>
      </c>
      <c r="G5">
        <v>109.7</v>
      </c>
      <c r="H5">
        <v>603001.59</v>
      </c>
      <c r="I5">
        <v>485280.68</v>
      </c>
      <c r="J5">
        <v>96.5</v>
      </c>
      <c r="K5">
        <v>530460.5</v>
      </c>
      <c r="L5" t="s">
        <v>296</v>
      </c>
      <c r="M5" s="1">
        <v>44561</v>
      </c>
    </row>
    <row r="6" spans="1:13">
      <c r="A6" t="s">
        <v>294</v>
      </c>
      <c r="B6" s="321" t="s">
        <v>305</v>
      </c>
      <c r="C6" s="321" t="s">
        <v>306</v>
      </c>
      <c r="D6" t="s">
        <v>307</v>
      </c>
      <c r="E6">
        <v>5700</v>
      </c>
      <c r="F6">
        <v>707195.58</v>
      </c>
      <c r="G6">
        <v>118.79</v>
      </c>
      <c r="H6">
        <v>677103</v>
      </c>
      <c r="I6">
        <v>707195.58</v>
      </c>
      <c r="J6">
        <v>118.79</v>
      </c>
      <c r="K6">
        <v>677103</v>
      </c>
      <c r="L6" t="s">
        <v>300</v>
      </c>
      <c r="M6" s="1">
        <v>44561</v>
      </c>
    </row>
    <row r="7" spans="1:13">
      <c r="A7" t="s">
        <v>294</v>
      </c>
      <c r="B7" s="321" t="s">
        <v>308</v>
      </c>
      <c r="C7" s="321">
        <v>2722670</v>
      </c>
      <c r="D7" t="s">
        <v>309</v>
      </c>
      <c r="E7">
        <v>72697</v>
      </c>
      <c r="F7">
        <v>1146219.22</v>
      </c>
      <c r="G7">
        <v>21.11</v>
      </c>
      <c r="H7">
        <v>1534633.67</v>
      </c>
      <c r="I7">
        <v>1146219.22</v>
      </c>
      <c r="J7">
        <v>21.11</v>
      </c>
      <c r="K7">
        <v>1534633.67</v>
      </c>
      <c r="L7" t="s">
        <v>300</v>
      </c>
      <c r="M7" s="1">
        <v>44561</v>
      </c>
    </row>
    <row r="8" spans="1:13">
      <c r="A8" t="s">
        <v>294</v>
      </c>
      <c r="B8" s="321" t="s">
        <v>310</v>
      </c>
      <c r="C8" s="321" t="s">
        <v>311</v>
      </c>
      <c r="D8" t="s">
        <v>312</v>
      </c>
      <c r="E8">
        <v>1600</v>
      </c>
      <c r="F8">
        <v>213327.16</v>
      </c>
      <c r="G8">
        <v>134.53</v>
      </c>
      <c r="H8">
        <v>215248</v>
      </c>
      <c r="I8">
        <v>213327.16</v>
      </c>
      <c r="J8">
        <v>134.53</v>
      </c>
      <c r="K8">
        <v>215248</v>
      </c>
      <c r="L8" t="s">
        <v>300</v>
      </c>
      <c r="M8" s="1">
        <v>44561</v>
      </c>
    </row>
    <row r="9" spans="1:13">
      <c r="A9" t="s">
        <v>294</v>
      </c>
      <c r="B9" s="321" t="s">
        <v>313</v>
      </c>
      <c r="C9" s="321" t="s">
        <v>314</v>
      </c>
      <c r="D9" t="s">
        <v>315</v>
      </c>
      <c r="E9">
        <v>2593</v>
      </c>
      <c r="F9">
        <v>430525.9</v>
      </c>
      <c r="G9">
        <v>796.14</v>
      </c>
      <c r="H9">
        <v>2064391.02</v>
      </c>
      <c r="I9">
        <v>430525.9</v>
      </c>
      <c r="J9">
        <v>796.14</v>
      </c>
      <c r="K9">
        <v>2064391.02</v>
      </c>
      <c r="L9" t="s">
        <v>300</v>
      </c>
      <c r="M9" s="1">
        <v>44561</v>
      </c>
    </row>
    <row r="10" spans="1:13">
      <c r="A10" t="s">
        <v>294</v>
      </c>
      <c r="B10" s="337" t="s">
        <v>439</v>
      </c>
      <c r="C10" s="337" t="s">
        <v>439</v>
      </c>
      <c r="D10" t="s">
        <v>316</v>
      </c>
      <c r="E10">
        <v>77812</v>
      </c>
      <c r="F10">
        <v>621421.05000000005</v>
      </c>
      <c r="G10">
        <v>7.44</v>
      </c>
      <c r="H10">
        <v>578747.80000000005</v>
      </c>
      <c r="I10">
        <v>474296.04</v>
      </c>
      <c r="J10">
        <v>5.5</v>
      </c>
      <c r="K10">
        <v>427810.38</v>
      </c>
      <c r="L10" t="s">
        <v>317</v>
      </c>
      <c r="M10" s="1">
        <v>44561</v>
      </c>
    </row>
    <row r="11" spans="1:13">
      <c r="A11" t="s">
        <v>294</v>
      </c>
      <c r="B11" s="321">
        <v>7124594</v>
      </c>
      <c r="C11" s="321">
        <v>7124594</v>
      </c>
      <c r="D11" t="s">
        <v>318</v>
      </c>
      <c r="E11">
        <v>3260</v>
      </c>
      <c r="F11">
        <v>483524.45</v>
      </c>
      <c r="G11">
        <v>163.44999999999999</v>
      </c>
      <c r="H11">
        <v>532850.25</v>
      </c>
      <c r="I11">
        <v>482082.49</v>
      </c>
      <c r="J11">
        <v>149.1</v>
      </c>
      <c r="K11">
        <v>486066</v>
      </c>
      <c r="L11" t="s">
        <v>319</v>
      </c>
      <c r="M11" s="1">
        <v>44561</v>
      </c>
    </row>
    <row r="12" spans="1:13">
      <c r="A12" t="s">
        <v>294</v>
      </c>
      <c r="B12" s="321" t="s">
        <v>320</v>
      </c>
      <c r="C12" s="321">
        <v>2136646</v>
      </c>
      <c r="D12" t="s">
        <v>321</v>
      </c>
      <c r="E12">
        <v>10600</v>
      </c>
      <c r="F12">
        <v>273435</v>
      </c>
      <c r="G12">
        <v>16.29</v>
      </c>
      <c r="H12">
        <v>172674</v>
      </c>
      <c r="I12">
        <v>273435</v>
      </c>
      <c r="J12">
        <v>16.29</v>
      </c>
      <c r="K12">
        <v>172674</v>
      </c>
      <c r="L12" t="s">
        <v>300</v>
      </c>
      <c r="M12" s="1">
        <v>44561</v>
      </c>
    </row>
    <row r="13" spans="1:13">
      <c r="A13" t="s">
        <v>294</v>
      </c>
      <c r="B13" s="321">
        <v>67901108</v>
      </c>
      <c r="C13" s="321">
        <v>2024677</v>
      </c>
      <c r="D13" t="s">
        <v>322</v>
      </c>
      <c r="E13">
        <v>25737</v>
      </c>
      <c r="F13">
        <v>298758.78000000003</v>
      </c>
      <c r="G13">
        <v>19</v>
      </c>
      <c r="H13">
        <v>489003</v>
      </c>
      <c r="I13">
        <v>298758.78000000003</v>
      </c>
      <c r="J13">
        <v>19</v>
      </c>
      <c r="K13">
        <v>489003</v>
      </c>
      <c r="L13" t="s">
        <v>300</v>
      </c>
      <c r="M13" s="1">
        <v>44561</v>
      </c>
    </row>
    <row r="14" spans="1:13">
      <c r="A14" t="s">
        <v>294</v>
      </c>
      <c r="B14" s="321" t="s">
        <v>323</v>
      </c>
      <c r="C14" s="321" t="s">
        <v>323</v>
      </c>
      <c r="D14" t="s">
        <v>324</v>
      </c>
      <c r="E14">
        <v>22092</v>
      </c>
      <c r="F14">
        <v>660349.91</v>
      </c>
      <c r="G14">
        <v>39.03</v>
      </c>
      <c r="H14">
        <v>862221.59</v>
      </c>
      <c r="I14">
        <v>503907.26</v>
      </c>
      <c r="J14">
        <v>28.85</v>
      </c>
      <c r="K14">
        <v>637354.19999999995</v>
      </c>
      <c r="L14" t="s">
        <v>317</v>
      </c>
      <c r="M14" s="1">
        <v>44561</v>
      </c>
    </row>
    <row r="15" spans="1:13">
      <c r="A15" t="s">
        <v>294</v>
      </c>
      <c r="B15" s="321">
        <v>124765108</v>
      </c>
      <c r="C15" s="321">
        <v>2125097</v>
      </c>
      <c r="D15" t="s">
        <v>325</v>
      </c>
      <c r="E15">
        <v>30350</v>
      </c>
      <c r="F15">
        <v>530185.55000000005</v>
      </c>
      <c r="G15">
        <v>25.24</v>
      </c>
      <c r="H15">
        <v>766034</v>
      </c>
      <c r="I15">
        <v>530185.55000000005</v>
      </c>
      <c r="J15">
        <v>25.24</v>
      </c>
      <c r="K15">
        <v>766034</v>
      </c>
      <c r="L15" t="s">
        <v>300</v>
      </c>
      <c r="M15" s="1">
        <v>44561</v>
      </c>
    </row>
    <row r="16" spans="1:13">
      <c r="A16" t="s">
        <v>294</v>
      </c>
      <c r="B16" s="321">
        <v>151290889</v>
      </c>
      <c r="C16" s="321">
        <v>2488671</v>
      </c>
      <c r="D16" t="s">
        <v>326</v>
      </c>
      <c r="E16">
        <v>69000</v>
      </c>
      <c r="F16">
        <v>576413.9</v>
      </c>
      <c r="G16">
        <v>6.78</v>
      </c>
      <c r="H16">
        <v>467820</v>
      </c>
      <c r="I16">
        <v>576413.9</v>
      </c>
      <c r="J16">
        <v>6.78</v>
      </c>
      <c r="K16">
        <v>467820</v>
      </c>
      <c r="L16" t="s">
        <v>300</v>
      </c>
      <c r="M16" s="1">
        <v>44561</v>
      </c>
    </row>
    <row r="17" spans="1:13">
      <c r="A17" t="s">
        <v>294</v>
      </c>
      <c r="B17" s="321" t="s">
        <v>327</v>
      </c>
      <c r="C17" s="321" t="s">
        <v>328</v>
      </c>
      <c r="D17" t="s">
        <v>329</v>
      </c>
      <c r="E17">
        <v>10500</v>
      </c>
      <c r="F17">
        <v>567273.38</v>
      </c>
      <c r="G17">
        <v>88.5</v>
      </c>
      <c r="H17">
        <v>929250</v>
      </c>
      <c r="I17">
        <v>567273.38</v>
      </c>
      <c r="J17">
        <v>88.5</v>
      </c>
      <c r="K17">
        <v>929250</v>
      </c>
      <c r="L17" t="s">
        <v>300</v>
      </c>
      <c r="M17" s="1">
        <v>44561</v>
      </c>
    </row>
    <row r="18" spans="1:13">
      <c r="A18" t="s">
        <v>294</v>
      </c>
      <c r="B18" s="321" t="s">
        <v>330</v>
      </c>
      <c r="C18" s="321">
        <v>2220936</v>
      </c>
      <c r="D18" t="s">
        <v>331</v>
      </c>
      <c r="E18">
        <v>26000</v>
      </c>
      <c r="F18">
        <v>249184</v>
      </c>
      <c r="G18">
        <v>4.4400000000000004</v>
      </c>
      <c r="H18">
        <v>115440</v>
      </c>
      <c r="I18">
        <v>249184</v>
      </c>
      <c r="J18">
        <v>4.4400000000000004</v>
      </c>
      <c r="K18">
        <v>115440</v>
      </c>
      <c r="L18" t="s">
        <v>300</v>
      </c>
      <c r="M18" s="1">
        <v>44561</v>
      </c>
    </row>
    <row r="19" spans="1:13">
      <c r="A19" t="s">
        <v>294</v>
      </c>
      <c r="B19" s="321">
        <v>7171589</v>
      </c>
      <c r="C19" s="321">
        <v>7171589</v>
      </c>
      <c r="D19" t="s">
        <v>332</v>
      </c>
      <c r="E19">
        <v>25642</v>
      </c>
      <c r="F19">
        <v>370968.63</v>
      </c>
      <c r="G19">
        <v>9.73</v>
      </c>
      <c r="H19">
        <v>249392.48</v>
      </c>
      <c r="I19">
        <v>364735.02</v>
      </c>
      <c r="J19">
        <v>8.8699999999999992</v>
      </c>
      <c r="K19">
        <v>227495.82</v>
      </c>
      <c r="L19" t="s">
        <v>319</v>
      </c>
      <c r="M19" s="1">
        <v>44561</v>
      </c>
    </row>
    <row r="20" spans="1:13">
      <c r="A20" t="s">
        <v>294</v>
      </c>
      <c r="B20" s="321">
        <v>6185495</v>
      </c>
      <c r="C20" s="321">
        <v>6185495</v>
      </c>
      <c r="D20" t="s">
        <v>333</v>
      </c>
      <c r="E20">
        <v>2567</v>
      </c>
      <c r="F20">
        <v>261676.43</v>
      </c>
      <c r="G20">
        <v>211.06</v>
      </c>
      <c r="H20">
        <v>541802.12</v>
      </c>
      <c r="I20">
        <v>345335.82</v>
      </c>
      <c r="J20">
        <v>290.72000000000003</v>
      </c>
      <c r="K20">
        <v>746278.24</v>
      </c>
      <c r="L20" t="s">
        <v>334</v>
      </c>
      <c r="M20" s="1">
        <v>44561</v>
      </c>
    </row>
    <row r="21" spans="1:13">
      <c r="A21" t="s">
        <v>294</v>
      </c>
      <c r="B21" s="321" t="s">
        <v>335</v>
      </c>
      <c r="C21" s="321" t="s">
        <v>335</v>
      </c>
      <c r="D21" t="s">
        <v>336</v>
      </c>
      <c r="E21">
        <v>34035</v>
      </c>
      <c r="F21">
        <v>712280.98</v>
      </c>
      <c r="G21">
        <v>59.46</v>
      </c>
      <c r="H21">
        <v>2023838.64</v>
      </c>
      <c r="I21">
        <v>632883.78</v>
      </c>
      <c r="J21">
        <v>52.31</v>
      </c>
      <c r="K21">
        <v>1780370.85</v>
      </c>
      <c r="L21" t="s">
        <v>296</v>
      </c>
      <c r="M21" s="1">
        <v>44561</v>
      </c>
    </row>
    <row r="22" spans="1:13">
      <c r="A22" t="s">
        <v>294</v>
      </c>
      <c r="B22" s="321">
        <v>294821608</v>
      </c>
      <c r="C22" s="321">
        <v>2031730</v>
      </c>
      <c r="D22" t="s">
        <v>337</v>
      </c>
      <c r="E22">
        <v>89200</v>
      </c>
      <c r="F22">
        <v>615972.30000000005</v>
      </c>
      <c r="G22">
        <v>10.87</v>
      </c>
      <c r="H22">
        <v>969604</v>
      </c>
      <c r="I22">
        <v>615972.30000000005</v>
      </c>
      <c r="J22">
        <v>10.87</v>
      </c>
      <c r="K22">
        <v>969604</v>
      </c>
      <c r="L22" t="s">
        <v>300</v>
      </c>
      <c r="M22" s="1">
        <v>44561</v>
      </c>
    </row>
    <row r="23" spans="1:13">
      <c r="A23" t="s">
        <v>294</v>
      </c>
      <c r="B23" s="321" t="s">
        <v>338</v>
      </c>
      <c r="C23" s="321" t="s">
        <v>339</v>
      </c>
      <c r="D23" t="s">
        <v>340</v>
      </c>
      <c r="E23">
        <v>7800</v>
      </c>
      <c r="F23">
        <v>662168.47</v>
      </c>
      <c r="G23">
        <v>258.82</v>
      </c>
      <c r="H23">
        <v>2018796</v>
      </c>
      <c r="I23">
        <v>662168.47</v>
      </c>
      <c r="J23">
        <v>258.82</v>
      </c>
      <c r="K23">
        <v>2018796</v>
      </c>
      <c r="L23" t="s">
        <v>300</v>
      </c>
      <c r="M23" s="1">
        <v>44561</v>
      </c>
    </row>
    <row r="24" spans="1:13">
      <c r="A24" t="s">
        <v>294</v>
      </c>
      <c r="B24" s="321">
        <v>398438408</v>
      </c>
      <c r="C24" s="321" t="s">
        <v>341</v>
      </c>
      <c r="D24" t="s">
        <v>342</v>
      </c>
      <c r="E24">
        <v>30100</v>
      </c>
      <c r="F24">
        <v>606060.09</v>
      </c>
      <c r="G24">
        <v>11.23</v>
      </c>
      <c r="H24">
        <v>338023</v>
      </c>
      <c r="I24">
        <v>606060.09</v>
      </c>
      <c r="J24">
        <v>11.23</v>
      </c>
      <c r="K24">
        <v>338023</v>
      </c>
      <c r="L24" t="s">
        <v>300</v>
      </c>
      <c r="M24" s="1">
        <v>44561</v>
      </c>
    </row>
    <row r="25" spans="1:13">
      <c r="A25" t="s">
        <v>294</v>
      </c>
      <c r="B25" s="321" t="s">
        <v>343</v>
      </c>
      <c r="C25" s="321">
        <v>2781648</v>
      </c>
      <c r="D25" t="s">
        <v>344</v>
      </c>
      <c r="E25">
        <v>7000</v>
      </c>
      <c r="F25">
        <v>510972</v>
      </c>
      <c r="G25">
        <v>65.069999999999993</v>
      </c>
      <c r="H25">
        <v>455490</v>
      </c>
      <c r="I25">
        <v>510972</v>
      </c>
      <c r="J25">
        <v>65.069999999999993</v>
      </c>
      <c r="K25">
        <v>455490</v>
      </c>
      <c r="L25" t="s">
        <v>300</v>
      </c>
      <c r="M25" s="1">
        <v>44561</v>
      </c>
    </row>
    <row r="26" spans="1:13">
      <c r="A26" t="s">
        <v>294</v>
      </c>
      <c r="B26" s="321" t="s">
        <v>345</v>
      </c>
      <c r="C26" s="321">
        <v>2569286</v>
      </c>
      <c r="D26" t="s">
        <v>346</v>
      </c>
      <c r="E26">
        <v>53100</v>
      </c>
      <c r="F26">
        <v>623207.91</v>
      </c>
      <c r="G26">
        <v>19.79</v>
      </c>
      <c r="H26">
        <v>1050849</v>
      </c>
      <c r="I26">
        <v>623207.91</v>
      </c>
      <c r="J26">
        <v>19.79</v>
      </c>
      <c r="K26">
        <v>1050849</v>
      </c>
      <c r="L26" t="s">
        <v>300</v>
      </c>
      <c r="M26" s="1">
        <v>44561</v>
      </c>
    </row>
    <row r="27" spans="1:13">
      <c r="A27" t="s">
        <v>294</v>
      </c>
      <c r="B27" s="321" t="s">
        <v>347</v>
      </c>
      <c r="C27" s="321" t="s">
        <v>348</v>
      </c>
      <c r="D27" t="s">
        <v>349</v>
      </c>
      <c r="E27">
        <v>1600</v>
      </c>
      <c r="F27">
        <v>258693.6</v>
      </c>
      <c r="G27">
        <v>309.7</v>
      </c>
      <c r="H27">
        <v>495520</v>
      </c>
      <c r="I27">
        <v>258693.6</v>
      </c>
      <c r="J27">
        <v>309.7</v>
      </c>
      <c r="K27">
        <v>495520</v>
      </c>
      <c r="L27" t="s">
        <v>300</v>
      </c>
      <c r="M27" s="1">
        <v>44561</v>
      </c>
    </row>
    <row r="28" spans="1:13">
      <c r="A28" t="s">
        <v>294</v>
      </c>
      <c r="B28" s="321">
        <v>5889505</v>
      </c>
      <c r="C28" s="321">
        <v>5889505</v>
      </c>
      <c r="D28" t="s">
        <v>350</v>
      </c>
      <c r="E28">
        <v>26729</v>
      </c>
      <c r="F28">
        <v>564363.57999999996</v>
      </c>
      <c r="G28">
        <v>46.33</v>
      </c>
      <c r="H28">
        <v>1238460.8799999999</v>
      </c>
      <c r="I28">
        <v>505288.63</v>
      </c>
      <c r="J28">
        <v>40.76</v>
      </c>
      <c r="K28">
        <v>1089474.04</v>
      </c>
      <c r="L28" t="s">
        <v>296</v>
      </c>
      <c r="M28" s="1">
        <v>44561</v>
      </c>
    </row>
    <row r="29" spans="1:13">
      <c r="A29" t="s">
        <v>294</v>
      </c>
      <c r="B29" s="321" t="s">
        <v>351</v>
      </c>
      <c r="C29" s="321" t="s">
        <v>352</v>
      </c>
      <c r="D29" t="s">
        <v>353</v>
      </c>
      <c r="E29">
        <v>13459</v>
      </c>
      <c r="F29">
        <v>789717.47</v>
      </c>
      <c r="G29">
        <v>65.209999999999994</v>
      </c>
      <c r="H29">
        <v>877661.39</v>
      </c>
      <c r="I29">
        <v>789717.47</v>
      </c>
      <c r="J29">
        <v>65.209999999999994</v>
      </c>
      <c r="K29">
        <v>877661.39</v>
      </c>
      <c r="L29" t="s">
        <v>300</v>
      </c>
      <c r="M29" s="1">
        <v>44561</v>
      </c>
    </row>
    <row r="30" spans="1:13">
      <c r="A30" t="s">
        <v>294</v>
      </c>
      <c r="B30" s="321" t="s">
        <v>354</v>
      </c>
      <c r="C30" s="321" t="s">
        <v>354</v>
      </c>
      <c r="D30" t="s">
        <v>355</v>
      </c>
      <c r="E30">
        <v>6140</v>
      </c>
      <c r="F30">
        <v>315035.32</v>
      </c>
      <c r="G30">
        <v>67.069999999999993</v>
      </c>
      <c r="H30">
        <v>411801.36</v>
      </c>
      <c r="I30">
        <v>310865.84999999998</v>
      </c>
      <c r="J30">
        <v>61.18</v>
      </c>
      <c r="K30">
        <v>375645.2</v>
      </c>
      <c r="L30" t="s">
        <v>319</v>
      </c>
      <c r="M30" s="1">
        <v>44561</v>
      </c>
    </row>
    <row r="31" spans="1:13">
      <c r="A31" t="s">
        <v>294</v>
      </c>
      <c r="B31" s="321" t="s">
        <v>356</v>
      </c>
      <c r="C31" s="321" t="s">
        <v>357</v>
      </c>
      <c r="D31" t="s">
        <v>358</v>
      </c>
      <c r="E31">
        <v>25300</v>
      </c>
      <c r="F31">
        <v>221139.71</v>
      </c>
      <c r="G31">
        <v>13.31</v>
      </c>
      <c r="H31">
        <v>336869.5</v>
      </c>
      <c r="I31">
        <v>221139.71</v>
      </c>
      <c r="J31">
        <v>13.31</v>
      </c>
      <c r="K31">
        <v>336869.5</v>
      </c>
      <c r="L31" t="s">
        <v>300</v>
      </c>
      <c r="M31" s="1">
        <v>44561</v>
      </c>
    </row>
    <row r="32" spans="1:13">
      <c r="A32" t="s">
        <v>294</v>
      </c>
      <c r="B32" s="321" t="s">
        <v>359</v>
      </c>
      <c r="C32" s="321" t="s">
        <v>360</v>
      </c>
      <c r="D32" t="s">
        <v>361</v>
      </c>
      <c r="E32">
        <v>25457</v>
      </c>
      <c r="F32">
        <v>1183349.3899999999</v>
      </c>
      <c r="G32">
        <v>46.16</v>
      </c>
      <c r="H32">
        <v>1175095.1200000001</v>
      </c>
      <c r="I32">
        <v>1183349.3899999999</v>
      </c>
      <c r="J32">
        <v>46.16</v>
      </c>
      <c r="K32">
        <v>1175095.1200000001</v>
      </c>
      <c r="L32" t="s">
        <v>300</v>
      </c>
      <c r="M32" s="1">
        <v>44561</v>
      </c>
    </row>
    <row r="33" spans="1:13">
      <c r="A33" t="s">
        <v>294</v>
      </c>
      <c r="B33" s="321">
        <v>6499260</v>
      </c>
      <c r="C33" s="321">
        <v>6499260</v>
      </c>
      <c r="D33" t="s">
        <v>362</v>
      </c>
      <c r="E33">
        <v>5800</v>
      </c>
      <c r="F33">
        <v>322514.96000000002</v>
      </c>
      <c r="G33">
        <v>62.45</v>
      </c>
      <c r="H33">
        <v>362222.8</v>
      </c>
      <c r="I33">
        <v>35412154</v>
      </c>
      <c r="J33">
        <v>7187</v>
      </c>
      <c r="K33">
        <v>41684600</v>
      </c>
      <c r="L33" t="s">
        <v>363</v>
      </c>
      <c r="M33" s="1">
        <v>44561</v>
      </c>
    </row>
    <row r="34" spans="1:13">
      <c r="A34" t="s">
        <v>294</v>
      </c>
      <c r="B34" s="321" t="s">
        <v>364</v>
      </c>
      <c r="C34" s="321" t="s">
        <v>365</v>
      </c>
      <c r="D34" t="s">
        <v>366</v>
      </c>
      <c r="E34">
        <v>3000</v>
      </c>
      <c r="F34">
        <v>251376</v>
      </c>
      <c r="G34">
        <v>82.48</v>
      </c>
      <c r="H34">
        <v>247440</v>
      </c>
      <c r="I34">
        <v>251376</v>
      </c>
      <c r="J34">
        <v>82.48</v>
      </c>
      <c r="K34">
        <v>247440</v>
      </c>
      <c r="L34" t="s">
        <v>300</v>
      </c>
      <c r="M34" s="1">
        <v>44561</v>
      </c>
    </row>
    <row r="35" spans="1:13">
      <c r="A35" t="s">
        <v>294</v>
      </c>
      <c r="B35" s="321" t="s">
        <v>367</v>
      </c>
      <c r="C35" s="321" t="s">
        <v>367</v>
      </c>
      <c r="D35" t="s">
        <v>368</v>
      </c>
      <c r="E35">
        <v>8300</v>
      </c>
      <c r="F35">
        <v>490073.88</v>
      </c>
      <c r="G35">
        <v>93.75</v>
      </c>
      <c r="H35">
        <v>778125</v>
      </c>
      <c r="I35">
        <v>367645.83</v>
      </c>
      <c r="J35">
        <v>69.3</v>
      </c>
      <c r="K35">
        <v>575190</v>
      </c>
      <c r="L35" t="s">
        <v>317</v>
      </c>
      <c r="M35" s="1">
        <v>44561</v>
      </c>
    </row>
    <row r="36" spans="1:13">
      <c r="A36" t="s">
        <v>294</v>
      </c>
      <c r="B36" s="321">
        <v>7333378</v>
      </c>
      <c r="C36" s="321">
        <v>7333378</v>
      </c>
      <c r="D36" t="s">
        <v>369</v>
      </c>
      <c r="E36">
        <v>3335</v>
      </c>
      <c r="F36">
        <v>642284.94999999995</v>
      </c>
      <c r="G36">
        <v>834.9</v>
      </c>
      <c r="H36">
        <v>2784406.93</v>
      </c>
      <c r="I36">
        <v>634944.61</v>
      </c>
      <c r="J36">
        <v>761.6</v>
      </c>
      <c r="K36">
        <v>2539936</v>
      </c>
      <c r="L36" t="s">
        <v>319</v>
      </c>
      <c r="M36" s="1">
        <v>44561</v>
      </c>
    </row>
    <row r="37" spans="1:13">
      <c r="A37" t="s">
        <v>294</v>
      </c>
      <c r="B37" s="321" t="s">
        <v>370</v>
      </c>
      <c r="C37" s="321" t="s">
        <v>370</v>
      </c>
      <c r="D37" t="s">
        <v>371</v>
      </c>
      <c r="E37">
        <v>4306</v>
      </c>
      <c r="F37">
        <v>312032.34999999998</v>
      </c>
      <c r="G37">
        <v>149.12</v>
      </c>
      <c r="H37">
        <v>642117.31999999995</v>
      </c>
      <c r="I37">
        <v>415671.54</v>
      </c>
      <c r="J37">
        <v>205.4</v>
      </c>
      <c r="K37">
        <v>884452.4</v>
      </c>
      <c r="L37" t="s">
        <v>334</v>
      </c>
      <c r="M37" s="1">
        <v>44561</v>
      </c>
    </row>
    <row r="38" spans="1:13">
      <c r="A38" t="s">
        <v>294</v>
      </c>
      <c r="B38" s="321">
        <v>6555805</v>
      </c>
      <c r="C38" s="321">
        <v>6555805</v>
      </c>
      <c r="D38" t="s">
        <v>372</v>
      </c>
      <c r="E38">
        <v>8400</v>
      </c>
      <c r="F38">
        <v>332837.38</v>
      </c>
      <c r="G38">
        <v>42.43</v>
      </c>
      <c r="H38">
        <v>356423.36</v>
      </c>
      <c r="I38">
        <v>36425560</v>
      </c>
      <c r="J38">
        <v>4883</v>
      </c>
      <c r="K38">
        <v>41017200</v>
      </c>
      <c r="L38" t="s">
        <v>363</v>
      </c>
      <c r="M38" s="1">
        <v>44561</v>
      </c>
    </row>
    <row r="39" spans="1:13">
      <c r="A39" t="s">
        <v>294</v>
      </c>
      <c r="B39" s="321">
        <v>4741844</v>
      </c>
      <c r="C39" s="321">
        <v>4741844</v>
      </c>
      <c r="D39" t="s">
        <v>373</v>
      </c>
      <c r="E39">
        <v>5099</v>
      </c>
      <c r="F39">
        <v>549015.56000000006</v>
      </c>
      <c r="G39">
        <v>258.04000000000002</v>
      </c>
      <c r="H39">
        <v>1315758.78</v>
      </c>
      <c r="I39">
        <v>494972.36</v>
      </c>
      <c r="J39">
        <v>227</v>
      </c>
      <c r="K39">
        <v>1157473</v>
      </c>
      <c r="L39" t="s">
        <v>296</v>
      </c>
      <c r="M39" s="1">
        <v>44561</v>
      </c>
    </row>
    <row r="40" spans="1:13">
      <c r="A40" t="s">
        <v>294</v>
      </c>
      <c r="B40" s="321">
        <v>631512209</v>
      </c>
      <c r="C40" s="321" t="s">
        <v>374</v>
      </c>
      <c r="D40" t="s">
        <v>375</v>
      </c>
      <c r="E40">
        <v>18250</v>
      </c>
      <c r="F40">
        <v>513550.86</v>
      </c>
      <c r="G40">
        <v>31</v>
      </c>
      <c r="H40">
        <v>565750</v>
      </c>
      <c r="I40">
        <v>513550.86</v>
      </c>
      <c r="J40">
        <v>31</v>
      </c>
      <c r="K40">
        <v>565750</v>
      </c>
      <c r="L40" t="s">
        <v>300</v>
      </c>
      <c r="M40" s="1">
        <v>44561</v>
      </c>
    </row>
    <row r="41" spans="1:13">
      <c r="A41" t="s">
        <v>294</v>
      </c>
      <c r="B41" s="321">
        <v>6640682</v>
      </c>
      <c r="C41" s="321">
        <v>6640682</v>
      </c>
      <c r="D41" t="s">
        <v>376</v>
      </c>
      <c r="E41">
        <v>10078</v>
      </c>
      <c r="F41">
        <v>564868.1</v>
      </c>
      <c r="G41">
        <v>117.48</v>
      </c>
      <c r="H41">
        <v>1183998.6100000001</v>
      </c>
      <c r="I41">
        <v>61687079</v>
      </c>
      <c r="J41">
        <v>13520</v>
      </c>
      <c r="K41">
        <v>136254560</v>
      </c>
      <c r="L41" t="s">
        <v>363</v>
      </c>
      <c r="M41" s="1">
        <v>44561</v>
      </c>
    </row>
    <row r="42" spans="1:13">
      <c r="A42" t="s">
        <v>294</v>
      </c>
      <c r="B42" s="321">
        <v>654902204</v>
      </c>
      <c r="C42" s="321">
        <v>2640891</v>
      </c>
      <c r="D42" t="s">
        <v>377</v>
      </c>
      <c r="E42">
        <v>40000</v>
      </c>
      <c r="F42">
        <v>137036</v>
      </c>
      <c r="G42">
        <v>6.22</v>
      </c>
      <c r="H42">
        <v>248800</v>
      </c>
      <c r="I42">
        <v>137036</v>
      </c>
      <c r="J42">
        <v>6.22</v>
      </c>
      <c r="K42">
        <v>248800</v>
      </c>
      <c r="L42" t="s">
        <v>300</v>
      </c>
      <c r="M42" s="1">
        <v>44561</v>
      </c>
    </row>
    <row r="43" spans="1:13">
      <c r="A43" t="s">
        <v>294</v>
      </c>
      <c r="B43" s="321">
        <v>6659428</v>
      </c>
      <c r="C43" s="321">
        <v>6659428</v>
      </c>
      <c r="D43" t="s">
        <v>378</v>
      </c>
      <c r="E43">
        <v>9946</v>
      </c>
      <c r="F43">
        <v>443613.24</v>
      </c>
      <c r="G43">
        <v>99.58</v>
      </c>
      <c r="H43">
        <v>990451.51</v>
      </c>
      <c r="I43">
        <v>49867799</v>
      </c>
      <c r="J43">
        <v>11460</v>
      </c>
      <c r="K43">
        <v>113981160</v>
      </c>
      <c r="L43" t="s">
        <v>363</v>
      </c>
      <c r="M43" s="1">
        <v>44561</v>
      </c>
    </row>
    <row r="44" spans="1:13">
      <c r="A44" t="s">
        <v>294</v>
      </c>
      <c r="B44" s="321">
        <v>683715106</v>
      </c>
      <c r="C44" s="321">
        <v>2655657</v>
      </c>
      <c r="D44" t="s">
        <v>379</v>
      </c>
      <c r="E44">
        <v>12400</v>
      </c>
      <c r="F44">
        <v>433703.8</v>
      </c>
      <c r="G44">
        <v>47.48</v>
      </c>
      <c r="H44">
        <v>588752</v>
      </c>
      <c r="I44">
        <v>433703.8</v>
      </c>
      <c r="J44">
        <v>47.48</v>
      </c>
      <c r="K44">
        <v>588752</v>
      </c>
      <c r="L44" t="s">
        <v>300</v>
      </c>
      <c r="M44" s="1">
        <v>44561</v>
      </c>
    </row>
    <row r="45" spans="1:13">
      <c r="A45" t="s">
        <v>294</v>
      </c>
      <c r="B45" s="321">
        <v>6661144</v>
      </c>
      <c r="C45" s="321">
        <v>6661144</v>
      </c>
      <c r="D45" t="s">
        <v>380</v>
      </c>
      <c r="E45">
        <v>22800</v>
      </c>
      <c r="F45">
        <v>366423.51</v>
      </c>
      <c r="G45">
        <v>20.399999999999999</v>
      </c>
      <c r="H45">
        <v>465093.85</v>
      </c>
      <c r="I45">
        <v>40228517</v>
      </c>
      <c r="J45">
        <v>2347.5</v>
      </c>
      <c r="K45">
        <v>53523000</v>
      </c>
      <c r="L45" t="s">
        <v>363</v>
      </c>
      <c r="M45" s="1">
        <v>44561</v>
      </c>
    </row>
    <row r="46" spans="1:13">
      <c r="A46" t="s">
        <v>294</v>
      </c>
      <c r="B46" s="321" t="s">
        <v>381</v>
      </c>
      <c r="C46" s="321" t="s">
        <v>382</v>
      </c>
      <c r="D46" t="s">
        <v>383</v>
      </c>
      <c r="E46">
        <v>9300</v>
      </c>
      <c r="F46">
        <v>444209.42</v>
      </c>
      <c r="G46">
        <v>26.22</v>
      </c>
      <c r="H46">
        <v>243846</v>
      </c>
      <c r="I46">
        <v>444209.42</v>
      </c>
      <c r="J46">
        <v>26.22</v>
      </c>
      <c r="K46">
        <v>243846</v>
      </c>
      <c r="L46" t="s">
        <v>300</v>
      </c>
      <c r="M46" s="1">
        <v>44561</v>
      </c>
    </row>
    <row r="47" spans="1:13">
      <c r="A47" t="s">
        <v>294</v>
      </c>
      <c r="B47" s="321">
        <v>705015105</v>
      </c>
      <c r="C47" s="321">
        <v>2704485</v>
      </c>
      <c r="D47" t="s">
        <v>384</v>
      </c>
      <c r="E47">
        <v>43579</v>
      </c>
      <c r="F47">
        <v>513877.82</v>
      </c>
      <c r="G47">
        <v>8.4</v>
      </c>
      <c r="H47">
        <v>366063.6</v>
      </c>
      <c r="I47">
        <v>513877.82</v>
      </c>
      <c r="J47">
        <v>8.4</v>
      </c>
      <c r="K47">
        <v>366063.6</v>
      </c>
      <c r="L47" t="s">
        <v>300</v>
      </c>
      <c r="M47" s="1">
        <v>44561</v>
      </c>
    </row>
    <row r="48" spans="1:13">
      <c r="A48" t="s">
        <v>294</v>
      </c>
      <c r="B48" s="321" t="s">
        <v>385</v>
      </c>
      <c r="C48" s="321" t="s">
        <v>386</v>
      </c>
      <c r="D48" t="s">
        <v>387</v>
      </c>
      <c r="E48">
        <v>32700</v>
      </c>
      <c r="F48">
        <v>362571.06</v>
      </c>
      <c r="G48">
        <v>9.8699999999999992</v>
      </c>
      <c r="H48">
        <v>322912.5</v>
      </c>
      <c r="I48">
        <v>362571.06</v>
      </c>
      <c r="J48">
        <v>9.8699999999999992</v>
      </c>
      <c r="K48">
        <v>322912.5</v>
      </c>
      <c r="L48" t="s">
        <v>300</v>
      </c>
      <c r="M48" s="1">
        <v>44561</v>
      </c>
    </row>
    <row r="49" spans="1:13">
      <c r="A49" t="s">
        <v>294</v>
      </c>
      <c r="B49" s="321">
        <v>6229597</v>
      </c>
      <c r="C49" s="321">
        <v>6229597</v>
      </c>
      <c r="D49" t="s">
        <v>388</v>
      </c>
      <c r="E49">
        <v>64434</v>
      </c>
      <c r="F49">
        <v>514317.24</v>
      </c>
      <c r="G49">
        <v>10.029999999999999</v>
      </c>
      <c r="H49">
        <v>646131.69999999995</v>
      </c>
      <c r="I49">
        <v>57721531</v>
      </c>
      <c r="J49">
        <v>1154</v>
      </c>
      <c r="K49">
        <v>74356836</v>
      </c>
      <c r="L49" t="s">
        <v>363</v>
      </c>
      <c r="M49" s="1">
        <v>44561</v>
      </c>
    </row>
    <row r="50" spans="1:13">
      <c r="A50" t="s">
        <v>294</v>
      </c>
      <c r="B50" s="321">
        <v>759530108</v>
      </c>
      <c r="C50" s="321" t="s">
        <v>389</v>
      </c>
      <c r="D50" t="s">
        <v>390</v>
      </c>
      <c r="E50">
        <v>33500</v>
      </c>
      <c r="F50">
        <v>678997.24</v>
      </c>
      <c r="G50">
        <v>32.61</v>
      </c>
      <c r="H50">
        <v>1092435</v>
      </c>
      <c r="I50">
        <v>678997.24</v>
      </c>
      <c r="J50">
        <v>32.61</v>
      </c>
      <c r="K50">
        <v>1092435</v>
      </c>
      <c r="L50" t="s">
        <v>300</v>
      </c>
      <c r="M50" s="1">
        <v>44561</v>
      </c>
    </row>
    <row r="51" spans="1:13">
      <c r="A51" t="s">
        <v>294</v>
      </c>
      <c r="B51" s="321">
        <v>803054204</v>
      </c>
      <c r="C51" s="321">
        <v>2775135</v>
      </c>
      <c r="D51" t="s">
        <v>391</v>
      </c>
      <c r="E51">
        <v>3680</v>
      </c>
      <c r="F51">
        <v>421097.56</v>
      </c>
      <c r="G51">
        <v>140.11000000000001</v>
      </c>
      <c r="H51">
        <v>515604.8</v>
      </c>
      <c r="I51">
        <v>421097.56</v>
      </c>
      <c r="J51">
        <v>140.11000000000001</v>
      </c>
      <c r="K51">
        <v>515604.8</v>
      </c>
      <c r="L51" t="s">
        <v>300</v>
      </c>
      <c r="M51" s="1">
        <v>44561</v>
      </c>
    </row>
    <row r="52" spans="1:13">
      <c r="A52" t="s">
        <v>294</v>
      </c>
      <c r="B52" s="321" t="s">
        <v>392</v>
      </c>
      <c r="C52" s="321" t="s">
        <v>393</v>
      </c>
      <c r="D52" t="s">
        <v>394</v>
      </c>
      <c r="E52">
        <v>1398</v>
      </c>
      <c r="F52">
        <v>209050.21</v>
      </c>
      <c r="G52">
        <v>1377.39</v>
      </c>
      <c r="H52">
        <v>1925591.22</v>
      </c>
      <c r="I52">
        <v>209050.21</v>
      </c>
      <c r="J52">
        <v>1377.39</v>
      </c>
      <c r="K52">
        <v>1925591.22</v>
      </c>
      <c r="L52" t="s">
        <v>300</v>
      </c>
      <c r="M52" s="1">
        <v>44561</v>
      </c>
    </row>
    <row r="53" spans="1:13">
      <c r="A53" t="s">
        <v>294</v>
      </c>
      <c r="B53" s="321" t="s">
        <v>395</v>
      </c>
      <c r="C53" s="321" t="s">
        <v>395</v>
      </c>
      <c r="D53" t="s">
        <v>396</v>
      </c>
      <c r="E53">
        <v>2595</v>
      </c>
      <c r="F53">
        <v>144961.09</v>
      </c>
      <c r="G53">
        <v>55.89</v>
      </c>
      <c r="H53">
        <v>145045.29</v>
      </c>
      <c r="I53">
        <v>172048500</v>
      </c>
      <c r="J53">
        <v>66400</v>
      </c>
      <c r="K53">
        <v>172308000</v>
      </c>
      <c r="L53" t="s">
        <v>397</v>
      </c>
      <c r="M53" s="1">
        <v>44561</v>
      </c>
    </row>
    <row r="54" spans="1:13">
      <c r="A54" t="s">
        <v>294</v>
      </c>
      <c r="B54" s="321" t="s">
        <v>398</v>
      </c>
      <c r="C54" s="321" t="s">
        <v>399</v>
      </c>
      <c r="D54" t="s">
        <v>400</v>
      </c>
      <c r="E54">
        <v>7227</v>
      </c>
      <c r="F54">
        <v>294608.12</v>
      </c>
      <c r="G54">
        <v>26.67</v>
      </c>
      <c r="H54">
        <v>192744.09</v>
      </c>
      <c r="I54">
        <v>294608.12</v>
      </c>
      <c r="J54">
        <v>26.67</v>
      </c>
      <c r="K54">
        <v>192744.09</v>
      </c>
      <c r="L54" t="s">
        <v>300</v>
      </c>
      <c r="M54" s="1">
        <v>44561</v>
      </c>
    </row>
    <row r="55" spans="1:13">
      <c r="A55" t="s">
        <v>294</v>
      </c>
      <c r="B55" s="321" t="s">
        <v>401</v>
      </c>
      <c r="C55" s="321" t="s">
        <v>401</v>
      </c>
      <c r="D55" t="s">
        <v>402</v>
      </c>
      <c r="E55">
        <v>18532</v>
      </c>
      <c r="F55">
        <v>366391.61</v>
      </c>
      <c r="G55">
        <v>23.73</v>
      </c>
      <c r="H55">
        <v>439763.92</v>
      </c>
      <c r="I55">
        <v>3234010.1</v>
      </c>
      <c r="J55">
        <v>214.5</v>
      </c>
      <c r="K55">
        <v>3975114</v>
      </c>
      <c r="L55" t="s">
        <v>403</v>
      </c>
      <c r="M55" s="1">
        <v>44561</v>
      </c>
    </row>
    <row r="56" spans="1:13">
      <c r="A56" t="s">
        <v>294</v>
      </c>
      <c r="B56" s="321" t="s">
        <v>404</v>
      </c>
      <c r="C56" s="321">
        <v>2615565</v>
      </c>
      <c r="D56" t="s">
        <v>405</v>
      </c>
      <c r="E56">
        <v>19800</v>
      </c>
      <c r="F56">
        <v>666146.48</v>
      </c>
      <c r="G56">
        <v>34.619999999999997</v>
      </c>
      <c r="H56">
        <v>685476</v>
      </c>
      <c r="I56">
        <v>666146.48</v>
      </c>
      <c r="J56">
        <v>34.619999999999997</v>
      </c>
      <c r="K56">
        <v>685476</v>
      </c>
      <c r="L56" t="s">
        <v>300</v>
      </c>
      <c r="M56" s="1">
        <v>44561</v>
      </c>
    </row>
    <row r="57" spans="1:13">
      <c r="A57" t="s">
        <v>294</v>
      </c>
      <c r="B57" s="321" t="s">
        <v>406</v>
      </c>
      <c r="C57" s="321" t="s">
        <v>406</v>
      </c>
      <c r="D57" t="s">
        <v>407</v>
      </c>
      <c r="E57">
        <v>29051</v>
      </c>
      <c r="F57">
        <v>590290.98</v>
      </c>
      <c r="G57">
        <v>21.37</v>
      </c>
      <c r="H57">
        <v>620752.9</v>
      </c>
      <c r="I57">
        <v>450333.86</v>
      </c>
      <c r="J57">
        <v>15.79</v>
      </c>
      <c r="K57">
        <v>458860.54</v>
      </c>
      <c r="L57" t="s">
        <v>317</v>
      </c>
      <c r="M57" s="1">
        <v>44561</v>
      </c>
    </row>
    <row r="58" spans="1:13">
      <c r="A58" t="s">
        <v>294</v>
      </c>
      <c r="B58" s="321">
        <v>835699307</v>
      </c>
      <c r="C58" s="321">
        <v>2821481</v>
      </c>
      <c r="D58" t="s">
        <v>408</v>
      </c>
      <c r="E58">
        <v>12950</v>
      </c>
      <c r="F58">
        <v>553607.09</v>
      </c>
      <c r="G58">
        <v>126.4</v>
      </c>
      <c r="H58">
        <v>1636880</v>
      </c>
      <c r="I58">
        <v>553607.09</v>
      </c>
      <c r="J58">
        <v>126.4</v>
      </c>
      <c r="K58">
        <v>1636880</v>
      </c>
      <c r="L58" t="s">
        <v>300</v>
      </c>
      <c r="M58" s="1">
        <v>44561</v>
      </c>
    </row>
    <row r="59" spans="1:13">
      <c r="A59" t="s">
        <v>294</v>
      </c>
      <c r="B59" s="321" t="s">
        <v>409</v>
      </c>
      <c r="C59" s="321" t="s">
        <v>409</v>
      </c>
      <c r="D59" t="s">
        <v>410</v>
      </c>
      <c r="E59">
        <v>8805</v>
      </c>
      <c r="F59">
        <v>699270.47</v>
      </c>
      <c r="G59">
        <v>148.12</v>
      </c>
      <c r="H59">
        <v>1304184.95</v>
      </c>
      <c r="I59">
        <v>622857.92000000004</v>
      </c>
      <c r="J59">
        <v>130.30000000000001</v>
      </c>
      <c r="K59">
        <v>1147291.5</v>
      </c>
      <c r="L59" t="s">
        <v>296</v>
      </c>
      <c r="M59" s="1">
        <v>44561</v>
      </c>
    </row>
    <row r="60" spans="1:13">
      <c r="A60" t="s">
        <v>294</v>
      </c>
      <c r="B60" s="321">
        <v>874039100</v>
      </c>
      <c r="C60" s="321">
        <v>2113382</v>
      </c>
      <c r="D60" t="s">
        <v>411</v>
      </c>
      <c r="E60">
        <v>7300</v>
      </c>
      <c r="F60">
        <v>844973.45</v>
      </c>
      <c r="G60">
        <v>120.31</v>
      </c>
      <c r="H60">
        <v>878263</v>
      </c>
      <c r="I60">
        <v>844973.45</v>
      </c>
      <c r="J60">
        <v>120.31</v>
      </c>
      <c r="K60">
        <v>878263</v>
      </c>
      <c r="L60" t="s">
        <v>300</v>
      </c>
      <c r="M60" s="1">
        <v>44561</v>
      </c>
    </row>
    <row r="61" spans="1:13">
      <c r="A61" t="s">
        <v>294</v>
      </c>
      <c r="B61" s="321">
        <v>6869302</v>
      </c>
      <c r="C61" s="321">
        <v>6869302</v>
      </c>
      <c r="D61" t="s">
        <v>412</v>
      </c>
      <c r="E61">
        <v>7743</v>
      </c>
      <c r="F61">
        <v>232667.92</v>
      </c>
      <c r="G61">
        <v>39.020000000000003</v>
      </c>
      <c r="H61">
        <v>302103.49</v>
      </c>
      <c r="I61">
        <v>25799457</v>
      </c>
      <c r="J61">
        <v>4490</v>
      </c>
      <c r="K61">
        <v>34766070</v>
      </c>
      <c r="L61" t="s">
        <v>363</v>
      </c>
      <c r="M61" s="1">
        <v>44561</v>
      </c>
    </row>
    <row r="62" spans="1:13">
      <c r="A62" t="s">
        <v>294</v>
      </c>
      <c r="B62" s="321">
        <v>5999330</v>
      </c>
      <c r="C62" s="321">
        <v>5999330</v>
      </c>
      <c r="D62" t="s">
        <v>413</v>
      </c>
      <c r="E62">
        <v>3050</v>
      </c>
      <c r="F62">
        <v>546282.9</v>
      </c>
      <c r="G62">
        <v>445.61</v>
      </c>
      <c r="H62">
        <v>1359099.69</v>
      </c>
      <c r="I62">
        <v>477815.13</v>
      </c>
      <c r="J62">
        <v>392</v>
      </c>
      <c r="K62">
        <v>1195600</v>
      </c>
      <c r="L62" t="s">
        <v>296</v>
      </c>
      <c r="M62" s="1">
        <v>44561</v>
      </c>
    </row>
    <row r="63" spans="1:13">
      <c r="A63" t="s">
        <v>294</v>
      </c>
      <c r="B63" s="321" t="s">
        <v>414</v>
      </c>
      <c r="C63" s="321" t="s">
        <v>414</v>
      </c>
      <c r="D63" t="s">
        <v>415</v>
      </c>
      <c r="E63">
        <v>27227</v>
      </c>
      <c r="F63">
        <v>274669.25</v>
      </c>
      <c r="G63">
        <v>8.99</v>
      </c>
      <c r="H63">
        <v>244714.87</v>
      </c>
      <c r="I63">
        <v>362658.35</v>
      </c>
      <c r="J63">
        <v>12.38</v>
      </c>
      <c r="K63">
        <v>337070.26</v>
      </c>
      <c r="L63" t="s">
        <v>334</v>
      </c>
      <c r="M63" s="1">
        <v>44561</v>
      </c>
    </row>
    <row r="64" spans="1:13">
      <c r="A64" t="s">
        <v>294</v>
      </c>
      <c r="B64" s="321" t="s">
        <v>416</v>
      </c>
      <c r="C64" s="321" t="s">
        <v>417</v>
      </c>
      <c r="D64" t="s">
        <v>418</v>
      </c>
      <c r="E64">
        <v>20000</v>
      </c>
      <c r="F64">
        <v>223700</v>
      </c>
      <c r="G64">
        <v>17.87</v>
      </c>
      <c r="H64">
        <v>357400</v>
      </c>
      <c r="I64">
        <v>223700</v>
      </c>
      <c r="J64">
        <v>17.87</v>
      </c>
      <c r="K64">
        <v>357400</v>
      </c>
      <c r="L64" t="s">
        <v>300</v>
      </c>
      <c r="M64" s="1">
        <v>44561</v>
      </c>
    </row>
    <row r="65" spans="1:13">
      <c r="A65" t="s">
        <v>294</v>
      </c>
      <c r="B65" s="321" t="s">
        <v>419</v>
      </c>
      <c r="C65" s="321" t="s">
        <v>420</v>
      </c>
      <c r="D65" t="s">
        <v>421</v>
      </c>
      <c r="E65">
        <v>12700</v>
      </c>
      <c r="F65">
        <v>868697.36</v>
      </c>
      <c r="G65">
        <v>20.74</v>
      </c>
      <c r="H65">
        <v>263398</v>
      </c>
      <c r="I65">
        <v>868697.36</v>
      </c>
      <c r="J65">
        <v>20.74</v>
      </c>
      <c r="K65">
        <v>263398</v>
      </c>
      <c r="L65" t="s">
        <v>300</v>
      </c>
      <c r="M65" s="1">
        <v>44561</v>
      </c>
    </row>
    <row r="66" spans="1:13">
      <c r="A66" t="s">
        <v>294</v>
      </c>
      <c r="B66" s="321">
        <v>6916781</v>
      </c>
      <c r="C66" s="321">
        <v>6916781</v>
      </c>
      <c r="D66" t="s">
        <v>422</v>
      </c>
      <c r="E66">
        <v>16642</v>
      </c>
      <c r="F66">
        <v>282152.90999999997</v>
      </c>
      <c r="G66">
        <v>19.940000000000001</v>
      </c>
      <c r="H66">
        <v>331853.08</v>
      </c>
      <c r="I66">
        <v>386469.41</v>
      </c>
      <c r="J66">
        <v>26.9</v>
      </c>
      <c r="K66">
        <v>447669.8</v>
      </c>
      <c r="L66" t="s">
        <v>423</v>
      </c>
      <c r="M66" s="1">
        <v>44561</v>
      </c>
    </row>
    <row r="67" spans="1:13">
      <c r="A67" t="s">
        <v>294</v>
      </c>
      <c r="B67" s="321">
        <v>4031879</v>
      </c>
      <c r="C67" s="321">
        <v>4031879</v>
      </c>
      <c r="D67" t="s">
        <v>424</v>
      </c>
      <c r="E67">
        <v>28682</v>
      </c>
      <c r="F67">
        <v>595034.88</v>
      </c>
      <c r="G67">
        <v>36.67</v>
      </c>
      <c r="H67">
        <v>1051814.6200000001</v>
      </c>
      <c r="I67">
        <v>527523.68000000005</v>
      </c>
      <c r="J67">
        <v>32.26</v>
      </c>
      <c r="K67">
        <v>925281.32</v>
      </c>
      <c r="L67" t="s">
        <v>296</v>
      </c>
      <c r="M67" s="1">
        <v>44561</v>
      </c>
    </row>
    <row r="68" spans="1:13">
      <c r="A68" t="s">
        <v>294</v>
      </c>
      <c r="B68" s="321">
        <v>925458101</v>
      </c>
      <c r="C68" s="321" t="s">
        <v>425</v>
      </c>
      <c r="D68" t="s">
        <v>426</v>
      </c>
      <c r="E68">
        <v>17000</v>
      </c>
      <c r="F68">
        <v>244660.94</v>
      </c>
      <c r="G68">
        <v>10.17</v>
      </c>
      <c r="H68">
        <v>172890</v>
      </c>
      <c r="I68">
        <v>244660.94</v>
      </c>
      <c r="J68">
        <v>10.17</v>
      </c>
      <c r="K68">
        <v>172890</v>
      </c>
      <c r="L68" t="s">
        <v>300</v>
      </c>
      <c r="M68" s="1">
        <v>44561</v>
      </c>
    </row>
    <row r="69" spans="1:13">
      <c r="A69" t="s">
        <v>294</v>
      </c>
      <c r="B69" s="321">
        <v>6986041</v>
      </c>
      <c r="C69" s="321">
        <v>6986041</v>
      </c>
      <c r="D69" t="s">
        <v>427</v>
      </c>
      <c r="E69">
        <v>8000</v>
      </c>
      <c r="F69">
        <v>210938.62</v>
      </c>
      <c r="G69">
        <v>49.01</v>
      </c>
      <c r="H69">
        <v>392075.08</v>
      </c>
      <c r="I69">
        <v>23923604</v>
      </c>
      <c r="J69">
        <v>5640</v>
      </c>
      <c r="K69">
        <v>45120000</v>
      </c>
      <c r="L69" t="s">
        <v>363</v>
      </c>
      <c r="M69" s="1">
        <v>44561</v>
      </c>
    </row>
    <row r="70" spans="1:13">
      <c r="A70" t="s">
        <v>294</v>
      </c>
      <c r="B70" s="321" t="s">
        <v>428</v>
      </c>
      <c r="C70" s="321" t="s">
        <v>428</v>
      </c>
      <c r="D70" t="s">
        <v>429</v>
      </c>
      <c r="F70">
        <v>949428.92</v>
      </c>
      <c r="H70">
        <v>949428.92</v>
      </c>
      <c r="I70">
        <v>949428.92</v>
      </c>
      <c r="K70">
        <v>949428.92</v>
      </c>
      <c r="L70" t="s">
        <v>300</v>
      </c>
      <c r="M70" s="1">
        <v>44561</v>
      </c>
    </row>
    <row r="71" spans="1:13">
      <c r="A71" t="s">
        <v>294</v>
      </c>
      <c r="B71" s="323" t="s">
        <v>428</v>
      </c>
      <c r="C71" s="323" t="s">
        <v>428</v>
      </c>
      <c r="D71" t="s">
        <v>430</v>
      </c>
      <c r="E71">
        <v>20049.43</v>
      </c>
      <c r="F71">
        <v>14306.35</v>
      </c>
      <c r="G71">
        <v>0.73</v>
      </c>
      <c r="H71">
        <v>14556</v>
      </c>
      <c r="I71">
        <v>20049.43</v>
      </c>
      <c r="J71">
        <v>1</v>
      </c>
      <c r="K71">
        <v>20049.43</v>
      </c>
      <c r="L71" t="s">
        <v>334</v>
      </c>
      <c r="M71" s="1">
        <v>44561</v>
      </c>
    </row>
    <row r="72" spans="1:13">
      <c r="A72" t="s">
        <v>294</v>
      </c>
      <c r="B72" s="321" t="s">
        <v>428</v>
      </c>
      <c r="C72" s="321" t="s">
        <v>428</v>
      </c>
      <c r="D72" t="s">
        <v>431</v>
      </c>
      <c r="E72">
        <v>32891.39</v>
      </c>
      <c r="F72">
        <v>35303.22</v>
      </c>
      <c r="G72">
        <v>1.1000000000000001</v>
      </c>
      <c r="H72">
        <v>36057.21</v>
      </c>
      <c r="I72">
        <v>32891.39</v>
      </c>
      <c r="J72">
        <v>1</v>
      </c>
      <c r="K72">
        <v>32891.39</v>
      </c>
      <c r="L72" t="s">
        <v>319</v>
      </c>
      <c r="M72" s="1">
        <v>44561</v>
      </c>
    </row>
    <row r="73" spans="1:13">
      <c r="A73" t="s">
        <v>294</v>
      </c>
      <c r="B73" s="321" t="s">
        <v>428</v>
      </c>
      <c r="C73" s="321" t="s">
        <v>428</v>
      </c>
      <c r="D73" t="s">
        <v>432</v>
      </c>
      <c r="E73">
        <v>21510.66</v>
      </c>
      <c r="F73">
        <v>24885.26</v>
      </c>
      <c r="G73">
        <v>1.1399999999999999</v>
      </c>
      <c r="H73">
        <v>24452.27</v>
      </c>
      <c r="I73">
        <v>21510.66</v>
      </c>
      <c r="J73">
        <v>1</v>
      </c>
      <c r="K73">
        <v>21510.66</v>
      </c>
      <c r="L73" t="s">
        <v>296</v>
      </c>
      <c r="M73" s="1">
        <v>44561</v>
      </c>
    </row>
    <row r="74" spans="1:13">
      <c r="A74" t="s">
        <v>294</v>
      </c>
      <c r="B74" s="321" t="s">
        <v>428</v>
      </c>
      <c r="C74" s="321" t="s">
        <v>428</v>
      </c>
      <c r="D74" t="s">
        <v>433</v>
      </c>
      <c r="E74">
        <v>17966.599999999999</v>
      </c>
      <c r="F74">
        <v>24373.599999999999</v>
      </c>
      <c r="G74">
        <v>1.35</v>
      </c>
      <c r="H74">
        <v>24305.47</v>
      </c>
      <c r="I74">
        <v>17966.599999999999</v>
      </c>
      <c r="J74">
        <v>1</v>
      </c>
      <c r="K74">
        <v>17966.599999999999</v>
      </c>
      <c r="L74" t="s">
        <v>317</v>
      </c>
      <c r="M74" s="1">
        <v>44561</v>
      </c>
    </row>
    <row r="75" spans="1:13">
      <c r="A75" t="s">
        <v>294</v>
      </c>
      <c r="B75" s="321" t="s">
        <v>428</v>
      </c>
      <c r="C75" s="321" t="s">
        <v>428</v>
      </c>
      <c r="D75" t="s">
        <v>434</v>
      </c>
      <c r="E75">
        <v>14715751</v>
      </c>
      <c r="F75">
        <v>130319.37</v>
      </c>
      <c r="G75">
        <v>0.01</v>
      </c>
      <c r="H75">
        <v>127874.1</v>
      </c>
      <c r="I75">
        <v>14715751</v>
      </c>
      <c r="J75">
        <v>1</v>
      </c>
      <c r="K75">
        <v>14715751</v>
      </c>
      <c r="L75" t="s">
        <v>363</v>
      </c>
      <c r="M75" s="1">
        <v>44561</v>
      </c>
    </row>
    <row r="76" spans="1:13">
      <c r="A76" t="s">
        <v>294</v>
      </c>
      <c r="B76" s="321" t="s">
        <v>428</v>
      </c>
      <c r="C76" s="321" t="s">
        <v>428</v>
      </c>
      <c r="D76" t="s">
        <v>435</v>
      </c>
      <c r="E76">
        <v>129236.81</v>
      </c>
      <c r="F76">
        <v>14964.28</v>
      </c>
      <c r="G76">
        <v>0.11</v>
      </c>
      <c r="H76">
        <v>14674.83</v>
      </c>
      <c r="I76">
        <v>129236.81</v>
      </c>
      <c r="J76">
        <v>1</v>
      </c>
      <c r="K76">
        <v>129236.81</v>
      </c>
      <c r="L76" t="s">
        <v>436</v>
      </c>
      <c r="M76" s="1">
        <v>44561</v>
      </c>
    </row>
    <row r="77" spans="1:13">
      <c r="A77" t="s">
        <v>294</v>
      </c>
      <c r="B77" s="321" t="s">
        <v>428</v>
      </c>
      <c r="C77" s="321" t="s">
        <v>428</v>
      </c>
      <c r="D77" t="s">
        <v>437</v>
      </c>
      <c r="E77">
        <v>209588.12</v>
      </c>
      <c r="F77">
        <v>22918</v>
      </c>
      <c r="G77">
        <v>0.11</v>
      </c>
      <c r="H77">
        <v>23186.58</v>
      </c>
      <c r="I77">
        <v>209588.12</v>
      </c>
      <c r="J77">
        <v>1</v>
      </c>
      <c r="K77">
        <v>209588.12</v>
      </c>
      <c r="L77" t="s">
        <v>403</v>
      </c>
      <c r="M77" s="1">
        <v>44561</v>
      </c>
    </row>
    <row r="78" spans="1:13">
      <c r="A78" t="s">
        <v>294</v>
      </c>
      <c r="B78" s="321" t="s">
        <v>428</v>
      </c>
      <c r="C78" s="321" t="s">
        <v>428</v>
      </c>
      <c r="D78" t="s">
        <v>438</v>
      </c>
      <c r="E78">
        <v>8247.9500000000007</v>
      </c>
      <c r="F78">
        <v>6121.76</v>
      </c>
      <c r="G78">
        <v>0.74</v>
      </c>
      <c r="H78">
        <v>6114.12</v>
      </c>
      <c r="I78">
        <v>8247.9500000000007</v>
      </c>
      <c r="J78">
        <v>1</v>
      </c>
      <c r="K78">
        <v>8247.9500000000007</v>
      </c>
      <c r="L78" t="s">
        <v>423</v>
      </c>
      <c r="M78" s="1">
        <v>44561</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2022-01-05T16:22:22Z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