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 l="1"/>
  <c r="C43" i="1"/>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S16" i="7"/>
  <c r="R16" i="7"/>
  <c r="P16" i="7"/>
  <c r="Q16" i="7" s="1"/>
  <c r="H16" i="7"/>
  <c r="I16" i="7" s="1"/>
  <c r="T15" i="7"/>
  <c r="U15" i="7" s="1"/>
  <c r="R15" i="7"/>
  <c r="S15" i="7" s="1"/>
  <c r="P15" i="7"/>
  <c r="Q15" i="7" s="1"/>
  <c r="H15" i="7"/>
  <c r="I15" i="7" s="1"/>
  <c r="F71" i="7"/>
  <c r="S28" i="12"/>
  <c r="T28" i="12" s="1"/>
  <c r="O28" i="12"/>
  <c r="P28" i="12" s="1"/>
  <c r="K28" i="12"/>
  <c r="L28" i="12" s="1"/>
  <c r="G28" i="12"/>
  <c r="H28" i="12" s="1"/>
  <c r="S27" i="12"/>
  <c r="T27" i="12" s="1"/>
  <c r="O27" i="12"/>
  <c r="P27" i="12" s="1"/>
  <c r="K27" i="12"/>
  <c r="L27" i="12" s="1"/>
  <c r="G27" i="12"/>
  <c r="H27" i="12" s="1"/>
  <c r="S26" i="12"/>
  <c r="T26" i="12" s="1"/>
  <c r="P26" i="12"/>
  <c r="O26" i="12"/>
  <c r="K26" i="12"/>
  <c r="L26" i="12" s="1"/>
  <c r="G26" i="12"/>
  <c r="H26" i="12" s="1"/>
  <c r="S25" i="12"/>
  <c r="T25" i="12" s="1"/>
  <c r="O25" i="12"/>
  <c r="P25" i="12" s="1"/>
  <c r="K25" i="12"/>
  <c r="L25" i="12" s="1"/>
  <c r="G25" i="12"/>
  <c r="H25" i="12" s="1"/>
  <c r="S24" i="12"/>
  <c r="T24" i="12" s="1"/>
  <c r="O24" i="12"/>
  <c r="P24" i="12" s="1"/>
  <c r="K24" i="12"/>
  <c r="L24" i="12" s="1"/>
  <c r="G24" i="12"/>
  <c r="H24" i="12" s="1"/>
  <c r="S23" i="12"/>
  <c r="T23" i="12" s="1"/>
  <c r="P23" i="12"/>
  <c r="O23" i="12"/>
  <c r="K23" i="12"/>
  <c r="L23" i="12" s="1"/>
  <c r="G23" i="12"/>
  <c r="H23" i="12" s="1"/>
  <c r="S22" i="12"/>
  <c r="T22" i="12" s="1"/>
  <c r="O22" i="12"/>
  <c r="P22" i="12" s="1"/>
  <c r="K22" i="12"/>
  <c r="L22" i="12" s="1"/>
  <c r="G22" i="12"/>
  <c r="H22" i="12" s="1"/>
  <c r="S21" i="12"/>
  <c r="T21" i="12" s="1"/>
  <c r="O21" i="12"/>
  <c r="P21" i="12" s="1"/>
  <c r="K21" i="12"/>
  <c r="L21" i="12" s="1"/>
  <c r="H21" i="12"/>
  <c r="G21" i="12"/>
  <c r="S20" i="12"/>
  <c r="T20" i="12" s="1"/>
  <c r="O20" i="12"/>
  <c r="P20" i="12" s="1"/>
  <c r="K20" i="12"/>
  <c r="L20" i="12" s="1"/>
  <c r="G20" i="12"/>
  <c r="H20" i="12" s="1"/>
  <c r="S19" i="12"/>
  <c r="T19" i="12" s="1"/>
  <c r="O19" i="12"/>
  <c r="P19" i="12" s="1"/>
  <c r="K19" i="12"/>
  <c r="L19" i="12" s="1"/>
  <c r="G19" i="12"/>
  <c r="H19" i="12" s="1"/>
  <c r="E71" i="12"/>
  <c r="D51" i="1" l="1"/>
  <c r="D50" i="1"/>
  <c r="D49" i="1"/>
  <c r="H79" i="2" l="1"/>
  <c r="E12" i="3" l="1"/>
  <c r="F12" i="3" s="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R57" i="7"/>
  <c r="S57" i="7" s="1"/>
  <c r="T57" i="7"/>
  <c r="U57"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s="1"/>
  <c r="K57" i="12"/>
  <c r="L57" i="12" s="1"/>
  <c r="K58" i="12"/>
  <c r="L58" i="12" s="1"/>
  <c r="K59" i="12"/>
  <c r="L59" i="12" s="1"/>
  <c r="G50" i="12"/>
  <c r="H50" i="12" s="1"/>
  <c r="G51" i="12"/>
  <c r="H51" i="12" s="1"/>
  <c r="G52" i="12"/>
  <c r="H52" i="12" s="1"/>
  <c r="G53" i="12"/>
  <c r="H53" i="12" s="1"/>
  <c r="G54" i="12"/>
  <c r="H54" i="12" s="1"/>
  <c r="G55" i="12"/>
  <c r="H55" i="12" s="1"/>
  <c r="G56" i="12"/>
  <c r="H56" i="12" s="1"/>
  <c r="G57" i="12"/>
  <c r="H57" i="12" s="1"/>
  <c r="G58" i="12"/>
  <c r="H58" i="12" s="1"/>
  <c r="G59" i="12"/>
  <c r="H59" i="12" s="1"/>
  <c r="A73" i="2"/>
  <c r="Q73" i="2" s="1"/>
  <c r="R73" i="2" s="1"/>
  <c r="S73" i="2" s="1"/>
  <c r="E73" i="2" l="1"/>
  <c r="F73" i="2" s="1"/>
  <c r="G73" i="2" s="1"/>
  <c r="M73" i="2"/>
  <c r="N73" i="2" s="1"/>
  <c r="O73" i="2" s="1"/>
  <c r="I73" i="2"/>
  <c r="J73" i="2" s="1"/>
  <c r="K73" i="2" s="1"/>
  <c r="F4" i="9"/>
  <c r="G4" i="9" s="1"/>
  <c r="S64" i="12"/>
  <c r="T64" i="12" s="1"/>
  <c r="O64" i="12"/>
  <c r="P64" i="12" s="1"/>
  <c r="K64" i="12"/>
  <c r="L64" i="12" s="1"/>
  <c r="G64" i="12"/>
  <c r="H64" i="12" s="1"/>
  <c r="T3" i="7" l="1"/>
  <c r="T4" i="7"/>
  <c r="T5" i="7"/>
  <c r="T6" i="7"/>
  <c r="T7" i="7"/>
  <c r="T8" i="7"/>
  <c r="T9" i="7"/>
  <c r="T10" i="7"/>
  <c r="T11" i="7"/>
  <c r="T12" i="7"/>
  <c r="T13" i="7"/>
  <c r="T14" i="7"/>
  <c r="T22" i="7"/>
  <c r="T23" i="7"/>
  <c r="T24" i="7"/>
  <c r="T25" i="7"/>
  <c r="U25" i="7" s="1"/>
  <c r="T26" i="7"/>
  <c r="U26" i="7" s="1"/>
  <c r="T27" i="7"/>
  <c r="U27" i="7" s="1"/>
  <c r="T28" i="7"/>
  <c r="T29" i="7"/>
  <c r="U29" i="7" s="1"/>
  <c r="T30" i="7"/>
  <c r="U30" i="7" s="1"/>
  <c r="T31" i="7"/>
  <c r="U31" i="7" s="1"/>
  <c r="T32" i="7"/>
  <c r="T33" i="7"/>
  <c r="U33" i="7" s="1"/>
  <c r="T34" i="7"/>
  <c r="U34" i="7" s="1"/>
  <c r="T35" i="7"/>
  <c r="U35" i="7" s="1"/>
  <c r="T36" i="7"/>
  <c r="T37" i="7"/>
  <c r="U37" i="7" s="1"/>
  <c r="T38" i="7"/>
  <c r="U38" i="7" s="1"/>
  <c r="T39" i="7"/>
  <c r="U39" i="7" s="1"/>
  <c r="T40" i="7"/>
  <c r="T41" i="7"/>
  <c r="U41" i="7" s="1"/>
  <c r="T42" i="7"/>
  <c r="U42" i="7" s="1"/>
  <c r="T58" i="7"/>
  <c r="T59" i="7"/>
  <c r="T60" i="7"/>
  <c r="T61" i="7"/>
  <c r="T62" i="7"/>
  <c r="T63" i="7"/>
  <c r="T64" i="7"/>
  <c r="T65" i="7"/>
  <c r="T66" i="7"/>
  <c r="T67" i="7"/>
  <c r="T69" i="7"/>
  <c r="T70" i="7"/>
  <c r="R3" i="7"/>
  <c r="R4" i="7"/>
  <c r="R5" i="7"/>
  <c r="R6" i="7"/>
  <c r="R7" i="7"/>
  <c r="R8" i="7"/>
  <c r="R9" i="7"/>
  <c r="R10" i="7"/>
  <c r="R11" i="7"/>
  <c r="R12" i="7"/>
  <c r="R13" i="7"/>
  <c r="R14" i="7"/>
  <c r="R22" i="7"/>
  <c r="R23" i="7"/>
  <c r="R24" i="7"/>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58" i="7"/>
  <c r="R59" i="7"/>
  <c r="R60" i="7"/>
  <c r="R61" i="7"/>
  <c r="R62" i="7"/>
  <c r="R63" i="7"/>
  <c r="R64" i="7"/>
  <c r="R65" i="7"/>
  <c r="R66" i="7"/>
  <c r="R67" i="7"/>
  <c r="R69" i="7"/>
  <c r="R70" i="7"/>
  <c r="P3" i="7"/>
  <c r="P4" i="7"/>
  <c r="P5" i="7"/>
  <c r="P6" i="7"/>
  <c r="P7" i="7"/>
  <c r="P8" i="7"/>
  <c r="P9" i="7"/>
  <c r="P10" i="7"/>
  <c r="P11" i="7"/>
  <c r="P12" i="7"/>
  <c r="P13" i="7"/>
  <c r="P14" i="7"/>
  <c r="P22" i="7"/>
  <c r="P23" i="7"/>
  <c r="P24" i="7"/>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57" i="7"/>
  <c r="Q57" i="7" s="1"/>
  <c r="P58" i="7"/>
  <c r="P59" i="7"/>
  <c r="P60" i="7"/>
  <c r="P61" i="7"/>
  <c r="P62" i="7"/>
  <c r="P63" i="7"/>
  <c r="P64" i="7"/>
  <c r="P65" i="7"/>
  <c r="P66" i="7"/>
  <c r="P67" i="7"/>
  <c r="P69" i="7"/>
  <c r="P70" i="7"/>
  <c r="G71" i="7"/>
  <c r="U28" i="7"/>
  <c r="U32" i="7"/>
  <c r="U36" i="7"/>
  <c r="U40" i="7"/>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7" i="7"/>
  <c r="I57" i="7" s="1"/>
  <c r="H58" i="7"/>
  <c r="I58" i="7" s="1"/>
  <c r="H59" i="7"/>
  <c r="I59" i="7" s="1"/>
  <c r="H60" i="7"/>
  <c r="I60" i="7" s="1"/>
  <c r="H61" i="7"/>
  <c r="I61" i="7" s="1"/>
  <c r="H62" i="7"/>
  <c r="I62" i="7" s="1"/>
  <c r="H63" i="7"/>
  <c r="I63" i="7" s="1"/>
  <c r="H64" i="7"/>
  <c r="I64" i="7" s="1"/>
  <c r="H65" i="7"/>
  <c r="I65" i="7" s="1"/>
  <c r="H66" i="7"/>
  <c r="I66" i="7" s="1"/>
  <c r="H67" i="7"/>
  <c r="I67" i="7" s="1"/>
  <c r="H69" i="7"/>
  <c r="I69" i="7" s="1"/>
  <c r="H70" i="7"/>
  <c r="I70" i="7" s="1"/>
  <c r="H3" i="7"/>
  <c r="I3" i="7" s="1"/>
  <c r="H4" i="7"/>
  <c r="I4" i="7" s="1"/>
  <c r="H5" i="7"/>
  <c r="I5" i="7" s="1"/>
  <c r="H6" i="7"/>
  <c r="I6" i="7" s="1"/>
  <c r="H7" i="7"/>
  <c r="I7" i="7" s="1"/>
  <c r="H8" i="7"/>
  <c r="I8" i="7" s="1"/>
  <c r="H9" i="7"/>
  <c r="I9" i="7" s="1"/>
  <c r="H10" i="7"/>
  <c r="I10" i="7" s="1"/>
  <c r="H11" i="7"/>
  <c r="I11" i="7" s="1"/>
  <c r="H12" i="7"/>
  <c r="I12" i="7" s="1"/>
  <c r="H13" i="7"/>
  <c r="I13" i="7" s="1"/>
  <c r="H14" i="7"/>
  <c r="I14" i="7" s="1"/>
  <c r="H22" i="7"/>
  <c r="I22" i="7" s="1"/>
  <c r="H23" i="7"/>
  <c r="I23" i="7" s="1"/>
  <c r="H24" i="7"/>
  <c r="I24" i="7" s="1"/>
  <c r="H2" i="7"/>
  <c r="I2"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60" i="12"/>
  <c r="T60" i="12" s="1"/>
  <c r="S61" i="12"/>
  <c r="T61" i="12" s="1"/>
  <c r="S62" i="12"/>
  <c r="T62" i="12" s="1"/>
  <c r="S63" i="12"/>
  <c r="T63" i="12" s="1"/>
  <c r="S65" i="12"/>
  <c r="T65" i="12" s="1"/>
  <c r="S66" i="12"/>
  <c r="T6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60" i="12"/>
  <c r="P60" i="12" s="1"/>
  <c r="O61" i="12"/>
  <c r="P61" i="12" s="1"/>
  <c r="O62" i="12"/>
  <c r="P62" i="12" s="1"/>
  <c r="O63" i="12"/>
  <c r="P63" i="12" s="1"/>
  <c r="O65" i="12"/>
  <c r="P65" i="12" s="1"/>
  <c r="O66" i="12"/>
  <c r="P66"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60" i="12"/>
  <c r="L60" i="12" s="1"/>
  <c r="K61" i="12"/>
  <c r="L61" i="12" s="1"/>
  <c r="K62" i="12"/>
  <c r="L62" i="12" s="1"/>
  <c r="K63" i="12"/>
  <c r="L63" i="12" s="1"/>
  <c r="K65" i="12"/>
  <c r="L65" i="12" s="1"/>
  <c r="K66" i="12"/>
  <c r="L66"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0" i="12"/>
  <c r="H60" i="12" s="1"/>
  <c r="G61" i="12"/>
  <c r="H61" i="12" s="1"/>
  <c r="G62" i="12"/>
  <c r="H62" i="12" s="1"/>
  <c r="G63" i="12"/>
  <c r="H63" i="12" s="1"/>
  <c r="G65" i="12"/>
  <c r="H65" i="12" s="1"/>
  <c r="G66" i="12"/>
  <c r="H6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30" i="12" l="1"/>
  <c r="L30" i="12" s="1"/>
  <c r="G30" i="12"/>
  <c r="H3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9" i="12"/>
  <c r="L2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29" i="12"/>
  <c r="H2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70" i="7" l="1"/>
  <c r="U69" i="7"/>
  <c r="U67" i="7"/>
  <c r="U66" i="7"/>
  <c r="U65" i="7"/>
  <c r="U64" i="7"/>
  <c r="U63" i="7"/>
  <c r="U62" i="7"/>
  <c r="U61" i="7"/>
  <c r="U60" i="7"/>
  <c r="U59" i="7"/>
  <c r="U58" i="7"/>
  <c r="U24" i="7"/>
  <c r="U23" i="7"/>
  <c r="U22" i="7"/>
  <c r="U14" i="7"/>
  <c r="U13" i="7"/>
  <c r="U12" i="7"/>
  <c r="U11" i="7"/>
  <c r="U10" i="7"/>
  <c r="U9" i="7"/>
  <c r="U7" i="7"/>
  <c r="U6" i="7"/>
  <c r="U5" i="7"/>
  <c r="U4" i="7"/>
  <c r="U3" i="7"/>
  <c r="T2" i="7"/>
  <c r="U2" i="7" s="1"/>
  <c r="S70" i="7" l="1"/>
  <c r="S69" i="7"/>
  <c r="S67" i="7"/>
  <c r="S66" i="7"/>
  <c r="S65" i="7"/>
  <c r="S64" i="7"/>
  <c r="S63" i="7"/>
  <c r="S62" i="7"/>
  <c r="S61" i="7"/>
  <c r="S60" i="7"/>
  <c r="S59" i="7"/>
  <c r="S58" i="7"/>
  <c r="S24" i="7"/>
  <c r="S23" i="7"/>
  <c r="S22" i="7"/>
  <c r="S14" i="7"/>
  <c r="S13" i="7"/>
  <c r="S12" i="7"/>
  <c r="S11" i="7"/>
  <c r="S10" i="7"/>
  <c r="S9" i="7"/>
  <c r="S7" i="7"/>
  <c r="S6" i="7"/>
  <c r="S5" i="7"/>
  <c r="S4" i="7"/>
  <c r="S3" i="7"/>
  <c r="R2" i="7"/>
  <c r="R71" i="7" s="1"/>
  <c r="S2" i="12"/>
  <c r="S71" i="12" s="1"/>
  <c r="O2" i="12"/>
  <c r="O71" i="12" s="1"/>
  <c r="K2" i="12"/>
  <c r="K7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22" i="7"/>
  <c r="Q23" i="7"/>
  <c r="Q24" i="7"/>
  <c r="E5" i="3"/>
  <c r="F5" i="3" s="1"/>
  <c r="E6" i="3"/>
  <c r="F6" i="3" s="1"/>
  <c r="E7" i="3"/>
  <c r="F7" i="3" s="1"/>
  <c r="E8" i="3"/>
  <c r="F8" i="3" s="1"/>
  <c r="E9" i="3"/>
  <c r="F9" i="3" s="1"/>
  <c r="E10" i="3"/>
  <c r="F10" i="3" s="1"/>
  <c r="E11" i="3"/>
  <c r="F11" i="3" s="1"/>
  <c r="E13" i="3"/>
  <c r="F13" i="3" s="1"/>
  <c r="E14" i="3"/>
  <c r="F14" i="3" s="1"/>
  <c r="E15" i="3"/>
  <c r="F15" i="3" s="1"/>
  <c r="Q71" i="12" l="1"/>
  <c r="T71" i="12" s="1"/>
  <c r="O71" i="7"/>
  <c r="N71" i="7"/>
  <c r="M71" i="7"/>
  <c r="D25" i="1" s="1"/>
  <c r="L71" i="7"/>
  <c r="U71" i="7" s="1"/>
  <c r="K71" i="7"/>
  <c r="S71" i="7" s="1"/>
  <c r="J71" i="7"/>
  <c r="C25" i="1" s="1"/>
  <c r="D48" i="1" s="1"/>
  <c r="U71" i="12"/>
  <c r="R71" i="12"/>
  <c r="N71" i="12"/>
  <c r="M71" i="12"/>
  <c r="P71" i="12" s="1"/>
  <c r="J71" i="12"/>
  <c r="G71" i="12"/>
  <c r="F71" i="12"/>
  <c r="I71" i="12"/>
  <c r="L71" i="12" s="1"/>
  <c r="Q79" i="2"/>
  <c r="P79" i="2"/>
  <c r="M79" i="2"/>
  <c r="L79" i="2"/>
  <c r="O79" i="2" s="1"/>
  <c r="D19" i="9"/>
  <c r="H71" i="12" l="1"/>
  <c r="D37" i="1"/>
  <c r="C31" i="1"/>
  <c r="G19" i="9"/>
  <c r="C37" i="1"/>
  <c r="Q58" i="7"/>
  <c r="Q59" i="7"/>
  <c r="Q60" i="7"/>
  <c r="Q61" i="7"/>
  <c r="Q62" i="7"/>
  <c r="Q63" i="7"/>
  <c r="Q64" i="7"/>
  <c r="Q65" i="7"/>
  <c r="Q66" i="7"/>
  <c r="Q67" i="7"/>
  <c r="Q69" i="7"/>
  <c r="Q70" i="7"/>
  <c r="H71" i="7" l="1"/>
  <c r="I71" i="7" s="1"/>
  <c r="P71" i="7"/>
  <c r="Q71"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8" i="3"/>
  <c r="F18" i="3" s="1"/>
  <c r="E25" i="1"/>
  <c r="C52" i="1" l="1"/>
  <c r="D52" i="1"/>
  <c r="D58" i="1"/>
  <c r="E22" i="1"/>
  <c r="F26" i="11"/>
  <c r="F25" i="11"/>
  <c r="E14" i="1"/>
  <c r="E52" i="1" l="1"/>
  <c r="E43" i="1"/>
  <c r="C58" i="1"/>
  <c r="F52" i="1" l="1"/>
  <c r="E53" i="1"/>
  <c r="E44" i="1"/>
  <c r="F43" i="1"/>
</calcChain>
</file>

<file path=xl/sharedStrings.xml><?xml version="1.0" encoding="utf-8"?>
<sst xmlns="http://schemas.openxmlformats.org/spreadsheetml/2006/main" count="1375" uniqueCount="532">
  <si>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</si>
  <si>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</si>
  <si>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</si>
  <si>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</si>
  <si>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</si>
  <si>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</si>
  <si>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</si>
  <si>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</si>
  <si>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</si>
  <si>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</si>
  <si>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</si>
  <si>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</si>
  <si>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</si>
  <si>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</si>
  <si>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</si>
  <si>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</si>
  <si>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</si>
  <si>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</si>
  <si>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</si>
  <si>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</si>
  <si>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</si>
  <si>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</si>
  <si>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</si>
  <si>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</si>
  <si>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</si>
  <si>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</si>
  <si>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</si>
  <si>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</si>
  <si>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</si>
  <si>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</si>
  <si>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</si>
  <si>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</si>
  <si>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</si>
  <si>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</si>
  <si>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</si>
  <si>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</si>
  <si>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</si>
  <si>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</si>
  <si>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</si>
  <si>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</si>
  <si>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</si>
  <si>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</si>
  <si>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</si>
  <si>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</si>
  <si>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</si>
  <si>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</si>
  <si>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</si>
  <si>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</si>
  <si>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</si>
  <si>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</si>
  <si>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</si>
  <si>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</si>
  <si>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</si>
  <si>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</si>
  <si>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</si>
  <si>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</si>
  <si>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</si>
  <si>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</si>
  <si>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</si>
  <si>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</si>
  <si>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</si>
  <si>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</si>
  <si>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</si>
  <si>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</si>
  <si>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</si>
  <si>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</si>
  <si>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</si>
  <si>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</si>
  <si>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</si>
  <si>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</si>
  <si>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</si>
  <si>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</si>
  <si>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</si>
  <si>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</si>
  <si>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</si>
  <si>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</si>
  <si>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</si>
  <si>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</si>
  <si>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</si>
  <si>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</si>
  <si>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</si>
  <si>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</si>
  <si>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</si>
  <si>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</si>
  <si>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</si>
  <si>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</si>
  <si>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</si>
  <si>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</si>
  <si>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</si>
  <si>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</si>
  <si>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</si>
  <si>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</si>
  <si>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</si>
  <si>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</si>
  <si>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</si>
  <si>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</si>
  <si>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</si>
  <si>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</si>
  <si>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</si>
  <si>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</si>
  <si>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</si>
  <si>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</si>
  <si>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</si>
  <si>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</si>
  <si>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</si>
  <si>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</si>
  <si>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</si>
  <si>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</si>
  <si>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</si>
  <si>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</si>
  <si>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</si>
  <si>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</si>
  <si>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</si>
  <si>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</si>
  <si>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</si>
  <si>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</si>
  <si>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</si>
  <si>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</si>
  <si>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</si>
  <si>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</si>
  <si>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</si>
  <si>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</si>
  <si>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</si>
  <si>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</si>
  <si>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</si>
  <si>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</si>
  <si>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</si>
  <si>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</si>
  <si>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</si>
  <si>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</si>
  <si>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</si>
  <si>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</si>
  <si>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</si>
  <si>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</si>
  <si>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</si>
  <si>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</si>
  <si>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</si>
  <si>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</si>
  <si>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</si>
  <si>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</si>
  <si>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</si>
  <si>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</si>
  <si>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</si>
  <si>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</si>
  <si>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</si>
  <si>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</si>
  <si>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</si>
  <si>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</si>
  <si>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</si>
  <si>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</si>
  <si>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</si>
  <si>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</si>
  <si>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</si>
  <si>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</si>
  <si>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</si>
  <si>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</si>
  <si>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</si>
  <si>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</si>
  <si>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</si>
  <si>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</si>
  <si>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</si>
  <si>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</si>
  <si>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</si>
  <si>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</si>
  <si>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</si>
  <si>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</si>
  <si>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</si>
  <si>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</si>
  <si>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</si>
  <si>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</si>
  <si>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</si>
  <si>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</si>
  <si>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</si>
  <si>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</si>
  <si>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</si>
  <si>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</si>
  <si>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</si>
  <si>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</si>
  <si>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</si>
  <si>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</si>
  <si>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</si>
  <si>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</si>
  <si>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</si>
  <si>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</si>
  <si>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</si>
  <si>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</si>
  <si>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</si>
  <si>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</si>
  <si>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</si>
  <si>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</si>
  <si>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</si>
  <si>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</si>
  <si>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</si>
  <si>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</si>
  <si>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</si>
  <si>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</si>
  <si>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</si>
  <si>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</si>
  <si>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</si>
  <si>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</si>
  <si>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</si>
  <si>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</si>
  <si>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</si>
  <si>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</si>
  <si>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</si>
  <si>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</si>
  <si>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</si>
  <si>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</si>
  <si>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</si>
  <si>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</si>
  <si>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</si>
  <si>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</si>
  <si>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</si>
  <si>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</si>
  <si>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</si>
  <si>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</si>
  <si>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</si>
  <si>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</si>
  <si>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</si>
  <si>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</si>
  <si>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</si>
  <si>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</si>
  <si>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</si>
  <si>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</si>
  <si>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</si>
  <si>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</si>
  <si>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</si>
  <si>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</si>
  <si>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</si>
  <si>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</si>
  <si>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</si>
  <si>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</si>
  <si>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</si>
  <si>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</si>
  <si>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</si>
  <si>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</si>
  <si>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</si>
  <si>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</si>
  <si>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</si>
  <si>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</si>
  <si>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</si>
  <si>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</si>
  <si>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</si>
  <si>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</si>
  <si>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</si>
  <si>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</si>
  <si>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</si>
  <si>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</si>
  <si>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</si>
  <si>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</si>
  <si>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</si>
  <si>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</si>
  <si>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</si>
  <si>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</si>
  <si>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</si>
  <si>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</si>
  <si>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</si>
  <si>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</si>
  <si>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</si>
  <si>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</si>
  <si>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</si>
  <si>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</si>
  <si>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</si>
  <si>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</si>
  <si>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</si>
  <si>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</si>
  <si>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</si>
  <si>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</si>
  <si>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</si>
  <si>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</si>
  <si>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</si>
  <si>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</si>
  <si>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</si>
  <si>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</si>
  <si>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</si>
  <si>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</si>
  <si>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</si>
  <si>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</si>
  <si>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</si>
  <si>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</si>
  <si>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</si>
  <si>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</si>
  <si>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</si>
  <si>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</si>
  <si>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</si>
  <si>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</si>
  <si>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</si>
  <si>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</si>
  <si>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</si>
  <si>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</si>
  <si>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</si>
  <si>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</si>
  <si>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</si>
  <si>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</si>
  <si>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</si>
  <si>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</si>
  <si>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</si>
  <si>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</si>
  <si>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</si>
  <si>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</si>
  <si>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</si>
  <si>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</si>
  <si>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</si>
  <si>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</si>
  <si>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</si>
  <si>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</si>
  <si>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</si>
  <si>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</si>
  <si>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</si>
  <si>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</si>
  <si>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</si>
  <si>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</si>
  <si>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</si>
  <si>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</si>
  <si>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</si>
  <si>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</si>
  <si>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</si>
  <si>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</si>
  <si>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</si>
  <si>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</si>
  <si>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</si>
  <si>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</si>
  <si>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</si>
  <si>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</si>
  <si>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</si>
  <si>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</si>
  <si>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</si>
  <si>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</si>
  <si>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</si>
  <si>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</si>
  <si>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</si>
  <si>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</si>
  <si>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</si>
  <si>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</si>
  <si>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</si>
  <si>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</si>
  <si>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</si>
  <si>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</si>
  <si>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</si>
  <si>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</si>
  <si>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</si>
  <si>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</si>
  <si>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</si>
  <si>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</si>
  <si>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</si>
  <si>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</si>
  <si>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</si>
  <si>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</si>
  <si>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</si>
  <si>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</si>
  <si>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</si>
  <si>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</si>
  <si>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</si>
  <si>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</si>
  <si>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</si>
  <si>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</si>
  <si>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</si>
  <si>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</si>
  <si>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</si>
  <si>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</si>
  <si>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</si>
  <si>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</si>
  <si>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</si>
  <si>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</si>
  <si>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</si>
  <si>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</si>
  <si>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</si>
  <si>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</si>
  <si>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</si>
  <si>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</si>
  <si>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</si>
  <si>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</si>
  <si>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</si>
  <si>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</si>
  <si>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</si>
  <si>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</si>
  <si>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</si>
  <si>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</si>
  <si>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</si>
  <si>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</si>
  <si>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</si>
  <si>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</si>
  <si>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</si>
  <si>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</si>
  <si>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</si>
  <si>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</si>
  <si>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</si>
  <si>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</si>
  <si>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</si>
  <si>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</si>
  <si>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</si>
  <si>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</si>
  <si>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</si>
  <si>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</si>
  <si>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</si>
  <si>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78440P306</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</si>
  <si>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</si>
  <si>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</si>
  <si>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</si>
  <si>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</si>
  <si>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</si>
  <si>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</si>
  <si>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</si>
  <si>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</si>
  <si>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</si>
  <si>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</si>
  <si>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</si>
  <si>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</si>
  <si>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</si>
  <si>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</si>
  <si>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</si>
  <si>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</si>
  <si>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</si>
  <si>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</si>
  <si>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</si>
  <si>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</si>
  <si>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</si>
  <si>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</si>
  <si>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</si>
  <si>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</si>
  <si>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</si>
  <si>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</si>
  <si>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</si>
  <si>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</si>
  <si>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</si>
  <si>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</si>
  <si>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</si>
  <si>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</si>
  <si>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</si>
  <si>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</si>
  <si>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</si>
  <si>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</si>
  <si>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</si>
  <si>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</si>
  <si>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</si>
  <si>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</si>
  <si>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</si>
  <si>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</si>
  <si>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</si>
  <si>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BMCNGB3</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</si>
  <si>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</si>
  <si>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</si>
  <si>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</si>
  <si>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</si>
  <si>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</si>
  <si>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</si>
  <si>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</si>
  <si>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</si>
  <si>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</si>
  <si>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</si>
  <si>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</si>
  <si>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</si>
  <si>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</si>
  <si>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</si>
  <si>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</si>
  <si>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</si>
  <si>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</si>
  <si>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</si>
  <si>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</si>
  <si>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</si>
  <si>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</si>
  <si>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</si>
  <si>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</si>
  <si>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</si>
  <si>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</si>
  <si>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</si>
  <si>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</si>
  <si>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</si>
  <si>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</si>
  <si>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</si>
  <si>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</si>
  <si>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</si>
  <si>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</si>
  <si>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</si>
  <si>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</si>
  <si>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</si>
  <si>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</si>
  <si>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</si>
  <si>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</si>
  <si>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</si>
  <si>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</si>
  <si>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</si>
  <si>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</si>
  <si>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</si>
  <si>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PAN PACIFIC INTERNATIONAL HO</t>
  </si>
  <si>
    <t>PEARSON PLC SPONSORED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</si>
  <si>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</si>
  <si>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</si>
  <si>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</si>
  <si>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</si>
  <si>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</si>
  <si>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</si>
  <si>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</si>
  <si>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</si>
  <si>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</si>
  <si>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</si>
  <si>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</si>
  <si>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</si>
  <si>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</si>
  <si>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</si>
  <si>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</si>
  <si>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</si>
  <si>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</si>
  <si>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</si>
  <si>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</si>
  <si>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</si>
  <si>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</si>
  <si>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</si>
  <si>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</si>
  <si>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</si>
  <si>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</si>
  <si>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</si>
  <si>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USD</t>
  </si>
  <si>
    <t>AUD</t>
  </si>
  <si>
    <t>EUR</t>
  </si>
  <si>
    <t>GBP</t>
  </si>
  <si>
    <t>JPY</t>
  </si>
  <si>
    <t>CHF</t>
  </si>
  <si>
    <t>SEK</t>
  </si>
  <si>
    <t>DASSAULT SYSTEMES SE</t>
  </si>
  <si>
    <t>DEUTSCHE BANK AG REGISTERED</t>
  </si>
  <si>
    <t>AUSTRALIAN DOLLAR</t>
  </si>
  <si>
    <t>SWISS FRANC</t>
  </si>
  <si>
    <t>EURO CURRENCY</t>
  </si>
  <si>
    <t>POUND STERLING</t>
  </si>
  <si>
    <t>JAPANESE YEN</t>
  </si>
  <si>
    <t>NOK</t>
  </si>
  <si>
    <t>NORWEGIAN KRONE</t>
  </si>
  <si>
    <t>SWEDISH KRONA</t>
  </si>
  <si>
    <t>SGD</t>
  </si>
  <si>
    <t>SINGAPORE DOLLAR</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</si>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</sst>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8" t="s">
        <v>202</v>
      </c>
      <c r="C5" s="368"/>
      <c r="D5" s="368"/>
      <c r="E5" s="368"/>
      <c r="F5" s="368"/>
      <c r="G5" s="368"/>
      <c r="H5" s="368"/>
      <c r="I5" s="368"/>
      <c r="J5" s="368"/>
      <c r="K5" s="368"/>
      <c r="L5" s="368"/>
      <c r="M5" s="368"/>
      <c r="N5" s="368"/>
      <c r="O5" s="368"/>
      <c r="P5" s="368"/>
    </row>
    <row r="6" spans="1:19">
      <c r="B6" s="368"/>
      <c r="C6" s="368"/>
      <c r="D6" s="368"/>
      <c r="E6" s="368"/>
      <c r="F6" s="368"/>
      <c r="G6" s="368"/>
      <c r="H6" s="368"/>
      <c r="I6" s="368"/>
      <c r="J6" s="368"/>
      <c r="K6" s="368"/>
      <c r="L6" s="368"/>
      <c r="M6" s="368"/>
      <c r="N6" s="368"/>
      <c r="O6" s="368"/>
      <c r="P6" s="368"/>
    </row>
    <row r="7" spans="1:19">
      <c r="B7" s="368"/>
      <c r="C7" s="368"/>
      <c r="D7" s="368"/>
      <c r="E7" s="368"/>
      <c r="F7" s="368"/>
      <c r="G7" s="368"/>
      <c r="H7" s="368"/>
      <c r="I7" s="368"/>
      <c r="J7" s="368"/>
      <c r="K7" s="368"/>
      <c r="L7" s="368"/>
      <c r="M7" s="368"/>
      <c r="N7" s="368"/>
      <c r="O7" s="368"/>
      <c r="P7" s="368"/>
    </row>
    <row r="8" spans="1:19" ht="12.75" customHeight="1">
      <c r="B8" s="154"/>
      <c r="C8" s="154"/>
      <c r="D8" s="154"/>
      <c r="E8" s="154"/>
      <c r="F8" s="154"/>
      <c r="G8" s="154"/>
      <c r="H8" s="154"/>
      <c r="I8" s="154"/>
      <c r="J8" s="154"/>
      <c r="K8" s="154"/>
      <c r="L8" s="154"/>
      <c r="M8" s="154"/>
      <c r="N8" s="154"/>
      <c r="O8" s="154"/>
      <c r="P8" s="154"/>
    </row>
    <row r="9" spans="1:19" ht="15" customHeight="1">
      <c r="B9" s="369" t="s">
        <v>189</v>
      </c>
      <c r="C9" s="369"/>
      <c r="D9" s="369"/>
      <c r="E9" s="369"/>
      <c r="F9" s="369"/>
      <c r="G9" s="369"/>
      <c r="H9" s="369"/>
      <c r="I9" s="369"/>
      <c r="J9" s="369"/>
      <c r="K9" s="369"/>
      <c r="L9" s="369"/>
      <c r="M9" s="369"/>
      <c r="N9" s="369"/>
      <c r="O9" s="369"/>
      <c r="P9" s="369"/>
      <c r="Q9" s="369"/>
    </row>
    <row r="10" spans="1:19" ht="15" customHeight="1">
      <c r="B10" s="369"/>
      <c r="C10" s="369"/>
      <c r="D10" s="369"/>
      <c r="E10" s="369"/>
      <c r="F10" s="369"/>
      <c r="G10" s="369"/>
      <c r="H10" s="369"/>
      <c r="I10" s="369"/>
      <c r="J10" s="369"/>
      <c r="K10" s="369"/>
      <c r="L10" s="369"/>
      <c r="M10" s="369"/>
      <c r="N10" s="369"/>
      <c r="O10" s="369"/>
      <c r="P10" s="369"/>
      <c r="Q10" s="369"/>
    </row>
    <row r="11" spans="1:19" ht="15" customHeight="1">
      <c r="B11" s="369" t="s">
        <v>244</v>
      </c>
      <c r="C11" s="369"/>
      <c r="D11" s="369"/>
      <c r="E11" s="369"/>
      <c r="F11" s="369"/>
      <c r="G11" s="369"/>
      <c r="H11" s="369"/>
      <c r="I11" s="369"/>
      <c r="J11" s="369"/>
      <c r="K11" s="369"/>
      <c r="L11" s="369"/>
      <c r="M11" s="369"/>
      <c r="N11" s="369"/>
      <c r="O11" s="369"/>
      <c r="P11" s="369"/>
      <c r="Q11" s="369"/>
    </row>
    <row r="12" spans="1:19" ht="26.25" customHeight="1">
      <c r="B12" s="369"/>
      <c r="C12" s="369"/>
      <c r="D12" s="369"/>
      <c r="E12" s="369"/>
      <c r="F12" s="369"/>
      <c r="G12" s="369"/>
      <c r="H12" s="369"/>
      <c r="I12" s="369"/>
      <c r="J12" s="369"/>
      <c r="K12" s="369"/>
      <c r="L12" s="369"/>
      <c r="M12" s="369"/>
      <c r="N12" s="369"/>
      <c r="O12" s="369"/>
      <c r="P12" s="369"/>
      <c r="Q12" s="369"/>
    </row>
    <row r="13" spans="1:19">
      <c r="C13" s="14"/>
    </row>
    <row r="14" spans="1:19">
      <c r="B14" s="367" t="s">
        <v>245</v>
      </c>
      <c r="C14" s="367"/>
      <c r="D14" s="367"/>
      <c r="E14" s="367"/>
      <c r="F14" s="367"/>
      <c r="G14" s="367"/>
      <c r="H14" s="367"/>
      <c r="I14" s="367"/>
      <c r="J14" s="367"/>
      <c r="K14" s="367"/>
      <c r="L14" s="367"/>
      <c r="M14" s="367"/>
      <c r="N14" s="367"/>
      <c r="O14" s="367"/>
      <c r="P14" s="367"/>
      <c r="Q14" s="367"/>
      <c r="R14" s="367"/>
      <c r="S14" s="367"/>
    </row>
    <row r="15" spans="1:19" ht="38.25" customHeight="1">
      <c r="B15" s="367"/>
      <c r="C15" s="367"/>
      <c r="D15" s="367"/>
      <c r="E15" s="367"/>
      <c r="F15" s="367"/>
      <c r="G15" s="367"/>
      <c r="H15" s="367"/>
      <c r="I15" s="367"/>
      <c r="J15" s="367"/>
      <c r="K15" s="367"/>
      <c r="L15" s="367"/>
      <c r="M15" s="367"/>
      <c r="N15" s="367"/>
      <c r="O15" s="367"/>
      <c r="P15" s="367"/>
      <c r="Q15" s="367"/>
      <c r="R15" s="367"/>
      <c r="S15" s="367"/>
    </row>
    <row r="16" spans="1:19">
      <c r="B16" s="15" t="s">
        <v>110</v>
      </c>
      <c r="C16" s="14"/>
    </row>
    <row r="17" spans="2:19">
      <c r="B17" s="15" t="s">
        <v>111</v>
      </c>
      <c r="C17" s="14"/>
    </row>
    <row r="18" spans="2:19" ht="8.25" customHeight="1">
      <c r="C18" s="14"/>
    </row>
    <row r="19" spans="2:19" s="236" customFormat="1" ht="15" customHeight="1">
      <c r="B19" s="370" t="s">
        <v>246</v>
      </c>
      <c r="C19" s="370"/>
      <c r="D19" s="370"/>
      <c r="E19" s="370"/>
      <c r="F19" s="370"/>
      <c r="G19" s="370"/>
      <c r="H19" s="370"/>
      <c r="I19" s="370"/>
      <c r="J19" s="370"/>
      <c r="K19" s="370"/>
      <c r="L19" s="370"/>
      <c r="M19" s="370"/>
      <c r="N19" s="370"/>
      <c r="O19" s="370"/>
      <c r="P19" s="370"/>
      <c r="Q19" s="370"/>
      <c r="R19" s="370"/>
      <c r="S19" s="370"/>
    </row>
    <row r="20" spans="2:19" s="236" customFormat="1" ht="37.5" customHeight="1">
      <c r="B20" s="370" t="s">
        <v>187</v>
      </c>
      <c r="C20" s="370"/>
      <c r="D20" s="370"/>
      <c r="E20" s="370"/>
      <c r="F20" s="370"/>
      <c r="G20" s="370"/>
      <c r="H20" s="370"/>
      <c r="I20" s="370"/>
      <c r="J20" s="370"/>
      <c r="K20" s="370"/>
      <c r="L20" s="370"/>
      <c r="M20" s="370"/>
      <c r="N20" s="370"/>
      <c r="O20" s="370"/>
      <c r="P20" s="370"/>
      <c r="Q20" s="370"/>
      <c r="R20" s="370"/>
      <c r="S20" s="370"/>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8" t="s">
        <v>248</v>
      </c>
    </row>
    <row r="76" spans="2:6">
      <c r="B76" s="309" t="s">
        <v>249</v>
      </c>
    </row>
    <row r="77" spans="2:6" ht="15.75">
      <c r="B77" s="310" t="s">
        <v>250</v>
      </c>
    </row>
    <row r="78" spans="2:6">
      <c r="B78" s="15" t="s">
        <v>251</v>
      </c>
    </row>
    <row r="79" spans="2:6">
      <c r="B79" s="15" t="s">
        <v>252</v>
      </c>
    </row>
    <row r="80" spans="2:6">
      <c r="B80" s="15" t="s">
        <v>253</v>
      </c>
    </row>
    <row r="81" spans="2:9">
      <c r="B81" s="311" t="s">
        <v>254</v>
      </c>
      <c r="C81" s="312"/>
      <c r="D81" s="312"/>
      <c r="E81" s="312"/>
      <c r="F81" s="312"/>
      <c r="G81" s="312"/>
      <c r="H81" s="312"/>
      <c r="I81" s="312"/>
    </row>
    <row r="83" spans="2:9" ht="15.75">
      <c r="B83" s="313" t="s">
        <v>255</v>
      </c>
    </row>
    <row r="84" spans="2:9" ht="15.75">
      <c r="B84" s="310" t="s">
        <v>256</v>
      </c>
    </row>
    <row r="85" spans="2:9" ht="15.75">
      <c r="B85" s="310" t="s">
        <v>251</v>
      </c>
    </row>
    <row r="86" spans="2:9">
      <c r="B86" s="15" t="s">
        <v>257</v>
      </c>
    </row>
    <row r="87" spans="2:9">
      <c r="B87" s="15" t="s">
        <v>258</v>
      </c>
    </row>
    <row r="88" spans="2:9">
      <c r="B88" s="314" t="s">
        <v>259</v>
      </c>
      <c r="C88" s="312"/>
      <c r="D88" s="312"/>
      <c r="E88" s="312"/>
      <c r="F88" s="312"/>
      <c r="G88" s="312"/>
      <c r="H88" s="312"/>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1" customFormat="1"/>
    <row r="450" spans="1:3" s="203" customFormat="1"/>
    <row r="451" spans="1:3" s="292"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299" t="s">
        <v>234</v>
      </c>
      <c r="B916" s="205"/>
      <c r="C916" s="205"/>
      <c r="D916" s="205"/>
      <c r="E916" s="205"/>
      <c r="F916" s="205"/>
    </row>
    <row r="917" spans="1:6" s="172" customFormat="1" ht="15.75">
      <c r="A917" s="300"/>
      <c r="B917" s="52" t="s">
        <v>235</v>
      </c>
      <c r="C917" s="10"/>
      <c r="D917" s="10"/>
      <c r="E917" s="10"/>
      <c r="F917" s="10"/>
    </row>
    <row r="918" spans="1:6">
      <c r="B918" s="171" t="s">
        <v>224</v>
      </c>
    </row>
    <row r="919" spans="1:6">
      <c r="B919" s="100" t="s">
        <v>225</v>
      </c>
    </row>
    <row r="920" spans="1:6">
      <c r="B920" s="100" t="s">
        <v>178</v>
      </c>
      <c r="C920" s="172"/>
      <c r="D920" s="298"/>
    </row>
    <row r="921" spans="1:6">
      <c r="B921" s="100" t="s">
        <v>239</v>
      </c>
    </row>
    <row r="924" spans="1:6">
      <c r="B924" s="172" t="s">
        <v>126</v>
      </c>
      <c r="C924" s="172"/>
    </row>
    <row r="926" spans="1:6">
      <c r="C926" s="171" t="s">
        <v>127</v>
      </c>
    </row>
    <row r="928" spans="1:6">
      <c r="D928" s="298"/>
    </row>
    <row r="930" spans="3:5">
      <c r="C930" s="100" t="s">
        <v>237</v>
      </c>
    </row>
    <row r="931" spans="3:5">
      <c r="C931" s="100" t="s">
        <v>231</v>
      </c>
      <c r="E931" s="298"/>
    </row>
    <row r="947" spans="3:3">
      <c r="C947" s="100" t="s">
        <v>232</v>
      </c>
    </row>
    <row r="963" spans="1:7">
      <c r="C963" s="100" t="s">
        <v>233</v>
      </c>
    </row>
    <row r="965" spans="1:7">
      <c r="C965" s="171" t="s">
        <v>229</v>
      </c>
    </row>
    <row r="967" spans="1:7">
      <c r="C967" s="100" t="s">
        <v>230</v>
      </c>
    </row>
    <row r="969" spans="1:7">
      <c r="C969" s="100"/>
    </row>
    <row r="971" spans="1:7">
      <c r="A971" s="347" t="s">
        <v>291</v>
      </c>
      <c r="B971" s="347"/>
      <c r="C971" s="347"/>
      <c r="D971" s="347"/>
      <c r="E971" s="347"/>
      <c r="F971" s="347"/>
      <c r="G971" s="347"/>
    </row>
    <row r="973" spans="1:7">
      <c r="A973" s="100" t="s">
        <v>292</v>
      </c>
    </row>
    <row r="975" spans="1:7">
      <c r="A975" s="348" t="s">
        <v>282</v>
      </c>
      <c r="B975" s="349"/>
      <c r="C975" s="349"/>
      <c r="D975" s="349"/>
    </row>
    <row r="976" spans="1:7">
      <c r="A976" s="350" t="s">
        <v>283</v>
      </c>
      <c r="B976" s="349"/>
      <c r="C976" s="349"/>
      <c r="D976" s="349"/>
    </row>
    <row r="977" spans="1:4">
      <c r="A977" s="350" t="s">
        <v>284</v>
      </c>
      <c r="B977" s="349"/>
      <c r="C977" s="349"/>
      <c r="D977" s="349"/>
    </row>
    <row r="978" spans="1:4">
      <c r="A978" s="350" t="s">
        <v>285</v>
      </c>
      <c r="B978" s="349"/>
      <c r="C978" s="349"/>
      <c r="D978" s="349"/>
    </row>
    <row r="979" spans="1:4">
      <c r="A979" s="350" t="s">
        <v>286</v>
      </c>
      <c r="B979" s="349"/>
      <c r="C979" s="349"/>
      <c r="D979" s="349"/>
    </row>
    <row r="980" spans="1:4">
      <c r="A980" s="351" t="s">
        <v>287</v>
      </c>
      <c r="B980" s="349"/>
      <c r="C980" s="349"/>
      <c r="D980" s="349"/>
    </row>
    <row r="981" spans="1:4">
      <c r="A981" s="351" t="s">
        <v>289</v>
      </c>
      <c r="B981" s="349"/>
      <c r="C981" s="349"/>
      <c r="D981" s="349"/>
    </row>
    <row r="982" spans="1:4">
      <c r="A982" s="351"/>
      <c r="B982" s="349"/>
      <c r="C982" s="349"/>
      <c r="D982" s="349"/>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2" t="s">
        <v>198</v>
      </c>
      <c r="B1" s="223"/>
      <c r="C1" s="223" t="s">
        <v>277</v>
      </c>
      <c r="D1" s="223"/>
      <c r="E1" s="223"/>
      <c r="F1" s="223"/>
      <c r="G1" s="223"/>
      <c r="H1" s="223"/>
    </row>
    <row r="2" spans="1:8" ht="19.5" customHeight="1">
      <c r="A2" s="222" t="s">
        <v>199</v>
      </c>
      <c r="B2" s="223"/>
      <c r="C2" s="223" t="s">
        <v>276</v>
      </c>
      <c r="D2" s="223"/>
      <c r="E2" s="223"/>
      <c r="F2" s="223"/>
      <c r="G2" s="224" t="s">
        <v>26</v>
      </c>
      <c r="H2" s="225" t="s">
        <v>280</v>
      </c>
    </row>
    <row r="3" spans="1:8" ht="19.5" customHeight="1">
      <c r="A3" s="226" t="s">
        <v>107</v>
      </c>
      <c r="B3" s="227"/>
      <c r="C3" s="228">
        <v>44530</v>
      </c>
      <c r="D3" s="223"/>
      <c r="E3" s="223"/>
      <c r="F3" s="223"/>
      <c r="G3" s="224" t="s">
        <v>27</v>
      </c>
      <c r="H3" s="225" t="s">
        <v>279</v>
      </c>
    </row>
    <row r="4" spans="1:8" ht="19.5" customHeight="1">
      <c r="A4" s="232" t="s">
        <v>200</v>
      </c>
      <c r="B4" s="229"/>
      <c r="C4" s="229" t="s">
        <v>260</v>
      </c>
      <c r="D4" s="229"/>
      <c r="E4" s="223"/>
      <c r="F4" s="223"/>
      <c r="G4" s="224" t="s">
        <v>28</v>
      </c>
      <c r="H4" s="225" t="s">
        <v>281</v>
      </c>
    </row>
    <row r="5" spans="1:8" ht="19.5" customHeight="1">
      <c r="A5" s="234" t="s">
        <v>29</v>
      </c>
      <c r="B5" s="234"/>
      <c r="C5" s="235"/>
      <c r="D5" s="223"/>
      <c r="E5" s="223"/>
      <c r="F5" s="223"/>
      <c r="G5" s="224"/>
      <c r="H5" s="233"/>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3">
        <f>Cash!C18</f>
        <v>1006874.53</v>
      </c>
      <c r="D14" s="213">
        <f>Cash!D18</f>
        <v>1008297.37</v>
      </c>
      <c r="E14" s="214">
        <f>C14-D14</f>
        <v>-1422.8399999999674</v>
      </c>
      <c r="F14" s="36"/>
      <c r="G14" s="37" t="s">
        <v>52</v>
      </c>
      <c r="H14" s="38"/>
    </row>
    <row r="15" spans="1:8" ht="19.5" customHeight="1">
      <c r="A15" s="29"/>
      <c r="B15" s="29"/>
      <c r="C15" s="215"/>
      <c r="D15" s="216"/>
      <c r="E15" s="215"/>
      <c r="F15" s="39"/>
      <c r="G15" s="41"/>
      <c r="H15" s="42"/>
    </row>
    <row r="16" spans="1:8" ht="19.5" customHeight="1">
      <c r="A16" s="43" t="s">
        <v>37</v>
      </c>
      <c r="B16" s="29"/>
      <c r="C16" s="215"/>
      <c r="D16" s="216"/>
      <c r="E16" s="215"/>
      <c r="F16" s="39"/>
      <c r="G16" s="41"/>
      <c r="H16" s="42"/>
    </row>
    <row r="17" spans="1:8" ht="15.75">
      <c r="A17" s="45"/>
      <c r="B17" s="35" t="s">
        <v>38</v>
      </c>
      <c r="C17" s="214">
        <f>Share_Cost_Mkt!D79</f>
        <v>1493524</v>
      </c>
      <c r="D17" s="217">
        <f>Share_Cost_Mkt!E79</f>
        <v>1493524</v>
      </c>
      <c r="E17" s="214">
        <f>C17-D17</f>
        <v>0</v>
      </c>
      <c r="F17" s="36"/>
      <c r="G17" s="37" t="s">
        <v>51</v>
      </c>
      <c r="H17" s="38"/>
    </row>
    <row r="18" spans="1:8" ht="15.75">
      <c r="A18" s="45"/>
      <c r="B18" s="47" t="s">
        <v>39</v>
      </c>
      <c r="C18" s="214">
        <f>Share_Cost_Mkt!H79</f>
        <v>32757867.760000002</v>
      </c>
      <c r="D18" s="214">
        <f>Share_Cost_Mkt!I79</f>
        <v>32765816.410000004</v>
      </c>
      <c r="E18" s="214">
        <f>C18-D18</f>
        <v>-7948.6500000022352</v>
      </c>
      <c r="F18" s="36"/>
      <c r="G18" s="37" t="s">
        <v>51</v>
      </c>
      <c r="H18" s="38"/>
    </row>
    <row r="19" spans="1:8" ht="79.900000000000006" customHeight="1">
      <c r="A19" s="45"/>
      <c r="B19" s="47" t="s">
        <v>40</v>
      </c>
      <c r="C19" s="214">
        <f>Share_Cost_Mkt!P79</f>
        <v>48809376.439999998</v>
      </c>
      <c r="D19" s="214">
        <f>Share_Cost_Mkt!Q79</f>
        <v>48947067.909999996</v>
      </c>
      <c r="E19" s="214">
        <f>C19-D19</f>
        <v>-137691.46999999881</v>
      </c>
      <c r="F19" s="36"/>
      <c r="G19" s="37" t="s">
        <v>51</v>
      </c>
      <c r="H19" s="38"/>
    </row>
    <row r="20" spans="1:8" ht="19.5" customHeight="1">
      <c r="A20" s="29"/>
      <c r="B20" s="29"/>
      <c r="C20" s="215"/>
      <c r="D20" s="215"/>
      <c r="E20" s="215"/>
      <c r="F20" s="39"/>
      <c r="G20" s="48"/>
      <c r="H20" s="230"/>
    </row>
    <row r="21" spans="1:8" ht="18.95" customHeight="1">
      <c r="A21" s="170" t="s">
        <v>41</v>
      </c>
      <c r="B21" s="49"/>
      <c r="C21" s="215"/>
      <c r="D21" s="215"/>
      <c r="E21" s="215"/>
      <c r="F21" s="44"/>
      <c r="G21" s="48"/>
      <c r="H21" s="230"/>
    </row>
    <row r="22" spans="1:8" ht="15.75">
      <c r="A22" s="45"/>
      <c r="B22" s="45" t="s">
        <v>42</v>
      </c>
      <c r="C22" s="214">
        <f>SUM(Open_Trades!D45)</f>
        <v>0</v>
      </c>
      <c r="D22" s="214">
        <f>SUM(Open_Trades!E45)</f>
        <v>0</v>
      </c>
      <c r="E22" s="214">
        <f t="shared" ref="E22:E28" si="0">C22-D22</f>
        <v>0</v>
      </c>
      <c r="F22" s="36"/>
      <c r="G22" s="37" t="s">
        <v>43</v>
      </c>
      <c r="H22" s="38"/>
    </row>
    <row r="23" spans="1:8" ht="15.75">
      <c r="A23" s="45"/>
      <c r="B23" s="45" t="s">
        <v>228</v>
      </c>
      <c r="C23" s="214">
        <f>SUM(INT_BNI_SSC)</f>
        <v>39.08</v>
      </c>
      <c r="D23" s="214">
        <f>SUM(INT_BNI_IM)</f>
        <v>39.08</v>
      </c>
      <c r="E23" s="214">
        <f t="shared" si="0"/>
        <v>0</v>
      </c>
      <c r="F23" s="36"/>
      <c r="G23" s="37" t="s">
        <v>3</v>
      </c>
      <c r="H23" s="38"/>
    </row>
    <row r="24" spans="1:8" ht="27.75" customHeight="1">
      <c r="A24" s="45"/>
      <c r="B24" s="45" t="s">
        <v>227</v>
      </c>
      <c r="C24" s="214">
        <f>SUM(Dividends!I71)</f>
        <v>45965.56</v>
      </c>
      <c r="D24" s="214">
        <f>SUM(Dividends!J71)</f>
        <v>45965.56</v>
      </c>
      <c r="E24" s="214">
        <f t="shared" si="0"/>
        <v>0</v>
      </c>
      <c r="F24" s="36"/>
      <c r="G24" s="37" t="s">
        <v>1</v>
      </c>
      <c r="H24" s="38"/>
    </row>
    <row r="25" spans="1:8" ht="15.75">
      <c r="A25" s="45"/>
      <c r="B25" s="45" t="s">
        <v>242</v>
      </c>
      <c r="C25" s="214">
        <f>Tax_Reclaims!J71</f>
        <v>90538.709999999992</v>
      </c>
      <c r="D25" s="214">
        <f>SUM(Tax_Reclaims!M71)</f>
        <v>0</v>
      </c>
      <c r="E25" s="214">
        <f t="shared" si="0"/>
        <v>90538.709999999992</v>
      </c>
      <c r="F25" s="36"/>
      <c r="G25" s="37" t="s">
        <v>2</v>
      </c>
      <c r="H25" s="38"/>
    </row>
    <row r="26" spans="1:8" ht="23.25" customHeight="1">
      <c r="A26" s="45"/>
      <c r="B26" s="47" t="s">
        <v>49</v>
      </c>
      <c r="C26" s="214">
        <f>SUM('Pending_FX '!B22)</f>
        <v>78.849999999999994</v>
      </c>
      <c r="D26" s="214">
        <f>SUM('Pending_FX '!C22)</f>
        <v>78.849999999999994</v>
      </c>
      <c r="E26" s="214">
        <f t="shared" si="0"/>
        <v>0</v>
      </c>
      <c r="F26" s="36"/>
      <c r="G26" s="37" t="s">
        <v>45</v>
      </c>
      <c r="H26" s="38"/>
    </row>
    <row r="27" spans="1:8" ht="15.75">
      <c r="A27" s="45"/>
      <c r="B27" s="219" t="s">
        <v>177</v>
      </c>
      <c r="C27" s="218"/>
      <c r="D27" s="218"/>
      <c r="E27" s="214">
        <f t="shared" si="0"/>
        <v>0</v>
      </c>
      <c r="F27" s="36"/>
      <c r="G27" s="37" t="s">
        <v>236</v>
      </c>
      <c r="H27" s="38"/>
    </row>
    <row r="28" spans="1:8" ht="15.75">
      <c r="A28" s="45"/>
      <c r="B28" s="219" t="s">
        <v>223</v>
      </c>
      <c r="C28" s="218"/>
      <c r="D28" s="218"/>
      <c r="E28" s="214">
        <f t="shared" si="0"/>
        <v>0</v>
      </c>
      <c r="F28" s="36"/>
      <c r="G28" s="37" t="s">
        <v>236</v>
      </c>
      <c r="H28" s="38"/>
    </row>
    <row r="29" spans="1:8" ht="19.5" customHeight="1">
      <c r="A29" s="29"/>
      <c r="B29" s="220" t="s">
        <v>46</v>
      </c>
      <c r="C29" s="215"/>
      <c r="D29" s="215"/>
      <c r="E29" s="215"/>
      <c r="F29" s="39"/>
      <c r="G29" s="48"/>
      <c r="H29" s="231"/>
    </row>
    <row r="30" spans="1:8" ht="18.95" customHeight="1">
      <c r="A30" s="43" t="s">
        <v>47</v>
      </c>
      <c r="B30" s="41"/>
      <c r="C30" s="215"/>
      <c r="D30" s="215"/>
      <c r="E30" s="215"/>
      <c r="F30" s="39"/>
      <c r="G30" s="50"/>
      <c r="H30" s="231"/>
    </row>
    <row r="31" spans="1:8" ht="15.75">
      <c r="A31" s="45"/>
      <c r="B31" s="221" t="s">
        <v>48</v>
      </c>
      <c r="C31" s="214">
        <f>SUM(Open_Trades!D19)</f>
        <v>0</v>
      </c>
      <c r="D31" s="214">
        <f>SUM(Open_Trades!E19)</f>
        <v>0</v>
      </c>
      <c r="E31" s="214">
        <f>C31-D31</f>
        <v>0</v>
      </c>
      <c r="F31" s="36"/>
      <c r="G31" s="37" t="s">
        <v>43</v>
      </c>
      <c r="H31" s="38"/>
    </row>
    <row r="32" spans="1:8" ht="18.95" customHeight="1">
      <c r="A32" s="45"/>
      <c r="B32" s="47" t="s">
        <v>44</v>
      </c>
      <c r="C32" s="214">
        <f>SUM('Pending_FX '!B11)</f>
        <v>27457.03</v>
      </c>
      <c r="D32" s="214">
        <f>SUM('Pending_FX '!C11)</f>
        <v>27457.03</v>
      </c>
      <c r="E32" s="214">
        <f t="shared" ref="E32:E41" si="1">C32-D32</f>
        <v>0</v>
      </c>
      <c r="F32" s="36"/>
      <c r="G32" s="37" t="s">
        <v>45</v>
      </c>
      <c r="H32" s="38"/>
    </row>
    <row r="33" spans="1:8" ht="15.75">
      <c r="A33" s="296"/>
      <c r="B33" s="219" t="s">
        <v>224</v>
      </c>
      <c r="C33" s="218">
        <v>130517.51</v>
      </c>
      <c r="D33" s="218"/>
      <c r="E33" s="214">
        <f>C33-D33</f>
        <v>130517.51</v>
      </c>
      <c r="F33" s="36"/>
      <c r="G33" s="37" t="s">
        <v>236</v>
      </c>
      <c r="H33" s="38"/>
    </row>
    <row r="34" spans="1:8" ht="15.75">
      <c r="A34" s="45"/>
      <c r="B34" s="219" t="s">
        <v>225</v>
      </c>
      <c r="C34" s="218"/>
      <c r="D34" s="218"/>
      <c r="E34" s="214">
        <f>C34-D34</f>
        <v>0</v>
      </c>
      <c r="F34" s="36"/>
      <c r="G34" s="37" t="s">
        <v>236</v>
      </c>
      <c r="H34" s="38"/>
    </row>
    <row r="35" spans="1:8" ht="15.75">
      <c r="A35" s="296"/>
      <c r="B35" s="219" t="s">
        <v>178</v>
      </c>
      <c r="C35" s="218"/>
      <c r="D35" s="218"/>
      <c r="E35" s="214">
        <f>C35-D35</f>
        <v>0</v>
      </c>
      <c r="F35" s="36"/>
      <c r="G35" s="37" t="s">
        <v>236</v>
      </c>
      <c r="H35" s="38"/>
    </row>
    <row r="36" spans="1:8" ht="19.5" customHeight="1">
      <c r="A36" s="43" t="s">
        <v>119</v>
      </c>
      <c r="B36" s="219"/>
      <c r="C36" s="218"/>
      <c r="D36" s="218"/>
      <c r="E36" s="214"/>
      <c r="F36" s="36"/>
      <c r="G36" s="37"/>
      <c r="H36" s="46"/>
    </row>
    <row r="37" spans="1:8" ht="19.5" customHeight="1">
      <c r="A37" s="45"/>
      <c r="B37" s="219" t="s">
        <v>176</v>
      </c>
      <c r="C37" s="218">
        <f>SUM(Dividends!Q71,Tax_Reclaims!L71)</f>
        <v>-1410.79</v>
      </c>
      <c r="D37" s="218">
        <f>SUM(Dividends!R71,Tax_Reclaims!O71)</f>
        <v>-854.86</v>
      </c>
      <c r="E37" s="214">
        <f t="shared" si="1"/>
        <v>-555.92999999999995</v>
      </c>
      <c r="F37" s="36"/>
      <c r="G37" s="37" t="s">
        <v>181</v>
      </c>
      <c r="H37" s="38"/>
    </row>
    <row r="38" spans="1:8" ht="19.5" customHeight="1">
      <c r="A38" s="45"/>
      <c r="B38" s="219" t="s">
        <v>120</v>
      </c>
      <c r="C38" s="218">
        <f>SUM(Open_Trades!L19)</f>
        <v>0</v>
      </c>
      <c r="D38" s="218">
        <f>SUM(Open_Trades!M19)</f>
        <v>0</v>
      </c>
      <c r="E38" s="214">
        <f t="shared" si="1"/>
        <v>0</v>
      </c>
      <c r="F38" s="36"/>
      <c r="G38" s="37" t="s">
        <v>43</v>
      </c>
      <c r="H38" s="46"/>
    </row>
    <row r="39" spans="1:8" ht="19.5" customHeight="1">
      <c r="A39" s="45"/>
      <c r="B39" s="219" t="s">
        <v>121</v>
      </c>
      <c r="C39" s="218">
        <f>SUM(Open_Trades!L45)</f>
        <v>0</v>
      </c>
      <c r="D39" s="218">
        <f>SUM(Open_Trades!M45)</f>
        <v>0</v>
      </c>
      <c r="E39" s="214">
        <f t="shared" si="1"/>
        <v>0</v>
      </c>
      <c r="F39" s="36"/>
      <c r="G39" s="37" t="s">
        <v>43</v>
      </c>
      <c r="H39" s="46"/>
    </row>
    <row r="40" spans="1:8" ht="19.5" customHeight="1">
      <c r="A40" s="45"/>
      <c r="B40" s="219" t="s">
        <v>220</v>
      </c>
      <c r="C40" s="214">
        <f>'Pending_FX '!D25</f>
        <v>62.65</v>
      </c>
      <c r="D40" s="214">
        <f>'Pending_FX '!E25</f>
        <v>62.65</v>
      </c>
      <c r="E40" s="214">
        <f t="shared" si="1"/>
        <v>0</v>
      </c>
      <c r="F40" s="36"/>
      <c r="G40" s="37" t="s">
        <v>45</v>
      </c>
      <c r="H40" s="46"/>
    </row>
    <row r="41" spans="1:8" ht="19.5" customHeight="1">
      <c r="A41" s="45"/>
      <c r="B41" s="219" t="s">
        <v>219</v>
      </c>
      <c r="C41" s="214">
        <f>'Pending_FX '!D26</f>
        <v>-0.43000000000000005</v>
      </c>
      <c r="D41" s="214">
        <f>'Pending_FX '!E26</f>
        <v>-0.43000000000000005</v>
      </c>
      <c r="E41" s="214">
        <f t="shared" si="1"/>
        <v>0</v>
      </c>
      <c r="F41" s="36"/>
      <c r="G41" s="37" t="s">
        <v>45</v>
      </c>
      <c r="H41" s="46"/>
    </row>
    <row r="42" spans="1:8" ht="19.5" customHeight="1">
      <c r="A42" s="29"/>
      <c r="B42" s="41"/>
      <c r="C42" s="215"/>
      <c r="D42" s="215"/>
      <c r="E42" s="216"/>
      <c r="F42" s="40"/>
      <c r="G42" s="48"/>
      <c r="H42" s="231"/>
    </row>
    <row r="43" spans="1:8" ht="19.5" customHeight="1">
      <c r="A43" s="45"/>
      <c r="B43" s="305" t="s">
        <v>226</v>
      </c>
      <c r="C43" s="214">
        <f>SUM(C14+C19+C22+C23+C24+C25+C26+C27+C28)-SUM(C31:C35)+SUM(C37+C38+C39+C40-C41)</f>
        <v>49793550.920000002</v>
      </c>
      <c r="D43" s="214">
        <f>SUM(D14+D19+D22+D23+D24+D25+D26+D27+D28)-SUM(D31:D35)+SUM(D37+D38+D39+D40-D41)</f>
        <v>49973199.959999993</v>
      </c>
      <c r="E43" s="217">
        <f>C43-D43</f>
        <v>-179649.03999999166</v>
      </c>
      <c r="F43" s="304">
        <f>(E43/$D43)*10000</f>
        <v>-35.949076733886962</v>
      </c>
      <c r="G43" s="37" t="s">
        <v>247</v>
      </c>
      <c r="H43" s="46"/>
    </row>
    <row r="44" spans="1:8" ht="20.25" customHeight="1">
      <c r="A44" s="45"/>
      <c r="B44" s="305" t="s">
        <v>50</v>
      </c>
      <c r="C44" s="45"/>
      <c r="D44" s="45"/>
      <c r="E44" s="303">
        <f>IF(ISERROR(E43/C43),0,E43/C43)</f>
        <v>-3.6078776604749853E-3</v>
      </c>
      <c r="F44" s="36"/>
      <c r="G44" s="37"/>
      <c r="H44" s="46"/>
    </row>
    <row r="45" spans="1:8" ht="20.25" customHeight="1">
      <c r="A45" s="51"/>
    </row>
    <row r="46" spans="1:8" ht="20.25" customHeight="1">
      <c r="A46" s="29"/>
      <c r="B46" s="34"/>
      <c r="C46" s="29"/>
      <c r="D46" s="29"/>
      <c r="E46" s="346"/>
      <c r="F46" s="39"/>
      <c r="G46" s="337"/>
      <c r="H46" s="338"/>
    </row>
    <row r="47" spans="1:8" ht="20.25" customHeight="1">
      <c r="A47" s="29"/>
      <c r="B47" s="352" t="s">
        <v>282</v>
      </c>
      <c r="C47" s="353"/>
      <c r="D47" s="354"/>
      <c r="E47" s="214"/>
      <c r="F47" s="355"/>
      <c r="G47" s="37"/>
      <c r="H47" s="46"/>
    </row>
    <row r="48" spans="1:8" ht="20.25" customHeight="1">
      <c r="A48" s="29"/>
      <c r="B48" s="356" t="s">
        <v>283</v>
      </c>
      <c r="C48" s="353"/>
      <c r="D48" s="217">
        <f>C25</f>
        <v>90538.709999999992</v>
      </c>
      <c r="E48" s="214"/>
      <c r="F48" s="355"/>
      <c r="G48" s="37"/>
      <c r="H48" s="46"/>
    </row>
    <row r="49" spans="1:8" ht="20.25" customHeight="1">
      <c r="A49" s="29"/>
      <c r="B49" s="356" t="s">
        <v>284</v>
      </c>
      <c r="C49" s="353"/>
      <c r="D49" s="217">
        <f>C33</f>
        <v>130517.51</v>
      </c>
      <c r="E49" s="214"/>
      <c r="F49" s="355"/>
      <c r="G49" s="37"/>
      <c r="H49" s="46"/>
    </row>
    <row r="50" spans="1:8" ht="20.25" customHeight="1">
      <c r="A50" s="29"/>
      <c r="B50" s="356" t="s">
        <v>285</v>
      </c>
      <c r="C50" s="353"/>
      <c r="D50" s="217">
        <f>C34</f>
        <v>0</v>
      </c>
      <c r="E50" s="214"/>
      <c r="F50" s="355"/>
      <c r="G50" s="37"/>
      <c r="H50" s="46"/>
    </row>
    <row r="51" spans="1:8" ht="20.25" customHeight="1">
      <c r="A51" s="29"/>
      <c r="B51" s="356" t="s">
        <v>286</v>
      </c>
      <c r="C51" s="353"/>
      <c r="D51" s="217">
        <f>C35</f>
        <v>0</v>
      </c>
      <c r="E51" s="214"/>
      <c r="F51" s="355"/>
      <c r="G51" s="37"/>
      <c r="H51" s="46"/>
    </row>
    <row r="52" spans="1:8" ht="20.25" customHeight="1">
      <c r="A52" s="29"/>
      <c r="B52" s="357" t="s">
        <v>287</v>
      </c>
      <c r="C52" s="354">
        <f>C43</f>
        <v>49793550.920000002</v>
      </c>
      <c r="D52" s="217">
        <f>D43+D48-D49-D50-D51</f>
        <v>49933221.159999996</v>
      </c>
      <c r="E52" s="214">
        <f>C52-D52</f>
        <v>-139670.23999999464</v>
      </c>
      <c r="F52" s="358">
        <f>(E52/$D52)*10000</f>
        <v>-27.971405960863638</v>
      </c>
      <c r="G52" s="37" t="s">
        <v>288</v>
      </c>
      <c r="H52" s="46"/>
    </row>
    <row r="53" spans="1:8">
      <c r="A53" s="51"/>
      <c r="B53" s="352" t="s">
        <v>289</v>
      </c>
      <c r="C53" s="353"/>
      <c r="D53" s="353"/>
      <c r="E53" s="303">
        <f>IF(ISERROR(E52/C52),0,E52/C52)</f>
        <v>-2.8049865378027279E-3</v>
      </c>
      <c r="F53" s="355"/>
      <c r="G53" s="37"/>
      <c r="H53" s="46"/>
    </row>
    <row r="54" spans="1:8" ht="16.5" thickBot="1">
      <c r="B54" s="339"/>
      <c r="C54" s="340"/>
      <c r="D54" s="340"/>
      <c r="E54" s="341"/>
      <c r="F54" s="342"/>
      <c r="G54" s="343"/>
      <c r="H54" s="344"/>
    </row>
    <row r="55" spans="1:8" ht="15.75">
      <c r="B55" s="345" t="s">
        <v>290</v>
      </c>
    </row>
    <row r="56" spans="1:8" ht="15.75">
      <c r="A56" s="45"/>
      <c r="B56" s="297" t="s">
        <v>238</v>
      </c>
      <c r="C56" s="317">
        <v>49798729.100000001</v>
      </c>
      <c r="D56" s="317">
        <v>49798729.100000001</v>
      </c>
      <c r="E56" s="214">
        <f t="shared" ref="E56" si="2">C56-D56</f>
        <v>0</v>
      </c>
      <c r="F56" s="304">
        <f>(E56/$D56)*10000</f>
        <v>0</v>
      </c>
      <c r="G56" s="37" t="s">
        <v>236</v>
      </c>
      <c r="H56" s="46"/>
    </row>
    <row r="57" spans="1:8">
      <c r="A57" s="51"/>
      <c r="B57" s="301"/>
      <c r="C57" s="302"/>
      <c r="D57" s="301"/>
      <c r="E57" s="301"/>
      <c r="F57" s="301"/>
      <c r="G57" s="301"/>
      <c r="H57" s="301"/>
    </row>
    <row r="58" spans="1:8" ht="16.5" thickBot="1">
      <c r="B58" s="306" t="s">
        <v>241</v>
      </c>
      <c r="C58" s="307">
        <f>C56-C43</f>
        <v>5178.179999999702</v>
      </c>
      <c r="D58" s="307">
        <f>D56-D43</f>
        <v>-174470.85999999195</v>
      </c>
      <c r="E58" s="301"/>
      <c r="F58" s="301"/>
      <c r="G58" s="301"/>
      <c r="H58" s="301"/>
    </row>
    <row r="59" spans="1:8">
      <c r="C59" s="155"/>
      <c r="D59" s="212"/>
    </row>
    <row r="61" spans="1:8">
      <c r="C61" s="212"/>
    </row>
    <row r="62" spans="1:8">
      <c r="C62" s="212"/>
    </row>
    <row r="63" spans="1:8">
      <c r="C6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335" t="s">
        <v>274</v>
      </c>
    </row>
    <row r="3" spans="1:21" s="52" customFormat="1">
      <c r="A3" s="293">
        <f>VLOOKUP(U3,Sheet1!$C$2:$C$84,1,FALSE)</f>
        <v>4031976</v>
      </c>
      <c r="B3" s="320">
        <v>403197908</v>
      </c>
      <c r="C3" s="320" t="s">
        <v>295</v>
      </c>
      <c r="D3">
        <v>2330</v>
      </c>
      <c r="E3" s="240">
        <f>VLOOKUP(A3,Sheet1!$C$2:$E$84,3,FALSE)</f>
        <v>2330</v>
      </c>
      <c r="F3" s="241">
        <f t="shared" ref="F3:F71" si="0">D3-E3</f>
        <v>0</v>
      </c>
      <c r="G3" s="255">
        <f>ROUND(F3/D3,10)</f>
        <v>0</v>
      </c>
      <c r="H3">
        <v>482977.98</v>
      </c>
      <c r="I3" s="243">
        <f>VLOOKUP(A3,Sheet1!$C$2:$F$84,4,FALSE)</f>
        <v>482977.98</v>
      </c>
      <c r="J3" s="241">
        <f t="shared" ref="J3:J71" si="1">H3-I3</f>
        <v>0</v>
      </c>
      <c r="K3" s="255">
        <f>ROUND(J3/H3,10)</f>
        <v>0</v>
      </c>
      <c r="L3" s="331">
        <v>287.64710200000002</v>
      </c>
      <c r="M3" s="240">
        <f>VLOOKUP(A3,Sheet1!$C$2:$G$84,5,FALSE)</f>
        <v>289.70999999999998</v>
      </c>
      <c r="N3" s="241">
        <f t="shared" ref="N3:N34" si="2">L3-M3</f>
        <v>-2.0628979999999615</v>
      </c>
      <c r="O3" s="255">
        <f t="shared" ref="O3:O34" si="3">ROUND(N3/L3,10)</f>
        <v>-7.1716280000000002E-3</v>
      </c>
      <c r="P3">
        <v>670217.75</v>
      </c>
      <c r="Q3" s="240">
        <f>VLOOKUP(A3,Sheet1!$C$2:$H$84,6,FALSE)</f>
        <v>675015.87</v>
      </c>
      <c r="R3" s="241">
        <f>P3-Q3</f>
        <v>-4798.1199999999953</v>
      </c>
      <c r="S3" s="255">
        <f>ROUND(R3/P3,10)</f>
        <v>-7.1590463999999998E-3</v>
      </c>
      <c r="T3" s="10"/>
      <c r="U3" s="320">
        <v>4031976</v>
      </c>
    </row>
    <row r="4" spans="1:21" s="52" customFormat="1">
      <c r="A4" s="293" t="str">
        <f>VLOOKUP(U4,Sheet1!$C$2:$C$84,1,FALSE)</f>
        <v>B1HHKD3</v>
      </c>
      <c r="B4" s="320" t="s">
        <v>297</v>
      </c>
      <c r="C4" s="320" t="s">
        <v>440</v>
      </c>
      <c r="D4">
        <v>7667</v>
      </c>
      <c r="E4" s="240">
        <f>VLOOKUP(A4,Sheet1!$C$2:$E$84,3,FALSE)</f>
        <v>7667</v>
      </c>
      <c r="F4" s="241">
        <f t="shared" si="0"/>
        <v>0</v>
      </c>
      <c r="G4" s="255">
        <f t="shared" ref="G4:G79" si="4">ROUND(F4/D4,10)</f>
        <v>0</v>
      </c>
      <c r="H4">
        <v>368700.32</v>
      </c>
      <c r="I4" s="243">
        <f>VLOOKUP(A4,Sheet1!$C$2:$F$84,4,FALSE)</f>
        <v>397482.27</v>
      </c>
      <c r="J4" s="241">
        <f t="shared" si="1"/>
        <v>-28781.950000000012</v>
      </c>
      <c r="K4" s="255">
        <f t="shared" ref="K4:K71" si="5">ROUND(J4/H4,10)</f>
        <v>-7.8063262899999999E-2</v>
      </c>
      <c r="L4" s="331">
        <v>56.04</v>
      </c>
      <c r="M4" s="240">
        <f>VLOOKUP(A4,Sheet1!$C$2:$G$84,5,FALSE)</f>
        <v>56.04</v>
      </c>
      <c r="N4" s="241">
        <f t="shared" si="2"/>
        <v>0</v>
      </c>
      <c r="O4" s="255">
        <f t="shared" si="3"/>
        <v>0</v>
      </c>
      <c r="P4">
        <v>429658.68</v>
      </c>
      <c r="Q4" s="240">
        <f>VLOOKUP(A4,Sheet1!$C$2:$H$84,6,FALSE)</f>
        <v>429658.68</v>
      </c>
      <c r="R4" s="241">
        <f t="shared" ref="R4:R55" si="6">P4-Q4</f>
        <v>0</v>
      </c>
      <c r="S4" s="255">
        <f t="shared" ref="S4:S71" si="7">ROUND(R4/P4,10)</f>
        <v>0</v>
      </c>
      <c r="T4" s="10"/>
      <c r="U4" s="320" t="s">
        <v>298</v>
      </c>
    </row>
    <row r="5" spans="1:21" s="52" customFormat="1">
      <c r="A5" s="293" t="str">
        <f>VLOOKUP(U5,Sheet1!$C$2:$C$84,1,FALSE)</f>
        <v>B6331J3</v>
      </c>
      <c r="B5" s="320" t="s">
        <v>441</v>
      </c>
      <c r="C5" s="320" t="s">
        <v>442</v>
      </c>
      <c r="D5">
        <v>22650</v>
      </c>
      <c r="E5" s="240">
        <f>VLOOKUP(A5,Sheet1!$C$2:$E$84,3,FALSE)</f>
        <v>22650</v>
      </c>
      <c r="F5" s="241">
        <f t="shared" si="0"/>
        <v>0</v>
      </c>
      <c r="G5" s="255">
        <f t="shared" si="4"/>
        <v>0</v>
      </c>
      <c r="H5">
        <v>760214</v>
      </c>
      <c r="I5" s="243">
        <f>VLOOKUP(A5,Sheet1!$C$2:$F$84,4,FALSE)</f>
        <v>760214</v>
      </c>
      <c r="J5" s="241">
        <f t="shared" si="1"/>
        <v>0</v>
      </c>
      <c r="K5" s="255">
        <f t="shared" si="5"/>
        <v>0</v>
      </c>
      <c r="L5" s="331">
        <v>42.125</v>
      </c>
      <c r="M5" s="240">
        <f>VLOOKUP(A5,Sheet1!$C$2:$G$84,5,FALSE)</f>
        <v>42.12</v>
      </c>
      <c r="N5" s="241">
        <f t="shared" si="2"/>
        <v>5.000000000002558E-3</v>
      </c>
      <c r="O5" s="255">
        <f t="shared" si="3"/>
        <v>1.186944E-4</v>
      </c>
      <c r="P5">
        <v>954131.25</v>
      </c>
      <c r="Q5" s="240">
        <f>VLOOKUP(A5,Sheet1!$C$2:$H$84,6,FALSE)</f>
        <v>954131.25</v>
      </c>
      <c r="R5" s="241">
        <f t="shared" si="6"/>
        <v>0</v>
      </c>
      <c r="S5" s="255">
        <f t="shared" si="7"/>
        <v>0</v>
      </c>
      <c r="T5" s="10"/>
      <c r="U5" s="320" t="s">
        <v>301</v>
      </c>
    </row>
    <row r="6" spans="1:21" s="52" customFormat="1">
      <c r="A6" s="293" t="str">
        <f>VLOOKUP(U6,Sheet1!$C$2:$C$84,1,FALSE)</f>
        <v>BJ2KSG2</v>
      </c>
      <c r="B6" s="320" t="s">
        <v>443</v>
      </c>
      <c r="C6" s="320" t="s">
        <v>444</v>
      </c>
      <c r="D6">
        <v>5497</v>
      </c>
      <c r="E6" s="240">
        <f>VLOOKUP(A6,Sheet1!$C$2:$E$84,3,FALSE)</f>
        <v>5497</v>
      </c>
      <c r="F6" s="241">
        <f t="shared" si="0"/>
        <v>0</v>
      </c>
      <c r="G6" s="255">
        <f t="shared" si="4"/>
        <v>0</v>
      </c>
      <c r="H6">
        <v>538929.36</v>
      </c>
      <c r="I6" s="243">
        <f>VLOOKUP(A6,Sheet1!$C$2:$F$84,4,FALSE)</f>
        <v>538855.73</v>
      </c>
      <c r="J6" s="241">
        <f t="shared" si="1"/>
        <v>73.630000000004657</v>
      </c>
      <c r="K6" s="255">
        <f t="shared" si="5"/>
        <v>1.366227E-4</v>
      </c>
      <c r="L6" s="331">
        <v>104.59076</v>
      </c>
      <c r="M6" s="240">
        <f>VLOOKUP(A6,Sheet1!$C$2:$G$84,5,FALSE)</f>
        <v>105.34</v>
      </c>
      <c r="N6" s="241">
        <f t="shared" si="2"/>
        <v>-0.74924000000000035</v>
      </c>
      <c r="O6" s="255">
        <f t="shared" si="3"/>
        <v>-7.1635390999999996E-3</v>
      </c>
      <c r="P6">
        <v>574935.41</v>
      </c>
      <c r="Q6" s="240">
        <f>VLOOKUP(A6,Sheet1!$C$2:$H$84,6,FALSE)</f>
        <v>579051.4</v>
      </c>
      <c r="R6" s="241">
        <f t="shared" si="6"/>
        <v>-4115.9899999999907</v>
      </c>
      <c r="S6" s="255">
        <f t="shared" si="7"/>
        <v>-7.1590476999999998E-3</v>
      </c>
      <c r="T6" s="10"/>
      <c r="U6" s="320" t="s">
        <v>303</v>
      </c>
    </row>
    <row r="7" spans="1:21" s="52" customFormat="1">
      <c r="A7" s="293">
        <f>VLOOKUP(U7,Sheet1!$C$2:$C$84,1,FALSE)</f>
        <v>2722670</v>
      </c>
      <c r="B7" s="320" t="s">
        <v>305</v>
      </c>
      <c r="C7" s="320" t="s">
        <v>445</v>
      </c>
      <c r="D7">
        <v>61097</v>
      </c>
      <c r="E7" s="240">
        <f>VLOOKUP(A7,Sheet1!$C$2:$E$84,3,FALSE)</f>
        <v>61097</v>
      </c>
      <c r="F7" s="241">
        <f t="shared" si="0"/>
        <v>0</v>
      </c>
      <c r="G7" s="255">
        <f t="shared" si="4"/>
        <v>0</v>
      </c>
      <c r="H7">
        <v>890349.36</v>
      </c>
      <c r="I7" s="243">
        <f>VLOOKUP(A7,Sheet1!$C$2:$F$84,4,FALSE)</f>
        <v>905885.78</v>
      </c>
      <c r="J7" s="241">
        <f t="shared" si="1"/>
        <v>-15536.420000000042</v>
      </c>
      <c r="K7" s="255">
        <f t="shared" si="5"/>
        <v>-1.7449802E-2</v>
      </c>
      <c r="L7" s="331">
        <v>17.420000000000002</v>
      </c>
      <c r="M7" s="240">
        <f>VLOOKUP(A7,Sheet1!$C$2:$G$84,5,FALSE)</f>
        <v>17.420000000000002</v>
      </c>
      <c r="N7" s="241">
        <f t="shared" si="2"/>
        <v>0</v>
      </c>
      <c r="O7" s="255">
        <f t="shared" si="3"/>
        <v>0</v>
      </c>
      <c r="P7">
        <v>1064309.74</v>
      </c>
      <c r="Q7" s="240">
        <f>VLOOKUP(A7,Sheet1!$C$2:$H$84,6,FALSE)</f>
        <v>1064309.74</v>
      </c>
      <c r="R7" s="241">
        <f t="shared" si="6"/>
        <v>0</v>
      </c>
      <c r="S7" s="255">
        <f t="shared" si="7"/>
        <v>0</v>
      </c>
      <c r="T7" s="10"/>
      <c r="U7" s="320">
        <v>2722670</v>
      </c>
    </row>
    <row r="8" spans="1:21" s="52" customFormat="1">
      <c r="A8" s="293">
        <f>VLOOKUP(U8,Sheet1!$C$2:$C$84,1,FALSE)</f>
        <v>6054603</v>
      </c>
      <c r="B8" s="320">
        <v>605460005</v>
      </c>
      <c r="C8" s="320" t="s">
        <v>446</v>
      </c>
      <c r="D8">
        <v>32500</v>
      </c>
      <c r="E8" s="240">
        <f>VLOOKUP(A8,Sheet1!$C$2:$E$84,3,FALSE)</f>
        <v>32500</v>
      </c>
      <c r="F8" s="241">
        <f t="shared" si="0"/>
        <v>0</v>
      </c>
      <c r="G8" s="255">
        <f t="shared" si="4"/>
        <v>0</v>
      </c>
      <c r="H8">
        <v>365879.89</v>
      </c>
      <c r="I8" s="243">
        <f>VLOOKUP(A8,Sheet1!$C$2:$F$84,4,FALSE)</f>
        <v>365879.89</v>
      </c>
      <c r="J8" s="241">
        <f t="shared" si="1"/>
        <v>0</v>
      </c>
      <c r="K8" s="255">
        <f t="shared" si="5"/>
        <v>0</v>
      </c>
      <c r="L8" s="331">
        <v>9.4367870000000007</v>
      </c>
      <c r="M8" s="240">
        <f>VLOOKUP(A8,Sheet1!$C$2:$G$84,5,FALSE)</f>
        <v>9.4700000000000006</v>
      </c>
      <c r="N8" s="241">
        <f t="shared" si="2"/>
        <v>-3.3212999999999937E-2</v>
      </c>
      <c r="O8" s="255">
        <f t="shared" si="3"/>
        <v>-3.5195242000000001E-3</v>
      </c>
      <c r="P8">
        <v>306695.58</v>
      </c>
      <c r="Q8" s="240">
        <f>VLOOKUP(A8,Sheet1!$C$2:$H$84,6,FALSE)</f>
        <v>307820.65000000002</v>
      </c>
      <c r="R8" s="241">
        <f t="shared" si="6"/>
        <v>-1125.070000000007</v>
      </c>
      <c r="S8" s="255">
        <f t="shared" si="7"/>
        <v>-3.6683607000000001E-3</v>
      </c>
      <c r="T8" s="10"/>
      <c r="U8" s="320">
        <v>6054603</v>
      </c>
    </row>
    <row r="9" spans="1:21" s="52" customFormat="1">
      <c r="A9" s="293" t="str">
        <f>VLOOKUP(U9,Sheet1!$C$2:$C$84,1,FALSE)</f>
        <v>BV9G6B8</v>
      </c>
      <c r="B9" s="320" t="s">
        <v>309</v>
      </c>
      <c r="C9" s="320" t="s">
        <v>447</v>
      </c>
      <c r="D9">
        <v>1600</v>
      </c>
      <c r="E9" s="240">
        <f>VLOOKUP(A9,Sheet1!$C$2:$E$84,3,FALSE)</f>
        <v>1600</v>
      </c>
      <c r="F9" s="241">
        <f t="shared" si="0"/>
        <v>0</v>
      </c>
      <c r="G9" s="255">
        <f t="shared" si="4"/>
        <v>0</v>
      </c>
      <c r="H9">
        <v>197451.94</v>
      </c>
      <c r="I9" s="243">
        <f>VLOOKUP(A9,Sheet1!$C$2:$F$84,4,FALSE)</f>
        <v>213327.16</v>
      </c>
      <c r="J9" s="241">
        <f t="shared" si="1"/>
        <v>-15875.220000000001</v>
      </c>
      <c r="K9" s="255">
        <f t="shared" si="5"/>
        <v>-8.0400425499999997E-2</v>
      </c>
      <c r="L9" s="331">
        <v>137.02000000000001</v>
      </c>
      <c r="M9" s="240">
        <f>VLOOKUP(A9,Sheet1!$C$2:$G$84,5,FALSE)</f>
        <v>137.02000000000001</v>
      </c>
      <c r="N9" s="241">
        <f t="shared" si="2"/>
        <v>0</v>
      </c>
      <c r="O9" s="255">
        <f t="shared" si="3"/>
        <v>0</v>
      </c>
      <c r="P9">
        <v>219232</v>
      </c>
      <c r="Q9" s="240">
        <f>VLOOKUP(A9,Sheet1!$C$2:$H$84,6,FALSE)</f>
        <v>219232</v>
      </c>
      <c r="R9" s="241">
        <f t="shared" si="6"/>
        <v>0</v>
      </c>
      <c r="S9" s="255">
        <f t="shared" si="7"/>
        <v>0</v>
      </c>
      <c r="T9" s="10"/>
      <c r="U9" s="320" t="s">
        <v>310</v>
      </c>
    </row>
    <row r="10" spans="1:21" s="52" customFormat="1">
      <c r="A10" s="293" t="str">
        <f>VLOOKUP(U10,Sheet1!$C$2:$C$84,1,FALSE)</f>
        <v>B908F01</v>
      </c>
      <c r="B10" s="320" t="s">
        <v>312</v>
      </c>
      <c r="C10" s="320" t="s">
        <v>448</v>
      </c>
      <c r="D10">
        <v>2593</v>
      </c>
      <c r="E10" s="240">
        <f>VLOOKUP(A10,Sheet1!$C$2:$E$84,3,FALSE)</f>
        <v>2593</v>
      </c>
      <c r="F10" s="241">
        <f t="shared" si="0"/>
        <v>0</v>
      </c>
      <c r="G10" s="255">
        <f t="shared" si="4"/>
        <v>0</v>
      </c>
      <c r="H10">
        <v>388169.56</v>
      </c>
      <c r="I10" s="243">
        <f>VLOOKUP(A10,Sheet1!$C$2:$F$84,4,FALSE)</f>
        <v>430525.9</v>
      </c>
      <c r="J10" s="241">
        <f t="shared" si="1"/>
        <v>-42356.340000000026</v>
      </c>
      <c r="K10" s="255">
        <f t="shared" si="5"/>
        <v>-0.109118139</v>
      </c>
      <c r="L10" s="331">
        <v>791.51</v>
      </c>
      <c r="M10" s="240">
        <f>VLOOKUP(A10,Sheet1!$C$2:$G$84,5,FALSE)</f>
        <v>791.51</v>
      </c>
      <c r="N10" s="241">
        <f t="shared" si="2"/>
        <v>0</v>
      </c>
      <c r="O10" s="255">
        <f t="shared" si="3"/>
        <v>0</v>
      </c>
      <c r="P10">
        <v>2052385.43</v>
      </c>
      <c r="Q10" s="240">
        <f>VLOOKUP(A10,Sheet1!$C$2:$H$84,6,FALSE)</f>
        <v>2052385.43</v>
      </c>
      <c r="R10" s="241">
        <f t="shared" si="6"/>
        <v>0</v>
      </c>
      <c r="S10" s="255">
        <f t="shared" si="7"/>
        <v>0</v>
      </c>
      <c r="T10" s="10"/>
      <c r="U10" s="320" t="s">
        <v>313</v>
      </c>
    </row>
    <row r="11" spans="1:21" s="52" customFormat="1">
      <c r="A11" s="293" t="str">
        <f>VLOOKUP(U11,Sheet1!$C$2:$C$84,1,FALSE)</f>
        <v>0263494</v>
      </c>
      <c r="B11" s="320" t="s">
        <v>449</v>
      </c>
      <c r="C11" s="320" t="s">
        <v>315</v>
      </c>
      <c r="D11">
        <v>77812</v>
      </c>
      <c r="E11" s="240">
        <f>VLOOKUP(A11,Sheet1!$C$2:$E$84,3,FALSE)</f>
        <v>77812</v>
      </c>
      <c r="F11" s="241">
        <f t="shared" si="0"/>
        <v>0</v>
      </c>
      <c r="G11" s="255">
        <f t="shared" si="4"/>
        <v>0</v>
      </c>
      <c r="H11">
        <v>621421.11</v>
      </c>
      <c r="I11" s="243">
        <f>VLOOKUP(A11,Sheet1!$C$2:$F$84,4,FALSE)</f>
        <v>621421.05000000005</v>
      </c>
      <c r="J11" s="241">
        <f t="shared" si="1"/>
        <v>5.9999999939464033E-2</v>
      </c>
      <c r="K11" s="255">
        <f t="shared" si="5"/>
        <v>9.6600000000000005E-8</v>
      </c>
      <c r="L11" s="331">
        <v>7.2526849999999996</v>
      </c>
      <c r="M11" s="240">
        <f>VLOOKUP(A11,Sheet1!$C$2:$G$84,5,FALSE)</f>
        <v>7.29</v>
      </c>
      <c r="N11" s="241">
        <f t="shared" si="2"/>
        <v>-3.7315000000000431E-2</v>
      </c>
      <c r="O11" s="255">
        <f t="shared" si="3"/>
        <v>-5.1449911000000003E-3</v>
      </c>
      <c r="P11">
        <v>564345.92000000004</v>
      </c>
      <c r="Q11" s="240">
        <f>VLOOKUP(A11,Sheet1!$C$2:$H$84,6,FALSE)</f>
        <v>567090.38</v>
      </c>
      <c r="R11" s="241">
        <f t="shared" si="6"/>
        <v>-2744.4599999999627</v>
      </c>
      <c r="S11" s="255">
        <f t="shared" si="7"/>
        <v>-4.8630810999999996E-3</v>
      </c>
      <c r="T11" s="10"/>
      <c r="U11" s="320" t="s">
        <v>438</v>
      </c>
    </row>
    <row r="12" spans="1:21" s="52" customFormat="1">
      <c r="A12" s="293">
        <f>VLOOKUP(U12,Sheet1!$C$2:$C$84,1,FALSE)</f>
        <v>7124594</v>
      </c>
      <c r="B12" s="320">
        <v>712459908</v>
      </c>
      <c r="C12" s="320" t="s">
        <v>317</v>
      </c>
      <c r="D12">
        <v>3260</v>
      </c>
      <c r="E12" s="240">
        <f>VLOOKUP(A12,Sheet1!$C$2:$E$84,3,FALSE)</f>
        <v>3260</v>
      </c>
      <c r="F12" s="241">
        <f t="shared" si="0"/>
        <v>0</v>
      </c>
      <c r="G12" s="255">
        <f t="shared" si="4"/>
        <v>0</v>
      </c>
      <c r="H12">
        <v>483524.45</v>
      </c>
      <c r="I12" s="243">
        <f>VLOOKUP(A12,Sheet1!$C$2:$F$84,4,FALSE)</f>
        <v>483524.45</v>
      </c>
      <c r="J12" s="241">
        <f t="shared" si="1"/>
        <v>0</v>
      </c>
      <c r="K12" s="255">
        <f t="shared" si="5"/>
        <v>0</v>
      </c>
      <c r="L12" s="331">
        <v>148.69245699999999</v>
      </c>
      <c r="M12" s="240">
        <f>VLOOKUP(A12,Sheet1!$C$2:$G$84,5,FALSE)</f>
        <v>149.79</v>
      </c>
      <c r="N12" s="241">
        <f t="shared" si="2"/>
        <v>-1.0975430000000017</v>
      </c>
      <c r="O12" s="255">
        <f t="shared" si="3"/>
        <v>-7.3812957000000002E-3</v>
      </c>
      <c r="P12">
        <v>484737.41</v>
      </c>
      <c r="Q12" s="240">
        <f>VLOOKUP(A12,Sheet1!$C$2:$H$84,6,FALSE)</f>
        <v>488325.71</v>
      </c>
      <c r="R12" s="241">
        <f t="shared" si="6"/>
        <v>-3588.3000000000466</v>
      </c>
      <c r="S12" s="255">
        <f t="shared" si="7"/>
        <v>-7.4025645999999997E-3</v>
      </c>
      <c r="T12" s="10"/>
      <c r="U12" s="320">
        <v>7124594</v>
      </c>
    </row>
    <row r="13" spans="1:21" s="52" customFormat="1">
      <c r="A13" s="293">
        <f>VLOOKUP(U13,Sheet1!$C$2:$C$84,1,FALSE)</f>
        <v>2136646</v>
      </c>
      <c r="B13" s="320" t="s">
        <v>319</v>
      </c>
      <c r="C13" s="320" t="s">
        <v>450</v>
      </c>
      <c r="D13">
        <v>10600</v>
      </c>
      <c r="E13" s="240">
        <f>VLOOKUP(A13,Sheet1!$C$2:$E$84,3,FALSE)</f>
        <v>10600</v>
      </c>
      <c r="F13" s="241">
        <f t="shared" si="0"/>
        <v>0</v>
      </c>
      <c r="G13" s="255">
        <f t="shared" si="4"/>
        <v>0</v>
      </c>
      <c r="H13">
        <v>273435</v>
      </c>
      <c r="I13" s="243">
        <f>VLOOKUP(A13,Sheet1!$C$2:$F$84,4,FALSE)</f>
        <v>273435</v>
      </c>
      <c r="J13" s="241">
        <f t="shared" si="1"/>
        <v>0</v>
      </c>
      <c r="K13" s="255">
        <f t="shared" si="5"/>
        <v>0</v>
      </c>
      <c r="L13" s="331">
        <v>17.71</v>
      </c>
      <c r="M13" s="240">
        <f>VLOOKUP(A13,Sheet1!$C$2:$G$84,5,FALSE)</f>
        <v>17.71</v>
      </c>
      <c r="N13" s="241">
        <f t="shared" si="2"/>
        <v>0</v>
      </c>
      <c r="O13" s="255">
        <f t="shared" si="3"/>
        <v>0</v>
      </c>
      <c r="P13">
        <v>187726</v>
      </c>
      <c r="Q13" s="240">
        <f>VLOOKUP(A13,Sheet1!$C$2:$H$84,6,FALSE)</f>
        <v>187726</v>
      </c>
      <c r="R13" s="241">
        <f t="shared" si="6"/>
        <v>0</v>
      </c>
      <c r="S13" s="255">
        <f t="shared" si="7"/>
        <v>0</v>
      </c>
      <c r="T13" s="10"/>
      <c r="U13" s="320">
        <v>2136646</v>
      </c>
    </row>
    <row r="14" spans="1:21" s="52" customFormat="1">
      <c r="A14" s="293" t="str">
        <f>VLOOKUP(U14,Sheet1!$C$2:$C$84,1,FALSE)</f>
        <v>B3VCFN3</v>
      </c>
      <c r="B14" s="320" t="s">
        <v>384</v>
      </c>
      <c r="C14" s="320" t="s">
        <v>451</v>
      </c>
      <c r="D14">
        <v>32700</v>
      </c>
      <c r="E14" s="240">
        <f>VLOOKUP(A14,Sheet1!$C$2:$E$84,3,FALSE)</f>
        <v>32700</v>
      </c>
      <c r="F14" s="241">
        <f t="shared" si="0"/>
        <v>0</v>
      </c>
      <c r="G14" s="255">
        <f t="shared" si="4"/>
        <v>0</v>
      </c>
      <c r="H14">
        <v>362571.06</v>
      </c>
      <c r="I14" s="243">
        <f>VLOOKUP(A14,Sheet1!$C$2:$F$84,4,FALSE)</f>
        <v>362571.06</v>
      </c>
      <c r="J14" s="241">
        <f t="shared" si="1"/>
        <v>0</v>
      </c>
      <c r="K14" s="255">
        <f t="shared" si="5"/>
        <v>0</v>
      </c>
      <c r="L14" s="331">
        <v>9.7249999999999996</v>
      </c>
      <c r="M14" s="240">
        <f>VLOOKUP(A14,Sheet1!$C$2:$G$84,5,FALSE)</f>
        <v>9.7200000000000006</v>
      </c>
      <c r="N14" s="241">
        <f t="shared" si="2"/>
        <v>4.9999999999990052E-3</v>
      </c>
      <c r="O14" s="255">
        <f t="shared" si="3"/>
        <v>5.1413879999999998E-4</v>
      </c>
      <c r="P14">
        <v>318007.5</v>
      </c>
      <c r="Q14" s="240">
        <f>VLOOKUP(A14,Sheet1!$C$2:$H$84,6,FALSE)</f>
        <v>318007.5</v>
      </c>
      <c r="R14" s="241">
        <f t="shared" si="6"/>
        <v>0</v>
      </c>
      <c r="S14" s="255">
        <f t="shared" si="7"/>
        <v>0</v>
      </c>
      <c r="T14" s="10"/>
      <c r="U14" s="320" t="s">
        <v>385</v>
      </c>
    </row>
    <row r="15" spans="1:21" s="52" customFormat="1">
      <c r="A15" s="293">
        <f>VLOOKUP(U15,Sheet1!$C$2:$C$84,1,FALSE)</f>
        <v>2024677</v>
      </c>
      <c r="B15" s="320" t="s">
        <v>452</v>
      </c>
      <c r="C15" s="320" t="s">
        <v>453</v>
      </c>
      <c r="D15">
        <v>25737</v>
      </c>
      <c r="E15" s="240">
        <f>VLOOKUP(A15,Sheet1!$C$2:$E$84,3,FALSE)</f>
        <v>25737</v>
      </c>
      <c r="F15" s="241">
        <f t="shared" si="0"/>
        <v>0</v>
      </c>
      <c r="G15" s="255">
        <f t="shared" si="4"/>
        <v>0</v>
      </c>
      <c r="H15">
        <v>298765.74</v>
      </c>
      <c r="I15" s="243">
        <f>VLOOKUP(A15,Sheet1!$C$2:$F$84,4,FALSE)</f>
        <v>298758.78000000003</v>
      </c>
      <c r="J15" s="241">
        <f t="shared" si="1"/>
        <v>6.9599999999627471</v>
      </c>
      <c r="K15" s="255">
        <f t="shared" si="5"/>
        <v>2.3295800000000001E-5</v>
      </c>
      <c r="L15" s="331">
        <v>18.989999999999998</v>
      </c>
      <c r="M15" s="240">
        <f>VLOOKUP(A15,Sheet1!$C$2:$G$84,5,FALSE)</f>
        <v>18.989999999999998</v>
      </c>
      <c r="N15" s="241">
        <f t="shared" si="2"/>
        <v>0</v>
      </c>
      <c r="O15" s="255">
        <f t="shared" si="3"/>
        <v>0</v>
      </c>
      <c r="P15">
        <v>488745.63</v>
      </c>
      <c r="Q15" s="240">
        <f>VLOOKUP(A15,Sheet1!$C$2:$H$84,6,FALSE)</f>
        <v>488745.63</v>
      </c>
      <c r="R15" s="241">
        <f t="shared" si="6"/>
        <v>0</v>
      </c>
      <c r="S15" s="255">
        <f t="shared" si="7"/>
        <v>0</v>
      </c>
      <c r="T15" s="10"/>
      <c r="U15" s="320">
        <v>2024677</v>
      </c>
    </row>
    <row r="16" spans="1:21" s="52" customFormat="1">
      <c r="A16" s="293" t="str">
        <f>VLOOKUP(U16,Sheet1!$C$2:$C$84,1,FALSE)</f>
        <v>B0744B3</v>
      </c>
      <c r="B16" s="320" t="s">
        <v>454</v>
      </c>
      <c r="C16" s="320" t="s">
        <v>455</v>
      </c>
      <c r="D16">
        <v>22092</v>
      </c>
      <c r="E16" s="240">
        <f>VLOOKUP(A16,Sheet1!$C$2:$E$84,3,FALSE)</f>
        <v>22092</v>
      </c>
      <c r="F16" s="241">
        <f t="shared" si="0"/>
        <v>0</v>
      </c>
      <c r="G16" s="255">
        <f t="shared" si="4"/>
        <v>0</v>
      </c>
      <c r="H16">
        <v>660349.98</v>
      </c>
      <c r="I16" s="243">
        <f>VLOOKUP(A16,Sheet1!$C$2:$F$84,4,FALSE)</f>
        <v>660349.91</v>
      </c>
      <c r="J16" s="241">
        <f t="shared" si="1"/>
        <v>6.9999999948777258E-2</v>
      </c>
      <c r="K16" s="255">
        <f t="shared" si="5"/>
        <v>1.06E-7</v>
      </c>
      <c r="L16" s="331">
        <v>37.943635</v>
      </c>
      <c r="M16" s="240">
        <f>VLOOKUP(A16,Sheet1!$C$2:$G$84,5,FALSE)</f>
        <v>38.130000000000003</v>
      </c>
      <c r="N16" s="241">
        <f t="shared" si="2"/>
        <v>-0.18636500000000211</v>
      </c>
      <c r="O16" s="255">
        <f t="shared" si="3"/>
        <v>-4.9116274999999997E-3</v>
      </c>
      <c r="P16">
        <v>838250.78</v>
      </c>
      <c r="Q16" s="240">
        <f>VLOOKUP(A16,Sheet1!$C$2:$H$84,6,FALSE)</f>
        <v>842327.25</v>
      </c>
      <c r="R16" s="241">
        <f t="shared" si="6"/>
        <v>-4076.4699999999721</v>
      </c>
      <c r="S16" s="255">
        <f t="shared" si="7"/>
        <v>-4.8630673999999997E-3</v>
      </c>
      <c r="T16" s="10"/>
      <c r="U16" s="320" t="s">
        <v>322</v>
      </c>
    </row>
    <row r="17" spans="1:21" s="52" customFormat="1">
      <c r="A17" s="293">
        <f>VLOOKUP(U17,Sheet1!$C$2:$C$84,1,FALSE)</f>
        <v>2125097</v>
      </c>
      <c r="B17" s="320">
        <v>124765108</v>
      </c>
      <c r="C17" s="320" t="s">
        <v>456</v>
      </c>
      <c r="D17">
        <v>30350</v>
      </c>
      <c r="E17" s="240">
        <f>VLOOKUP(A17,Sheet1!$C$2:$E$84,3,FALSE)</f>
        <v>30350</v>
      </c>
      <c r="F17" s="241">
        <f t="shared" si="0"/>
        <v>0</v>
      </c>
      <c r="G17" s="255">
        <f t="shared" si="4"/>
        <v>0</v>
      </c>
      <c r="H17">
        <v>530185.55000000005</v>
      </c>
      <c r="I17" s="243">
        <f>VLOOKUP(A17,Sheet1!$C$2:$F$84,4,FALSE)</f>
        <v>530185.55000000005</v>
      </c>
      <c r="J17" s="241">
        <f t="shared" si="1"/>
        <v>0</v>
      </c>
      <c r="K17" s="255">
        <f t="shared" si="5"/>
        <v>0</v>
      </c>
      <c r="L17" s="331">
        <v>24.07</v>
      </c>
      <c r="M17" s="240">
        <f>VLOOKUP(A17,Sheet1!$C$2:$G$84,5,FALSE)</f>
        <v>24.07</v>
      </c>
      <c r="N17" s="241">
        <f t="shared" si="2"/>
        <v>0</v>
      </c>
      <c r="O17" s="255">
        <f t="shared" si="3"/>
        <v>0</v>
      </c>
      <c r="P17">
        <v>730524.5</v>
      </c>
      <c r="Q17" s="240">
        <f>VLOOKUP(A17,Sheet1!$C$2:$H$84,6,FALSE)</f>
        <v>730524.5</v>
      </c>
      <c r="R17" s="241">
        <f t="shared" si="6"/>
        <v>0</v>
      </c>
      <c r="S17" s="255">
        <f t="shared" si="7"/>
        <v>0</v>
      </c>
      <c r="T17" s="10"/>
      <c r="U17" s="320">
        <v>2125097</v>
      </c>
    </row>
    <row r="18" spans="1:21" s="52" customFormat="1">
      <c r="A18" s="293">
        <f>VLOOKUP(U18,Sheet1!$C$2:$C$84,1,FALSE)</f>
        <v>2488671</v>
      </c>
      <c r="B18" s="320">
        <v>151290889</v>
      </c>
      <c r="C18" s="320" t="s">
        <v>457</v>
      </c>
      <c r="D18">
        <v>69000</v>
      </c>
      <c r="E18" s="240">
        <f>VLOOKUP(A18,Sheet1!$C$2:$E$84,3,FALSE)</f>
        <v>69000</v>
      </c>
      <c r="F18" s="241">
        <f t="shared" si="0"/>
        <v>0</v>
      </c>
      <c r="G18" s="255">
        <f t="shared" si="4"/>
        <v>0</v>
      </c>
      <c r="H18">
        <v>576413.9</v>
      </c>
      <c r="I18" s="243">
        <f>VLOOKUP(A18,Sheet1!$C$2:$F$84,4,FALSE)</f>
        <v>576413.9</v>
      </c>
      <c r="J18" s="241">
        <f t="shared" si="1"/>
        <v>0</v>
      </c>
      <c r="K18" s="255">
        <f t="shared" si="5"/>
        <v>0</v>
      </c>
      <c r="L18" s="331">
        <v>6.15</v>
      </c>
      <c r="M18" s="240">
        <f>VLOOKUP(A18,Sheet1!$C$2:$G$84,5,FALSE)</f>
        <v>6.15</v>
      </c>
      <c r="N18" s="241">
        <f t="shared" si="2"/>
        <v>0</v>
      </c>
      <c r="O18" s="255">
        <f t="shared" si="3"/>
        <v>0</v>
      </c>
      <c r="P18">
        <v>424350</v>
      </c>
      <c r="Q18" s="240">
        <f>VLOOKUP(A18,Sheet1!$C$2:$H$84,6,FALSE)</f>
        <v>424350</v>
      </c>
      <c r="R18" s="241">
        <f t="shared" si="6"/>
        <v>0</v>
      </c>
      <c r="S18" s="255">
        <f t="shared" si="7"/>
        <v>0</v>
      </c>
      <c r="T18" s="10"/>
      <c r="U18" s="320">
        <v>2488671</v>
      </c>
    </row>
    <row r="19" spans="1:21" s="52" customFormat="1">
      <c r="A19" s="293" t="str">
        <f>VLOOKUP(U19,Sheet1!$C$2:$C$84,1,FALSE)</f>
        <v>BJ2L553</v>
      </c>
      <c r="B19" s="320" t="s">
        <v>326</v>
      </c>
      <c r="C19" s="320" t="s">
        <v>458</v>
      </c>
      <c r="D19">
        <v>10500</v>
      </c>
      <c r="E19" s="240">
        <f>VLOOKUP(A19,Sheet1!$C$2:$E$84,3,FALSE)</f>
        <v>10500</v>
      </c>
      <c r="F19" s="241">
        <f t="shared" si="0"/>
        <v>0</v>
      </c>
      <c r="G19" s="255">
        <f t="shared" si="4"/>
        <v>0</v>
      </c>
      <c r="H19">
        <v>567273.38</v>
      </c>
      <c r="I19" s="243">
        <f>VLOOKUP(A19,Sheet1!$C$2:$F$84,4,FALSE)</f>
        <v>567273.38</v>
      </c>
      <c r="J19" s="241">
        <f t="shared" si="1"/>
        <v>0</v>
      </c>
      <c r="K19" s="255">
        <f t="shared" si="5"/>
        <v>0</v>
      </c>
      <c r="L19" s="331">
        <v>83.48</v>
      </c>
      <c r="M19" s="240">
        <f>VLOOKUP(A19,Sheet1!$C$2:$G$84,5,FALSE)</f>
        <v>83.48</v>
      </c>
      <c r="N19" s="241">
        <f t="shared" si="2"/>
        <v>0</v>
      </c>
      <c r="O19" s="255">
        <f t="shared" si="3"/>
        <v>0</v>
      </c>
      <c r="P19">
        <v>876540</v>
      </c>
      <c r="Q19" s="240">
        <f>VLOOKUP(A19,Sheet1!$C$2:$H$84,6,FALSE)</f>
        <v>876540</v>
      </c>
      <c r="R19" s="241">
        <f t="shared" si="6"/>
        <v>0</v>
      </c>
      <c r="S19" s="255">
        <f t="shared" si="7"/>
        <v>0</v>
      </c>
      <c r="T19" s="10"/>
      <c r="U19" s="320" t="s">
        <v>327</v>
      </c>
    </row>
    <row r="20" spans="1:21" s="52" customFormat="1">
      <c r="A20" s="293">
        <f>VLOOKUP(U20,Sheet1!$C$2:$C$84,1,FALSE)</f>
        <v>2220936</v>
      </c>
      <c r="B20" s="320" t="s">
        <v>329</v>
      </c>
      <c r="C20" s="320" t="s">
        <v>459</v>
      </c>
      <c r="D20">
        <v>26000</v>
      </c>
      <c r="E20" s="240">
        <f>VLOOKUP(A20,Sheet1!$C$2:$E$84,3,FALSE)</f>
        <v>26000</v>
      </c>
      <c r="F20" s="241">
        <f t="shared" si="0"/>
        <v>0</v>
      </c>
      <c r="G20" s="255">
        <f t="shared" si="4"/>
        <v>0</v>
      </c>
      <c r="H20">
        <v>249184</v>
      </c>
      <c r="I20" s="243">
        <f>VLOOKUP(A20,Sheet1!$C$2:$F$84,4,FALSE)</f>
        <v>249184</v>
      </c>
      <c r="J20" s="241">
        <f t="shared" si="1"/>
        <v>0</v>
      </c>
      <c r="K20" s="255">
        <f t="shared" si="5"/>
        <v>0</v>
      </c>
      <c r="L20" s="331">
        <v>3.84</v>
      </c>
      <c r="M20" s="240">
        <f>VLOOKUP(A20,Sheet1!$C$2:$G$84,5,FALSE)</f>
        <v>3.84</v>
      </c>
      <c r="N20" s="241">
        <f t="shared" si="2"/>
        <v>0</v>
      </c>
      <c r="O20" s="255">
        <f t="shared" si="3"/>
        <v>0</v>
      </c>
      <c r="P20">
        <v>99840</v>
      </c>
      <c r="Q20" s="240">
        <f>VLOOKUP(A20,Sheet1!$C$2:$H$84,6,FALSE)</f>
        <v>99840</v>
      </c>
      <c r="R20" s="241">
        <f t="shared" si="6"/>
        <v>0</v>
      </c>
      <c r="S20" s="255">
        <f t="shared" si="7"/>
        <v>0</v>
      </c>
      <c r="T20" s="10"/>
      <c r="U20" s="320">
        <v>2220936</v>
      </c>
    </row>
    <row r="21" spans="1:21" s="52" customFormat="1">
      <c r="A21" s="293">
        <f>VLOOKUP(U21,Sheet1!$C$2:$C$84,1,FALSE)</f>
        <v>7171589</v>
      </c>
      <c r="B21" s="320">
        <v>717158901</v>
      </c>
      <c r="C21" s="320" t="s">
        <v>331</v>
      </c>
      <c r="D21">
        <v>25642</v>
      </c>
      <c r="E21" s="240">
        <f>VLOOKUP(A21,Sheet1!$C$2:$E$84,3,FALSE)</f>
        <v>25642</v>
      </c>
      <c r="F21" s="241">
        <f t="shared" si="0"/>
        <v>0</v>
      </c>
      <c r="G21" s="255">
        <f t="shared" si="4"/>
        <v>0</v>
      </c>
      <c r="H21">
        <v>370969.03</v>
      </c>
      <c r="I21" s="243">
        <f>VLOOKUP(A21,Sheet1!$C$2:$F$84,4,FALSE)</f>
        <v>370968.63</v>
      </c>
      <c r="J21" s="241">
        <f t="shared" si="1"/>
        <v>0.40000000002328306</v>
      </c>
      <c r="K21" s="255">
        <f t="shared" si="5"/>
        <v>1.0782999999999999E-6</v>
      </c>
      <c r="L21" s="331">
        <v>9.6304300000000005</v>
      </c>
      <c r="M21" s="240">
        <f>VLOOKUP(A21,Sheet1!$C$2:$G$84,5,FALSE)</f>
        <v>9.6999999999999993</v>
      </c>
      <c r="N21" s="241">
        <f t="shared" si="2"/>
        <v>-6.9569999999998799E-2</v>
      </c>
      <c r="O21" s="255">
        <f t="shared" si="3"/>
        <v>-7.2239764999999997E-3</v>
      </c>
      <c r="P21">
        <v>246943.48</v>
      </c>
      <c r="Q21" s="240">
        <f>VLOOKUP(A21,Sheet1!$C$2:$H$84,6,FALSE)</f>
        <v>248771.5</v>
      </c>
      <c r="R21" s="241">
        <f t="shared" si="6"/>
        <v>-1828.0199999999895</v>
      </c>
      <c r="S21" s="255">
        <f t="shared" si="7"/>
        <v>-7.4025845999999996E-3</v>
      </c>
      <c r="T21" s="10"/>
      <c r="U21" s="320">
        <v>7171589</v>
      </c>
    </row>
    <row r="22" spans="1:21" s="52" customFormat="1">
      <c r="A22" s="293">
        <f>VLOOKUP(U22,Sheet1!$C$2:$C$84,1,FALSE)</f>
        <v>6185495</v>
      </c>
      <c r="B22" s="320">
        <v>618549901</v>
      </c>
      <c r="C22" s="320" t="s">
        <v>332</v>
      </c>
      <c r="D22">
        <v>2567</v>
      </c>
      <c r="E22" s="240">
        <f>VLOOKUP(A22,Sheet1!$C$2:$E$84,3,FALSE)</f>
        <v>2567</v>
      </c>
      <c r="F22" s="241">
        <f t="shared" si="0"/>
        <v>0</v>
      </c>
      <c r="G22" s="255">
        <f t="shared" si="4"/>
        <v>0</v>
      </c>
      <c r="H22">
        <v>261676.43</v>
      </c>
      <c r="I22" s="243">
        <f>VLOOKUP(A22,Sheet1!$C$2:$F$84,4,FALSE)</f>
        <v>261676.43</v>
      </c>
      <c r="J22" s="241">
        <f t="shared" si="1"/>
        <v>0</v>
      </c>
      <c r="K22" s="255">
        <f t="shared" si="5"/>
        <v>0</v>
      </c>
      <c r="L22" s="331">
        <v>217.529415</v>
      </c>
      <c r="M22" s="240">
        <f>VLOOKUP(A22,Sheet1!$C$2:$G$84,5,FALSE)</f>
        <v>218.53</v>
      </c>
      <c r="N22" s="241">
        <f t="shared" si="2"/>
        <v>-1.0005850000000009</v>
      </c>
      <c r="O22" s="255">
        <f t="shared" si="3"/>
        <v>-4.5997687000000004E-3</v>
      </c>
      <c r="P22">
        <v>558398.01</v>
      </c>
      <c r="Q22" s="240">
        <f>VLOOKUP(A22,Sheet1!$C$2:$H$84,6,FALSE)</f>
        <v>560958.71</v>
      </c>
      <c r="R22" s="241">
        <f t="shared" si="6"/>
        <v>-2560.6999999999534</v>
      </c>
      <c r="S22" s="255">
        <f t="shared" si="7"/>
        <v>-4.5857971000000004E-3</v>
      </c>
      <c r="T22" s="10"/>
      <c r="U22" s="320">
        <v>6185495</v>
      </c>
    </row>
    <row r="23" spans="1:21" s="52" customFormat="1">
      <c r="A23" s="293" t="str">
        <f>VLOOKUP(U23,Sheet1!$C$2:$C$84,1,FALSE)</f>
        <v>BM8H5Y5</v>
      </c>
      <c r="B23" s="320" t="s">
        <v>460</v>
      </c>
      <c r="C23" s="320" t="s">
        <v>461</v>
      </c>
      <c r="D23">
        <v>34035</v>
      </c>
      <c r="E23" s="240">
        <f>VLOOKUP(A23,Sheet1!$C$2:$E$84,3,FALSE)</f>
        <v>34035</v>
      </c>
      <c r="F23" s="241">
        <f t="shared" si="0"/>
        <v>0</v>
      </c>
      <c r="G23" s="255">
        <f t="shared" si="4"/>
        <v>0</v>
      </c>
      <c r="H23">
        <v>712281.01</v>
      </c>
      <c r="I23" s="243">
        <f>VLOOKUP(A23,Sheet1!$C$2:$F$84,4,FALSE)</f>
        <v>712280.98</v>
      </c>
      <c r="J23" s="241">
        <f t="shared" si="1"/>
        <v>3.0000000027939677E-2</v>
      </c>
      <c r="K23" s="255">
        <f t="shared" si="5"/>
        <v>4.21E-8</v>
      </c>
      <c r="L23" s="331">
        <v>59.870668999999999</v>
      </c>
      <c r="M23" s="240">
        <f>VLOOKUP(A23,Sheet1!$C$2:$G$84,5,FALSE)</f>
        <v>60.3</v>
      </c>
      <c r="N23" s="241">
        <f t="shared" si="2"/>
        <v>-0.42933099999999769</v>
      </c>
      <c r="O23" s="255">
        <f t="shared" si="3"/>
        <v>-7.1709738E-3</v>
      </c>
      <c r="P23">
        <v>2037698.2</v>
      </c>
      <c r="Q23" s="240">
        <f>VLOOKUP(A23,Sheet1!$C$2:$H$84,6,FALSE)</f>
        <v>2052286.19</v>
      </c>
      <c r="R23" s="241">
        <f t="shared" si="6"/>
        <v>-14587.989999999991</v>
      </c>
      <c r="S23" s="255">
        <f t="shared" si="7"/>
        <v>-7.1590533E-3</v>
      </c>
      <c r="T23" s="10"/>
      <c r="U23" s="320" t="s">
        <v>334</v>
      </c>
    </row>
    <row r="24" spans="1:21" s="52" customFormat="1">
      <c r="A24" s="293">
        <f>VLOOKUP(U24,Sheet1!$C$2:$C$84,1,FALSE)</f>
        <v>2031730</v>
      </c>
      <c r="B24" s="320">
        <v>294821608</v>
      </c>
      <c r="C24" s="320" t="s">
        <v>462</v>
      </c>
      <c r="D24">
        <v>89200</v>
      </c>
      <c r="E24" s="240">
        <f>VLOOKUP(A24,Sheet1!$C$2:$E$84,3,FALSE)</f>
        <v>89200</v>
      </c>
      <c r="F24" s="241">
        <f t="shared" si="0"/>
        <v>0</v>
      </c>
      <c r="G24" s="255">
        <f t="shared" si="4"/>
        <v>0</v>
      </c>
      <c r="H24">
        <v>615972.30000000005</v>
      </c>
      <c r="I24" s="243">
        <f>VLOOKUP(A24,Sheet1!$C$2:$F$84,4,FALSE)</f>
        <v>615972.30000000005</v>
      </c>
      <c r="J24" s="241">
        <f t="shared" si="1"/>
        <v>0</v>
      </c>
      <c r="K24" s="255">
        <f t="shared" si="5"/>
        <v>0</v>
      </c>
      <c r="L24" s="331">
        <v>10</v>
      </c>
      <c r="M24" s="240">
        <f>VLOOKUP(A24,Sheet1!$C$2:$G$84,5,FALSE)</f>
        <v>10</v>
      </c>
      <c r="N24" s="241">
        <f t="shared" si="2"/>
        <v>0</v>
      </c>
      <c r="O24" s="255">
        <f t="shared" si="3"/>
        <v>0</v>
      </c>
      <c r="P24">
        <v>892000</v>
      </c>
      <c r="Q24" s="240">
        <f>VLOOKUP(A24,Sheet1!$C$2:$H$84,6,FALSE)</f>
        <v>892000</v>
      </c>
      <c r="R24" s="241">
        <f t="shared" si="6"/>
        <v>0</v>
      </c>
      <c r="S24" s="255">
        <f t="shared" si="7"/>
        <v>0</v>
      </c>
      <c r="T24" s="10"/>
      <c r="U24" s="336">
        <v>2031730</v>
      </c>
    </row>
    <row r="25" spans="1:21" s="52" customFormat="1">
      <c r="A25" s="293" t="str">
        <f>VLOOKUP(U25,Sheet1!$C$2:$C$84,1,FALSE)</f>
        <v>BZ1GMK5</v>
      </c>
      <c r="B25" s="320" t="s">
        <v>337</v>
      </c>
      <c r="C25" s="320" t="s">
        <v>463</v>
      </c>
      <c r="D25">
        <v>7800</v>
      </c>
      <c r="E25" s="240">
        <f>VLOOKUP(A25,Sheet1!$C$2:$E$84,3,FALSE)</f>
        <v>7800</v>
      </c>
      <c r="F25" s="241">
        <f t="shared" si="0"/>
        <v>0</v>
      </c>
      <c r="G25" s="255">
        <f t="shared" si="4"/>
        <v>0</v>
      </c>
      <c r="H25">
        <v>662168.47</v>
      </c>
      <c r="I25" s="243">
        <f>VLOOKUP(A25,Sheet1!$C$2:$F$84,4,FALSE)</f>
        <v>662168.47</v>
      </c>
      <c r="J25" s="241">
        <f t="shared" si="1"/>
        <v>0</v>
      </c>
      <c r="K25" s="255">
        <f t="shared" si="5"/>
        <v>0</v>
      </c>
      <c r="L25" s="331">
        <v>260.45999999999998</v>
      </c>
      <c r="M25" s="240">
        <f>VLOOKUP(A25,Sheet1!$C$2:$G$84,5,FALSE)</f>
        <v>260.45999999999998</v>
      </c>
      <c r="N25" s="241">
        <f t="shared" si="2"/>
        <v>0</v>
      </c>
      <c r="O25" s="255">
        <f t="shared" si="3"/>
        <v>0</v>
      </c>
      <c r="P25">
        <v>2031588</v>
      </c>
      <c r="Q25" s="240">
        <f>VLOOKUP(A25,Sheet1!$C$2:$H$84,6,FALSE)</f>
        <v>2031588</v>
      </c>
      <c r="R25" s="241">
        <f t="shared" si="6"/>
        <v>0</v>
      </c>
      <c r="S25" s="255">
        <f t="shared" si="7"/>
        <v>0</v>
      </c>
      <c r="T25" s="10"/>
      <c r="U25" s="320" t="s">
        <v>338</v>
      </c>
    </row>
    <row r="26" spans="1:21" s="52" customFormat="1">
      <c r="A26" s="293" t="str">
        <f>VLOOKUP(U26,Sheet1!$C$2:$C$84,1,FALSE)</f>
        <v>B8K7T65</v>
      </c>
      <c r="B26" s="320">
        <v>398438408</v>
      </c>
      <c r="C26" s="320" t="s">
        <v>464</v>
      </c>
      <c r="D26">
        <v>30100</v>
      </c>
      <c r="E26" s="240">
        <f>VLOOKUP(A26,Sheet1!$C$2:$E$84,3,FALSE)</f>
        <v>30100</v>
      </c>
      <c r="F26" s="241">
        <f t="shared" si="0"/>
        <v>0</v>
      </c>
      <c r="G26" s="255">
        <f t="shared" si="4"/>
        <v>0</v>
      </c>
      <c r="H26">
        <v>606060.09</v>
      </c>
      <c r="I26" s="243">
        <f>VLOOKUP(A26,Sheet1!$C$2:$F$84,4,FALSE)</f>
        <v>606060.09</v>
      </c>
      <c r="J26" s="241">
        <f t="shared" si="1"/>
        <v>0</v>
      </c>
      <c r="K26" s="255">
        <f t="shared" si="5"/>
        <v>0</v>
      </c>
      <c r="L26" s="331">
        <v>10.73</v>
      </c>
      <c r="M26" s="240">
        <f>VLOOKUP(A26,Sheet1!$C$2:$G$84,5,FALSE)</f>
        <v>10.73</v>
      </c>
      <c r="N26" s="241">
        <f t="shared" si="2"/>
        <v>0</v>
      </c>
      <c r="O26" s="255">
        <f t="shared" si="3"/>
        <v>0</v>
      </c>
      <c r="P26">
        <v>322973</v>
      </c>
      <c r="Q26" s="240">
        <f>VLOOKUP(A26,Sheet1!$C$2:$H$84,6,FALSE)</f>
        <v>322973</v>
      </c>
      <c r="R26" s="241">
        <f t="shared" si="6"/>
        <v>0</v>
      </c>
      <c r="S26" s="255">
        <f t="shared" si="7"/>
        <v>0</v>
      </c>
      <c r="T26" s="10"/>
      <c r="U26" s="320" t="s">
        <v>340</v>
      </c>
    </row>
    <row r="27" spans="1:21" s="52" customFormat="1">
      <c r="A27" s="293">
        <f>VLOOKUP(U27,Sheet1!$C$2:$C$84,1,FALSE)</f>
        <v>2781648</v>
      </c>
      <c r="B27" s="320" t="s">
        <v>342</v>
      </c>
      <c r="C27" s="320" t="s">
        <v>465</v>
      </c>
      <c r="D27">
        <v>7000</v>
      </c>
      <c r="E27" s="240">
        <f>VLOOKUP(A27,Sheet1!$C$2:$E$84,3,FALSE)</f>
        <v>7000</v>
      </c>
      <c r="F27" s="241">
        <f t="shared" si="0"/>
        <v>0</v>
      </c>
      <c r="G27" s="255">
        <f t="shared" si="4"/>
        <v>0</v>
      </c>
      <c r="H27">
        <v>510972</v>
      </c>
      <c r="I27" s="243">
        <f>VLOOKUP(A27,Sheet1!$C$2:$F$84,4,FALSE)</f>
        <v>510972</v>
      </c>
      <c r="J27" s="241">
        <f t="shared" si="1"/>
        <v>0</v>
      </c>
      <c r="K27" s="255">
        <f t="shared" si="5"/>
        <v>0</v>
      </c>
      <c r="L27" s="331">
        <v>65.47</v>
      </c>
      <c r="M27" s="240">
        <f>VLOOKUP(A27,Sheet1!$C$2:$G$84,5,FALSE)</f>
        <v>65.47</v>
      </c>
      <c r="N27" s="241">
        <f t="shared" si="2"/>
        <v>0</v>
      </c>
      <c r="O27" s="255">
        <f t="shared" si="3"/>
        <v>0</v>
      </c>
      <c r="P27">
        <v>458290</v>
      </c>
      <c r="Q27" s="240">
        <f>VLOOKUP(A27,Sheet1!$C$2:$H$84,6,FALSE)</f>
        <v>458290</v>
      </c>
      <c r="R27" s="241">
        <f t="shared" si="6"/>
        <v>0</v>
      </c>
      <c r="S27" s="255">
        <f t="shared" si="7"/>
        <v>0</v>
      </c>
      <c r="T27" s="10"/>
      <c r="U27" s="320">
        <v>2781648</v>
      </c>
    </row>
    <row r="28" spans="1:21" s="52" customFormat="1">
      <c r="A28" s="293">
        <f>VLOOKUP(U28,Sheet1!$C$2:$C$84,1,FALSE)</f>
        <v>2569286</v>
      </c>
      <c r="B28" s="320" t="s">
        <v>344</v>
      </c>
      <c r="C28" s="320" t="s">
        <v>466</v>
      </c>
      <c r="D28">
        <v>53100</v>
      </c>
      <c r="E28" s="240">
        <f>VLOOKUP(A28,Sheet1!$C$2:$E$84,3,FALSE)</f>
        <v>53100</v>
      </c>
      <c r="F28" s="241">
        <f t="shared" si="0"/>
        <v>0</v>
      </c>
      <c r="G28" s="255">
        <f t="shared" si="4"/>
        <v>0</v>
      </c>
      <c r="H28">
        <v>623207.91</v>
      </c>
      <c r="I28" s="243">
        <f>VLOOKUP(A28,Sheet1!$C$2:$F$84,4,FALSE)</f>
        <v>623207.91</v>
      </c>
      <c r="J28" s="241">
        <f t="shared" si="1"/>
        <v>0</v>
      </c>
      <c r="K28" s="255">
        <f t="shared" si="5"/>
        <v>0</v>
      </c>
      <c r="L28" s="331">
        <v>18.46</v>
      </c>
      <c r="M28" s="240">
        <f>VLOOKUP(A28,Sheet1!$C$2:$G$84,5,FALSE)</f>
        <v>18.46</v>
      </c>
      <c r="N28" s="241">
        <f t="shared" si="2"/>
        <v>0</v>
      </c>
      <c r="O28" s="255">
        <f t="shared" si="3"/>
        <v>0</v>
      </c>
      <c r="P28">
        <v>980226</v>
      </c>
      <c r="Q28" s="240">
        <f>VLOOKUP(A28,Sheet1!$C$2:$H$84,6,FALSE)</f>
        <v>980226</v>
      </c>
      <c r="R28" s="241">
        <f t="shared" si="6"/>
        <v>0</v>
      </c>
      <c r="S28" s="255">
        <f t="shared" si="7"/>
        <v>0</v>
      </c>
      <c r="T28" s="10"/>
      <c r="U28" s="320">
        <v>2569286</v>
      </c>
    </row>
    <row r="29" spans="1:21" s="52" customFormat="1">
      <c r="A29" s="293" t="str">
        <f>VLOOKUP(U29,Sheet1!$C$2:$C$84,1,FALSE)</f>
        <v>B94G471</v>
      </c>
      <c r="B29" s="320" t="s">
        <v>346</v>
      </c>
      <c r="C29" s="320" t="s">
        <v>467</v>
      </c>
      <c r="D29">
        <v>1600</v>
      </c>
      <c r="E29" s="240">
        <f>VLOOKUP(A29,Sheet1!$C$2:$E$84,3,FALSE)</f>
        <v>1600</v>
      </c>
      <c r="F29" s="241">
        <f t="shared" si="0"/>
        <v>0</v>
      </c>
      <c r="G29" s="255">
        <f t="shared" si="4"/>
        <v>0</v>
      </c>
      <c r="H29">
        <v>258693.6</v>
      </c>
      <c r="I29" s="243">
        <f>VLOOKUP(A29,Sheet1!$C$2:$F$84,4,FALSE)</f>
        <v>258693.6</v>
      </c>
      <c r="J29" s="241">
        <f t="shared" si="1"/>
        <v>0</v>
      </c>
      <c r="K29" s="255">
        <f t="shared" si="5"/>
        <v>0</v>
      </c>
      <c r="L29" s="331">
        <v>270.47000000000003</v>
      </c>
      <c r="M29" s="240">
        <f>VLOOKUP(A29,Sheet1!$C$2:$G$84,5,FALSE)</f>
        <v>270.47000000000003</v>
      </c>
      <c r="N29" s="241">
        <f t="shared" si="2"/>
        <v>0</v>
      </c>
      <c r="O29" s="255">
        <f t="shared" si="3"/>
        <v>0</v>
      </c>
      <c r="P29">
        <v>432752</v>
      </c>
      <c r="Q29" s="240">
        <f>VLOOKUP(A29,Sheet1!$C$2:$H$84,6,FALSE)</f>
        <v>432752</v>
      </c>
      <c r="R29" s="241">
        <f t="shared" si="6"/>
        <v>0</v>
      </c>
      <c r="S29" s="255">
        <f t="shared" si="7"/>
        <v>0</v>
      </c>
      <c r="T29" s="10"/>
      <c r="U29" s="320" t="s">
        <v>347</v>
      </c>
    </row>
    <row r="30" spans="1:21" s="52" customFormat="1">
      <c r="A30" s="293">
        <f>VLOOKUP(U30,Sheet1!$C$2:$C$84,1,FALSE)</f>
        <v>5889505</v>
      </c>
      <c r="B30" s="320">
        <v>588950907</v>
      </c>
      <c r="C30" s="320" t="s">
        <v>349</v>
      </c>
      <c r="D30">
        <v>26729</v>
      </c>
      <c r="E30" s="240">
        <f>VLOOKUP(A30,Sheet1!$C$2:$E$84,3,FALSE)</f>
        <v>26729</v>
      </c>
      <c r="F30" s="241">
        <f t="shared" si="0"/>
        <v>0</v>
      </c>
      <c r="G30" s="255">
        <f t="shared" si="4"/>
        <v>0</v>
      </c>
      <c r="H30">
        <v>564363.57999999996</v>
      </c>
      <c r="I30" s="243">
        <f>VLOOKUP(A30,Sheet1!$C$2:$F$84,4,FALSE)</f>
        <v>564363.57999999996</v>
      </c>
      <c r="J30" s="241">
        <f t="shared" si="1"/>
        <v>0</v>
      </c>
      <c r="K30" s="255">
        <f t="shared" si="5"/>
        <v>0</v>
      </c>
      <c r="L30" s="331">
        <v>44.945211</v>
      </c>
      <c r="M30" s="240">
        <f>VLOOKUP(A30,Sheet1!$C$2:$G$84,5,FALSE)</f>
        <v>45.27</v>
      </c>
      <c r="N30" s="241">
        <f t="shared" si="2"/>
        <v>-0.32478900000000266</v>
      </c>
      <c r="O30" s="255">
        <f t="shared" si="3"/>
        <v>-7.2263316000000001E-3</v>
      </c>
      <c r="P30">
        <v>1201340.56</v>
      </c>
      <c r="Q30" s="240">
        <f>VLOOKUP(A30,Sheet1!$C$2:$H$84,6,FALSE)</f>
        <v>1209941.02</v>
      </c>
      <c r="R30" s="241">
        <f t="shared" si="6"/>
        <v>-8600.4599999999627</v>
      </c>
      <c r="S30" s="255">
        <f t="shared" si="7"/>
        <v>-7.1590524000000001E-3</v>
      </c>
      <c r="T30" s="10"/>
      <c r="U30" s="320">
        <v>5889505</v>
      </c>
    </row>
    <row r="31" spans="1:21" s="52" customFormat="1">
      <c r="A31" s="293" t="str">
        <f>VLOOKUP(U31,Sheet1!$C$2:$C$84,1,FALSE)</f>
        <v>BF7NT10</v>
      </c>
      <c r="B31" s="320" t="s">
        <v>350</v>
      </c>
      <c r="C31" s="320" t="s">
        <v>468</v>
      </c>
      <c r="D31">
        <v>13459</v>
      </c>
      <c r="E31" s="240">
        <f>VLOOKUP(A31,Sheet1!$C$2:$E$84,3,FALSE)</f>
        <v>13459</v>
      </c>
      <c r="F31" s="241">
        <f t="shared" si="0"/>
        <v>0</v>
      </c>
      <c r="G31" s="255">
        <f t="shared" si="4"/>
        <v>0</v>
      </c>
      <c r="H31">
        <v>789749.94</v>
      </c>
      <c r="I31" s="243">
        <f>VLOOKUP(A31,Sheet1!$C$2:$F$84,4,FALSE)</f>
        <v>789717.47</v>
      </c>
      <c r="J31" s="241">
        <f t="shared" si="1"/>
        <v>32.46999999997206</v>
      </c>
      <c r="K31" s="255">
        <f t="shared" si="5"/>
        <v>4.11143E-5</v>
      </c>
      <c r="L31" s="331">
        <v>60.58</v>
      </c>
      <c r="M31" s="240">
        <f>VLOOKUP(A31,Sheet1!$C$2:$G$84,5,FALSE)</f>
        <v>60.58</v>
      </c>
      <c r="N31" s="241">
        <f t="shared" si="2"/>
        <v>0</v>
      </c>
      <c r="O31" s="255">
        <f t="shared" si="3"/>
        <v>0</v>
      </c>
      <c r="P31">
        <v>815346.22</v>
      </c>
      <c r="Q31" s="240">
        <f>VLOOKUP(A31,Sheet1!$C$2:$H$84,6,FALSE)</f>
        <v>815346.22</v>
      </c>
      <c r="R31" s="241">
        <f t="shared" ref="R31:R51" si="8">P31-Q31</f>
        <v>0</v>
      </c>
      <c r="S31" s="255">
        <f t="shared" ref="S31:S51" si="9">ROUND(R31/P31,10)</f>
        <v>0</v>
      </c>
      <c r="T31" s="10"/>
      <c r="U31" s="320" t="s">
        <v>351</v>
      </c>
    </row>
    <row r="32" spans="1:21" s="52" customFormat="1">
      <c r="A32" s="293" t="str">
        <f>VLOOKUP(U32,Sheet1!$C$2:$C$84,1,FALSE)</f>
        <v>B4R2R50</v>
      </c>
      <c r="B32" s="320" t="s">
        <v>469</v>
      </c>
      <c r="C32" s="320" t="s">
        <v>354</v>
      </c>
      <c r="D32">
        <v>6140</v>
      </c>
      <c r="E32" s="240">
        <f>VLOOKUP(A32,Sheet1!$C$2:$E$84,3,FALSE)</f>
        <v>6140</v>
      </c>
      <c r="F32" s="241">
        <f t="shared" si="0"/>
        <v>0</v>
      </c>
      <c r="G32" s="255">
        <f t="shared" si="4"/>
        <v>0</v>
      </c>
      <c r="H32">
        <v>315035.32</v>
      </c>
      <c r="I32" s="243">
        <f>VLOOKUP(A32,Sheet1!$C$2:$F$84,4,FALSE)</f>
        <v>315035.32</v>
      </c>
      <c r="J32" s="241">
        <f t="shared" si="1"/>
        <v>0</v>
      </c>
      <c r="K32" s="255">
        <f t="shared" si="5"/>
        <v>0</v>
      </c>
      <c r="L32" s="331">
        <v>61.854332999999997</v>
      </c>
      <c r="M32" s="240">
        <f>VLOOKUP(A32,Sheet1!$C$2:$G$84,5,FALSE)</f>
        <v>62.31</v>
      </c>
      <c r="N32" s="241">
        <f t="shared" si="2"/>
        <v>-0.45566700000000537</v>
      </c>
      <c r="O32" s="255">
        <f t="shared" si="3"/>
        <v>-7.3667756999999997E-3</v>
      </c>
      <c r="P32">
        <v>379785.61</v>
      </c>
      <c r="Q32" s="240">
        <f>VLOOKUP(A32,Sheet1!$C$2:$H$84,6,FALSE)</f>
        <v>382597</v>
      </c>
      <c r="R32" s="241">
        <f t="shared" si="8"/>
        <v>-2811.390000000014</v>
      </c>
      <c r="S32" s="255">
        <f t="shared" si="9"/>
        <v>-7.4025712000000002E-3</v>
      </c>
      <c r="T32" s="10"/>
      <c r="U32" s="320" t="s">
        <v>353</v>
      </c>
    </row>
    <row r="33" spans="1:21" s="52" customFormat="1">
      <c r="A33" s="293" t="str">
        <f>VLOOKUP(U33,Sheet1!$C$2:$C$84,1,FALSE)</f>
        <v>B5BH372</v>
      </c>
      <c r="B33" s="320" t="s">
        <v>355</v>
      </c>
      <c r="C33" s="320" t="s">
        <v>470</v>
      </c>
      <c r="D33">
        <v>25300</v>
      </c>
      <c r="E33" s="240">
        <f>VLOOKUP(A33,Sheet1!$C$2:$E$84,3,FALSE)</f>
        <v>25300</v>
      </c>
      <c r="F33" s="241">
        <f t="shared" si="0"/>
        <v>0</v>
      </c>
      <c r="G33" s="255">
        <f t="shared" si="4"/>
        <v>0</v>
      </c>
      <c r="H33">
        <v>221139.71</v>
      </c>
      <c r="I33" s="243">
        <f>VLOOKUP(A33,Sheet1!$C$2:$F$84,4,FALSE)</f>
        <v>221139.71</v>
      </c>
      <c r="J33" s="241">
        <f t="shared" si="1"/>
        <v>0</v>
      </c>
      <c r="K33" s="255">
        <f t="shared" si="5"/>
        <v>0</v>
      </c>
      <c r="L33" s="331">
        <v>12.39</v>
      </c>
      <c r="M33" s="240">
        <f>VLOOKUP(A33,Sheet1!$C$2:$G$84,5,FALSE)</f>
        <v>12.39</v>
      </c>
      <c r="N33" s="241">
        <f t="shared" si="2"/>
        <v>0</v>
      </c>
      <c r="O33" s="255">
        <f t="shared" si="3"/>
        <v>0</v>
      </c>
      <c r="P33">
        <v>313467</v>
      </c>
      <c r="Q33" s="240">
        <f>VLOOKUP(A33,Sheet1!$C$2:$H$84,6,FALSE)</f>
        <v>313467</v>
      </c>
      <c r="R33" s="241">
        <f t="shared" si="8"/>
        <v>0</v>
      </c>
      <c r="S33" s="255">
        <f t="shared" si="9"/>
        <v>0</v>
      </c>
      <c r="T33" s="10"/>
      <c r="U33" s="320" t="s">
        <v>356</v>
      </c>
    </row>
    <row r="34" spans="1:21" s="52" customFormat="1">
      <c r="A34" s="293" t="str">
        <f>VLOOKUP(U34,Sheet1!$C$2:$C$84,1,FALSE)</f>
        <v>B3DG2Y3</v>
      </c>
      <c r="B34" s="320" t="s">
        <v>358</v>
      </c>
      <c r="C34" s="320" t="s">
        <v>471</v>
      </c>
      <c r="D34">
        <v>20457</v>
      </c>
      <c r="E34" s="240">
        <f>VLOOKUP(A34,Sheet1!$C$2:$E$84,3,FALSE)</f>
        <v>20457</v>
      </c>
      <c r="F34" s="241">
        <f t="shared" si="0"/>
        <v>0</v>
      </c>
      <c r="G34" s="255">
        <f t="shared" si="4"/>
        <v>0</v>
      </c>
      <c r="H34">
        <v>920337.66</v>
      </c>
      <c r="I34" s="243">
        <f>VLOOKUP(A34,Sheet1!$C$2:$F$84,4,FALSE)</f>
        <v>943143.89</v>
      </c>
      <c r="J34" s="241">
        <f t="shared" si="1"/>
        <v>-22806.229999999981</v>
      </c>
      <c r="K34" s="255">
        <f t="shared" si="5"/>
        <v>-2.4780285499999999E-2</v>
      </c>
      <c r="L34" s="331">
        <v>44.38</v>
      </c>
      <c r="M34" s="240">
        <f>VLOOKUP(A34,Sheet1!$C$2:$G$84,5,FALSE)</f>
        <v>44.38</v>
      </c>
      <c r="N34" s="241">
        <f t="shared" si="2"/>
        <v>0</v>
      </c>
      <c r="O34" s="255">
        <f t="shared" si="3"/>
        <v>0</v>
      </c>
      <c r="P34">
        <v>907881.66</v>
      </c>
      <c r="Q34" s="240">
        <f>VLOOKUP(A34,Sheet1!$C$2:$H$84,6,FALSE)</f>
        <v>907881.66</v>
      </c>
      <c r="R34" s="241">
        <f t="shared" si="8"/>
        <v>0</v>
      </c>
      <c r="S34" s="255">
        <f t="shared" si="9"/>
        <v>0</v>
      </c>
      <c r="T34" s="10"/>
      <c r="U34" s="320" t="s">
        <v>359</v>
      </c>
    </row>
    <row r="35" spans="1:21" s="52" customFormat="1">
      <c r="A35" s="293">
        <f>VLOOKUP(U35,Sheet1!$C$2:$C$84,1,FALSE)</f>
        <v>6499260</v>
      </c>
      <c r="B35" s="320">
        <v>649926003</v>
      </c>
      <c r="C35" s="320" t="s">
        <v>361</v>
      </c>
      <c r="D35">
        <v>5800</v>
      </c>
      <c r="E35" s="240">
        <f>VLOOKUP(A35,Sheet1!$C$2:$E$84,3,FALSE)</f>
        <v>5800</v>
      </c>
      <c r="F35" s="241">
        <f t="shared" si="0"/>
        <v>0</v>
      </c>
      <c r="G35" s="255">
        <f t="shared" si="4"/>
        <v>0</v>
      </c>
      <c r="H35">
        <v>322514.96000000002</v>
      </c>
      <c r="I35" s="243">
        <f>VLOOKUP(A35,Sheet1!$C$2:$F$84,4,FALSE)</f>
        <v>322514.96000000002</v>
      </c>
      <c r="J35" s="241">
        <f t="shared" si="1"/>
        <v>0</v>
      </c>
      <c r="K35" s="255">
        <f t="shared" si="5"/>
        <v>0</v>
      </c>
      <c r="L35" s="331">
        <v>59.280461000000003</v>
      </c>
      <c r="M35" s="240">
        <f>VLOOKUP(A35,Sheet1!$C$2:$G$84,5,FALSE)</f>
        <v>59.5</v>
      </c>
      <c r="N35" s="241">
        <f t="shared" ref="N35:N66" si="10">L35-M35</f>
        <v>-0.21953899999999749</v>
      </c>
      <c r="O35" s="255">
        <f t="shared" ref="O35:O66" si="11">ROUND(N35/L35,10)</f>
        <v>-3.7033956000000002E-3</v>
      </c>
      <c r="P35">
        <v>343826.68</v>
      </c>
      <c r="Q35" s="240">
        <f>VLOOKUP(A35,Sheet1!$C$2:$H$84,6,FALSE)</f>
        <v>345087.95</v>
      </c>
      <c r="R35" s="241">
        <f t="shared" si="8"/>
        <v>-1261.2700000000186</v>
      </c>
      <c r="S35" s="255">
        <f t="shared" si="9"/>
        <v>-3.6683307999999999E-3</v>
      </c>
      <c r="T35" s="10"/>
      <c r="U35" s="320">
        <v>6499260</v>
      </c>
    </row>
    <row r="36" spans="1:21" s="52" customFormat="1">
      <c r="A36" s="293" t="str">
        <f>VLOOKUP(U36,Sheet1!$C$2:$C$84,1,FALSE)</f>
        <v>B1921K0</v>
      </c>
      <c r="B36" s="320" t="s">
        <v>362</v>
      </c>
      <c r="C36" s="320" t="s">
        <v>472</v>
      </c>
      <c r="D36">
        <v>3000</v>
      </c>
      <c r="E36" s="240">
        <f>VLOOKUP(A36,Sheet1!$C$2:$E$84,3,FALSE)</f>
        <v>3000</v>
      </c>
      <c r="F36" s="241">
        <f t="shared" si="0"/>
        <v>0</v>
      </c>
      <c r="G36" s="255">
        <f t="shared" si="4"/>
        <v>0</v>
      </c>
      <c r="H36">
        <v>251376</v>
      </c>
      <c r="I36" s="243">
        <f>VLOOKUP(A36,Sheet1!$C$2:$F$84,4,FALSE)</f>
        <v>251376</v>
      </c>
      <c r="J36" s="241">
        <f t="shared" si="1"/>
        <v>0</v>
      </c>
      <c r="K36" s="255">
        <f t="shared" si="5"/>
        <v>0</v>
      </c>
      <c r="L36" s="331">
        <v>79.7</v>
      </c>
      <c r="M36" s="240">
        <f>VLOOKUP(A36,Sheet1!$C$2:$G$84,5,FALSE)</f>
        <v>79.7</v>
      </c>
      <c r="N36" s="241">
        <f t="shared" si="10"/>
        <v>0</v>
      </c>
      <c r="O36" s="255">
        <f t="shared" si="11"/>
        <v>0</v>
      </c>
      <c r="P36">
        <v>239100</v>
      </c>
      <c r="Q36" s="240">
        <f>VLOOKUP(A36,Sheet1!$C$2:$H$84,6,FALSE)</f>
        <v>239100</v>
      </c>
      <c r="R36" s="241">
        <f t="shared" si="8"/>
        <v>0</v>
      </c>
      <c r="S36" s="255">
        <f t="shared" si="9"/>
        <v>0</v>
      </c>
      <c r="T36" s="10"/>
      <c r="U36" s="320" t="s">
        <v>363</v>
      </c>
    </row>
    <row r="37" spans="1:21" s="52" customFormat="1">
      <c r="A37" s="293" t="str">
        <f>VLOOKUP(U37,Sheet1!$C$2:$C$84,1,FALSE)</f>
        <v>B0SWJX3</v>
      </c>
      <c r="B37" s="320" t="s">
        <v>473</v>
      </c>
      <c r="C37" s="320" t="s">
        <v>474</v>
      </c>
      <c r="D37">
        <v>8300</v>
      </c>
      <c r="E37" s="240">
        <f>VLOOKUP(A37,Sheet1!$C$2:$E$84,3,FALSE)</f>
        <v>8300</v>
      </c>
      <c r="F37" s="241">
        <f t="shared" si="0"/>
        <v>0</v>
      </c>
      <c r="G37" s="255">
        <f t="shared" si="4"/>
        <v>0</v>
      </c>
      <c r="H37">
        <v>490073.88</v>
      </c>
      <c r="I37" s="243">
        <f>VLOOKUP(A37,Sheet1!$C$2:$F$84,4,FALSE)</f>
        <v>490073.88</v>
      </c>
      <c r="J37" s="241">
        <f t="shared" si="1"/>
        <v>0</v>
      </c>
      <c r="K37" s="255">
        <f t="shared" si="5"/>
        <v>0</v>
      </c>
      <c r="L37" s="331">
        <v>86.021448000000007</v>
      </c>
      <c r="M37" s="240">
        <f>VLOOKUP(A37,Sheet1!$C$2:$G$84,5,FALSE)</f>
        <v>86.44</v>
      </c>
      <c r="N37" s="241">
        <f t="shared" si="10"/>
        <v>-0.41855199999999115</v>
      </c>
      <c r="O37" s="255">
        <f t="shared" si="11"/>
        <v>-4.8656702E-3</v>
      </c>
      <c r="P37">
        <v>713978.02</v>
      </c>
      <c r="Q37" s="240">
        <f>VLOOKUP(A37,Sheet1!$C$2:$H$84,6,FALSE)</f>
        <v>717450.15</v>
      </c>
      <c r="R37" s="241">
        <f t="shared" si="8"/>
        <v>-3472.1300000000047</v>
      </c>
      <c r="S37" s="255">
        <f t="shared" si="9"/>
        <v>-4.8630768999999999E-3</v>
      </c>
      <c r="T37" s="10"/>
      <c r="U37" s="320" t="s">
        <v>365</v>
      </c>
    </row>
    <row r="38" spans="1:21" s="52" customFormat="1">
      <c r="A38" s="293">
        <f>VLOOKUP(U38,Sheet1!$C$2:$C$84,1,FALSE)</f>
        <v>7333378</v>
      </c>
      <c r="B38" s="320">
        <v>733337901</v>
      </c>
      <c r="C38" s="320" t="s">
        <v>475</v>
      </c>
      <c r="D38">
        <v>3335</v>
      </c>
      <c r="E38" s="240">
        <f>VLOOKUP(A38,Sheet1!$C$2:$E$84,3,FALSE)</f>
        <v>3335</v>
      </c>
      <c r="F38" s="241">
        <f t="shared" si="0"/>
        <v>0</v>
      </c>
      <c r="G38" s="255">
        <f t="shared" si="4"/>
        <v>0</v>
      </c>
      <c r="H38">
        <v>642283.54</v>
      </c>
      <c r="I38" s="243">
        <f>VLOOKUP(A38,Sheet1!$C$2:$F$84,4,FALSE)</f>
        <v>642284.94999999995</v>
      </c>
      <c r="J38" s="241">
        <f t="shared" si="1"/>
        <v>-1.409999999916181</v>
      </c>
      <c r="K38" s="255">
        <f t="shared" si="5"/>
        <v>-2.1953E-6</v>
      </c>
      <c r="L38" s="331">
        <v>802.89604499999996</v>
      </c>
      <c r="M38" s="240">
        <f>VLOOKUP(A38,Sheet1!$C$2:$G$84,5,FALSE)</f>
        <v>808.84</v>
      </c>
      <c r="N38" s="241">
        <f t="shared" si="10"/>
        <v>-5.9439550000000736</v>
      </c>
      <c r="O38" s="255">
        <f t="shared" si="11"/>
        <v>-7.4031440000000004E-3</v>
      </c>
      <c r="P38">
        <v>2677658.31</v>
      </c>
      <c r="Q38" s="240">
        <f>VLOOKUP(A38,Sheet1!$C$2:$H$84,6,FALSE)</f>
        <v>2697479.86</v>
      </c>
      <c r="R38" s="241">
        <f t="shared" si="8"/>
        <v>-19821.549999999814</v>
      </c>
      <c r="S38" s="255">
        <f t="shared" si="9"/>
        <v>-7.4025688999999999E-3</v>
      </c>
      <c r="T38" s="10"/>
      <c r="U38" s="320">
        <v>7333378</v>
      </c>
    </row>
    <row r="39" spans="1:21" s="52" customFormat="1">
      <c r="A39" s="293" t="str">
        <f>VLOOKUP(U39,Sheet1!$C$2:$C$84,1,FALSE)</f>
        <v>B28YTC2</v>
      </c>
      <c r="B39" s="320" t="s">
        <v>476</v>
      </c>
      <c r="C39" s="320" t="s">
        <v>369</v>
      </c>
      <c r="D39">
        <v>4250</v>
      </c>
      <c r="E39" s="240">
        <f>VLOOKUP(A39,Sheet1!$C$2:$E$84,3,FALSE)</f>
        <v>4250</v>
      </c>
      <c r="F39" s="241">
        <f t="shared" si="0"/>
        <v>0</v>
      </c>
      <c r="G39" s="255">
        <f t="shared" si="4"/>
        <v>0</v>
      </c>
      <c r="H39">
        <v>303802.49</v>
      </c>
      <c r="I39" s="243">
        <f>VLOOKUP(A39,Sheet1!$C$2:$F$84,4,FALSE)</f>
        <v>303804.52</v>
      </c>
      <c r="J39" s="241">
        <f t="shared" si="1"/>
        <v>-2.0300000000279397</v>
      </c>
      <c r="K39" s="255">
        <f t="shared" si="5"/>
        <v>-6.6819999999999997E-6</v>
      </c>
      <c r="L39" s="331">
        <v>139.49847500000001</v>
      </c>
      <c r="M39" s="240">
        <f>VLOOKUP(A39,Sheet1!$C$2:$G$84,5,FALSE)</f>
        <v>140.13999999999999</v>
      </c>
      <c r="N39" s="241">
        <f t="shared" si="10"/>
        <v>-0.64152499999997303</v>
      </c>
      <c r="O39" s="255">
        <f t="shared" si="11"/>
        <v>-4.5987958000000004E-3</v>
      </c>
      <c r="P39">
        <v>592868.52</v>
      </c>
      <c r="Q39" s="240">
        <f>VLOOKUP(A39,Sheet1!$C$2:$H$84,6,FALSE)</f>
        <v>595587.29</v>
      </c>
      <c r="R39" s="241">
        <f t="shared" si="8"/>
        <v>-2718.7700000000186</v>
      </c>
      <c r="S39" s="255">
        <f t="shared" si="9"/>
        <v>-4.5857891000000003E-3</v>
      </c>
      <c r="T39" s="10"/>
      <c r="U39" s="320" t="s">
        <v>368</v>
      </c>
    </row>
    <row r="40" spans="1:21" s="52" customFormat="1">
      <c r="A40" s="293">
        <f>VLOOKUP(U40,Sheet1!$C$2:$C$84,1,FALSE)</f>
        <v>6555805</v>
      </c>
      <c r="B40" s="320">
        <v>655580009</v>
      </c>
      <c r="C40" s="320" t="s">
        <v>477</v>
      </c>
      <c r="D40">
        <v>8400</v>
      </c>
      <c r="E40" s="240">
        <f>VLOOKUP(A40,Sheet1!$C$2:$E$84,3,FALSE)</f>
        <v>8400</v>
      </c>
      <c r="F40" s="241">
        <f t="shared" si="0"/>
        <v>0</v>
      </c>
      <c r="G40" s="255">
        <f t="shared" si="4"/>
        <v>0</v>
      </c>
      <c r="H40">
        <v>332837.38</v>
      </c>
      <c r="I40" s="243">
        <f>VLOOKUP(A40,Sheet1!$C$2:$F$84,4,FALSE)</f>
        <v>332837.38</v>
      </c>
      <c r="J40" s="241">
        <f t="shared" si="1"/>
        <v>0</v>
      </c>
      <c r="K40" s="255">
        <f t="shared" si="5"/>
        <v>0</v>
      </c>
      <c r="L40" s="331">
        <v>43.894491000000002</v>
      </c>
      <c r="M40" s="240">
        <f>VLOOKUP(A40,Sheet1!$C$2:$G$84,5,FALSE)</f>
        <v>44.06</v>
      </c>
      <c r="N40" s="241">
        <f t="shared" si="10"/>
        <v>-0.16550900000000013</v>
      </c>
      <c r="O40" s="255">
        <f t="shared" si="11"/>
        <v>-3.7706098000000001E-3</v>
      </c>
      <c r="P40">
        <v>368713.73</v>
      </c>
      <c r="Q40" s="240">
        <f>VLOOKUP(A40,Sheet1!$C$2:$H$84,6,FALSE)</f>
        <v>370066.3</v>
      </c>
      <c r="R40" s="241">
        <f t="shared" si="8"/>
        <v>-1352.570000000007</v>
      </c>
      <c r="S40" s="255">
        <f t="shared" si="9"/>
        <v>-3.6683472999999999E-3</v>
      </c>
      <c r="T40" s="10"/>
      <c r="U40" s="320">
        <v>6555805</v>
      </c>
    </row>
    <row r="41" spans="1:21" s="52" customFormat="1">
      <c r="A41" s="293">
        <f>VLOOKUP(U41,Sheet1!$C$2:$C$84,1,FALSE)</f>
        <v>4741844</v>
      </c>
      <c r="B41" s="320">
        <v>474184900</v>
      </c>
      <c r="C41" s="320" t="s">
        <v>371</v>
      </c>
      <c r="D41">
        <v>5099</v>
      </c>
      <c r="E41" s="240">
        <f>VLOOKUP(A41,Sheet1!$C$2:$E$84,3,FALSE)</f>
        <v>5099</v>
      </c>
      <c r="F41" s="241">
        <f t="shared" si="0"/>
        <v>0</v>
      </c>
      <c r="G41" s="255">
        <f t="shared" si="4"/>
        <v>0</v>
      </c>
      <c r="H41">
        <v>549015.56000000006</v>
      </c>
      <c r="I41" s="243">
        <f>VLOOKUP(A41,Sheet1!$C$2:$F$84,4,FALSE)</f>
        <v>549015.56000000006</v>
      </c>
      <c r="J41" s="241">
        <f t="shared" si="1"/>
        <v>0</v>
      </c>
      <c r="K41" s="255">
        <f t="shared" si="5"/>
        <v>0</v>
      </c>
      <c r="L41" s="331">
        <v>246.39385899999999</v>
      </c>
      <c r="M41" s="240">
        <f>VLOOKUP(A41,Sheet1!$C$2:$G$84,5,FALSE)</f>
        <v>248.16</v>
      </c>
      <c r="N41" s="241">
        <f t="shared" si="10"/>
        <v>-1.7661410000000046</v>
      </c>
      <c r="O41" s="255">
        <f t="shared" si="11"/>
        <v>-7.1679587000000001E-3</v>
      </c>
      <c r="P41">
        <v>1256362.29</v>
      </c>
      <c r="Q41" s="240">
        <f>VLOOKUP(A41,Sheet1!$C$2:$H$84,6,FALSE)</f>
        <v>1265356.6499999999</v>
      </c>
      <c r="R41" s="241">
        <f t="shared" si="8"/>
        <v>-8994.3599999998696</v>
      </c>
      <c r="S41" s="255">
        <f t="shared" si="9"/>
        <v>-7.1590496E-3</v>
      </c>
      <c r="T41" s="10"/>
      <c r="U41" s="320">
        <v>4741844</v>
      </c>
    </row>
    <row r="42" spans="1:21" s="52" customFormat="1">
      <c r="A42" s="293" t="str">
        <f>VLOOKUP(U42,Sheet1!$C$2:$C$84,1,FALSE)</f>
        <v>BYXD1N3</v>
      </c>
      <c r="B42" s="320">
        <v>631512209</v>
      </c>
      <c r="C42" s="320" t="s">
        <v>478</v>
      </c>
      <c r="D42">
        <v>18250</v>
      </c>
      <c r="E42" s="240">
        <f>VLOOKUP(A42,Sheet1!$C$2:$E$84,3,FALSE)</f>
        <v>18250</v>
      </c>
      <c r="F42" s="241">
        <f t="shared" si="0"/>
        <v>0</v>
      </c>
      <c r="G42" s="255">
        <f t="shared" si="4"/>
        <v>0</v>
      </c>
      <c r="H42">
        <v>743174.92</v>
      </c>
      <c r="I42" s="243">
        <f>VLOOKUP(A42,Sheet1!$C$2:$F$84,4,FALSE)</f>
        <v>513550.86</v>
      </c>
      <c r="J42" s="241">
        <f t="shared" si="1"/>
        <v>229624.06000000006</v>
      </c>
      <c r="K42" s="255">
        <f t="shared" si="5"/>
        <v>0.3089771382</v>
      </c>
      <c r="L42" s="331">
        <v>30.23</v>
      </c>
      <c r="M42" s="240">
        <f>VLOOKUP(A42,Sheet1!$C$2:$G$84,5,FALSE)</f>
        <v>30.23</v>
      </c>
      <c r="N42" s="241">
        <f t="shared" si="10"/>
        <v>0</v>
      </c>
      <c r="O42" s="255">
        <f t="shared" si="11"/>
        <v>0</v>
      </c>
      <c r="P42">
        <v>551697.5</v>
      </c>
      <c r="Q42" s="240">
        <f>VLOOKUP(A42,Sheet1!$C$2:$H$84,6,FALSE)</f>
        <v>551697.5</v>
      </c>
      <c r="R42" s="241">
        <f t="shared" si="8"/>
        <v>0</v>
      </c>
      <c r="S42" s="255">
        <f t="shared" si="9"/>
        <v>0</v>
      </c>
      <c r="T42" s="10"/>
      <c r="U42" s="320" t="s">
        <v>372</v>
      </c>
    </row>
    <row r="43" spans="1:21" s="52" customFormat="1">
      <c r="A43" s="293">
        <f>VLOOKUP(U43,Sheet1!$C$2:$C$84,1,FALSE)</f>
        <v>6640682</v>
      </c>
      <c r="B43" s="320">
        <v>664068004</v>
      </c>
      <c r="C43" s="320" t="s">
        <v>479</v>
      </c>
      <c r="D43">
        <v>10078</v>
      </c>
      <c r="E43" s="240">
        <f>VLOOKUP(A43,Sheet1!$C$2:$E$84,3,FALSE)</f>
        <v>10078</v>
      </c>
      <c r="F43" s="241">
        <f t="shared" si="0"/>
        <v>0</v>
      </c>
      <c r="G43" s="255">
        <f t="shared" si="4"/>
        <v>0</v>
      </c>
      <c r="H43">
        <v>550043.4</v>
      </c>
      <c r="I43" s="243">
        <f>VLOOKUP(A43,Sheet1!$C$2:$F$84,4,FALSE)</f>
        <v>564868.1</v>
      </c>
      <c r="J43" s="241">
        <f t="shared" si="1"/>
        <v>-14824.699999999953</v>
      </c>
      <c r="K43" s="255">
        <f t="shared" si="5"/>
        <v>-2.6951873300000002E-2</v>
      </c>
      <c r="L43" s="331">
        <v>114.492052</v>
      </c>
      <c r="M43" s="240">
        <f>VLOOKUP(A43,Sheet1!$C$2:$G$84,5,FALSE)</f>
        <v>114.91</v>
      </c>
      <c r="N43" s="241">
        <f t="shared" si="10"/>
        <v>-0.41794799999999555</v>
      </c>
      <c r="O43" s="255">
        <f t="shared" si="11"/>
        <v>-3.6504543000000001E-3</v>
      </c>
      <c r="P43">
        <v>1153850.8999999999</v>
      </c>
      <c r="Q43" s="240">
        <f>VLOOKUP(A43,Sheet1!$C$2:$H$84,6,FALSE)</f>
        <v>1158083.6200000001</v>
      </c>
      <c r="R43" s="241">
        <f t="shared" si="8"/>
        <v>-4232.7200000002049</v>
      </c>
      <c r="S43" s="255">
        <f t="shared" si="9"/>
        <v>-3.6683421999999999E-3</v>
      </c>
      <c r="T43" s="10"/>
      <c r="U43" s="320">
        <v>6640682</v>
      </c>
    </row>
    <row r="44" spans="1:21" s="52" customFormat="1">
      <c r="A44" s="293">
        <f>VLOOKUP(U44,Sheet1!$C$2:$C$84,1,FALSE)</f>
        <v>2640891</v>
      </c>
      <c r="B44" s="320">
        <v>654902204</v>
      </c>
      <c r="C44" s="320" t="s">
        <v>480</v>
      </c>
      <c r="D44">
        <v>40000</v>
      </c>
      <c r="E44" s="240">
        <f>VLOOKUP(A44,Sheet1!$C$2:$E$84,3,FALSE)</f>
        <v>40000</v>
      </c>
      <c r="F44" s="241">
        <f t="shared" si="0"/>
        <v>0</v>
      </c>
      <c r="G44" s="255">
        <f t="shared" si="4"/>
        <v>0</v>
      </c>
      <c r="H44">
        <v>137036</v>
      </c>
      <c r="I44" s="243">
        <f>VLOOKUP(A44,Sheet1!$C$2:$F$84,4,FALSE)</f>
        <v>137036</v>
      </c>
      <c r="J44" s="241">
        <f t="shared" si="1"/>
        <v>0</v>
      </c>
      <c r="K44" s="255">
        <f t="shared" si="5"/>
        <v>0</v>
      </c>
      <c r="L44" s="331">
        <v>5.6</v>
      </c>
      <c r="M44" s="240">
        <f>VLOOKUP(A44,Sheet1!$C$2:$G$84,5,FALSE)</f>
        <v>5.6</v>
      </c>
      <c r="N44" s="241">
        <f t="shared" si="10"/>
        <v>0</v>
      </c>
      <c r="O44" s="255">
        <f t="shared" si="11"/>
        <v>0</v>
      </c>
      <c r="P44">
        <v>224000</v>
      </c>
      <c r="Q44" s="240">
        <f>VLOOKUP(A44,Sheet1!$C$2:$H$84,6,FALSE)</f>
        <v>224000</v>
      </c>
      <c r="R44" s="241">
        <f t="shared" si="8"/>
        <v>0</v>
      </c>
      <c r="S44" s="255">
        <f t="shared" si="9"/>
        <v>0</v>
      </c>
      <c r="T44" s="10"/>
      <c r="U44" s="320">
        <v>2640891</v>
      </c>
    </row>
    <row r="45" spans="1:21" s="52" customFormat="1">
      <c r="A45" s="293">
        <f>VLOOKUP(U45,Sheet1!$C$2:$C$84,1,FALSE)</f>
        <v>6659428</v>
      </c>
      <c r="B45" s="320">
        <v>665942009</v>
      </c>
      <c r="C45" s="320" t="s">
        <v>481</v>
      </c>
      <c r="D45">
        <v>9946</v>
      </c>
      <c r="E45" s="240">
        <f>VLOOKUP(A45,Sheet1!$C$2:$E$84,3,FALSE)</f>
        <v>9946</v>
      </c>
      <c r="F45" s="241">
        <f t="shared" si="0"/>
        <v>0</v>
      </c>
      <c r="G45" s="255">
        <f t="shared" si="4"/>
        <v>0</v>
      </c>
      <c r="H45">
        <v>443613.24</v>
      </c>
      <c r="I45" s="243">
        <f>VLOOKUP(A45,Sheet1!$C$2:$F$84,4,FALSE)</f>
        <v>443613.24</v>
      </c>
      <c r="J45" s="241">
        <f t="shared" si="1"/>
        <v>0</v>
      </c>
      <c r="K45" s="255">
        <f t="shared" si="5"/>
        <v>0</v>
      </c>
      <c r="L45" s="331">
        <v>96.569642000000002</v>
      </c>
      <c r="M45" s="240">
        <f>VLOOKUP(A45,Sheet1!$C$2:$G$84,5,FALSE)</f>
        <v>96.92</v>
      </c>
      <c r="N45" s="241">
        <f t="shared" si="10"/>
        <v>-0.35035799999999995</v>
      </c>
      <c r="O45" s="255">
        <f t="shared" si="11"/>
        <v>-3.6280345999999998E-3</v>
      </c>
      <c r="P45">
        <v>960481.66</v>
      </c>
      <c r="Q45" s="240">
        <f>VLOOKUP(A45,Sheet1!$C$2:$H$84,6,FALSE)</f>
        <v>964005.04</v>
      </c>
      <c r="R45" s="241">
        <f t="shared" si="8"/>
        <v>-3523.3800000000047</v>
      </c>
      <c r="S45" s="255">
        <f t="shared" si="9"/>
        <v>-3.6683470000000002E-3</v>
      </c>
      <c r="T45" s="10"/>
      <c r="U45" s="320">
        <v>6659428</v>
      </c>
    </row>
    <row r="46" spans="1:21" s="52" customFormat="1">
      <c r="A46" s="293">
        <f>VLOOKUP(U46,Sheet1!$C$2:$C$84,1,FALSE)</f>
        <v>2655657</v>
      </c>
      <c r="B46" s="320">
        <v>683715106</v>
      </c>
      <c r="C46" s="320" t="s">
        <v>482</v>
      </c>
      <c r="D46">
        <v>12400</v>
      </c>
      <c r="E46" s="240">
        <f>VLOOKUP(A46,Sheet1!$C$2:$E$84,3,FALSE)</f>
        <v>12400</v>
      </c>
      <c r="F46" s="241">
        <f t="shared" si="0"/>
        <v>0</v>
      </c>
      <c r="G46" s="255">
        <f t="shared" si="4"/>
        <v>0</v>
      </c>
      <c r="H46">
        <v>433703.8</v>
      </c>
      <c r="I46" s="243">
        <f>VLOOKUP(A46,Sheet1!$C$2:$F$84,4,FALSE)</f>
        <v>433703.8</v>
      </c>
      <c r="J46" s="241">
        <f t="shared" si="1"/>
        <v>0</v>
      </c>
      <c r="K46" s="255">
        <f t="shared" si="5"/>
        <v>0</v>
      </c>
      <c r="L46" s="331">
        <v>47.41</v>
      </c>
      <c r="M46" s="240">
        <f>VLOOKUP(A46,Sheet1!$C$2:$G$84,5,FALSE)</f>
        <v>47.41</v>
      </c>
      <c r="N46" s="241">
        <f t="shared" si="10"/>
        <v>0</v>
      </c>
      <c r="O46" s="255">
        <f t="shared" si="11"/>
        <v>0</v>
      </c>
      <c r="P46">
        <v>587884</v>
      </c>
      <c r="Q46" s="240">
        <f>VLOOKUP(A46,Sheet1!$C$2:$H$84,6,FALSE)</f>
        <v>587884</v>
      </c>
      <c r="R46" s="241">
        <f t="shared" si="8"/>
        <v>0</v>
      </c>
      <c r="S46" s="255">
        <f t="shared" si="9"/>
        <v>0</v>
      </c>
      <c r="T46" s="10"/>
      <c r="U46" s="320">
        <v>2655657</v>
      </c>
    </row>
    <row r="47" spans="1:21" s="52" customFormat="1">
      <c r="A47" s="293">
        <f>VLOOKUP(U47,Sheet1!$C$2:$C$84,1,FALSE)</f>
        <v>6661144</v>
      </c>
      <c r="B47" s="320">
        <v>666114004</v>
      </c>
      <c r="C47" s="320" t="s">
        <v>378</v>
      </c>
      <c r="D47">
        <v>22800</v>
      </c>
      <c r="E47" s="240">
        <f>VLOOKUP(A47,Sheet1!$C$2:$E$84,3,FALSE)</f>
        <v>22800</v>
      </c>
      <c r="F47" s="241">
        <f t="shared" si="0"/>
        <v>0</v>
      </c>
      <c r="G47" s="255">
        <f t="shared" si="4"/>
        <v>0</v>
      </c>
      <c r="H47">
        <v>366423.51</v>
      </c>
      <c r="I47" s="243">
        <f>VLOOKUP(A47,Sheet1!$C$2:$F$84,4,FALSE)</f>
        <v>366423.51</v>
      </c>
      <c r="J47" s="241">
        <f t="shared" si="1"/>
        <v>0</v>
      </c>
      <c r="K47" s="255">
        <f t="shared" si="5"/>
        <v>0</v>
      </c>
      <c r="L47" s="331">
        <v>19.771896999999999</v>
      </c>
      <c r="M47" s="240">
        <f>VLOOKUP(A47,Sheet1!$C$2:$G$84,5,FALSE)</f>
        <v>19.84</v>
      </c>
      <c r="N47" s="241">
        <f t="shared" si="10"/>
        <v>-6.8103000000000691E-2</v>
      </c>
      <c r="O47" s="255">
        <f t="shared" si="11"/>
        <v>-3.4444342999999998E-3</v>
      </c>
      <c r="P47">
        <v>450799.24</v>
      </c>
      <c r="Q47" s="240">
        <f>VLOOKUP(A47,Sheet1!$C$2:$H$84,6,FALSE)</f>
        <v>452452.93</v>
      </c>
      <c r="R47" s="241">
        <f t="shared" si="8"/>
        <v>-1653.6900000000023</v>
      </c>
      <c r="S47" s="255">
        <f t="shared" si="9"/>
        <v>-3.6683512999999999E-3</v>
      </c>
      <c r="T47" s="10"/>
      <c r="U47" s="320">
        <v>6661144</v>
      </c>
    </row>
    <row r="48" spans="1:21" s="52" customFormat="1">
      <c r="A48" s="293" t="str">
        <f>VLOOKUP(U48,Sheet1!$C$2:$C$84,1,FALSE)</f>
        <v>BFWK4R7</v>
      </c>
      <c r="B48" s="320" t="s">
        <v>379</v>
      </c>
      <c r="C48" s="320" t="s">
        <v>483</v>
      </c>
      <c r="D48">
        <v>9300</v>
      </c>
      <c r="E48" s="240">
        <f>VLOOKUP(A48,Sheet1!$C$2:$E$84,3,FALSE)</f>
        <v>9300</v>
      </c>
      <c r="F48" s="241">
        <f t="shared" si="0"/>
        <v>0</v>
      </c>
      <c r="G48" s="255">
        <f t="shared" si="4"/>
        <v>0</v>
      </c>
      <c r="H48">
        <v>444209.42</v>
      </c>
      <c r="I48" s="243">
        <f>VLOOKUP(A48,Sheet1!$C$2:$F$84,4,FALSE)</f>
        <v>444209.42</v>
      </c>
      <c r="J48" s="241">
        <f t="shared" si="1"/>
        <v>0</v>
      </c>
      <c r="K48" s="255">
        <f t="shared" si="5"/>
        <v>0</v>
      </c>
      <c r="L48" s="331">
        <v>25.56</v>
      </c>
      <c r="M48" s="240">
        <f>VLOOKUP(A48,Sheet1!$C$2:$G$84,5,FALSE)</f>
        <v>25.56</v>
      </c>
      <c r="N48" s="241">
        <f t="shared" si="10"/>
        <v>0</v>
      </c>
      <c r="O48" s="255">
        <f t="shared" si="11"/>
        <v>0</v>
      </c>
      <c r="P48">
        <v>237708</v>
      </c>
      <c r="Q48" s="240">
        <f>VLOOKUP(A48,Sheet1!$C$2:$H$84,6,FALSE)</f>
        <v>237708</v>
      </c>
      <c r="R48" s="241">
        <f t="shared" si="8"/>
        <v>0</v>
      </c>
      <c r="S48" s="255">
        <f t="shared" si="9"/>
        <v>0</v>
      </c>
      <c r="T48" s="10"/>
      <c r="U48" s="320" t="s">
        <v>380</v>
      </c>
    </row>
    <row r="49" spans="1:37" s="52" customFormat="1">
      <c r="A49" s="293">
        <f>VLOOKUP(U49,Sheet1!$C$2:$C$84,1,FALSE)</f>
        <v>6269861</v>
      </c>
      <c r="B49" s="320">
        <v>626986905</v>
      </c>
      <c r="C49" s="320" t="s">
        <v>484</v>
      </c>
      <c r="D49">
        <v>14000</v>
      </c>
      <c r="E49" s="240">
        <f>VLOOKUP(A49,Sheet1!$C$2:$E$84,3,FALSE)</f>
        <v>14000</v>
      </c>
      <c r="F49" s="241">
        <f t="shared" si="0"/>
        <v>0</v>
      </c>
      <c r="G49" s="255">
        <f t="shared" si="4"/>
        <v>0</v>
      </c>
      <c r="H49">
        <v>219239.1</v>
      </c>
      <c r="I49" s="243">
        <f>VLOOKUP(A49,Sheet1!$C$2:$F$84,4,FALSE)</f>
        <v>219239.1</v>
      </c>
      <c r="J49" s="241">
        <f t="shared" si="1"/>
        <v>0</v>
      </c>
      <c r="K49" s="255">
        <f t="shared" si="5"/>
        <v>0</v>
      </c>
      <c r="L49" s="331">
        <v>17.050509000000002</v>
      </c>
      <c r="M49" s="240">
        <f>VLOOKUP(A49,Sheet1!$C$2:$G$84,5,FALSE)</f>
        <v>17.11</v>
      </c>
      <c r="N49" s="241">
        <f t="shared" si="10"/>
        <v>-5.949099999999774E-2</v>
      </c>
      <c r="O49" s="255">
        <f t="shared" si="11"/>
        <v>-3.4891039999999998E-3</v>
      </c>
      <c r="P49">
        <v>238707.12</v>
      </c>
      <c r="Q49" s="240">
        <f>VLOOKUP(A49,Sheet1!$C$2:$H$84,6,FALSE)</f>
        <v>239582.78</v>
      </c>
      <c r="R49" s="241">
        <f t="shared" si="8"/>
        <v>-875.66000000000349</v>
      </c>
      <c r="S49" s="255">
        <f t="shared" si="9"/>
        <v>-3.6683446999999998E-3</v>
      </c>
      <c r="T49" s="10"/>
      <c r="U49" s="320">
        <v>6269861</v>
      </c>
    </row>
    <row r="50" spans="1:37" s="52" customFormat="1">
      <c r="A50" s="293">
        <f>VLOOKUP(U50,Sheet1!$C$2:$C$84,1,FALSE)</f>
        <v>2704485</v>
      </c>
      <c r="B50" s="320">
        <v>705015105</v>
      </c>
      <c r="C50" s="320" t="s">
        <v>485</v>
      </c>
      <c r="D50">
        <v>43579</v>
      </c>
      <c r="E50" s="240">
        <f>VLOOKUP(A50,Sheet1!$C$2:$E$84,3,FALSE)</f>
        <v>43579</v>
      </c>
      <c r="F50" s="241">
        <f t="shared" si="0"/>
        <v>0</v>
      </c>
      <c r="G50" s="255">
        <f t="shared" si="4"/>
        <v>0</v>
      </c>
      <c r="H50">
        <v>513877.82</v>
      </c>
      <c r="I50" s="243">
        <f>VLOOKUP(A50,Sheet1!$C$2:$F$84,4,FALSE)</f>
        <v>513877.82</v>
      </c>
      <c r="J50" s="241">
        <f t="shared" si="1"/>
        <v>0</v>
      </c>
      <c r="K50" s="255">
        <f t="shared" si="5"/>
        <v>0</v>
      </c>
      <c r="L50" s="331">
        <v>8.0500000000000007</v>
      </c>
      <c r="M50" s="240">
        <f>VLOOKUP(A50,Sheet1!$C$2:$G$84,5,FALSE)</f>
        <v>8.0500000000000007</v>
      </c>
      <c r="N50" s="241">
        <f t="shared" si="10"/>
        <v>0</v>
      </c>
      <c r="O50" s="255">
        <f t="shared" si="11"/>
        <v>0</v>
      </c>
      <c r="P50">
        <v>350810.95</v>
      </c>
      <c r="Q50" s="240">
        <f>VLOOKUP(A50,Sheet1!$C$2:$H$84,6,FALSE)</f>
        <v>350810.95</v>
      </c>
      <c r="R50" s="241">
        <f t="shared" si="8"/>
        <v>0</v>
      </c>
      <c r="S50" s="255">
        <f t="shared" si="9"/>
        <v>0</v>
      </c>
      <c r="T50" s="10"/>
      <c r="U50" s="320">
        <v>2704485</v>
      </c>
    </row>
    <row r="51" spans="1:37" s="52" customFormat="1">
      <c r="A51" s="293">
        <f>VLOOKUP(U51,Sheet1!$C$2:$C$84,1,FALSE)</f>
        <v>6229597</v>
      </c>
      <c r="B51" s="320">
        <v>622959906</v>
      </c>
      <c r="C51" s="320" t="s">
        <v>486</v>
      </c>
      <c r="D51">
        <v>64434</v>
      </c>
      <c r="E51" s="240">
        <f>VLOOKUP(A51,Sheet1!$C$2:$E$84,3,FALSE)</f>
        <v>64434</v>
      </c>
      <c r="F51" s="241">
        <f t="shared" si="0"/>
        <v>0</v>
      </c>
      <c r="G51" s="255">
        <f t="shared" si="4"/>
        <v>0</v>
      </c>
      <c r="H51">
        <v>514317.24</v>
      </c>
      <c r="I51" s="243">
        <f>VLOOKUP(A51,Sheet1!$C$2:$F$84,4,FALSE)</f>
        <v>514317.24</v>
      </c>
      <c r="J51" s="241">
        <f t="shared" si="1"/>
        <v>0</v>
      </c>
      <c r="K51" s="255">
        <f t="shared" si="5"/>
        <v>0</v>
      </c>
      <c r="L51" s="331">
        <v>10.225021</v>
      </c>
      <c r="M51" s="240">
        <f>VLOOKUP(A51,Sheet1!$C$2:$G$84,5,FALSE)</f>
        <v>10.26</v>
      </c>
      <c r="N51" s="241">
        <f t="shared" si="10"/>
        <v>-3.4978999999999871E-2</v>
      </c>
      <c r="O51" s="255">
        <f t="shared" si="11"/>
        <v>-3.4209220999999999E-3</v>
      </c>
      <c r="P51">
        <v>658839</v>
      </c>
      <c r="Q51" s="240">
        <f>VLOOKUP(A51,Sheet1!$C$2:$H$84,6,FALSE)</f>
        <v>661255.85</v>
      </c>
      <c r="R51" s="241">
        <f t="shared" si="8"/>
        <v>-2416.8499999999767</v>
      </c>
      <c r="S51" s="255">
        <f t="shared" si="9"/>
        <v>-3.6683469000000002E-3</v>
      </c>
      <c r="T51" s="10"/>
      <c r="U51" s="320">
        <v>6229597</v>
      </c>
    </row>
    <row r="52" spans="1:37" s="52" customFormat="1">
      <c r="A52" s="293" t="str">
        <f>VLOOKUP(U52,Sheet1!$C$2:$C$84,1,FALSE)</f>
        <v>BYRY2M8</v>
      </c>
      <c r="B52" s="320">
        <v>759530108</v>
      </c>
      <c r="C52" s="320" t="s">
        <v>487</v>
      </c>
      <c r="D52">
        <v>33500</v>
      </c>
      <c r="E52" s="240">
        <f>VLOOKUP(A52,Sheet1!$C$2:$E$84,3,FALSE)</f>
        <v>33500</v>
      </c>
      <c r="F52" s="241">
        <f t="shared" si="0"/>
        <v>0</v>
      </c>
      <c r="G52" s="255">
        <f t="shared" si="4"/>
        <v>0</v>
      </c>
      <c r="H52">
        <v>678997.24</v>
      </c>
      <c r="I52" s="243">
        <f>VLOOKUP(A52,Sheet1!$C$2:$F$84,4,FALSE)</f>
        <v>678997.24</v>
      </c>
      <c r="J52" s="241">
        <f t="shared" si="1"/>
        <v>0</v>
      </c>
      <c r="K52" s="255">
        <f t="shared" si="5"/>
        <v>0</v>
      </c>
      <c r="L52" s="331">
        <v>31.01</v>
      </c>
      <c r="M52" s="240">
        <f>VLOOKUP(A52,Sheet1!$C$2:$G$84,5,FALSE)</f>
        <v>31.01</v>
      </c>
      <c r="N52" s="241">
        <f t="shared" si="10"/>
        <v>0</v>
      </c>
      <c r="O52" s="255">
        <f t="shared" si="11"/>
        <v>0</v>
      </c>
      <c r="P52">
        <v>1038835</v>
      </c>
      <c r="Q52" s="240">
        <f>VLOOKUP(A52,Sheet1!$C$2:$H$84,6,FALSE)</f>
        <v>1038835</v>
      </c>
      <c r="R52" s="241">
        <f t="shared" si="6"/>
        <v>0</v>
      </c>
      <c r="S52" s="255">
        <f t="shared" si="7"/>
        <v>0</v>
      </c>
      <c r="T52" s="10"/>
      <c r="U52" s="320" t="s">
        <v>388</v>
      </c>
    </row>
    <row r="53" spans="1:37" s="52" customFormat="1">
      <c r="A53" s="293">
        <f>VLOOKUP(U53,Sheet1!$C$2:$C$84,1,FALSE)</f>
        <v>2775135</v>
      </c>
      <c r="B53" s="320">
        <v>803054204</v>
      </c>
      <c r="C53" s="320" t="s">
        <v>488</v>
      </c>
      <c r="D53">
        <v>3680</v>
      </c>
      <c r="E53" s="240">
        <f>VLOOKUP(A53,Sheet1!$C$2:$E$84,3,FALSE)</f>
        <v>3680</v>
      </c>
      <c r="F53" s="241">
        <f t="shared" si="0"/>
        <v>0</v>
      </c>
      <c r="G53" s="255">
        <f t="shared" si="4"/>
        <v>0</v>
      </c>
      <c r="H53">
        <v>388399.96</v>
      </c>
      <c r="I53" s="243">
        <f>VLOOKUP(A53,Sheet1!$C$2:$F$84,4,FALSE)</f>
        <v>421097.56</v>
      </c>
      <c r="J53" s="241">
        <f t="shared" si="1"/>
        <v>-32697.599999999977</v>
      </c>
      <c r="K53" s="255">
        <f t="shared" si="5"/>
        <v>-8.4185384599999996E-2</v>
      </c>
      <c r="L53" s="331">
        <v>128.44</v>
      </c>
      <c r="M53" s="240">
        <f>VLOOKUP(A53,Sheet1!$C$2:$G$84,5,FALSE)</f>
        <v>128.44</v>
      </c>
      <c r="N53" s="241">
        <f t="shared" si="10"/>
        <v>0</v>
      </c>
      <c r="O53" s="255">
        <f t="shared" si="11"/>
        <v>0</v>
      </c>
      <c r="P53">
        <v>472659.20000000001</v>
      </c>
      <c r="Q53" s="240">
        <f>VLOOKUP(A53,Sheet1!$C$2:$H$84,6,FALSE)</f>
        <v>472659.20000000001</v>
      </c>
      <c r="R53" s="241">
        <f t="shared" si="6"/>
        <v>0</v>
      </c>
      <c r="S53" s="255">
        <f t="shared" si="7"/>
        <v>0</v>
      </c>
      <c r="T53" s="10"/>
      <c r="U53" s="320">
        <v>2775135</v>
      </c>
    </row>
    <row r="54" spans="1:37" s="52" customFormat="1">
      <c r="A54" s="293">
        <f>VLOOKUP(U54,Sheet1!$C$2:$C$84,1,FALSE)</f>
        <v>6616508</v>
      </c>
      <c r="B54" s="320">
        <v>661650903</v>
      </c>
      <c r="C54" s="320" t="s">
        <v>489</v>
      </c>
      <c r="D54">
        <v>8616</v>
      </c>
      <c r="E54" s="240">
        <f>VLOOKUP(A54,Sheet1!$C$2:$E$84,3,FALSE)</f>
        <v>8616</v>
      </c>
      <c r="F54" s="241">
        <f t="shared" si="0"/>
        <v>0</v>
      </c>
      <c r="G54" s="255">
        <f t="shared" si="4"/>
        <v>0</v>
      </c>
      <c r="H54">
        <v>162531.43</v>
      </c>
      <c r="I54" s="243">
        <f>VLOOKUP(A54,Sheet1!$C$2:$F$84,4,FALSE)</f>
        <v>149085.14000000001</v>
      </c>
      <c r="J54" s="241">
        <f t="shared" si="1"/>
        <v>13446.289999999979</v>
      </c>
      <c r="K54" s="255">
        <f t="shared" si="5"/>
        <v>8.2730398699999999E-2</v>
      </c>
      <c r="L54" s="331">
        <v>16.116958</v>
      </c>
      <c r="M54" s="240">
        <f>VLOOKUP(A54,Sheet1!$C$2:$G$84,5,FALSE)</f>
        <v>16.18</v>
      </c>
      <c r="N54" s="241">
        <f t="shared" si="10"/>
        <v>-6.3041999999999376E-2</v>
      </c>
      <c r="O54" s="255">
        <f t="shared" si="11"/>
        <v>-3.9115321999999998E-3</v>
      </c>
      <c r="P54">
        <v>138863.71</v>
      </c>
      <c r="Q54" s="240">
        <f>VLOOKUP(A54,Sheet1!$C$2:$H$84,6,FALSE)</f>
        <v>139373.10999999999</v>
      </c>
      <c r="R54" s="241">
        <f t="shared" si="6"/>
        <v>-509.39999999999418</v>
      </c>
      <c r="S54" s="255">
        <f t="shared" si="7"/>
        <v>-3.6683449999999999E-3</v>
      </c>
      <c r="T54" s="10"/>
      <c r="U54" s="320">
        <v>6616508</v>
      </c>
    </row>
    <row r="55" spans="1:37" s="52" customFormat="1">
      <c r="A55" s="293" t="str">
        <f>VLOOKUP(U55,Sheet1!$C$2:$C$84,1,FALSE)</f>
        <v>BXDZ9Z0</v>
      </c>
      <c r="B55" s="320" t="s">
        <v>392</v>
      </c>
      <c r="C55" s="320" t="s">
        <v>490</v>
      </c>
      <c r="D55">
        <v>1398</v>
      </c>
      <c r="E55" s="240">
        <f>VLOOKUP(A55,Sheet1!$C$2:$E$84,3,FALSE)</f>
        <v>1398</v>
      </c>
      <c r="F55" s="241">
        <f t="shared" si="0"/>
        <v>0</v>
      </c>
      <c r="G55" s="255">
        <f t="shared" si="4"/>
        <v>0</v>
      </c>
      <c r="H55">
        <v>216496.29</v>
      </c>
      <c r="I55" s="243">
        <f>VLOOKUP(A55,Sheet1!$C$2:$F$84,4,FALSE)</f>
        <v>209050.21</v>
      </c>
      <c r="J55" s="241">
        <f t="shared" si="1"/>
        <v>7446.0800000000163</v>
      </c>
      <c r="K55" s="255">
        <f t="shared" si="5"/>
        <v>3.43935686E-2</v>
      </c>
      <c r="L55" s="331">
        <v>1521.79</v>
      </c>
      <c r="M55" s="240">
        <f>VLOOKUP(A55,Sheet1!$C$2:$G$84,5,FALSE)</f>
        <v>1521.79</v>
      </c>
      <c r="N55" s="241">
        <f t="shared" si="10"/>
        <v>0</v>
      </c>
      <c r="O55" s="255">
        <f t="shared" si="11"/>
        <v>0</v>
      </c>
      <c r="P55">
        <v>2127462.42</v>
      </c>
      <c r="Q55" s="240">
        <f>VLOOKUP(A55,Sheet1!$C$2:$H$84,6,FALSE)</f>
        <v>2127462.42</v>
      </c>
      <c r="R55" s="241">
        <f t="shared" si="6"/>
        <v>0</v>
      </c>
      <c r="S55" s="255">
        <f t="shared" si="7"/>
        <v>0</v>
      </c>
      <c r="T55" s="10"/>
      <c r="U55" s="320" t="s">
        <v>393</v>
      </c>
    </row>
    <row r="56" spans="1:37" s="52" customFormat="1">
      <c r="A56" s="293" t="str">
        <f>VLOOKUP(U56,Sheet1!$C$2:$C$84,1,FALSE)</f>
        <v>BMCNGB3</v>
      </c>
      <c r="B56" s="320" t="s">
        <v>395</v>
      </c>
      <c r="C56" s="320" t="s">
        <v>491</v>
      </c>
      <c r="D56">
        <v>7227</v>
      </c>
      <c r="E56" s="240">
        <f>VLOOKUP(A56,Sheet1!$C$2:$E$84,3,FALSE)</f>
        <v>7227</v>
      </c>
      <c r="F56" s="241">
        <f t="shared" ref="F56:F59" si="12">D56-E56</f>
        <v>0</v>
      </c>
      <c r="G56" s="255">
        <f t="shared" ref="G56:G59" si="13">ROUND(F56/D56,10)</f>
        <v>0</v>
      </c>
      <c r="H56">
        <v>294632.67</v>
      </c>
      <c r="I56" s="243">
        <f>VLOOKUP(A56,Sheet1!$C$2:$F$84,4,FALSE)</f>
        <v>294608.12</v>
      </c>
      <c r="J56" s="241">
        <f t="shared" ref="J56:J58" si="14">H56-I56</f>
        <v>24.549999999988358</v>
      </c>
      <c r="K56" s="255">
        <f t="shared" ref="K56:K58" si="15">ROUND(J56/H56,10)</f>
        <v>8.3324099999999997E-5</v>
      </c>
      <c r="L56" s="331">
        <v>46</v>
      </c>
      <c r="M56" s="240">
        <f>VLOOKUP(A56,Sheet1!$C$2:$G$84,5,FALSE)</f>
        <v>46</v>
      </c>
      <c r="N56" s="241">
        <f t="shared" si="10"/>
        <v>0</v>
      </c>
      <c r="O56" s="255">
        <f t="shared" si="11"/>
        <v>0</v>
      </c>
      <c r="P56">
        <v>332442</v>
      </c>
      <c r="Q56" s="240">
        <f>VLOOKUP(A56,Sheet1!$C$2:$H$84,6,FALSE)</f>
        <v>332442</v>
      </c>
      <c r="R56" s="241">
        <f t="shared" ref="R56" si="16">P56-Q56</f>
        <v>0</v>
      </c>
      <c r="S56" s="255">
        <f t="shared" ref="S56" si="17">ROUND(R56/P56,10)</f>
        <v>0</v>
      </c>
      <c r="T56" s="175"/>
      <c r="U56" s="320" t="s">
        <v>439</v>
      </c>
      <c r="V56" s="321"/>
      <c r="W56" s="321"/>
      <c r="X56" s="241"/>
      <c r="Y56" s="255"/>
      <c r="Z56" s="241"/>
      <c r="AA56" s="241"/>
      <c r="AB56" s="241"/>
      <c r="AC56" s="255"/>
      <c r="AD56" s="321"/>
      <c r="AE56" s="321"/>
      <c r="AF56" s="241"/>
      <c r="AG56" s="255"/>
      <c r="AH56" s="321"/>
      <c r="AI56" s="321"/>
      <c r="AJ56" s="241"/>
      <c r="AK56" s="255"/>
    </row>
    <row r="57" spans="1:37" s="52" customFormat="1">
      <c r="A57" s="293" t="str">
        <f>VLOOKUP(U57,Sheet1!$C$2:$C$84,1,FALSE)</f>
        <v>B1Q3J35</v>
      </c>
      <c r="B57" s="320" t="s">
        <v>492</v>
      </c>
      <c r="C57" s="320" t="s">
        <v>398</v>
      </c>
      <c r="D57">
        <v>18532</v>
      </c>
      <c r="E57" s="240">
        <f>VLOOKUP(A57,Sheet1!$C$2:$E$84,3,FALSE)</f>
        <v>18532</v>
      </c>
      <c r="F57" s="241">
        <f t="shared" si="12"/>
        <v>0</v>
      </c>
      <c r="G57" s="255">
        <f t="shared" si="13"/>
        <v>0</v>
      </c>
      <c r="H57">
        <v>366391.61</v>
      </c>
      <c r="I57" s="243">
        <f>VLOOKUP(A57,Sheet1!$C$2:$F$84,4,FALSE)</f>
        <v>366391.61</v>
      </c>
      <c r="J57" s="241">
        <f t="shared" si="14"/>
        <v>0</v>
      </c>
      <c r="K57" s="255">
        <f t="shared" si="15"/>
        <v>0</v>
      </c>
      <c r="L57" s="331">
        <v>22.843730000000001</v>
      </c>
      <c r="M57" s="240">
        <f>VLOOKUP(A57,Sheet1!$C$2:$G$84,5,FALSE)</f>
        <v>22.98</v>
      </c>
      <c r="N57" s="241">
        <f t="shared" si="10"/>
        <v>-0.13626999999999967</v>
      </c>
      <c r="O57" s="255">
        <f t="shared" si="11"/>
        <v>-5.9653129999999999E-3</v>
      </c>
      <c r="P57">
        <v>423340.01</v>
      </c>
      <c r="Q57" s="240">
        <f>VLOOKUP(A57,Sheet1!$C$2:$H$84,6,FALSE)</f>
        <v>425907.27</v>
      </c>
      <c r="R57" s="241">
        <f t="shared" ref="R57:R71" si="18">P57-Q57</f>
        <v>-2567.2600000000093</v>
      </c>
      <c r="S57" s="255">
        <f t="shared" si="7"/>
        <v>-6.0642980999999997E-3</v>
      </c>
      <c r="T57" s="10"/>
      <c r="U57" s="320" t="s">
        <v>397</v>
      </c>
    </row>
    <row r="58" spans="1:37" s="52" customFormat="1">
      <c r="A58" s="293">
        <f>VLOOKUP(U58,Sheet1!$C$2:$C$84,1,FALSE)</f>
        <v>2615565</v>
      </c>
      <c r="B58" s="320" t="s">
        <v>400</v>
      </c>
      <c r="C58" s="320" t="s">
        <v>493</v>
      </c>
      <c r="D58">
        <v>19800</v>
      </c>
      <c r="E58" s="240">
        <f>VLOOKUP(A58,Sheet1!$C$2:$E$84,3,FALSE)</f>
        <v>19800</v>
      </c>
      <c r="F58" s="241">
        <f t="shared" si="12"/>
        <v>0</v>
      </c>
      <c r="G58" s="255">
        <f t="shared" si="13"/>
        <v>0</v>
      </c>
      <c r="H58">
        <v>666146.48</v>
      </c>
      <c r="I58" s="243">
        <f>VLOOKUP(A58,Sheet1!$C$2:$F$84,4,FALSE)</f>
        <v>666146.48</v>
      </c>
      <c r="J58" s="241">
        <f t="shared" si="14"/>
        <v>0</v>
      </c>
      <c r="K58" s="255">
        <f t="shared" si="15"/>
        <v>0</v>
      </c>
      <c r="L58" s="331">
        <v>32.15</v>
      </c>
      <c r="M58" s="240">
        <f>VLOOKUP(A58,Sheet1!$C$2:$G$84,5,FALSE)</f>
        <v>32.15</v>
      </c>
      <c r="N58" s="241">
        <f t="shared" si="10"/>
        <v>0</v>
      </c>
      <c r="O58" s="255">
        <f t="shared" si="11"/>
        <v>0</v>
      </c>
      <c r="P58">
        <v>636570</v>
      </c>
      <c r="Q58" s="240">
        <f>VLOOKUP(A58,Sheet1!$C$2:$H$84,6,FALSE)</f>
        <v>636570</v>
      </c>
      <c r="R58" s="241">
        <f t="shared" si="18"/>
        <v>0</v>
      </c>
      <c r="S58" s="255">
        <f t="shared" si="7"/>
        <v>0</v>
      </c>
      <c r="T58" s="10"/>
      <c r="U58" s="320">
        <v>2615565</v>
      </c>
    </row>
    <row r="59" spans="1:37" s="52" customFormat="1">
      <c r="A59" s="293" t="str">
        <f>VLOOKUP(U59,Sheet1!$C$2:$C$84,1,FALSE)</f>
        <v>B1WY233</v>
      </c>
      <c r="B59" s="320" t="s">
        <v>494</v>
      </c>
      <c r="C59" s="320" t="s">
        <v>495</v>
      </c>
      <c r="D59">
        <v>29051</v>
      </c>
      <c r="E59" s="240">
        <f>VLOOKUP(A59,Sheet1!$C$2:$E$84,3,FALSE)</f>
        <v>29051</v>
      </c>
      <c r="F59" s="241">
        <f t="shared" si="12"/>
        <v>0</v>
      </c>
      <c r="G59" s="255">
        <f t="shared" si="13"/>
        <v>0</v>
      </c>
      <c r="H59">
        <v>590290.99</v>
      </c>
      <c r="I59" s="243">
        <f>VLOOKUP(A59,Sheet1!$C$2:$F$84,4,FALSE)</f>
        <v>590290.98</v>
      </c>
      <c r="J59" s="241">
        <f t="shared" si="1"/>
        <v>1.0000000009313226E-2</v>
      </c>
      <c r="K59" s="255">
        <f t="shared" si="5"/>
        <v>1.6899999999999999E-8</v>
      </c>
      <c r="L59" s="331">
        <v>19.077656999999999</v>
      </c>
      <c r="M59" s="240">
        <f>VLOOKUP(A59,Sheet1!$C$2:$G$84,5,FALSE)</f>
        <v>19.170000000000002</v>
      </c>
      <c r="N59" s="241">
        <f t="shared" si="10"/>
        <v>-9.2343000000003173E-2</v>
      </c>
      <c r="O59" s="255">
        <f t="shared" si="11"/>
        <v>-4.8403743000000003E-3</v>
      </c>
      <c r="P59">
        <v>554225.03</v>
      </c>
      <c r="Q59" s="240">
        <f>VLOOKUP(A59,Sheet1!$C$2:$H$84,6,FALSE)</f>
        <v>556920.26</v>
      </c>
      <c r="R59" s="241">
        <f t="shared" si="18"/>
        <v>-2695.2299999999814</v>
      </c>
      <c r="S59" s="255">
        <f t="shared" si="7"/>
        <v>-4.8630608000000001E-3</v>
      </c>
      <c r="T59" s="10"/>
      <c r="U59" s="320" t="s">
        <v>402</v>
      </c>
    </row>
    <row r="60" spans="1:37" s="52" customFormat="1">
      <c r="A60" s="293">
        <f>VLOOKUP(U60,Sheet1!$C$2:$C$84,1,FALSE)</f>
        <v>2821481</v>
      </c>
      <c r="B60" s="320">
        <v>835699307</v>
      </c>
      <c r="C60" s="320" t="s">
        <v>496</v>
      </c>
      <c r="D60">
        <v>12950</v>
      </c>
      <c r="E60" s="240">
        <f>VLOOKUP(A60,Sheet1!$C$2:$E$84,3,FALSE)</f>
        <v>12950</v>
      </c>
      <c r="F60" s="241">
        <f t="shared" si="0"/>
        <v>0</v>
      </c>
      <c r="G60" s="255">
        <f t="shared" si="4"/>
        <v>0</v>
      </c>
      <c r="H60">
        <v>508165.82</v>
      </c>
      <c r="I60" s="243">
        <f>VLOOKUP(A60,Sheet1!$C$2:$F$84,4,FALSE)</f>
        <v>553607.09</v>
      </c>
      <c r="J60" s="241">
        <f t="shared" si="1"/>
        <v>-45441.26999999996</v>
      </c>
      <c r="K60" s="255">
        <f t="shared" si="5"/>
        <v>-8.9422130000000002E-2</v>
      </c>
      <c r="L60" s="331">
        <v>121.85</v>
      </c>
      <c r="M60" s="240">
        <f>VLOOKUP(A60,Sheet1!$C$2:$G$84,5,FALSE)</f>
        <v>121.85</v>
      </c>
      <c r="N60" s="241">
        <f t="shared" si="10"/>
        <v>0</v>
      </c>
      <c r="O60" s="255">
        <f t="shared" si="11"/>
        <v>0</v>
      </c>
      <c r="P60">
        <v>1577957.5</v>
      </c>
      <c r="Q60" s="240">
        <f>VLOOKUP(A60,Sheet1!$C$2:$H$84,6,FALSE)</f>
        <v>1577957.5</v>
      </c>
      <c r="R60" s="241">
        <f t="shared" si="18"/>
        <v>0</v>
      </c>
      <c r="S60" s="255">
        <f t="shared" si="7"/>
        <v>0</v>
      </c>
      <c r="T60" s="10"/>
      <c r="U60" s="320">
        <v>2821481</v>
      </c>
    </row>
    <row r="61" spans="1:37" s="52" customFormat="1">
      <c r="A61" s="293" t="str">
        <f>VLOOKUP(U61,Sheet1!$C$2:$C$84,1,FALSE)</f>
        <v>BWSW5D9</v>
      </c>
      <c r="B61" s="320" t="s">
        <v>497</v>
      </c>
      <c r="C61" s="320" t="s">
        <v>498</v>
      </c>
      <c r="D61">
        <v>116536</v>
      </c>
      <c r="E61" s="240">
        <f>VLOOKUP(A61,Sheet1!$C$2:$E$84,3,FALSE)</f>
        <v>116536</v>
      </c>
      <c r="F61" s="241">
        <f t="shared" si="0"/>
        <v>0</v>
      </c>
      <c r="G61" s="255">
        <f t="shared" si="4"/>
        <v>0</v>
      </c>
      <c r="H61">
        <v>256211.3</v>
      </c>
      <c r="I61" s="243">
        <f>VLOOKUP(A61,Sheet1!$C$2:$F$84,4,FALSE)</f>
        <v>256211.3</v>
      </c>
      <c r="J61" s="241">
        <f t="shared" si="1"/>
        <v>0</v>
      </c>
      <c r="K61" s="255">
        <f t="shared" si="5"/>
        <v>0</v>
      </c>
      <c r="L61" s="331">
        <v>2.5029460000000001</v>
      </c>
      <c r="M61" s="240">
        <f>VLOOKUP(A61,Sheet1!$C$2:$G$84,5,FALSE)</f>
        <v>2.5099999999999998</v>
      </c>
      <c r="N61" s="241">
        <f t="shared" si="10"/>
        <v>-7.0539999999996716E-3</v>
      </c>
      <c r="O61" s="255">
        <f t="shared" si="11"/>
        <v>-2.8182788999999999E-3</v>
      </c>
      <c r="P61">
        <v>291683.33</v>
      </c>
      <c r="Q61" s="240">
        <f>VLOOKUP(A61,Sheet1!$C$2:$H$84,6,FALSE)</f>
        <v>293020.93</v>
      </c>
      <c r="R61" s="241">
        <f t="shared" si="18"/>
        <v>-1337.5999999999767</v>
      </c>
      <c r="S61" s="255">
        <f t="shared" si="7"/>
        <v>-4.5857950999999997E-3</v>
      </c>
      <c r="T61" s="10"/>
      <c r="U61" s="320" t="s">
        <v>405</v>
      </c>
    </row>
    <row r="62" spans="1:37" s="52" customFormat="1">
      <c r="A62" s="293" t="str">
        <f>VLOOKUP(U62,Sheet1!$C$2:$C$84,1,FALSE)</f>
        <v>B1JB4K8</v>
      </c>
      <c r="B62" s="320" t="s">
        <v>499</v>
      </c>
      <c r="C62" s="320" t="s">
        <v>500</v>
      </c>
      <c r="D62">
        <v>8805</v>
      </c>
      <c r="E62" s="240">
        <f>VLOOKUP(A62,Sheet1!$C$2:$E$84,3,FALSE)</f>
        <v>8805</v>
      </c>
      <c r="F62" s="241">
        <f t="shared" si="0"/>
        <v>0</v>
      </c>
      <c r="G62" s="255">
        <f t="shared" si="4"/>
        <v>0</v>
      </c>
      <c r="H62">
        <v>699270.47</v>
      </c>
      <c r="I62" s="243">
        <f>VLOOKUP(A62,Sheet1!$C$2:$F$84,4,FALSE)</f>
        <v>699270.47</v>
      </c>
      <c r="J62" s="241">
        <f t="shared" si="1"/>
        <v>0</v>
      </c>
      <c r="K62" s="255">
        <f t="shared" si="5"/>
        <v>0</v>
      </c>
      <c r="L62" s="331">
        <v>140.13721100000001</v>
      </c>
      <c r="M62" s="240">
        <f>VLOOKUP(A62,Sheet1!$C$2:$G$84,5,FALSE)</f>
        <v>141.13999999999999</v>
      </c>
      <c r="N62" s="241">
        <f t="shared" si="10"/>
        <v>-1.0027889999999786</v>
      </c>
      <c r="O62" s="255">
        <f t="shared" si="11"/>
        <v>-7.1557653999999998E-3</v>
      </c>
      <c r="P62">
        <v>1233908.1399999999</v>
      </c>
      <c r="Q62" s="240">
        <f>VLOOKUP(A62,Sheet1!$C$2:$H$84,6,FALSE)</f>
        <v>1242741.75</v>
      </c>
      <c r="R62" s="241">
        <f t="shared" si="18"/>
        <v>-8833.6100000001024</v>
      </c>
      <c r="S62" s="255">
        <f t="shared" si="7"/>
        <v>-7.1590498999999997E-3</v>
      </c>
      <c r="T62" s="10"/>
      <c r="U62" s="320" t="s">
        <v>407</v>
      </c>
    </row>
    <row r="63" spans="1:37" s="52" customFormat="1">
      <c r="A63" s="293">
        <f>VLOOKUP(U63,Sheet1!$C$2:$C$84,1,FALSE)</f>
        <v>2113382</v>
      </c>
      <c r="B63" s="320">
        <v>874039100</v>
      </c>
      <c r="C63" s="320" t="s">
        <v>501</v>
      </c>
      <c r="D63">
        <v>7300</v>
      </c>
      <c r="E63" s="240">
        <f>VLOOKUP(A63,Sheet1!$C$2:$E$84,3,FALSE)</f>
        <v>7300</v>
      </c>
      <c r="F63" s="241">
        <f t="shared" si="0"/>
        <v>0</v>
      </c>
      <c r="G63" s="255">
        <f t="shared" si="4"/>
        <v>0</v>
      </c>
      <c r="H63">
        <v>844973.45</v>
      </c>
      <c r="I63" s="243">
        <f>VLOOKUP(A63,Sheet1!$C$2:$F$84,4,FALSE)</f>
        <v>844973.45</v>
      </c>
      <c r="J63" s="241">
        <f t="shared" si="1"/>
        <v>0</v>
      </c>
      <c r="K63" s="255">
        <f t="shared" si="5"/>
        <v>0</v>
      </c>
      <c r="L63" s="331">
        <v>117.15</v>
      </c>
      <c r="M63" s="240">
        <f>VLOOKUP(A63,Sheet1!$C$2:$G$84,5,FALSE)</f>
        <v>117.15</v>
      </c>
      <c r="N63" s="241">
        <f t="shared" si="10"/>
        <v>0</v>
      </c>
      <c r="O63" s="255">
        <f t="shared" si="11"/>
        <v>0</v>
      </c>
      <c r="P63">
        <v>855195</v>
      </c>
      <c r="Q63" s="240">
        <f>VLOOKUP(A63,Sheet1!$C$2:$H$84,6,FALSE)</f>
        <v>855195</v>
      </c>
      <c r="R63" s="241">
        <f t="shared" si="18"/>
        <v>0</v>
      </c>
      <c r="S63" s="255">
        <f t="shared" si="7"/>
        <v>0</v>
      </c>
      <c r="T63" s="10"/>
      <c r="U63" s="320">
        <v>2113382</v>
      </c>
    </row>
    <row r="64" spans="1:37" s="52" customFormat="1">
      <c r="A64" s="293">
        <f>VLOOKUP(U64,Sheet1!$C$2:$C$84,1,FALSE)</f>
        <v>6869302</v>
      </c>
      <c r="B64" s="320">
        <v>686930009</v>
      </c>
      <c r="C64" s="320" t="s">
        <v>502</v>
      </c>
      <c r="D64">
        <v>7743</v>
      </c>
      <c r="E64" s="240">
        <f>VLOOKUP(A64,Sheet1!$C$2:$E$84,3,FALSE)</f>
        <v>7743</v>
      </c>
      <c r="F64" s="241">
        <f t="shared" si="0"/>
        <v>0</v>
      </c>
      <c r="G64" s="255">
        <f t="shared" si="4"/>
        <v>0</v>
      </c>
      <c r="H64">
        <v>192536.19</v>
      </c>
      <c r="I64" s="243">
        <f>VLOOKUP(A64,Sheet1!$C$2:$F$84,4,FALSE)</f>
        <v>232667.92</v>
      </c>
      <c r="J64" s="241">
        <f t="shared" si="1"/>
        <v>-40131.73000000001</v>
      </c>
      <c r="K64" s="255">
        <f t="shared" si="5"/>
        <v>-0.2084373333</v>
      </c>
      <c r="L64" s="331">
        <v>39.631864</v>
      </c>
      <c r="M64" s="240">
        <f>VLOOKUP(A64,Sheet1!$C$2:$G$84,5,FALSE)</f>
        <v>39.78</v>
      </c>
      <c r="N64" s="241">
        <f t="shared" si="10"/>
        <v>-0.14813600000000093</v>
      </c>
      <c r="O64" s="255">
        <f t="shared" si="11"/>
        <v>-3.7378005000000001E-3</v>
      </c>
      <c r="P64">
        <v>306869.52</v>
      </c>
      <c r="Q64" s="240">
        <f>VLOOKUP(A64,Sheet1!$C$2:$H$84,6,FALSE)</f>
        <v>307995.23</v>
      </c>
      <c r="R64" s="241">
        <f t="shared" si="18"/>
        <v>-1125.7099999999627</v>
      </c>
      <c r="S64" s="255">
        <f t="shared" si="7"/>
        <v>-3.6683669E-3</v>
      </c>
      <c r="T64" s="10"/>
      <c r="U64" s="320">
        <v>6869302</v>
      </c>
    </row>
    <row r="65" spans="1:16378" s="52" customFormat="1">
      <c r="A65" s="293">
        <f>VLOOKUP(U65,Sheet1!$C$2:$C$84,1,FALSE)</f>
        <v>2124533</v>
      </c>
      <c r="B65" s="320">
        <v>878742204</v>
      </c>
      <c r="C65" s="320" t="s">
        <v>503</v>
      </c>
      <c r="D65">
        <v>15000</v>
      </c>
      <c r="E65" s="240">
        <f>VLOOKUP(A65,Sheet1!$C$2:$E$84,3,FALSE)</f>
        <v>15000</v>
      </c>
      <c r="F65" s="241">
        <f t="shared" si="0"/>
        <v>0</v>
      </c>
      <c r="G65" s="255">
        <f t="shared" si="4"/>
        <v>0</v>
      </c>
      <c r="H65">
        <v>340718.02</v>
      </c>
      <c r="I65" s="243">
        <f>VLOOKUP(A65,Sheet1!$C$2:$F$84,4,FALSE)</f>
        <v>340869.47</v>
      </c>
      <c r="J65" s="241">
        <f t="shared" si="1"/>
        <v>-151.44999999995343</v>
      </c>
      <c r="K65" s="255">
        <f t="shared" si="5"/>
        <v>-4.445025E-4</v>
      </c>
      <c r="L65" s="331">
        <v>26.49</v>
      </c>
      <c r="M65" s="240">
        <f>VLOOKUP(A65,Sheet1!$C$2:$G$84,5,FALSE)</f>
        <v>26.49</v>
      </c>
      <c r="N65" s="241">
        <f t="shared" si="10"/>
        <v>0</v>
      </c>
      <c r="O65" s="255">
        <f t="shared" si="11"/>
        <v>0</v>
      </c>
      <c r="P65">
        <v>397350</v>
      </c>
      <c r="Q65" s="240">
        <f>VLOOKUP(A65,Sheet1!$C$2:$H$84,6,FALSE)</f>
        <v>397350</v>
      </c>
      <c r="R65" s="241">
        <f t="shared" si="18"/>
        <v>0</v>
      </c>
      <c r="S65" s="255">
        <f t="shared" si="7"/>
        <v>0</v>
      </c>
      <c r="T65" s="10"/>
      <c r="U65" s="320">
        <v>2124533</v>
      </c>
    </row>
    <row r="66" spans="1:16378" s="52" customFormat="1">
      <c r="A66" s="293">
        <f>VLOOKUP(U66,Sheet1!$C$2:$C$84,1,FALSE)</f>
        <v>5999330</v>
      </c>
      <c r="B66" s="320">
        <v>599933900</v>
      </c>
      <c r="C66" s="320" t="s">
        <v>504</v>
      </c>
      <c r="D66">
        <v>3050</v>
      </c>
      <c r="E66" s="240">
        <f>VLOOKUP(A66,Sheet1!$C$2:$E$84,3,FALSE)</f>
        <v>3050</v>
      </c>
      <c r="F66" s="241">
        <f t="shared" si="0"/>
        <v>0</v>
      </c>
      <c r="G66" s="255">
        <f t="shared" si="4"/>
        <v>0</v>
      </c>
      <c r="H66">
        <v>546282.9</v>
      </c>
      <c r="I66" s="243">
        <f>VLOOKUP(A66,Sheet1!$C$2:$F$84,4,FALSE)</f>
        <v>546282.9</v>
      </c>
      <c r="J66" s="241">
        <f t="shared" si="1"/>
        <v>0</v>
      </c>
      <c r="K66" s="255">
        <f t="shared" si="5"/>
        <v>0</v>
      </c>
      <c r="L66" s="331">
        <v>408.25515100000001</v>
      </c>
      <c r="M66" s="240">
        <f>VLOOKUP(A66,Sheet1!$C$2:$G$84,5,FALSE)</f>
        <v>411.18</v>
      </c>
      <c r="N66" s="241">
        <f t="shared" si="10"/>
        <v>-2.9248489999999947</v>
      </c>
      <c r="O66" s="255">
        <f t="shared" si="11"/>
        <v>-7.1642672000000003E-3</v>
      </c>
      <c r="P66">
        <v>1245178.21</v>
      </c>
      <c r="Q66" s="240">
        <f>VLOOKUP(A66,Sheet1!$C$2:$H$84,6,FALSE)</f>
        <v>1254092.51</v>
      </c>
      <c r="R66" s="241">
        <f t="shared" si="18"/>
        <v>-8914.3000000000466</v>
      </c>
      <c r="S66" s="255">
        <f t="shared" si="7"/>
        <v>-7.1590556000000003E-3</v>
      </c>
      <c r="T66" s="10"/>
      <c r="U66" s="320">
        <v>5999330</v>
      </c>
    </row>
    <row r="67" spans="1:16378" s="52" customFormat="1">
      <c r="A67" s="293" t="str">
        <f>VLOOKUP(U67,Sheet1!$C$2:$C$84,1,FALSE)</f>
        <v>B61JC67</v>
      </c>
      <c r="B67" s="320" t="s">
        <v>505</v>
      </c>
      <c r="C67" s="320" t="s">
        <v>506</v>
      </c>
      <c r="D67">
        <v>27227</v>
      </c>
      <c r="E67" s="240">
        <f>VLOOKUP(A67,Sheet1!$C$2:$E$84,3,FALSE)</f>
        <v>27227</v>
      </c>
      <c r="F67" s="241">
        <f t="shared" si="0"/>
        <v>0</v>
      </c>
      <c r="G67" s="255">
        <f t="shared" si="4"/>
        <v>0</v>
      </c>
      <c r="H67">
        <v>274672.34000000003</v>
      </c>
      <c r="I67" s="243">
        <f>VLOOKUP(A67,Sheet1!$C$2:$F$84,4,FALSE)</f>
        <v>274669.25</v>
      </c>
      <c r="J67" s="241">
        <f t="shared" si="1"/>
        <v>3.0900000000256114</v>
      </c>
      <c r="K67" s="255">
        <f t="shared" si="5"/>
        <v>1.12498E-5</v>
      </c>
      <c r="L67" s="331">
        <v>8.579504</v>
      </c>
      <c r="M67" s="240">
        <f>VLOOKUP(A67,Sheet1!$C$2:$G$84,5,FALSE)</f>
        <v>8.6199999999999992</v>
      </c>
      <c r="N67" s="241">
        <f t="shared" ref="N67:N72" si="19">L67-M67</f>
        <v>-4.0495999999999199E-2</v>
      </c>
      <c r="O67" s="255">
        <f t="shared" ref="O67:O72" si="20">ROUND(N67/L67,10)</f>
        <v>-4.7200864000000002E-3</v>
      </c>
      <c r="P67">
        <v>233594.15</v>
      </c>
      <c r="Q67" s="240">
        <f>VLOOKUP(A67,Sheet1!$C$2:$H$84,6,FALSE)</f>
        <v>234665.36</v>
      </c>
      <c r="R67" s="241">
        <f t="shared" si="18"/>
        <v>-1071.2099999999919</v>
      </c>
      <c r="S67" s="255">
        <f t="shared" si="7"/>
        <v>-4.5857741000000004E-3</v>
      </c>
      <c r="T67" s="10"/>
      <c r="U67" s="320" t="s">
        <v>413</v>
      </c>
    </row>
    <row r="68" spans="1:16378" s="52" customFormat="1">
      <c r="A68" s="293" t="str">
        <f>VLOOKUP(U68,Sheet1!$C$2:$C$84,1,FALSE)</f>
        <v>BRTR118</v>
      </c>
      <c r="B68" s="320" t="s">
        <v>415</v>
      </c>
      <c r="C68" s="320" t="s">
        <v>507</v>
      </c>
      <c r="D68">
        <v>20000</v>
      </c>
      <c r="E68" s="240">
        <f>VLOOKUP(A68,Sheet1!$C$2:$E$84,3,FALSE)</f>
        <v>20000</v>
      </c>
      <c r="F68" s="241">
        <f t="shared" si="0"/>
        <v>0</v>
      </c>
      <c r="G68" s="255">
        <f t="shared" si="4"/>
        <v>0</v>
      </c>
      <c r="H68">
        <v>223700</v>
      </c>
      <c r="I68" s="243">
        <f>VLOOKUP(A68,Sheet1!$C$2:$F$84,4,FALSE)</f>
        <v>223700</v>
      </c>
      <c r="J68" s="241">
        <f t="shared" si="1"/>
        <v>0</v>
      </c>
      <c r="K68" s="255">
        <f t="shared" si="5"/>
        <v>0</v>
      </c>
      <c r="L68" s="331">
        <v>17.28</v>
      </c>
      <c r="M68" s="240">
        <f>VLOOKUP(A68,Sheet1!$C$2:$G$84,5,FALSE)</f>
        <v>17.28</v>
      </c>
      <c r="N68" s="241">
        <f t="shared" si="19"/>
        <v>0</v>
      </c>
      <c r="O68" s="255">
        <f t="shared" si="20"/>
        <v>0</v>
      </c>
      <c r="P68">
        <v>345600</v>
      </c>
      <c r="Q68" s="240">
        <f>VLOOKUP(A68,Sheet1!$C$2:$H$84,6,FALSE)</f>
        <v>345600</v>
      </c>
      <c r="R68" s="241">
        <f t="shared" si="18"/>
        <v>0</v>
      </c>
      <c r="S68" s="255">
        <f t="shared" si="7"/>
        <v>0</v>
      </c>
      <c r="T68" s="10"/>
      <c r="U68" s="320" t="s">
        <v>416</v>
      </c>
    </row>
    <row r="69" spans="1:16378" s="52" customFormat="1">
      <c r="A69" s="293" t="str">
        <f>VLOOKUP(U69,Sheet1!$C$2:$C$84,1,FALSE)</f>
        <v>BJFSR88</v>
      </c>
      <c r="B69" s="320" t="s">
        <v>418</v>
      </c>
      <c r="C69" s="320" t="s">
        <v>508</v>
      </c>
      <c r="D69">
        <v>12700</v>
      </c>
      <c r="E69" s="240">
        <f>VLOOKUP(A69,Sheet1!$C$2:$E$84,3,FALSE)</f>
        <v>12700</v>
      </c>
      <c r="F69" s="241">
        <f t="shared" si="0"/>
        <v>0</v>
      </c>
      <c r="G69" s="255">
        <f t="shared" si="4"/>
        <v>0</v>
      </c>
      <c r="H69">
        <v>868697.36</v>
      </c>
      <c r="I69" s="243">
        <f>VLOOKUP(A69,Sheet1!$C$2:$F$84,4,FALSE)</f>
        <v>868697.36</v>
      </c>
      <c r="J69" s="241">
        <f t="shared" si="1"/>
        <v>0</v>
      </c>
      <c r="K69" s="255">
        <f t="shared" si="5"/>
        <v>0</v>
      </c>
      <c r="L69" s="331">
        <v>27.85</v>
      </c>
      <c r="M69" s="240">
        <f>VLOOKUP(A69,Sheet1!$C$2:$G$84,5,FALSE)</f>
        <v>27.85</v>
      </c>
      <c r="N69" s="241">
        <f t="shared" si="19"/>
        <v>0</v>
      </c>
      <c r="O69" s="255">
        <f t="shared" si="20"/>
        <v>0</v>
      </c>
      <c r="P69">
        <v>353695</v>
      </c>
      <c r="Q69" s="240">
        <f>VLOOKUP(A69,Sheet1!$C$2:$H$84,6,FALSE)</f>
        <v>353695</v>
      </c>
      <c r="R69" s="241">
        <f t="shared" si="18"/>
        <v>0</v>
      </c>
      <c r="S69" s="255">
        <f t="shared" si="7"/>
        <v>0</v>
      </c>
      <c r="T69" s="10"/>
      <c r="U69" s="320" t="s">
        <v>419</v>
      </c>
    </row>
    <row r="70" spans="1:16378" s="52" customFormat="1">
      <c r="A70" s="293">
        <f>VLOOKUP(U70,Sheet1!$C$2:$C$84,1,FALSE)</f>
        <v>6916781</v>
      </c>
      <c r="B70" s="320">
        <v>691678007</v>
      </c>
      <c r="C70" s="320" t="s">
        <v>421</v>
      </c>
      <c r="D70">
        <v>16642</v>
      </c>
      <c r="E70" s="240">
        <f>VLOOKUP(A70,Sheet1!$C$2:$E$84,3,FALSE)</f>
        <v>16642</v>
      </c>
      <c r="F70" s="241">
        <f t="shared" si="0"/>
        <v>0</v>
      </c>
      <c r="G70" s="255">
        <f t="shared" si="4"/>
        <v>0</v>
      </c>
      <c r="H70">
        <v>282152.92</v>
      </c>
      <c r="I70" s="243">
        <f>VLOOKUP(A70,Sheet1!$C$2:$F$84,4,FALSE)</f>
        <v>282152.90999999997</v>
      </c>
      <c r="J70" s="241">
        <f t="shared" si="1"/>
        <v>1.0000000009313226E-2</v>
      </c>
      <c r="K70" s="255">
        <f t="shared" si="5"/>
        <v>3.5399999999999999E-8</v>
      </c>
      <c r="L70" s="331">
        <v>18.575648000000001</v>
      </c>
      <c r="M70" s="240">
        <f>VLOOKUP(A70,Sheet1!$C$2:$G$84,5,FALSE)</f>
        <v>18.670000000000002</v>
      </c>
      <c r="N70" s="241">
        <f t="shared" si="19"/>
        <v>-9.4352000000000658E-2</v>
      </c>
      <c r="O70" s="255">
        <f t="shared" si="20"/>
        <v>-5.0793382999999998E-3</v>
      </c>
      <c r="P70">
        <v>309135.94</v>
      </c>
      <c r="Q70" s="240">
        <f>VLOOKUP(A70,Sheet1!$C$2:$H$84,6,FALSE)</f>
        <v>310733.63</v>
      </c>
      <c r="R70" s="241">
        <f t="shared" si="18"/>
        <v>-1597.6900000000023</v>
      </c>
      <c r="S70" s="255">
        <f t="shared" si="7"/>
        <v>-5.1682441000000003E-3</v>
      </c>
      <c r="T70" s="10"/>
      <c r="U70" s="320">
        <v>6916781</v>
      </c>
    </row>
    <row r="71" spans="1:16378" s="52" customFormat="1">
      <c r="A71" s="293">
        <f>VLOOKUP(U71,Sheet1!$C$2:$C$84,1,FALSE)</f>
        <v>4031879</v>
      </c>
      <c r="B71" s="320">
        <v>403187909</v>
      </c>
      <c r="C71" s="320" t="s">
        <v>509</v>
      </c>
      <c r="D71">
        <v>28682</v>
      </c>
      <c r="E71" s="240">
        <f>VLOOKUP(A71,Sheet1!$C$2:$E$84,3,FALSE)</f>
        <v>28682</v>
      </c>
      <c r="F71" s="241">
        <f t="shared" si="0"/>
        <v>0</v>
      </c>
      <c r="G71" s="255">
        <f t="shared" si="4"/>
        <v>0</v>
      </c>
      <c r="H71">
        <v>595034.87</v>
      </c>
      <c r="I71" s="243">
        <f>VLOOKUP(A71,Sheet1!$C$2:$F$84,4,FALSE)</f>
        <v>595034.88</v>
      </c>
      <c r="J71" s="241">
        <f t="shared" si="1"/>
        <v>-1.0000000009313226E-2</v>
      </c>
      <c r="K71" s="255">
        <f t="shared" si="5"/>
        <v>-1.6800000000000002E-8</v>
      </c>
      <c r="L71" s="331">
        <v>31.967041999999999</v>
      </c>
      <c r="M71" s="240">
        <f>VLOOKUP(A71,Sheet1!$C$2:$G$84,5,FALSE)</f>
        <v>32.200000000000003</v>
      </c>
      <c r="N71" s="241">
        <f t="shared" si="19"/>
        <v>-0.23295800000000355</v>
      </c>
      <c r="O71" s="255">
        <f t="shared" si="20"/>
        <v>-7.2874430999999998E-3</v>
      </c>
      <c r="P71">
        <v>916878.71</v>
      </c>
      <c r="Q71" s="240">
        <f>VLOOKUP(A71,Sheet1!$C$2:$H$84,6,FALSE)</f>
        <v>923442.69</v>
      </c>
      <c r="R71" s="241">
        <f t="shared" si="18"/>
        <v>-6563.9799999999814</v>
      </c>
      <c r="S71" s="255">
        <f t="shared" si="7"/>
        <v>-7.1590493999999999E-3</v>
      </c>
      <c r="T71" s="10"/>
      <c r="U71" s="320">
        <v>4031879</v>
      </c>
    </row>
    <row r="72" spans="1:16378" s="52" customFormat="1">
      <c r="A72" s="293" t="str">
        <f>VLOOKUP(U72,Sheet1!$C$2:$C$84,1,FALSE)</f>
        <v>B1P16F1</v>
      </c>
      <c r="B72" s="320">
        <v>925458101</v>
      </c>
      <c r="C72" s="320" t="s">
        <v>510</v>
      </c>
      <c r="D72">
        <v>17000</v>
      </c>
      <c r="E72" s="240">
        <f>VLOOKUP(A72,Sheet1!$C$2:$E$84,3,FALSE)</f>
        <v>17000</v>
      </c>
      <c r="F72" s="241">
        <f t="shared" ref="F72" si="21">D72-E72</f>
        <v>0</v>
      </c>
      <c r="G72" s="255">
        <f t="shared" ref="G72" si="22">ROUND(F72/D72,10)</f>
        <v>0</v>
      </c>
      <c r="H72">
        <v>244660.94</v>
      </c>
      <c r="I72" s="243">
        <f>VLOOKUP(A72,Sheet1!$C$2:$F$84,4,FALSE)</f>
        <v>244660.94</v>
      </c>
      <c r="J72" s="241">
        <f t="shared" ref="J72" si="23">H72-I72</f>
        <v>0</v>
      </c>
      <c r="K72" s="255">
        <f t="shared" ref="K72" si="24">ROUND(J72/H72,10)</f>
        <v>0</v>
      </c>
      <c r="L72" s="331">
        <v>11.1</v>
      </c>
      <c r="M72" s="240">
        <f>VLOOKUP(A72,Sheet1!$C$2:$G$84,5,FALSE)</f>
        <v>11.1</v>
      </c>
      <c r="N72" s="241">
        <f t="shared" si="19"/>
        <v>0</v>
      </c>
      <c r="O72" s="255">
        <f t="shared" si="20"/>
        <v>0</v>
      </c>
      <c r="P72">
        <v>188700</v>
      </c>
      <c r="Q72" s="240">
        <f>VLOOKUP(A72,Sheet1!$C$2:$H$84,6,FALSE)</f>
        <v>188700</v>
      </c>
      <c r="R72" s="241">
        <f t="shared" ref="R72" si="25">P72-Q72</f>
        <v>0</v>
      </c>
      <c r="S72" s="255">
        <f t="shared" ref="S72" si="26">ROUND(R72/P72,10)</f>
        <v>0</v>
      </c>
      <c r="T72" s="10"/>
      <c r="U72" s="320" t="s">
        <v>424</v>
      </c>
    </row>
    <row r="73" spans="1:16378" s="52" customFormat="1">
      <c r="A73" s="293">
        <f>VLOOKUP(U73,Sheet1!$C$2:$C$84,1,FALSE)</f>
        <v>6986041</v>
      </c>
      <c r="B73" s="320">
        <v>698604006</v>
      </c>
      <c r="C73" s="320" t="s">
        <v>511</v>
      </c>
      <c r="D73">
        <v>8000</v>
      </c>
      <c r="E73" s="240">
        <f>VLOOKUP(A73,Sheet1!$C$2:$E$84,3,FALSE)</f>
        <v>8000</v>
      </c>
      <c r="F73" s="241">
        <f t="shared" ref="F73:F74" si="27">D73-E73</f>
        <v>0</v>
      </c>
      <c r="G73" s="255">
        <f t="shared" ref="G73:G74" si="28">ROUND(F73/D73,10)</f>
        <v>0</v>
      </c>
      <c r="H73">
        <v>210938.62</v>
      </c>
      <c r="I73" s="243">
        <f>VLOOKUP(A73,Sheet1!$C$2:$F$84,4,FALSE)</f>
        <v>210938.62</v>
      </c>
      <c r="J73" s="241">
        <f t="shared" ref="J73:J74" si="29">H73-I73</f>
        <v>0</v>
      </c>
      <c r="K73" s="255">
        <f t="shared" ref="K73:K74" si="30">ROUND(J73/H73,10)</f>
        <v>0</v>
      </c>
      <c r="L73" s="331">
        <v>44.828042000000003</v>
      </c>
      <c r="M73" s="240">
        <f>VLOOKUP(A73,Sheet1!$C$2:$G$84,5,FALSE)</f>
        <v>44.99</v>
      </c>
      <c r="N73" s="241">
        <f t="shared" ref="N73:N74" si="31">L73-M73</f>
        <v>-0.16195799999999849</v>
      </c>
      <c r="O73" s="255">
        <f t="shared" ref="O73:O74" si="32">ROUND(N73/L73,10)</f>
        <v>-3.6128725000000002E-3</v>
      </c>
      <c r="P73">
        <v>358624.33</v>
      </c>
      <c r="Q73" s="240">
        <f>VLOOKUP(A73,Sheet1!$C$2:$H$84,6,FALSE)</f>
        <v>359939.89</v>
      </c>
      <c r="R73" s="241">
        <f t="shared" ref="R73:R74" si="33">P73-Q73</f>
        <v>-1315.5599999999977</v>
      </c>
      <c r="S73" s="255">
        <f t="shared" ref="S73:S74" si="34">ROUND(R73/P73,10)</f>
        <v>-3.6683511999999999E-3</v>
      </c>
      <c r="T73" s="10"/>
      <c r="U73" s="320">
        <v>6986041</v>
      </c>
    </row>
    <row r="74" spans="1:16378" s="52" customFormat="1">
      <c r="A74" s="293"/>
      <c r="B74" s="320"/>
      <c r="C74" s="320"/>
      <c r="D74"/>
      <c r="E74" s="240"/>
      <c r="F74" s="241"/>
      <c r="G74" s="255"/>
      <c r="H74"/>
      <c r="I74" s="243"/>
      <c r="J74" s="241"/>
      <c r="K74" s="255"/>
      <c r="L74" s="331"/>
      <c r="M74" s="240"/>
      <c r="N74" s="241"/>
      <c r="O74" s="255"/>
      <c r="P74"/>
      <c r="Q74" s="240"/>
      <c r="R74" s="241"/>
      <c r="S74" s="255"/>
      <c r="T74" s="10"/>
      <c r="U74" s="320"/>
    </row>
    <row r="75" spans="1:16378" s="52" customFormat="1">
      <c r="A75" s="293"/>
      <c r="B75" s="320"/>
      <c r="C75" s="320"/>
      <c r="D75"/>
      <c r="E75" s="240"/>
      <c r="F75" s="241"/>
      <c r="G75" s="255"/>
      <c r="H75"/>
      <c r="I75" s="243"/>
      <c r="J75" s="241"/>
      <c r="K75" s="255"/>
      <c r="L75" s="331"/>
      <c r="M75" s="240"/>
      <c r="N75" s="241"/>
      <c r="O75" s="255"/>
      <c r="P75"/>
      <c r="Q75" s="240"/>
      <c r="R75" s="241"/>
      <c r="S75" s="255"/>
      <c r="T75" s="10"/>
      <c r="U75" s="320"/>
    </row>
    <row r="76" spans="1:16378" s="52" customFormat="1">
      <c r="A76" s="293"/>
      <c r="B76"/>
      <c r="C76"/>
      <c r="D76"/>
      <c r="E76" s="240"/>
      <c r="F76" s="241"/>
      <c r="G76" s="255"/>
      <c r="H76"/>
      <c r="I76" s="243"/>
      <c r="J76" s="241"/>
      <c r="K76" s="255"/>
      <c r="L76" s="331"/>
      <c r="M76" s="240"/>
      <c r="N76" s="241"/>
      <c r="O76" s="255"/>
      <c r="P76"/>
      <c r="Q76" s="240"/>
      <c r="R76" s="241"/>
      <c r="S76" s="255"/>
      <c r="T76" s="10"/>
      <c r="U76" s="320"/>
    </row>
    <row r="77" spans="1:16378" s="52" customFormat="1">
      <c r="A77" s="174" t="s">
        <v>143</v>
      </c>
      <c r="B77" s="174"/>
      <c r="C77" s="173"/>
      <c r="D77" s="244"/>
      <c r="E77" s="240"/>
      <c r="F77" s="241"/>
      <c r="G77" s="255"/>
      <c r="H77" s="244"/>
      <c r="I77" s="243"/>
      <c r="J77" s="241"/>
      <c r="K77" s="255"/>
      <c r="L77" s="332"/>
      <c r="M77" s="240"/>
      <c r="N77" s="241"/>
      <c r="O77" s="255"/>
      <c r="P77" s="244"/>
      <c r="Q77" s="240"/>
      <c r="R77" s="241"/>
      <c r="S77" s="255"/>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5"/>
      <c r="E78" s="246"/>
      <c r="F78" s="241"/>
      <c r="G78" s="241"/>
      <c r="H78" s="245"/>
      <c r="I78" s="247"/>
      <c r="J78" s="241"/>
      <c r="K78" s="255"/>
      <c r="L78" s="333"/>
      <c r="M78" s="247"/>
      <c r="N78" s="241"/>
      <c r="O78" s="255"/>
      <c r="P78" s="244"/>
      <c r="Q78" s="247"/>
      <c r="R78" s="241"/>
      <c r="S78" s="255"/>
    </row>
    <row r="79" spans="1:16378" ht="13.5" thickBot="1">
      <c r="A79" s="53"/>
      <c r="B79" s="53"/>
      <c r="C79" s="53"/>
      <c r="D79" s="248">
        <f t="shared" ref="D79:S79" si="35">SUM(D3:D78)</f>
        <v>1493524</v>
      </c>
      <c r="E79" s="249">
        <f t="shared" si="35"/>
        <v>1493524</v>
      </c>
      <c r="F79" s="250">
        <f t="shared" si="35"/>
        <v>0</v>
      </c>
      <c r="G79" s="286">
        <f t="shared" si="4"/>
        <v>0</v>
      </c>
      <c r="H79" s="248">
        <f>SUM(H3:H77)</f>
        <v>32757867.760000002</v>
      </c>
      <c r="I79" s="249">
        <f>SUM(I3:I77)</f>
        <v>32765816.410000004</v>
      </c>
      <c r="J79" s="250">
        <f t="shared" si="35"/>
        <v>-7948.6499999999069</v>
      </c>
      <c r="K79" s="287">
        <f>ROUND(J79/H79,10)</f>
        <v>-2.426486E-4</v>
      </c>
      <c r="L79" s="334">
        <f>SUM(L3:L78)</f>
        <v>7616.6831369999991</v>
      </c>
      <c r="M79" s="249">
        <f t="shared" si="35"/>
        <v>7638.1100000000006</v>
      </c>
      <c r="N79" s="250">
        <f t="shared" si="35"/>
        <v>-21.426862999999983</v>
      </c>
      <c r="O79" s="287">
        <f>ROUND(N79/L79,10)</f>
        <v>-2.8131488E-3</v>
      </c>
      <c r="P79" s="248">
        <f t="shared" si="35"/>
        <v>48809376.439999998</v>
      </c>
      <c r="Q79" s="249">
        <f t="shared" si="35"/>
        <v>48947067.909999996</v>
      </c>
      <c r="R79" s="250">
        <f t="shared" si="35"/>
        <v>-137691.46999999986</v>
      </c>
      <c r="S79" s="316">
        <f t="shared" si="35"/>
        <v>-0.17626251139999999</v>
      </c>
    </row>
    <row r="80" spans="1:16378" ht="14.25" thickTop="1" thickBot="1">
      <c r="H80" s="251"/>
      <c r="I80" s="251"/>
    </row>
    <row r="81" spans="1:9" ht="13.5" thickBot="1">
      <c r="A81" s="150" t="s">
        <v>83</v>
      </c>
      <c r="B81" s="277"/>
      <c r="C81" s="151"/>
      <c r="D81" s="252"/>
      <c r="E81" s="252"/>
      <c r="F81" s="252"/>
      <c r="G81" s="252"/>
      <c r="H81" s="253"/>
      <c r="I81" s="254"/>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737249.48</v>
      </c>
      <c r="D4">
        <v>735096.44</v>
      </c>
      <c r="E4" s="79">
        <f>C4-D4</f>
        <v>2153.0400000000373</v>
      </c>
      <c r="F4" s="264">
        <f>ROUND(E4/C4,10)</f>
        <v>2.9203683000000001E-3</v>
      </c>
      <c r="G4" s="80"/>
    </row>
    <row r="5" spans="1:16384" ht="13.9" customHeight="1">
      <c r="A5" t="s">
        <v>513</v>
      </c>
      <c r="B5" t="s">
        <v>521</v>
      </c>
      <c r="C5">
        <v>14218.92</v>
      </c>
      <c r="D5">
        <v>14284.13</v>
      </c>
      <c r="E5" s="79">
        <f t="shared" ref="E5:E16" si="0">C5-D5</f>
        <v>-65.209999999999127</v>
      </c>
      <c r="F5" s="264">
        <f t="shared" ref="F5:F18" si="1">ROUND(E5/C5,10)</f>
        <v>-4.586143E-3</v>
      </c>
      <c r="G5" s="80"/>
    </row>
    <row r="6" spans="1:16384" ht="13.9" customHeight="1">
      <c r="A6" t="s">
        <v>517</v>
      </c>
      <c r="B6" t="s">
        <v>522</v>
      </c>
      <c r="C6">
        <v>35541.160000000003</v>
      </c>
      <c r="D6">
        <v>35804.26</v>
      </c>
      <c r="E6" s="79">
        <f t="shared" si="0"/>
        <v>-263.09999999999854</v>
      </c>
      <c r="F6" s="264">
        <f t="shared" si="1"/>
        <v>-7.4026847000000003E-3</v>
      </c>
      <c r="G6" s="80"/>
    </row>
    <row r="7" spans="1:16384" ht="13.9" customHeight="1">
      <c r="A7" t="s">
        <v>514</v>
      </c>
      <c r="B7" t="s">
        <v>523</v>
      </c>
      <c r="C7">
        <v>26526.5</v>
      </c>
      <c r="D7">
        <v>26716.400000000001</v>
      </c>
      <c r="E7" s="79">
        <f t="shared" si="0"/>
        <v>-189.90000000000146</v>
      </c>
      <c r="F7" s="264">
        <f t="shared" si="1"/>
        <v>-7.1588789000000003E-3</v>
      </c>
      <c r="G7" s="80"/>
    </row>
    <row r="8" spans="1:16384" ht="12.75">
      <c r="A8" t="s">
        <v>515</v>
      </c>
      <c r="B8" t="s">
        <v>524</v>
      </c>
      <c r="C8">
        <v>43954.35</v>
      </c>
      <c r="D8">
        <v>44168.11</v>
      </c>
      <c r="E8" s="79">
        <f t="shared" si="0"/>
        <v>-213.76000000000204</v>
      </c>
      <c r="F8" s="264">
        <f t="shared" si="1"/>
        <v>-4.8632273999999996E-3</v>
      </c>
    </row>
    <row r="9" spans="1:16384" ht="12.75">
      <c r="A9" t="s">
        <v>516</v>
      </c>
      <c r="B9" t="s">
        <v>525</v>
      </c>
      <c r="C9">
        <v>108266.64</v>
      </c>
      <c r="D9">
        <v>108663.8</v>
      </c>
      <c r="E9" s="79">
        <f t="shared" si="0"/>
        <v>-397.16000000000349</v>
      </c>
      <c r="F9" s="264">
        <f t="shared" si="1"/>
        <v>-3.6683507000000001E-3</v>
      </c>
      <c r="G9" s="71"/>
    </row>
    <row r="10" spans="1:16384" ht="12.75">
      <c r="A10" t="s">
        <v>526</v>
      </c>
      <c r="B10" t="s">
        <v>527</v>
      </c>
      <c r="C10">
        <v>14184.16</v>
      </c>
      <c r="D10">
        <v>14306.87</v>
      </c>
      <c r="E10" s="79">
        <f>C10-D10</f>
        <v>-122.71000000000095</v>
      </c>
      <c r="F10" s="264">
        <f t="shared" si="1"/>
        <v>-8.6511995999999994E-3</v>
      </c>
      <c r="G10" s="71"/>
    </row>
    <row r="11" spans="1:16384" ht="12.75">
      <c r="A11" t="s">
        <v>518</v>
      </c>
      <c r="B11" t="s">
        <v>528</v>
      </c>
      <c r="C11">
        <v>23071.01</v>
      </c>
      <c r="D11">
        <v>23210.92</v>
      </c>
      <c r="E11" s="79">
        <f>C11-D11</f>
        <v>-139.90999999999985</v>
      </c>
      <c r="F11" s="264">
        <f t="shared" si="1"/>
        <v>-6.0643205000000004E-3</v>
      </c>
      <c r="G11" s="71"/>
    </row>
    <row r="12" spans="1:16384" ht="12.75">
      <c r="A12" t="s">
        <v>529</v>
      </c>
      <c r="B12" t="s">
        <v>530</v>
      </c>
      <c r="C12">
        <v>6015.35</v>
      </c>
      <c r="D12">
        <v>6046.44</v>
      </c>
      <c r="E12" s="79">
        <f>C12-D12</f>
        <v>-31.089999999999236</v>
      </c>
      <c r="F12" s="264">
        <f>ROUND(E12/C12,10)</f>
        <v>-5.1684440999999999E-3</v>
      </c>
      <c r="G12" s="71"/>
    </row>
    <row r="13" spans="1:16384" ht="12.75">
      <c r="A13" t="s">
        <v>512</v>
      </c>
      <c r="B13" t="s">
        <v>531</v>
      </c>
      <c r="C13">
        <v>-2153.04</v>
      </c>
      <c r="D13">
        <v>0</v>
      </c>
      <c r="E13" s="79">
        <f t="shared" si="0"/>
        <v>-2153.04</v>
      </c>
      <c r="F13" s="264">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4" t="e">
        <f t="shared" si="1"/>
        <v>#DIV/0!</v>
      </c>
      <c r="G14" s="71"/>
    </row>
    <row r="15" spans="1:16384" ht="12.75">
      <c r="A15"/>
      <c r="B15" s="68"/>
      <c r="C15" s="81"/>
      <c r="D15" s="74"/>
      <c r="E15" s="79">
        <f t="shared" si="0"/>
        <v>0</v>
      </c>
      <c r="F15" s="264" t="e">
        <f t="shared" si="1"/>
        <v>#DIV/0!</v>
      </c>
      <c r="G15" s="71"/>
    </row>
    <row r="16" spans="1:16384">
      <c r="A16" s="69"/>
      <c r="B16" s="68"/>
      <c r="C16" s="74"/>
      <c r="D16" s="74"/>
      <c r="E16" s="79">
        <f t="shared" si="0"/>
        <v>0</v>
      </c>
      <c r="F16" s="264" t="e">
        <f t="shared" si="1"/>
        <v>#DIV/0!</v>
      </c>
      <c r="G16" s="75"/>
    </row>
    <row r="17" spans="2:6">
      <c r="C17" s="82"/>
      <c r="D17" s="82"/>
      <c r="E17" s="82"/>
      <c r="F17" s="263"/>
    </row>
    <row r="18" spans="2:6" ht="12.75" thickBot="1">
      <c r="B18" s="83" t="s">
        <v>11</v>
      </c>
      <c r="C18" s="84">
        <f>SUM(C4:C17)</f>
        <v>1006874.53</v>
      </c>
      <c r="D18" s="84">
        <f>SUM(D4:D17)</f>
        <v>1008297.37</v>
      </c>
      <c r="E18" s="84">
        <f>SUM(E4:E17)</f>
        <v>-1422.8399999999674</v>
      </c>
      <c r="F18" s="264">
        <f t="shared" si="1"/>
        <v>-1.4131254E-3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8"/>
      <c r="C38" s="31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6"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3" t="s">
        <v>16</v>
      </c>
      <c r="D1" s="157" t="s">
        <v>5</v>
      </c>
      <c r="E1" s="183" t="s">
        <v>117</v>
      </c>
      <c r="F1" s="272"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514</v>
      </c>
      <c r="C2" s="320" t="s">
        <v>443</v>
      </c>
      <c r="D2" t="s">
        <v>444</v>
      </c>
      <c r="E2">
        <v>5497</v>
      </c>
      <c r="F2">
        <v>5497</v>
      </c>
      <c r="G2" s="262">
        <f>E2-F2</f>
        <v>0</v>
      </c>
      <c r="H2" s="278">
        <f>ROUND(G2/E2,10)</f>
        <v>0</v>
      </c>
      <c r="I2">
        <v>0</v>
      </c>
      <c r="J2">
        <v>0</v>
      </c>
      <c r="K2" s="262">
        <f>I2-J2</f>
        <v>0</v>
      </c>
      <c r="L2" s="278" t="e">
        <f>ROUND(K2/I2,10)</f>
        <v>#DIV/0!</v>
      </c>
      <c r="M2">
        <v>0</v>
      </c>
      <c r="N2">
        <v>0</v>
      </c>
      <c r="O2" s="262">
        <f>M2-N2</f>
        <v>0</v>
      </c>
      <c r="P2" s="278" t="e">
        <f>ROUND(O2/M2,10)</f>
        <v>#DIV/0!</v>
      </c>
      <c r="Q2">
        <v>0</v>
      </c>
      <c r="R2">
        <v>0</v>
      </c>
      <c r="S2" s="262">
        <f>Q2-R2</f>
        <v>0</v>
      </c>
      <c r="T2" s="278" t="e">
        <f>ROUND(S2/Q2,10)</f>
        <v>#DIV/0!</v>
      </c>
      <c r="U2" s="158"/>
      <c r="V2" s="256"/>
      <c r="W2" s="256"/>
      <c r="X2" s="256"/>
    </row>
    <row r="3" spans="1:24" s="69" customFormat="1" ht="12.75">
      <c r="A3" t="s">
        <v>276</v>
      </c>
      <c r="B3" t="s">
        <v>514</v>
      </c>
      <c r="C3" s="320" t="s">
        <v>443</v>
      </c>
      <c r="D3" t="s">
        <v>444</v>
      </c>
      <c r="E3">
        <v>5497</v>
      </c>
      <c r="F3">
        <v>5497</v>
      </c>
      <c r="G3" s="262">
        <f t="shared" ref="G3" si="0">E3-F3</f>
        <v>0</v>
      </c>
      <c r="H3" s="278">
        <f t="shared" ref="H3" si="1">ROUND(G3/E3,10)</f>
        <v>0</v>
      </c>
      <c r="I3">
        <v>0</v>
      </c>
      <c r="J3">
        <v>0</v>
      </c>
      <c r="K3" s="262">
        <f t="shared" ref="K3" si="2">I3-J3</f>
        <v>0</v>
      </c>
      <c r="L3" s="278" t="e">
        <f t="shared" ref="L3" si="3">ROUND(K3/I3,10)</f>
        <v>#DIV/0!</v>
      </c>
      <c r="M3">
        <v>0</v>
      </c>
      <c r="N3">
        <v>0</v>
      </c>
      <c r="O3" s="262">
        <f t="shared" ref="O3:O67" si="4">M3-N3</f>
        <v>0</v>
      </c>
      <c r="P3" s="278" t="e">
        <f t="shared" ref="P3:P67" si="5">ROUND(O3/M3,10)</f>
        <v>#DIV/0!</v>
      </c>
      <c r="Q3">
        <v>0</v>
      </c>
      <c r="R3">
        <v>0</v>
      </c>
      <c r="S3" s="262">
        <f t="shared" ref="S3:S67" si="6">Q3-R3</f>
        <v>0</v>
      </c>
      <c r="T3" s="278" t="e">
        <f t="shared" ref="T3:T67" si="7">ROUND(S3/Q3,10)</f>
        <v>#DIV/0!</v>
      </c>
      <c r="U3" s="158"/>
    </row>
    <row r="4" spans="1:24" s="69" customFormat="1" ht="12.75">
      <c r="A4" t="s">
        <v>276</v>
      </c>
      <c r="B4" t="s">
        <v>514</v>
      </c>
      <c r="C4" s="320">
        <v>599933900</v>
      </c>
      <c r="D4" t="s">
        <v>504</v>
      </c>
      <c r="E4">
        <v>3050</v>
      </c>
      <c r="F4">
        <v>3050</v>
      </c>
      <c r="G4" s="262">
        <f t="shared" ref="G4:G5" si="8">E4-F4</f>
        <v>0</v>
      </c>
      <c r="H4" s="278">
        <f t="shared" ref="H4:H5" si="9">ROUND(G4/E4,10)</f>
        <v>0</v>
      </c>
      <c r="I4">
        <v>0</v>
      </c>
      <c r="J4">
        <v>0</v>
      </c>
      <c r="K4" s="262">
        <f t="shared" ref="K4:K30" si="10">I4-J4</f>
        <v>0</v>
      </c>
      <c r="L4" s="278" t="e">
        <f t="shared" ref="L4:L30" si="11">ROUND(K4/I4,10)</f>
        <v>#DIV/0!</v>
      </c>
      <c r="M4">
        <v>0</v>
      </c>
      <c r="N4">
        <v>0</v>
      </c>
      <c r="O4" s="262">
        <f t="shared" si="4"/>
        <v>0</v>
      </c>
      <c r="P4" s="278" t="e">
        <f t="shared" si="5"/>
        <v>#DIV/0!</v>
      </c>
      <c r="Q4">
        <v>0</v>
      </c>
      <c r="R4">
        <v>0</v>
      </c>
      <c r="S4" s="262">
        <f t="shared" si="6"/>
        <v>0</v>
      </c>
      <c r="T4" s="278" t="e">
        <f t="shared" si="7"/>
        <v>#DIV/0!</v>
      </c>
      <c r="U4" s="158"/>
    </row>
    <row r="5" spans="1:24" s="69" customFormat="1" ht="12.75">
      <c r="A5" t="s">
        <v>276</v>
      </c>
      <c r="B5" t="s">
        <v>514</v>
      </c>
      <c r="C5" s="320">
        <v>599933900</v>
      </c>
      <c r="D5" t="s">
        <v>504</v>
      </c>
      <c r="E5">
        <v>3050</v>
      </c>
      <c r="F5">
        <v>3050</v>
      </c>
      <c r="G5" s="262">
        <f t="shared" si="8"/>
        <v>0</v>
      </c>
      <c r="H5" s="278">
        <f t="shared" si="9"/>
        <v>0</v>
      </c>
      <c r="I5">
        <v>0</v>
      </c>
      <c r="J5">
        <v>0</v>
      </c>
      <c r="K5" s="262">
        <f t="shared" si="10"/>
        <v>0</v>
      </c>
      <c r="L5" s="278" t="e">
        <f t="shared" si="11"/>
        <v>#DIV/0!</v>
      </c>
      <c r="M5">
        <v>0</v>
      </c>
      <c r="N5">
        <v>0</v>
      </c>
      <c r="O5" s="262">
        <f t="shared" si="4"/>
        <v>0</v>
      </c>
      <c r="P5" s="278" t="e">
        <f t="shared" si="5"/>
        <v>#DIV/0!</v>
      </c>
      <c r="Q5">
        <v>0</v>
      </c>
      <c r="R5">
        <v>0</v>
      </c>
      <c r="S5" s="262">
        <f t="shared" si="6"/>
        <v>0</v>
      </c>
      <c r="T5" s="278" t="e">
        <f t="shared" si="7"/>
        <v>#DIV/0!</v>
      </c>
      <c r="U5" s="158"/>
    </row>
    <row r="6" spans="1:24" s="69" customFormat="1" ht="12.75">
      <c r="A6" t="s">
        <v>276</v>
      </c>
      <c r="B6" t="s">
        <v>514</v>
      </c>
      <c r="C6" s="320">
        <v>599933900</v>
      </c>
      <c r="D6" t="s">
        <v>504</v>
      </c>
      <c r="E6">
        <v>3050</v>
      </c>
      <c r="F6">
        <v>3050</v>
      </c>
      <c r="G6" s="262">
        <f t="shared" ref="G6:G29" si="12">E6-F6</f>
        <v>0</v>
      </c>
      <c r="H6" s="278">
        <f t="shared" ref="H6:H29" si="13">ROUND(G6/E6,10)</f>
        <v>0</v>
      </c>
      <c r="I6">
        <v>0</v>
      </c>
      <c r="J6">
        <v>0</v>
      </c>
      <c r="K6" s="262">
        <f t="shared" si="10"/>
        <v>0</v>
      </c>
      <c r="L6" s="278" t="e">
        <f t="shared" si="11"/>
        <v>#DIV/0!</v>
      </c>
      <c r="M6">
        <v>0</v>
      </c>
      <c r="N6">
        <v>0</v>
      </c>
      <c r="O6" s="262">
        <f t="shared" si="4"/>
        <v>0</v>
      </c>
      <c r="P6" s="278" t="e">
        <f t="shared" si="5"/>
        <v>#DIV/0!</v>
      </c>
      <c r="Q6">
        <v>0</v>
      </c>
      <c r="R6">
        <v>0</v>
      </c>
      <c r="S6" s="262">
        <f t="shared" si="6"/>
        <v>0</v>
      </c>
      <c r="T6" s="278" t="e">
        <f t="shared" si="7"/>
        <v>#DIV/0!</v>
      </c>
      <c r="U6" s="158"/>
    </row>
    <row r="7" spans="1:24" s="69" customFormat="1" ht="12.75">
      <c r="A7" t="s">
        <v>276</v>
      </c>
      <c r="B7" t="s">
        <v>514</v>
      </c>
      <c r="C7" s="320">
        <v>403197908</v>
      </c>
      <c r="D7" t="s">
        <v>295</v>
      </c>
      <c r="E7">
        <v>1495</v>
      </c>
      <c r="F7">
        <v>1495</v>
      </c>
      <c r="G7" s="262">
        <f t="shared" si="12"/>
        <v>0</v>
      </c>
      <c r="H7" s="278">
        <f t="shared" si="13"/>
        <v>0</v>
      </c>
      <c r="I7">
        <v>0</v>
      </c>
      <c r="J7">
        <v>0</v>
      </c>
      <c r="K7" s="262">
        <f t="shared" si="10"/>
        <v>0</v>
      </c>
      <c r="L7" s="278" t="e">
        <f t="shared" si="11"/>
        <v>#DIV/0!</v>
      </c>
      <c r="M7">
        <v>0</v>
      </c>
      <c r="N7">
        <v>0</v>
      </c>
      <c r="O7" s="262">
        <f t="shared" si="4"/>
        <v>0</v>
      </c>
      <c r="P7" s="278" t="e">
        <f t="shared" si="5"/>
        <v>#DIV/0!</v>
      </c>
      <c r="Q7">
        <v>0</v>
      </c>
      <c r="R7">
        <v>0</v>
      </c>
      <c r="S7" s="262">
        <f t="shared" si="6"/>
        <v>0</v>
      </c>
      <c r="T7" s="278" t="e">
        <f t="shared" si="7"/>
        <v>#DIV/0!</v>
      </c>
      <c r="U7" s="158"/>
    </row>
    <row r="8" spans="1:24" s="69" customFormat="1" ht="12.75">
      <c r="A8" t="s">
        <v>276</v>
      </c>
      <c r="B8" t="s">
        <v>514</v>
      </c>
      <c r="C8" s="320">
        <v>403197908</v>
      </c>
      <c r="D8" t="s">
        <v>295</v>
      </c>
      <c r="E8">
        <v>2330</v>
      </c>
      <c r="F8">
        <v>2330</v>
      </c>
      <c r="G8" s="262">
        <f t="shared" si="12"/>
        <v>0</v>
      </c>
      <c r="H8" s="278">
        <f t="shared" si="13"/>
        <v>0</v>
      </c>
      <c r="I8">
        <v>0</v>
      </c>
      <c r="J8">
        <v>0</v>
      </c>
      <c r="K8" s="262">
        <f t="shared" si="10"/>
        <v>0</v>
      </c>
      <c r="L8" s="278" t="e">
        <f t="shared" si="11"/>
        <v>#DIV/0!</v>
      </c>
      <c r="M8">
        <v>0</v>
      </c>
      <c r="N8">
        <v>0</v>
      </c>
      <c r="O8" s="262">
        <f t="shared" si="4"/>
        <v>0</v>
      </c>
      <c r="P8" s="278" t="e">
        <f t="shared" si="5"/>
        <v>#DIV/0!</v>
      </c>
      <c r="Q8">
        <v>0</v>
      </c>
      <c r="R8">
        <v>0</v>
      </c>
      <c r="S8" s="262">
        <f t="shared" si="6"/>
        <v>0</v>
      </c>
      <c r="T8" s="278" t="e">
        <f t="shared" si="7"/>
        <v>#DIV/0!</v>
      </c>
      <c r="U8" s="158"/>
    </row>
    <row r="9" spans="1:24" s="69" customFormat="1" ht="12.75">
      <c r="A9" t="s">
        <v>276</v>
      </c>
      <c r="B9" t="s">
        <v>514</v>
      </c>
      <c r="C9" s="320">
        <v>403197908</v>
      </c>
      <c r="D9" t="s">
        <v>295</v>
      </c>
      <c r="E9">
        <v>1930</v>
      </c>
      <c r="F9">
        <v>1930</v>
      </c>
      <c r="G9" s="262">
        <f t="shared" si="12"/>
        <v>0</v>
      </c>
      <c r="H9" s="278">
        <f t="shared" si="13"/>
        <v>0</v>
      </c>
      <c r="I9">
        <v>0</v>
      </c>
      <c r="J9">
        <v>0</v>
      </c>
      <c r="K9" s="262">
        <f t="shared" si="10"/>
        <v>0</v>
      </c>
      <c r="L9" s="278" t="e">
        <f t="shared" si="11"/>
        <v>#DIV/0!</v>
      </c>
      <c r="M9">
        <v>0</v>
      </c>
      <c r="N9">
        <v>0</v>
      </c>
      <c r="O9" s="262">
        <f t="shared" si="4"/>
        <v>0</v>
      </c>
      <c r="P9" s="278" t="e">
        <f t="shared" si="5"/>
        <v>#DIV/0!</v>
      </c>
      <c r="Q9">
        <v>0</v>
      </c>
      <c r="R9">
        <v>0</v>
      </c>
      <c r="S9" s="262">
        <f t="shared" si="6"/>
        <v>0</v>
      </c>
      <c r="T9" s="278" t="e">
        <f t="shared" si="7"/>
        <v>#DIV/0!</v>
      </c>
      <c r="U9" s="158"/>
    </row>
    <row r="10" spans="1:24" s="69" customFormat="1" ht="12.75">
      <c r="A10" t="s">
        <v>276</v>
      </c>
      <c r="B10" t="s">
        <v>514</v>
      </c>
      <c r="C10" s="320">
        <v>403197908</v>
      </c>
      <c r="D10" t="s">
        <v>295</v>
      </c>
      <c r="E10">
        <v>2330</v>
      </c>
      <c r="F10">
        <v>2330</v>
      </c>
      <c r="G10" s="262">
        <f t="shared" si="12"/>
        <v>0</v>
      </c>
      <c r="H10" s="278">
        <f t="shared" si="13"/>
        <v>0</v>
      </c>
      <c r="I10">
        <v>0</v>
      </c>
      <c r="J10">
        <v>0</v>
      </c>
      <c r="K10" s="262">
        <f t="shared" si="10"/>
        <v>0</v>
      </c>
      <c r="L10" s="278" t="e">
        <f t="shared" si="11"/>
        <v>#DIV/0!</v>
      </c>
      <c r="M10">
        <v>0</v>
      </c>
      <c r="N10">
        <v>0</v>
      </c>
      <c r="O10" s="262">
        <f t="shared" si="4"/>
        <v>0</v>
      </c>
      <c r="P10" s="278" t="e">
        <f t="shared" si="5"/>
        <v>#DIV/0!</v>
      </c>
      <c r="Q10">
        <v>0</v>
      </c>
      <c r="R10">
        <v>0</v>
      </c>
      <c r="S10" s="262">
        <f t="shared" si="6"/>
        <v>0</v>
      </c>
      <c r="T10" s="278" t="e">
        <f t="shared" si="7"/>
        <v>#DIV/0!</v>
      </c>
      <c r="U10" s="158"/>
    </row>
    <row r="11" spans="1:24" s="69" customFormat="1" ht="12.75">
      <c r="A11" t="s">
        <v>276</v>
      </c>
      <c r="B11" t="s">
        <v>514</v>
      </c>
      <c r="C11" s="320">
        <v>474184900</v>
      </c>
      <c r="D11" t="s">
        <v>371</v>
      </c>
      <c r="E11">
        <v>3329</v>
      </c>
      <c r="F11">
        <v>3329</v>
      </c>
      <c r="G11" s="262">
        <f t="shared" si="12"/>
        <v>0</v>
      </c>
      <c r="H11" s="278">
        <f t="shared" si="13"/>
        <v>0</v>
      </c>
      <c r="I11">
        <v>0</v>
      </c>
      <c r="J11">
        <v>0</v>
      </c>
      <c r="K11" s="262">
        <f t="shared" si="10"/>
        <v>0</v>
      </c>
      <c r="L11" s="278" t="e">
        <f t="shared" si="11"/>
        <v>#DIV/0!</v>
      </c>
      <c r="M11">
        <v>0</v>
      </c>
      <c r="N11">
        <v>0</v>
      </c>
      <c r="O11" s="262">
        <f t="shared" si="4"/>
        <v>0</v>
      </c>
      <c r="P11" s="278" t="e">
        <f t="shared" si="5"/>
        <v>#DIV/0!</v>
      </c>
      <c r="Q11">
        <v>0</v>
      </c>
      <c r="R11">
        <v>0</v>
      </c>
      <c r="S11" s="262">
        <f t="shared" si="6"/>
        <v>0</v>
      </c>
      <c r="T11" s="278" t="e">
        <f t="shared" si="7"/>
        <v>#DIV/0!</v>
      </c>
      <c r="U11" s="158"/>
    </row>
    <row r="12" spans="1:24" s="69" customFormat="1" ht="12.75">
      <c r="A12" t="s">
        <v>276</v>
      </c>
      <c r="B12" t="s">
        <v>514</v>
      </c>
      <c r="C12" s="320">
        <v>474184900</v>
      </c>
      <c r="D12" t="s">
        <v>371</v>
      </c>
      <c r="E12">
        <v>4299</v>
      </c>
      <c r="F12">
        <v>4299</v>
      </c>
      <c r="G12" s="262">
        <f t="shared" si="12"/>
        <v>0</v>
      </c>
      <c r="H12" s="278">
        <f t="shared" si="13"/>
        <v>0</v>
      </c>
      <c r="I12">
        <v>0</v>
      </c>
      <c r="J12">
        <v>0</v>
      </c>
      <c r="K12" s="262">
        <f t="shared" si="10"/>
        <v>0</v>
      </c>
      <c r="L12" s="278" t="e">
        <f t="shared" si="11"/>
        <v>#DIV/0!</v>
      </c>
      <c r="M12">
        <v>0</v>
      </c>
      <c r="N12">
        <v>0</v>
      </c>
      <c r="O12" s="262">
        <f t="shared" si="4"/>
        <v>0</v>
      </c>
      <c r="P12" s="278" t="e">
        <f t="shared" si="5"/>
        <v>#DIV/0!</v>
      </c>
      <c r="Q12">
        <v>0</v>
      </c>
      <c r="R12">
        <v>0</v>
      </c>
      <c r="S12" s="262">
        <f t="shared" si="6"/>
        <v>0</v>
      </c>
      <c r="T12" s="278" t="e">
        <f t="shared" si="7"/>
        <v>#DIV/0!</v>
      </c>
      <c r="U12" s="158"/>
    </row>
    <row r="13" spans="1:24" s="69" customFormat="1" ht="12.75">
      <c r="A13" t="s">
        <v>276</v>
      </c>
      <c r="B13" t="s">
        <v>514</v>
      </c>
      <c r="C13" s="320">
        <v>474184900</v>
      </c>
      <c r="D13" t="s">
        <v>371</v>
      </c>
      <c r="E13">
        <v>5099</v>
      </c>
      <c r="F13">
        <v>5099</v>
      </c>
      <c r="G13" s="262">
        <f t="shared" si="12"/>
        <v>0</v>
      </c>
      <c r="H13" s="278">
        <f t="shared" si="13"/>
        <v>0</v>
      </c>
      <c r="I13">
        <v>0</v>
      </c>
      <c r="J13">
        <v>0</v>
      </c>
      <c r="K13" s="262">
        <f t="shared" si="10"/>
        <v>0</v>
      </c>
      <c r="L13" s="278" t="e">
        <f t="shared" si="11"/>
        <v>#DIV/0!</v>
      </c>
      <c r="M13">
        <v>0</v>
      </c>
      <c r="N13">
        <v>0</v>
      </c>
      <c r="O13" s="262">
        <f t="shared" si="4"/>
        <v>0</v>
      </c>
      <c r="P13" s="278" t="e">
        <f t="shared" si="5"/>
        <v>#DIV/0!</v>
      </c>
      <c r="Q13">
        <v>0</v>
      </c>
      <c r="R13">
        <v>0</v>
      </c>
      <c r="S13" s="262">
        <f t="shared" si="6"/>
        <v>0</v>
      </c>
      <c r="T13" s="278" t="e">
        <f t="shared" si="7"/>
        <v>#DIV/0!</v>
      </c>
      <c r="U13" s="158"/>
    </row>
    <row r="14" spans="1:24" s="69" customFormat="1" ht="12.75">
      <c r="A14" t="s">
        <v>276</v>
      </c>
      <c r="B14" t="s">
        <v>514</v>
      </c>
      <c r="C14" s="320">
        <v>474184900</v>
      </c>
      <c r="D14" t="s">
        <v>371</v>
      </c>
      <c r="E14">
        <v>5099</v>
      </c>
      <c r="F14">
        <v>5099</v>
      </c>
      <c r="G14" s="262">
        <f t="shared" si="12"/>
        <v>0</v>
      </c>
      <c r="H14" s="278">
        <f t="shared" si="13"/>
        <v>0</v>
      </c>
      <c r="I14">
        <v>0</v>
      </c>
      <c r="J14">
        <v>0</v>
      </c>
      <c r="K14" s="262">
        <f t="shared" si="10"/>
        <v>0</v>
      </c>
      <c r="L14" s="278" t="e">
        <f t="shared" si="11"/>
        <v>#DIV/0!</v>
      </c>
      <c r="M14">
        <v>0</v>
      </c>
      <c r="N14">
        <v>0</v>
      </c>
      <c r="O14" s="262">
        <f t="shared" si="4"/>
        <v>0</v>
      </c>
      <c r="P14" s="278" t="e">
        <f t="shared" si="5"/>
        <v>#DIV/0!</v>
      </c>
      <c r="Q14">
        <v>0</v>
      </c>
      <c r="R14">
        <v>0</v>
      </c>
      <c r="S14" s="262">
        <f t="shared" si="6"/>
        <v>0</v>
      </c>
      <c r="T14" s="278" t="e">
        <f t="shared" si="7"/>
        <v>#DIV/0!</v>
      </c>
      <c r="U14" s="158"/>
    </row>
    <row r="15" spans="1:24" s="69" customFormat="1" ht="12.75">
      <c r="A15" t="s">
        <v>276</v>
      </c>
      <c r="B15" t="s">
        <v>514</v>
      </c>
      <c r="C15" s="320">
        <v>474184900</v>
      </c>
      <c r="D15" t="s">
        <v>371</v>
      </c>
      <c r="E15">
        <v>5099</v>
      </c>
      <c r="F15">
        <v>5099</v>
      </c>
      <c r="G15" s="262">
        <f t="shared" si="12"/>
        <v>0</v>
      </c>
      <c r="H15" s="278">
        <f t="shared" si="13"/>
        <v>0</v>
      </c>
      <c r="I15">
        <v>0</v>
      </c>
      <c r="J15">
        <v>0</v>
      </c>
      <c r="K15" s="262">
        <f t="shared" si="10"/>
        <v>0</v>
      </c>
      <c r="L15" s="278" t="e">
        <f t="shared" si="11"/>
        <v>#DIV/0!</v>
      </c>
      <c r="M15">
        <v>0</v>
      </c>
      <c r="N15">
        <v>0</v>
      </c>
      <c r="O15" s="262">
        <f t="shared" si="4"/>
        <v>0</v>
      </c>
      <c r="P15" s="278" t="e">
        <f t="shared" si="5"/>
        <v>#DIV/0!</v>
      </c>
      <c r="Q15">
        <v>0</v>
      </c>
      <c r="R15">
        <v>0</v>
      </c>
      <c r="S15" s="262">
        <f t="shared" si="6"/>
        <v>0</v>
      </c>
      <c r="T15" s="278" t="e">
        <f t="shared" si="7"/>
        <v>#DIV/0!</v>
      </c>
      <c r="U15" s="158"/>
    </row>
    <row r="16" spans="1:24" s="69" customFormat="1" ht="12.75">
      <c r="A16" t="s">
        <v>276</v>
      </c>
      <c r="B16" t="s">
        <v>514</v>
      </c>
      <c r="C16" s="320">
        <v>533004909</v>
      </c>
      <c r="D16" t="s">
        <v>519</v>
      </c>
      <c r="E16">
        <v>6807</v>
      </c>
      <c r="F16">
        <v>6807</v>
      </c>
      <c r="G16" s="262">
        <f t="shared" si="12"/>
        <v>0</v>
      </c>
      <c r="H16" s="278">
        <f t="shared" si="13"/>
        <v>0</v>
      </c>
      <c r="I16">
        <v>0</v>
      </c>
      <c r="J16">
        <v>0</v>
      </c>
      <c r="K16" s="262">
        <f t="shared" si="10"/>
        <v>0</v>
      </c>
      <c r="L16" s="278" t="e">
        <f t="shared" si="11"/>
        <v>#DIV/0!</v>
      </c>
      <c r="M16">
        <v>0</v>
      </c>
      <c r="N16">
        <v>0</v>
      </c>
      <c r="O16" s="262">
        <f t="shared" si="4"/>
        <v>0</v>
      </c>
      <c r="P16" s="278" t="e">
        <f t="shared" si="5"/>
        <v>#DIV/0!</v>
      </c>
      <c r="Q16">
        <v>0</v>
      </c>
      <c r="R16">
        <v>0</v>
      </c>
      <c r="S16" s="262">
        <f t="shared" si="6"/>
        <v>0</v>
      </c>
      <c r="T16" s="278" t="e">
        <f t="shared" si="7"/>
        <v>#DIV/0!</v>
      </c>
      <c r="U16" s="158"/>
    </row>
    <row r="17" spans="1:21" s="69" customFormat="1" ht="12.75">
      <c r="A17" t="s">
        <v>276</v>
      </c>
      <c r="B17" t="s">
        <v>514</v>
      </c>
      <c r="C17" s="320">
        <v>533004909</v>
      </c>
      <c r="D17" t="s">
        <v>519</v>
      </c>
      <c r="E17">
        <v>6807</v>
      </c>
      <c r="F17">
        <v>6807</v>
      </c>
      <c r="G17" s="262">
        <f t="shared" si="12"/>
        <v>0</v>
      </c>
      <c r="H17" s="278">
        <f t="shared" si="13"/>
        <v>0</v>
      </c>
      <c r="I17">
        <v>0</v>
      </c>
      <c r="J17">
        <v>0</v>
      </c>
      <c r="K17" s="262">
        <f t="shared" si="10"/>
        <v>0</v>
      </c>
      <c r="L17" s="278" t="e">
        <f t="shared" si="11"/>
        <v>#DIV/0!</v>
      </c>
      <c r="M17">
        <v>0</v>
      </c>
      <c r="N17">
        <v>0</v>
      </c>
      <c r="O17" s="262">
        <f t="shared" si="4"/>
        <v>0</v>
      </c>
      <c r="P17" s="278" t="e">
        <f t="shared" si="5"/>
        <v>#DIV/0!</v>
      </c>
      <c r="Q17">
        <v>0</v>
      </c>
      <c r="R17">
        <v>0</v>
      </c>
      <c r="S17" s="262">
        <f t="shared" si="6"/>
        <v>0</v>
      </c>
      <c r="T17" s="278" t="e">
        <f t="shared" si="7"/>
        <v>#DIV/0!</v>
      </c>
      <c r="U17" s="158"/>
    </row>
    <row r="18" spans="1:21" s="69" customFormat="1" ht="12.75">
      <c r="A18" t="s">
        <v>276</v>
      </c>
      <c r="B18" t="s">
        <v>514</v>
      </c>
      <c r="C18" s="320">
        <v>533004909</v>
      </c>
      <c r="D18" t="s">
        <v>519</v>
      </c>
      <c r="E18">
        <v>6807</v>
      </c>
      <c r="F18">
        <v>6807</v>
      </c>
      <c r="G18" s="262">
        <f t="shared" si="12"/>
        <v>0</v>
      </c>
      <c r="H18" s="278">
        <f t="shared" si="13"/>
        <v>0</v>
      </c>
      <c r="I18">
        <v>0</v>
      </c>
      <c r="J18">
        <v>0</v>
      </c>
      <c r="K18" s="262">
        <f t="shared" si="10"/>
        <v>0</v>
      </c>
      <c r="L18" s="278" t="e">
        <f t="shared" si="11"/>
        <v>#DIV/0!</v>
      </c>
      <c r="M18">
        <v>0</v>
      </c>
      <c r="N18">
        <v>0</v>
      </c>
      <c r="O18" s="262">
        <f t="shared" si="4"/>
        <v>0</v>
      </c>
      <c r="P18" s="278" t="e">
        <f t="shared" si="5"/>
        <v>#DIV/0!</v>
      </c>
      <c r="Q18">
        <v>0</v>
      </c>
      <c r="R18">
        <v>0</v>
      </c>
      <c r="S18" s="262">
        <f t="shared" si="6"/>
        <v>0</v>
      </c>
      <c r="T18" s="278" t="e">
        <f t="shared" si="7"/>
        <v>#DIV/0!</v>
      </c>
      <c r="U18" s="158"/>
    </row>
    <row r="19" spans="1:21" s="69" customFormat="1" ht="12.75">
      <c r="A19" t="s">
        <v>276</v>
      </c>
      <c r="B19" t="s">
        <v>514</v>
      </c>
      <c r="C19" s="320">
        <v>575035902</v>
      </c>
      <c r="D19" t="s">
        <v>520</v>
      </c>
      <c r="E19">
        <v>16586</v>
      </c>
      <c r="F19">
        <v>16586</v>
      </c>
      <c r="G19" s="262">
        <f t="shared" ref="G19:G28" si="14">E19-F19</f>
        <v>0</v>
      </c>
      <c r="H19" s="278">
        <f t="shared" ref="H19:H28" si="15">ROUND(G19/E19,10)</f>
        <v>0</v>
      </c>
      <c r="I19">
        <v>0</v>
      </c>
      <c r="J19">
        <v>0</v>
      </c>
      <c r="K19" s="262">
        <f t="shared" ref="K19:K28" si="16">I19-J19</f>
        <v>0</v>
      </c>
      <c r="L19" s="278" t="e">
        <f t="shared" ref="L19:L28" si="17">ROUND(K19/I19,10)</f>
        <v>#DIV/0!</v>
      </c>
      <c r="M19">
        <v>0</v>
      </c>
      <c r="N19">
        <v>0</v>
      </c>
      <c r="O19" s="262">
        <f t="shared" ref="O19:O28" si="18">M19-N19</f>
        <v>0</v>
      </c>
      <c r="P19" s="278" t="e">
        <f t="shared" ref="P19:P28" si="19">ROUND(O19/M19,10)</f>
        <v>#DIV/0!</v>
      </c>
      <c r="Q19">
        <v>0</v>
      </c>
      <c r="R19">
        <v>0</v>
      </c>
      <c r="S19" s="262">
        <f t="shared" ref="S19:S28" si="20">Q19-R19</f>
        <v>0</v>
      </c>
      <c r="T19" s="278" t="e">
        <f t="shared" ref="T19:T28" si="21">ROUND(S19/Q19,10)</f>
        <v>#DIV/0!</v>
      </c>
      <c r="U19" s="158"/>
    </row>
    <row r="20" spans="1:21" s="69" customFormat="1" ht="12.75">
      <c r="A20" t="s">
        <v>276</v>
      </c>
      <c r="B20" t="s">
        <v>514</v>
      </c>
      <c r="C20" s="320">
        <v>575035902</v>
      </c>
      <c r="D20" t="s">
        <v>520</v>
      </c>
      <c r="E20">
        <v>16586</v>
      </c>
      <c r="F20">
        <v>16586</v>
      </c>
      <c r="G20" s="262">
        <f t="shared" si="14"/>
        <v>0</v>
      </c>
      <c r="H20" s="278">
        <f t="shared" si="15"/>
        <v>0</v>
      </c>
      <c r="I20">
        <v>0</v>
      </c>
      <c r="J20">
        <v>0</v>
      </c>
      <c r="K20" s="262">
        <f t="shared" si="16"/>
        <v>0</v>
      </c>
      <c r="L20" s="278" t="e">
        <f t="shared" si="17"/>
        <v>#DIV/0!</v>
      </c>
      <c r="M20">
        <v>0</v>
      </c>
      <c r="N20">
        <v>0</v>
      </c>
      <c r="O20" s="262">
        <f t="shared" si="18"/>
        <v>0</v>
      </c>
      <c r="P20" s="278" t="e">
        <f t="shared" si="19"/>
        <v>#DIV/0!</v>
      </c>
      <c r="Q20">
        <v>0</v>
      </c>
      <c r="R20">
        <v>0</v>
      </c>
      <c r="S20" s="262">
        <f t="shared" si="20"/>
        <v>0</v>
      </c>
      <c r="T20" s="278" t="e">
        <f t="shared" si="21"/>
        <v>#DIV/0!</v>
      </c>
      <c r="U20" s="158"/>
    </row>
    <row r="21" spans="1:21" s="69" customFormat="1" ht="12.75">
      <c r="A21" t="s">
        <v>276</v>
      </c>
      <c r="B21" t="s">
        <v>514</v>
      </c>
      <c r="C21" s="320">
        <v>575035902</v>
      </c>
      <c r="D21" t="s">
        <v>520</v>
      </c>
      <c r="E21">
        <v>21421</v>
      </c>
      <c r="F21">
        <v>21421</v>
      </c>
      <c r="G21" s="262">
        <f t="shared" si="14"/>
        <v>0</v>
      </c>
      <c r="H21" s="278">
        <f t="shared" si="15"/>
        <v>0</v>
      </c>
      <c r="I21">
        <v>0</v>
      </c>
      <c r="J21">
        <v>0</v>
      </c>
      <c r="K21" s="262">
        <f t="shared" si="16"/>
        <v>0</v>
      </c>
      <c r="L21" s="278" t="e">
        <f t="shared" si="17"/>
        <v>#DIV/0!</v>
      </c>
      <c r="M21">
        <v>0</v>
      </c>
      <c r="N21">
        <v>0</v>
      </c>
      <c r="O21" s="262">
        <f t="shared" si="18"/>
        <v>0</v>
      </c>
      <c r="P21" s="278" t="e">
        <f t="shared" si="19"/>
        <v>#DIV/0!</v>
      </c>
      <c r="Q21">
        <v>0</v>
      </c>
      <c r="R21">
        <v>0</v>
      </c>
      <c r="S21" s="262">
        <f t="shared" si="20"/>
        <v>0</v>
      </c>
      <c r="T21" s="278" t="e">
        <f t="shared" si="21"/>
        <v>#DIV/0!</v>
      </c>
      <c r="U21" s="158"/>
    </row>
    <row r="22" spans="1:21" s="69" customFormat="1" ht="12.75">
      <c r="A22" t="s">
        <v>276</v>
      </c>
      <c r="B22" t="s">
        <v>516</v>
      </c>
      <c r="C22" s="320">
        <v>605460005</v>
      </c>
      <c r="D22" t="s">
        <v>446</v>
      </c>
      <c r="E22">
        <v>32500</v>
      </c>
      <c r="F22">
        <v>32500</v>
      </c>
      <c r="G22" s="262">
        <f t="shared" si="14"/>
        <v>0</v>
      </c>
      <c r="H22" s="278">
        <f t="shared" si="15"/>
        <v>0</v>
      </c>
      <c r="I22">
        <v>4937</v>
      </c>
      <c r="J22">
        <v>4937</v>
      </c>
      <c r="K22" s="262">
        <f t="shared" si="16"/>
        <v>0</v>
      </c>
      <c r="L22" s="278">
        <f t="shared" si="17"/>
        <v>0</v>
      </c>
      <c r="M22">
        <v>0</v>
      </c>
      <c r="N22">
        <v>0</v>
      </c>
      <c r="O22" s="262">
        <f t="shared" si="18"/>
        <v>0</v>
      </c>
      <c r="P22" s="278" t="e">
        <f t="shared" si="19"/>
        <v>#DIV/0!</v>
      </c>
      <c r="Q22">
        <v>-71.09</v>
      </c>
      <c r="R22">
        <v>-71.09</v>
      </c>
      <c r="S22" s="262">
        <f t="shared" si="20"/>
        <v>0</v>
      </c>
      <c r="T22" s="278">
        <f t="shared" si="21"/>
        <v>0</v>
      </c>
      <c r="U22" s="158"/>
    </row>
    <row r="23" spans="1:21" s="69" customFormat="1" ht="12.75">
      <c r="A23" t="s">
        <v>276</v>
      </c>
      <c r="B23" t="s">
        <v>516</v>
      </c>
      <c r="C23" s="320">
        <v>649926003</v>
      </c>
      <c r="D23" t="s">
        <v>361</v>
      </c>
      <c r="E23">
        <v>5800</v>
      </c>
      <c r="F23">
        <v>5800</v>
      </c>
      <c r="G23" s="262">
        <f t="shared" si="14"/>
        <v>0</v>
      </c>
      <c r="H23" s="278">
        <f t="shared" si="15"/>
        <v>0</v>
      </c>
      <c r="I23">
        <v>4664.46</v>
      </c>
      <c r="J23">
        <v>4664.46</v>
      </c>
      <c r="K23" s="262">
        <f t="shared" si="16"/>
        <v>0</v>
      </c>
      <c r="L23" s="278">
        <f t="shared" si="17"/>
        <v>0</v>
      </c>
      <c r="M23">
        <v>0</v>
      </c>
      <c r="N23">
        <v>0</v>
      </c>
      <c r="O23" s="262">
        <f t="shared" si="18"/>
        <v>0</v>
      </c>
      <c r="P23" s="278" t="e">
        <f t="shared" si="19"/>
        <v>#DIV/0!</v>
      </c>
      <c r="Q23">
        <v>-67.16</v>
      </c>
      <c r="R23">
        <v>-67.16</v>
      </c>
      <c r="S23" s="262">
        <f t="shared" si="20"/>
        <v>0</v>
      </c>
      <c r="T23" s="278">
        <f t="shared" si="21"/>
        <v>0</v>
      </c>
      <c r="U23" s="158"/>
    </row>
    <row r="24" spans="1:21" s="69" customFormat="1" ht="12.75">
      <c r="A24" t="s">
        <v>276</v>
      </c>
      <c r="B24" t="s">
        <v>516</v>
      </c>
      <c r="C24" s="320">
        <v>664068004</v>
      </c>
      <c r="D24" t="s">
        <v>479</v>
      </c>
      <c r="E24">
        <v>10078</v>
      </c>
      <c r="F24">
        <v>10078</v>
      </c>
      <c r="G24" s="262">
        <f t="shared" si="14"/>
        <v>0</v>
      </c>
      <c r="H24" s="278">
        <f t="shared" si="15"/>
        <v>0</v>
      </c>
      <c r="I24">
        <v>2701.64</v>
      </c>
      <c r="J24">
        <v>2701.64</v>
      </c>
      <c r="K24" s="262">
        <f t="shared" si="16"/>
        <v>0</v>
      </c>
      <c r="L24" s="278">
        <f t="shared" si="17"/>
        <v>0</v>
      </c>
      <c r="M24">
        <v>0</v>
      </c>
      <c r="N24">
        <v>0</v>
      </c>
      <c r="O24" s="262">
        <f t="shared" si="18"/>
        <v>0</v>
      </c>
      <c r="P24" s="278" t="e">
        <f t="shared" si="19"/>
        <v>#DIV/0!</v>
      </c>
      <c r="Q24">
        <v>-38.909999999999997</v>
      </c>
      <c r="R24">
        <v>-38.909999999999997</v>
      </c>
      <c r="S24" s="262">
        <f t="shared" si="20"/>
        <v>0</v>
      </c>
      <c r="T24" s="278">
        <f t="shared" si="21"/>
        <v>0</v>
      </c>
      <c r="U24" s="158"/>
    </row>
    <row r="25" spans="1:21" s="69" customFormat="1" ht="12.75">
      <c r="A25" t="s">
        <v>276</v>
      </c>
      <c r="B25" t="s">
        <v>516</v>
      </c>
      <c r="C25" s="320">
        <v>665942009</v>
      </c>
      <c r="D25" t="s">
        <v>481</v>
      </c>
      <c r="E25">
        <v>9946</v>
      </c>
      <c r="F25">
        <v>9946</v>
      </c>
      <c r="G25" s="262">
        <f t="shared" si="14"/>
        <v>0</v>
      </c>
      <c r="H25" s="278">
        <f t="shared" si="15"/>
        <v>0</v>
      </c>
      <c r="I25">
        <v>4088.25</v>
      </c>
      <c r="J25">
        <v>4088.25</v>
      </c>
      <c r="K25" s="262">
        <f t="shared" si="16"/>
        <v>0</v>
      </c>
      <c r="L25" s="278">
        <f t="shared" si="17"/>
        <v>0</v>
      </c>
      <c r="M25">
        <v>0</v>
      </c>
      <c r="N25">
        <v>0</v>
      </c>
      <c r="O25" s="262">
        <f t="shared" si="18"/>
        <v>0</v>
      </c>
      <c r="P25" s="278" t="e">
        <f t="shared" si="19"/>
        <v>#DIV/0!</v>
      </c>
      <c r="Q25">
        <v>-58.87</v>
      </c>
      <c r="R25">
        <v>-58.87</v>
      </c>
      <c r="S25" s="262">
        <f t="shared" si="20"/>
        <v>0</v>
      </c>
      <c r="T25" s="278">
        <f t="shared" si="21"/>
        <v>0</v>
      </c>
      <c r="U25" s="158"/>
    </row>
    <row r="26" spans="1:21" s="69" customFormat="1" ht="12.75">
      <c r="A26" t="s">
        <v>276</v>
      </c>
      <c r="B26" t="s">
        <v>516</v>
      </c>
      <c r="C26" s="320">
        <v>666114004</v>
      </c>
      <c r="D26" t="s">
        <v>378</v>
      </c>
      <c r="E26">
        <v>22800</v>
      </c>
      <c r="F26">
        <v>22800</v>
      </c>
      <c r="G26" s="262">
        <f t="shared" si="14"/>
        <v>0</v>
      </c>
      <c r="H26" s="278">
        <f t="shared" si="15"/>
        <v>0</v>
      </c>
      <c r="I26">
        <v>7945.67</v>
      </c>
      <c r="J26">
        <v>7945.67</v>
      </c>
      <c r="K26" s="262">
        <f t="shared" si="16"/>
        <v>0</v>
      </c>
      <c r="L26" s="278">
        <f t="shared" si="17"/>
        <v>0</v>
      </c>
      <c r="M26">
        <v>0</v>
      </c>
      <c r="N26">
        <v>0</v>
      </c>
      <c r="O26" s="262">
        <f t="shared" si="18"/>
        <v>0</v>
      </c>
      <c r="P26" s="278" t="e">
        <f t="shared" si="19"/>
        <v>#DIV/0!</v>
      </c>
      <c r="Q26">
        <v>-114.41</v>
      </c>
      <c r="R26">
        <v>-114.41</v>
      </c>
      <c r="S26" s="262">
        <f t="shared" si="20"/>
        <v>0</v>
      </c>
      <c r="T26" s="278">
        <f t="shared" si="21"/>
        <v>0</v>
      </c>
      <c r="U26" s="158"/>
    </row>
    <row r="27" spans="1:21" s="69" customFormat="1" ht="12.75">
      <c r="A27" t="s">
        <v>276</v>
      </c>
      <c r="B27" t="s">
        <v>514</v>
      </c>
      <c r="C27" s="320">
        <v>588950907</v>
      </c>
      <c r="D27" t="s">
        <v>349</v>
      </c>
      <c r="E27">
        <v>26729</v>
      </c>
      <c r="F27">
        <v>26729</v>
      </c>
      <c r="G27" s="262">
        <f t="shared" si="14"/>
        <v>0</v>
      </c>
      <c r="H27" s="278">
        <f t="shared" si="15"/>
        <v>0</v>
      </c>
      <c r="I27">
        <v>0</v>
      </c>
      <c r="J27">
        <v>0</v>
      </c>
      <c r="K27" s="262">
        <f t="shared" si="16"/>
        <v>0</v>
      </c>
      <c r="L27" s="278" t="e">
        <f t="shared" si="17"/>
        <v>#DIV/0!</v>
      </c>
      <c r="M27">
        <v>0</v>
      </c>
      <c r="N27">
        <v>0</v>
      </c>
      <c r="O27" s="262">
        <f t="shared" si="18"/>
        <v>0</v>
      </c>
      <c r="P27" s="278" t="e">
        <f t="shared" si="19"/>
        <v>#DIV/0!</v>
      </c>
      <c r="Q27">
        <v>0</v>
      </c>
      <c r="R27">
        <v>0</v>
      </c>
      <c r="S27" s="262">
        <f t="shared" si="20"/>
        <v>0</v>
      </c>
      <c r="T27" s="278" t="e">
        <f t="shared" si="21"/>
        <v>#DIV/0!</v>
      </c>
      <c r="U27" s="158"/>
    </row>
    <row r="28" spans="1:21" s="69" customFormat="1" ht="12.75">
      <c r="A28" t="s">
        <v>276</v>
      </c>
      <c r="B28" t="s">
        <v>514</v>
      </c>
      <c r="C28" s="320">
        <v>588950907</v>
      </c>
      <c r="D28" t="s">
        <v>349</v>
      </c>
      <c r="E28">
        <v>26729</v>
      </c>
      <c r="F28">
        <v>26729</v>
      </c>
      <c r="G28" s="262">
        <f t="shared" si="14"/>
        <v>0</v>
      </c>
      <c r="H28" s="278">
        <f t="shared" si="15"/>
        <v>0</v>
      </c>
      <c r="I28">
        <v>0</v>
      </c>
      <c r="J28">
        <v>0</v>
      </c>
      <c r="K28" s="262">
        <f t="shared" si="16"/>
        <v>0</v>
      </c>
      <c r="L28" s="278" t="e">
        <f t="shared" si="17"/>
        <v>#DIV/0!</v>
      </c>
      <c r="M28">
        <v>0</v>
      </c>
      <c r="N28">
        <v>0</v>
      </c>
      <c r="O28" s="262">
        <f t="shared" si="18"/>
        <v>0</v>
      </c>
      <c r="P28" s="278" t="e">
        <f t="shared" si="19"/>
        <v>#DIV/0!</v>
      </c>
      <c r="Q28">
        <v>0</v>
      </c>
      <c r="R28">
        <v>0</v>
      </c>
      <c r="S28" s="262">
        <f t="shared" si="20"/>
        <v>0</v>
      </c>
      <c r="T28" s="278" t="e">
        <f t="shared" si="21"/>
        <v>#DIV/0!</v>
      </c>
      <c r="U28" s="158"/>
    </row>
    <row r="29" spans="1:21" s="69" customFormat="1" ht="12.75">
      <c r="A29" t="s">
        <v>276</v>
      </c>
      <c r="B29" t="s">
        <v>514</v>
      </c>
      <c r="C29" s="320">
        <v>588950907</v>
      </c>
      <c r="D29" t="s">
        <v>349</v>
      </c>
      <c r="E29">
        <v>26729</v>
      </c>
      <c r="F29">
        <v>26729</v>
      </c>
      <c r="G29" s="262">
        <f t="shared" si="12"/>
        <v>0</v>
      </c>
      <c r="H29" s="278">
        <f t="shared" si="13"/>
        <v>0</v>
      </c>
      <c r="I29">
        <v>0</v>
      </c>
      <c r="J29">
        <v>0</v>
      </c>
      <c r="K29" s="262">
        <f t="shared" si="10"/>
        <v>0</v>
      </c>
      <c r="L29" s="278" t="e">
        <f t="shared" si="11"/>
        <v>#DIV/0!</v>
      </c>
      <c r="M29">
        <v>0</v>
      </c>
      <c r="N29">
        <v>0</v>
      </c>
      <c r="O29" s="262">
        <f t="shared" si="4"/>
        <v>0</v>
      </c>
      <c r="P29" s="278" t="e">
        <f t="shared" si="5"/>
        <v>#DIV/0!</v>
      </c>
      <c r="Q29">
        <v>0</v>
      </c>
      <c r="R29">
        <v>0</v>
      </c>
      <c r="S29" s="262">
        <f t="shared" si="6"/>
        <v>0</v>
      </c>
      <c r="T29" s="278" t="e">
        <f t="shared" si="7"/>
        <v>#DIV/0!</v>
      </c>
      <c r="U29" s="158"/>
    </row>
    <row r="30" spans="1:21" s="69" customFormat="1" ht="12.75">
      <c r="A30" t="s">
        <v>276</v>
      </c>
      <c r="B30" t="s">
        <v>516</v>
      </c>
      <c r="C30" s="320">
        <v>686930009</v>
      </c>
      <c r="D30" t="s">
        <v>502</v>
      </c>
      <c r="E30">
        <v>2581</v>
      </c>
      <c r="F30">
        <v>2581</v>
      </c>
      <c r="G30" s="262">
        <f t="shared" ref="G30" si="22">E30-F30</f>
        <v>0</v>
      </c>
      <c r="H30" s="278">
        <f t="shared" ref="H30" si="23">ROUND(G30/E30,10)</f>
        <v>0</v>
      </c>
      <c r="I30">
        <v>2306.3200000000002</v>
      </c>
      <c r="J30">
        <v>2306.3200000000002</v>
      </c>
      <c r="K30" s="262">
        <f t="shared" si="10"/>
        <v>0</v>
      </c>
      <c r="L30" s="278">
        <f t="shared" si="11"/>
        <v>0</v>
      </c>
      <c r="M30">
        <v>0</v>
      </c>
      <c r="N30">
        <v>0</v>
      </c>
      <c r="O30" s="262">
        <f t="shared" si="4"/>
        <v>0</v>
      </c>
      <c r="P30" s="278" t="e">
        <f t="shared" si="5"/>
        <v>#DIV/0!</v>
      </c>
      <c r="Q30">
        <v>-33.21</v>
      </c>
      <c r="R30">
        <v>-33.21</v>
      </c>
      <c r="S30" s="262">
        <f t="shared" si="6"/>
        <v>0</v>
      </c>
      <c r="T30" s="278">
        <f t="shared" si="7"/>
        <v>0</v>
      </c>
      <c r="U30" s="158"/>
    </row>
    <row r="31" spans="1:21" s="69" customFormat="1" ht="12.75">
      <c r="A31" t="s">
        <v>276</v>
      </c>
      <c r="B31" t="s">
        <v>512</v>
      </c>
      <c r="C31" s="320" t="s">
        <v>452</v>
      </c>
      <c r="D31" t="s">
        <v>453</v>
      </c>
      <c r="E31">
        <v>25737</v>
      </c>
      <c r="F31">
        <v>25737</v>
      </c>
      <c r="G31" s="262">
        <f t="shared" ref="G31:G67" si="24">E31-F31</f>
        <v>0</v>
      </c>
      <c r="H31" s="278">
        <f t="shared" ref="H31:H67" si="25">ROUND(G31/E31,10)</f>
        <v>0</v>
      </c>
      <c r="I31">
        <v>2316.33</v>
      </c>
      <c r="J31">
        <v>2316.33</v>
      </c>
      <c r="K31" s="262">
        <f t="shared" ref="K31:K67" si="26">I31-J31</f>
        <v>0</v>
      </c>
      <c r="L31" s="278">
        <f t="shared" ref="L31:L67" si="27">ROUND(K31/I31,10)</f>
        <v>0</v>
      </c>
      <c r="M31">
        <v>0</v>
      </c>
      <c r="N31">
        <v>0</v>
      </c>
      <c r="O31" s="262">
        <f t="shared" si="4"/>
        <v>0</v>
      </c>
      <c r="P31" s="278" t="e">
        <f t="shared" si="5"/>
        <v>#DIV/0!</v>
      </c>
      <c r="Q31">
        <v>0</v>
      </c>
      <c r="R31">
        <v>0</v>
      </c>
      <c r="S31" s="262">
        <f t="shared" si="6"/>
        <v>0</v>
      </c>
      <c r="T31" s="278" t="e">
        <f t="shared" si="7"/>
        <v>#DIV/0!</v>
      </c>
      <c r="U31" s="158"/>
    </row>
    <row r="32" spans="1:21" s="69" customFormat="1" ht="12.75">
      <c r="A32" t="s">
        <v>276</v>
      </c>
      <c r="B32" t="s">
        <v>512</v>
      </c>
      <c r="C32" s="320" t="s">
        <v>452</v>
      </c>
      <c r="D32" t="s">
        <v>453</v>
      </c>
      <c r="E32">
        <v>25737</v>
      </c>
      <c r="F32">
        <v>25737</v>
      </c>
      <c r="G32" s="262">
        <f t="shared" si="24"/>
        <v>0</v>
      </c>
      <c r="H32" s="278">
        <f t="shared" si="25"/>
        <v>0</v>
      </c>
      <c r="I32">
        <v>3603.18</v>
      </c>
      <c r="J32">
        <v>3603.18</v>
      </c>
      <c r="K32" s="262">
        <f t="shared" si="26"/>
        <v>0</v>
      </c>
      <c r="L32" s="278">
        <f t="shared" si="27"/>
        <v>0</v>
      </c>
      <c r="M32">
        <v>0</v>
      </c>
      <c r="N32">
        <v>0</v>
      </c>
      <c r="O32" s="262">
        <f t="shared" si="4"/>
        <v>0</v>
      </c>
      <c r="P32" s="278" t="e">
        <f t="shared" si="5"/>
        <v>#DIV/0!</v>
      </c>
      <c r="Q32">
        <v>0</v>
      </c>
      <c r="R32">
        <v>0</v>
      </c>
      <c r="S32" s="262">
        <f t="shared" si="6"/>
        <v>0</v>
      </c>
      <c r="T32" s="278" t="e">
        <f t="shared" si="7"/>
        <v>#DIV/0!</v>
      </c>
      <c r="U32" s="158"/>
    </row>
    <row r="33" spans="1:21" s="69" customFormat="1" ht="12.75">
      <c r="A33" t="s">
        <v>276</v>
      </c>
      <c r="B33" t="s">
        <v>512</v>
      </c>
      <c r="C33" s="320">
        <v>803054204</v>
      </c>
      <c r="D33" t="s">
        <v>488</v>
      </c>
      <c r="E33">
        <v>3900</v>
      </c>
      <c r="F33">
        <v>3900</v>
      </c>
      <c r="G33" s="262">
        <f t="shared" si="24"/>
        <v>0</v>
      </c>
      <c r="H33" s="278">
        <f t="shared" si="25"/>
        <v>0</v>
      </c>
      <c r="I33">
        <v>0</v>
      </c>
      <c r="J33">
        <v>0</v>
      </c>
      <c r="K33" s="262">
        <f t="shared" si="26"/>
        <v>0</v>
      </c>
      <c r="L33" s="278" t="e">
        <f t="shared" si="27"/>
        <v>#DIV/0!</v>
      </c>
      <c r="M33">
        <v>0</v>
      </c>
      <c r="N33">
        <v>0</v>
      </c>
      <c r="O33" s="262">
        <f t="shared" si="4"/>
        <v>0</v>
      </c>
      <c r="P33" s="278" t="e">
        <f t="shared" si="5"/>
        <v>#DIV/0!</v>
      </c>
      <c r="Q33">
        <v>0</v>
      </c>
      <c r="R33">
        <v>0</v>
      </c>
      <c r="S33" s="262">
        <f t="shared" si="6"/>
        <v>0</v>
      </c>
      <c r="T33" s="278" t="e">
        <f t="shared" si="7"/>
        <v>#DIV/0!</v>
      </c>
      <c r="U33" s="158"/>
    </row>
    <row r="34" spans="1:21" s="69" customFormat="1" ht="12.75">
      <c r="A34" t="s">
        <v>276</v>
      </c>
      <c r="B34" t="s">
        <v>512</v>
      </c>
      <c r="C34" s="320">
        <v>803054204</v>
      </c>
      <c r="D34" t="s">
        <v>488</v>
      </c>
      <c r="E34">
        <v>5050</v>
      </c>
      <c r="F34">
        <v>5050</v>
      </c>
      <c r="G34" s="262">
        <f t="shared" si="24"/>
        <v>0</v>
      </c>
      <c r="H34" s="278">
        <f t="shared" si="25"/>
        <v>0</v>
      </c>
      <c r="I34">
        <v>0</v>
      </c>
      <c r="J34">
        <v>0</v>
      </c>
      <c r="K34" s="262">
        <f t="shared" si="26"/>
        <v>0</v>
      </c>
      <c r="L34" s="278" t="e">
        <f t="shared" si="27"/>
        <v>#DIV/0!</v>
      </c>
      <c r="M34">
        <v>0</v>
      </c>
      <c r="N34">
        <v>0</v>
      </c>
      <c r="O34" s="262">
        <f t="shared" si="4"/>
        <v>0</v>
      </c>
      <c r="P34" s="278" t="e">
        <f t="shared" si="5"/>
        <v>#DIV/0!</v>
      </c>
      <c r="Q34">
        <v>0</v>
      </c>
      <c r="R34">
        <v>0</v>
      </c>
      <c r="S34" s="262">
        <f t="shared" si="6"/>
        <v>0</v>
      </c>
      <c r="T34" s="278" t="e">
        <f t="shared" si="7"/>
        <v>#DIV/0!</v>
      </c>
      <c r="U34" s="158"/>
    </row>
    <row r="35" spans="1:21" s="69" customFormat="1" ht="12.75">
      <c r="A35" t="s">
        <v>276</v>
      </c>
      <c r="B35" t="s">
        <v>512</v>
      </c>
      <c r="C35" s="320">
        <v>803054204</v>
      </c>
      <c r="D35" t="s">
        <v>488</v>
      </c>
      <c r="E35">
        <v>8380</v>
      </c>
      <c r="F35">
        <v>8380</v>
      </c>
      <c r="G35" s="262">
        <f t="shared" si="24"/>
        <v>0</v>
      </c>
      <c r="H35" s="278">
        <f t="shared" si="25"/>
        <v>0</v>
      </c>
      <c r="I35">
        <v>0</v>
      </c>
      <c r="J35">
        <v>0</v>
      </c>
      <c r="K35" s="262">
        <f t="shared" si="26"/>
        <v>0</v>
      </c>
      <c r="L35" s="278" t="e">
        <f t="shared" si="27"/>
        <v>#DIV/0!</v>
      </c>
      <c r="M35">
        <v>0</v>
      </c>
      <c r="N35">
        <v>0</v>
      </c>
      <c r="O35" s="262">
        <f t="shared" si="4"/>
        <v>0</v>
      </c>
      <c r="P35" s="278" t="e">
        <f t="shared" si="5"/>
        <v>#DIV/0!</v>
      </c>
      <c r="Q35">
        <v>0</v>
      </c>
      <c r="R35">
        <v>0</v>
      </c>
      <c r="S35" s="262">
        <f t="shared" si="6"/>
        <v>0</v>
      </c>
      <c r="T35" s="278" t="e">
        <f t="shared" si="7"/>
        <v>#DIV/0!</v>
      </c>
      <c r="U35" s="158"/>
    </row>
    <row r="36" spans="1:21" s="69" customFormat="1" ht="12.75">
      <c r="A36" t="s">
        <v>276</v>
      </c>
      <c r="B36" t="s">
        <v>512</v>
      </c>
      <c r="C36" s="320">
        <v>803054204</v>
      </c>
      <c r="D36" t="s">
        <v>488</v>
      </c>
      <c r="E36">
        <v>6980</v>
      </c>
      <c r="F36">
        <v>6980</v>
      </c>
      <c r="G36" s="262">
        <f t="shared" si="24"/>
        <v>0</v>
      </c>
      <c r="H36" s="278">
        <f t="shared" si="25"/>
        <v>0</v>
      </c>
      <c r="I36">
        <v>0</v>
      </c>
      <c r="J36">
        <v>0</v>
      </c>
      <c r="K36" s="262">
        <f t="shared" si="26"/>
        <v>0</v>
      </c>
      <c r="L36" s="278" t="e">
        <f t="shared" si="27"/>
        <v>#DIV/0!</v>
      </c>
      <c r="M36">
        <v>0</v>
      </c>
      <c r="N36">
        <v>0</v>
      </c>
      <c r="O36" s="262">
        <f t="shared" si="4"/>
        <v>0</v>
      </c>
      <c r="P36" s="278" t="e">
        <f t="shared" si="5"/>
        <v>#DIV/0!</v>
      </c>
      <c r="Q36">
        <v>0</v>
      </c>
      <c r="R36">
        <v>0</v>
      </c>
      <c r="S36" s="262">
        <f t="shared" si="6"/>
        <v>0</v>
      </c>
      <c r="T36" s="278" t="e">
        <f t="shared" si="7"/>
        <v>#DIV/0!</v>
      </c>
      <c r="U36" s="158"/>
    </row>
    <row r="37" spans="1:21" s="69" customFormat="1" ht="12.75">
      <c r="A37" t="s">
        <v>276</v>
      </c>
      <c r="B37" t="s">
        <v>512</v>
      </c>
      <c r="C37" s="320">
        <v>803054204</v>
      </c>
      <c r="D37" t="s">
        <v>488</v>
      </c>
      <c r="E37">
        <v>3680</v>
      </c>
      <c r="F37">
        <v>3680</v>
      </c>
      <c r="G37" s="262">
        <f t="shared" si="24"/>
        <v>0</v>
      </c>
      <c r="H37" s="278">
        <f t="shared" si="25"/>
        <v>0</v>
      </c>
      <c r="I37">
        <v>0</v>
      </c>
      <c r="J37">
        <v>0</v>
      </c>
      <c r="K37" s="262">
        <f t="shared" si="26"/>
        <v>0</v>
      </c>
      <c r="L37" s="278" t="e">
        <f t="shared" si="27"/>
        <v>#DIV/0!</v>
      </c>
      <c r="M37">
        <v>0</v>
      </c>
      <c r="N37">
        <v>0</v>
      </c>
      <c r="O37" s="262">
        <f t="shared" si="4"/>
        <v>0</v>
      </c>
      <c r="P37" s="278" t="e">
        <f t="shared" si="5"/>
        <v>#DIV/0!</v>
      </c>
      <c r="Q37">
        <v>0</v>
      </c>
      <c r="R37">
        <v>0</v>
      </c>
      <c r="S37" s="262">
        <f t="shared" si="6"/>
        <v>0</v>
      </c>
      <c r="T37" s="278" t="e">
        <f t="shared" si="7"/>
        <v>#DIV/0!</v>
      </c>
      <c r="U37" s="158"/>
    </row>
    <row r="38" spans="1:21" s="69" customFormat="1" ht="12.75">
      <c r="A38" t="s">
        <v>276</v>
      </c>
      <c r="B38" t="s">
        <v>517</v>
      </c>
      <c r="C38" s="320">
        <v>712459908</v>
      </c>
      <c r="D38" t="s">
        <v>317</v>
      </c>
      <c r="E38">
        <v>3260</v>
      </c>
      <c r="F38">
        <v>3260</v>
      </c>
      <c r="G38" s="262">
        <f t="shared" si="24"/>
        <v>0</v>
      </c>
      <c r="H38" s="278">
        <f t="shared" si="25"/>
        <v>0</v>
      </c>
      <c r="I38">
        <v>0</v>
      </c>
      <c r="J38">
        <v>0</v>
      </c>
      <c r="K38" s="262">
        <f t="shared" si="26"/>
        <v>0</v>
      </c>
      <c r="L38" s="278" t="e">
        <f t="shared" si="27"/>
        <v>#DIV/0!</v>
      </c>
      <c r="M38">
        <v>0</v>
      </c>
      <c r="N38">
        <v>0</v>
      </c>
      <c r="O38" s="262">
        <f t="shared" si="4"/>
        <v>0</v>
      </c>
      <c r="P38" s="278" t="e">
        <f t="shared" si="5"/>
        <v>#DIV/0!</v>
      </c>
      <c r="Q38">
        <v>0</v>
      </c>
      <c r="R38">
        <v>0</v>
      </c>
      <c r="S38" s="262">
        <f t="shared" si="6"/>
        <v>0</v>
      </c>
      <c r="T38" s="278" t="e">
        <f t="shared" si="7"/>
        <v>#DIV/0!</v>
      </c>
      <c r="U38" s="158"/>
    </row>
    <row r="39" spans="1:21" s="69" customFormat="1" ht="12.75">
      <c r="A39" t="s">
        <v>276</v>
      </c>
      <c r="B39" t="s">
        <v>517</v>
      </c>
      <c r="C39" s="320">
        <v>712459908</v>
      </c>
      <c r="D39" t="s">
        <v>317</v>
      </c>
      <c r="E39">
        <v>3260</v>
      </c>
      <c r="F39">
        <v>3260</v>
      </c>
      <c r="G39" s="262">
        <f t="shared" si="24"/>
        <v>0</v>
      </c>
      <c r="H39" s="278">
        <f t="shared" si="25"/>
        <v>0</v>
      </c>
      <c r="I39">
        <v>0</v>
      </c>
      <c r="J39">
        <v>0</v>
      </c>
      <c r="K39" s="262">
        <f t="shared" si="26"/>
        <v>0</v>
      </c>
      <c r="L39" s="278" t="e">
        <f t="shared" si="27"/>
        <v>#DIV/0!</v>
      </c>
      <c r="M39">
        <v>0</v>
      </c>
      <c r="N39">
        <v>0</v>
      </c>
      <c r="O39" s="262">
        <f t="shared" si="4"/>
        <v>0</v>
      </c>
      <c r="P39" s="278" t="e">
        <f t="shared" si="5"/>
        <v>#DIV/0!</v>
      </c>
      <c r="Q39">
        <v>0</v>
      </c>
      <c r="R39">
        <v>0</v>
      </c>
      <c r="S39" s="262">
        <f t="shared" si="6"/>
        <v>0</v>
      </c>
      <c r="T39" s="278" t="e">
        <f t="shared" si="7"/>
        <v>#DIV/0!</v>
      </c>
      <c r="U39" s="158"/>
    </row>
    <row r="40" spans="1:21" s="69" customFormat="1" ht="12.75">
      <c r="A40" t="s">
        <v>276</v>
      </c>
      <c r="B40" t="s">
        <v>517</v>
      </c>
      <c r="C40" s="320">
        <v>717158901</v>
      </c>
      <c r="D40" t="s">
        <v>331</v>
      </c>
      <c r="E40">
        <v>25642</v>
      </c>
      <c r="F40">
        <v>25642</v>
      </c>
      <c r="G40" s="262">
        <f t="shared" si="24"/>
        <v>0</v>
      </c>
      <c r="H40" s="278">
        <f t="shared" si="25"/>
        <v>0</v>
      </c>
      <c r="I40">
        <v>0</v>
      </c>
      <c r="J40">
        <v>0</v>
      </c>
      <c r="K40" s="262">
        <f t="shared" si="26"/>
        <v>0</v>
      </c>
      <c r="L40" s="278" t="e">
        <f t="shared" si="27"/>
        <v>#DIV/0!</v>
      </c>
      <c r="M40">
        <v>0</v>
      </c>
      <c r="N40">
        <v>0</v>
      </c>
      <c r="O40" s="262">
        <f t="shared" si="4"/>
        <v>0</v>
      </c>
      <c r="P40" s="278" t="e">
        <f t="shared" si="5"/>
        <v>#DIV/0!</v>
      </c>
      <c r="Q40">
        <v>0</v>
      </c>
      <c r="R40">
        <v>0</v>
      </c>
      <c r="S40" s="262">
        <f t="shared" si="6"/>
        <v>0</v>
      </c>
      <c r="T40" s="278" t="e">
        <f t="shared" si="7"/>
        <v>#DIV/0!</v>
      </c>
      <c r="U40" s="158"/>
    </row>
    <row r="41" spans="1:21" s="69" customFormat="1" ht="12.75">
      <c r="A41" t="s">
        <v>276</v>
      </c>
      <c r="B41" t="s">
        <v>517</v>
      </c>
      <c r="C41" s="320">
        <v>717158901</v>
      </c>
      <c r="D41" t="s">
        <v>331</v>
      </c>
      <c r="E41">
        <v>25642</v>
      </c>
      <c r="F41">
        <v>25642</v>
      </c>
      <c r="G41" s="262">
        <f t="shared" si="24"/>
        <v>0</v>
      </c>
      <c r="H41" s="278">
        <f t="shared" si="25"/>
        <v>0</v>
      </c>
      <c r="I41">
        <v>0</v>
      </c>
      <c r="J41">
        <v>0</v>
      </c>
      <c r="K41" s="262">
        <f t="shared" si="26"/>
        <v>0</v>
      </c>
      <c r="L41" s="278" t="e">
        <f t="shared" si="27"/>
        <v>#DIV/0!</v>
      </c>
      <c r="M41">
        <v>0</v>
      </c>
      <c r="N41">
        <v>0</v>
      </c>
      <c r="O41" s="262">
        <f t="shared" si="4"/>
        <v>0</v>
      </c>
      <c r="P41" s="278" t="e">
        <f t="shared" si="5"/>
        <v>#DIV/0!</v>
      </c>
      <c r="Q41">
        <v>0</v>
      </c>
      <c r="R41">
        <v>0</v>
      </c>
      <c r="S41" s="262">
        <f t="shared" si="6"/>
        <v>0</v>
      </c>
      <c r="T41" s="278" t="e">
        <f t="shared" si="7"/>
        <v>#DIV/0!</v>
      </c>
      <c r="U41" s="158"/>
    </row>
    <row r="42" spans="1:21" s="69" customFormat="1" ht="12.75">
      <c r="A42" t="s">
        <v>276</v>
      </c>
      <c r="B42" t="s">
        <v>517</v>
      </c>
      <c r="C42" s="320">
        <v>733337901</v>
      </c>
      <c r="D42" t="s">
        <v>475</v>
      </c>
      <c r="E42">
        <v>3335</v>
      </c>
      <c r="F42">
        <v>3335</v>
      </c>
      <c r="G42" s="262">
        <f t="shared" si="24"/>
        <v>0</v>
      </c>
      <c r="H42" s="278">
        <f t="shared" si="25"/>
        <v>0</v>
      </c>
      <c r="I42">
        <v>0</v>
      </c>
      <c r="J42">
        <v>0</v>
      </c>
      <c r="K42" s="262">
        <f t="shared" si="26"/>
        <v>0</v>
      </c>
      <c r="L42" s="278" t="e">
        <f t="shared" si="27"/>
        <v>#DIV/0!</v>
      </c>
      <c r="M42">
        <v>0</v>
      </c>
      <c r="N42">
        <v>0</v>
      </c>
      <c r="O42" s="262">
        <f t="shared" si="4"/>
        <v>0</v>
      </c>
      <c r="P42" s="278" t="e">
        <f t="shared" si="5"/>
        <v>#DIV/0!</v>
      </c>
      <c r="Q42">
        <v>0</v>
      </c>
      <c r="R42">
        <v>0</v>
      </c>
      <c r="S42" s="262">
        <f t="shared" si="6"/>
        <v>0</v>
      </c>
      <c r="T42" s="278" t="e">
        <f t="shared" si="7"/>
        <v>#DIV/0!</v>
      </c>
      <c r="U42" s="158"/>
    </row>
    <row r="43" spans="1:21" s="69" customFormat="1" ht="12.75">
      <c r="A43" t="s">
        <v>276</v>
      </c>
      <c r="B43" t="s">
        <v>517</v>
      </c>
      <c r="C43" s="320">
        <v>733337901</v>
      </c>
      <c r="D43" t="s">
        <v>475</v>
      </c>
      <c r="E43">
        <v>3335</v>
      </c>
      <c r="F43">
        <v>3335</v>
      </c>
      <c r="G43" s="262">
        <f t="shared" si="24"/>
        <v>0</v>
      </c>
      <c r="H43" s="278">
        <f t="shared" si="25"/>
        <v>0</v>
      </c>
      <c r="I43">
        <v>0</v>
      </c>
      <c r="J43">
        <v>0</v>
      </c>
      <c r="K43" s="262">
        <f t="shared" si="26"/>
        <v>0</v>
      </c>
      <c r="L43" s="278" t="e">
        <f t="shared" si="27"/>
        <v>#DIV/0!</v>
      </c>
      <c r="M43">
        <v>0</v>
      </c>
      <c r="N43">
        <v>0</v>
      </c>
      <c r="O43" s="262">
        <f t="shared" si="4"/>
        <v>0</v>
      </c>
      <c r="P43" s="278" t="e">
        <f t="shared" si="5"/>
        <v>#DIV/0!</v>
      </c>
      <c r="Q43">
        <v>0</v>
      </c>
      <c r="R43">
        <v>0</v>
      </c>
      <c r="S43" s="262">
        <f t="shared" si="6"/>
        <v>0</v>
      </c>
      <c r="T43" s="278" t="e">
        <f t="shared" si="7"/>
        <v>#DIV/0!</v>
      </c>
      <c r="U43" s="158"/>
    </row>
    <row r="44" spans="1:21" s="69" customFormat="1" ht="12.75">
      <c r="A44" t="s">
        <v>276</v>
      </c>
      <c r="B44" t="s">
        <v>515</v>
      </c>
      <c r="C44" s="320" t="s">
        <v>454</v>
      </c>
      <c r="D44" t="s">
        <v>455</v>
      </c>
      <c r="E44">
        <v>22092</v>
      </c>
      <c r="F44">
        <v>22092</v>
      </c>
      <c r="G44" s="262">
        <f t="shared" si="24"/>
        <v>0</v>
      </c>
      <c r="H44" s="278">
        <f t="shared" si="25"/>
        <v>0</v>
      </c>
      <c r="I44">
        <v>4823.46</v>
      </c>
      <c r="J44">
        <v>4823.46</v>
      </c>
      <c r="K44" s="262">
        <f t="shared" si="26"/>
        <v>0</v>
      </c>
      <c r="L44" s="278">
        <f t="shared" si="27"/>
        <v>0</v>
      </c>
      <c r="M44">
        <v>0</v>
      </c>
      <c r="N44">
        <v>0</v>
      </c>
      <c r="O44" s="262">
        <f t="shared" si="4"/>
        <v>0</v>
      </c>
      <c r="P44" s="278" t="e">
        <f t="shared" si="5"/>
        <v>#DIV/0!</v>
      </c>
      <c r="Q44">
        <v>-88.58</v>
      </c>
      <c r="R44">
        <v>-88.58</v>
      </c>
      <c r="S44" s="262">
        <f t="shared" si="6"/>
        <v>0</v>
      </c>
      <c r="T44" s="278">
        <f t="shared" si="7"/>
        <v>0</v>
      </c>
      <c r="U44" s="158"/>
    </row>
    <row r="45" spans="1:21" s="69" customFormat="1" ht="12.75">
      <c r="A45" t="s">
        <v>276</v>
      </c>
      <c r="B45" t="s">
        <v>512</v>
      </c>
      <c r="C45" s="320" t="s">
        <v>362</v>
      </c>
      <c r="D45" t="s">
        <v>472</v>
      </c>
      <c r="E45">
        <v>3000</v>
      </c>
      <c r="F45">
        <v>3000</v>
      </c>
      <c r="G45" s="262">
        <f t="shared" si="24"/>
        <v>0</v>
      </c>
      <c r="H45" s="278">
        <f t="shared" si="25"/>
        <v>0</v>
      </c>
      <c r="I45">
        <v>0</v>
      </c>
      <c r="J45">
        <v>0</v>
      </c>
      <c r="K45" s="262">
        <f t="shared" si="26"/>
        <v>0</v>
      </c>
      <c r="L45" s="278" t="e">
        <f t="shared" si="27"/>
        <v>#DIV/0!</v>
      </c>
      <c r="M45">
        <v>0</v>
      </c>
      <c r="N45">
        <v>0</v>
      </c>
      <c r="O45" s="262">
        <f t="shared" si="4"/>
        <v>0</v>
      </c>
      <c r="P45" s="278" t="e">
        <f t="shared" si="5"/>
        <v>#DIV/0!</v>
      </c>
      <c r="Q45">
        <v>0</v>
      </c>
      <c r="R45">
        <v>0</v>
      </c>
      <c r="S45" s="262">
        <f t="shared" si="6"/>
        <v>0</v>
      </c>
      <c r="T45" s="278" t="e">
        <f t="shared" si="7"/>
        <v>#DIV/0!</v>
      </c>
      <c r="U45" s="158"/>
    </row>
    <row r="46" spans="1:21" s="69" customFormat="1" ht="12.75">
      <c r="A46" t="s">
        <v>276</v>
      </c>
      <c r="B46" t="s">
        <v>514</v>
      </c>
      <c r="C46" s="320" t="s">
        <v>499</v>
      </c>
      <c r="D46" t="s">
        <v>500</v>
      </c>
      <c r="E46">
        <v>2852</v>
      </c>
      <c r="F46">
        <v>2852</v>
      </c>
      <c r="G46" s="262">
        <f t="shared" si="24"/>
        <v>0</v>
      </c>
      <c r="H46" s="278">
        <f t="shared" si="25"/>
        <v>0</v>
      </c>
      <c r="I46">
        <v>0</v>
      </c>
      <c r="J46">
        <v>0</v>
      </c>
      <c r="K46" s="262">
        <f t="shared" si="26"/>
        <v>0</v>
      </c>
      <c r="L46" s="278" t="e">
        <f t="shared" si="27"/>
        <v>#DIV/0!</v>
      </c>
      <c r="M46">
        <v>0</v>
      </c>
      <c r="N46">
        <v>0</v>
      </c>
      <c r="O46" s="262">
        <f t="shared" si="4"/>
        <v>0</v>
      </c>
      <c r="P46" s="278" t="e">
        <f t="shared" si="5"/>
        <v>#DIV/0!</v>
      </c>
      <c r="Q46">
        <v>0</v>
      </c>
      <c r="R46">
        <v>0</v>
      </c>
      <c r="S46" s="262">
        <f t="shared" si="6"/>
        <v>0</v>
      </c>
      <c r="T46" s="278" t="e">
        <f t="shared" si="7"/>
        <v>#DIV/0!</v>
      </c>
      <c r="U46" s="158"/>
    </row>
    <row r="47" spans="1:21" s="69" customFormat="1" ht="12.75">
      <c r="A47" t="s">
        <v>276</v>
      </c>
      <c r="B47" t="s">
        <v>514</v>
      </c>
      <c r="C47" s="320" t="s">
        <v>499</v>
      </c>
      <c r="D47" t="s">
        <v>500</v>
      </c>
      <c r="E47">
        <v>3682</v>
      </c>
      <c r="F47">
        <v>3682</v>
      </c>
      <c r="G47" s="262">
        <f t="shared" si="24"/>
        <v>0</v>
      </c>
      <c r="H47" s="278">
        <f t="shared" si="25"/>
        <v>0</v>
      </c>
      <c r="I47">
        <v>0</v>
      </c>
      <c r="J47">
        <v>0</v>
      </c>
      <c r="K47" s="262">
        <f t="shared" si="26"/>
        <v>0</v>
      </c>
      <c r="L47" s="278" t="e">
        <f t="shared" si="27"/>
        <v>#DIV/0!</v>
      </c>
      <c r="M47">
        <v>0</v>
      </c>
      <c r="N47">
        <v>0</v>
      </c>
      <c r="O47" s="262">
        <f t="shared" si="4"/>
        <v>0</v>
      </c>
      <c r="P47" s="278" t="e">
        <f t="shared" si="5"/>
        <v>#DIV/0!</v>
      </c>
      <c r="Q47">
        <v>0</v>
      </c>
      <c r="R47">
        <v>0</v>
      </c>
      <c r="S47" s="262">
        <f t="shared" si="6"/>
        <v>0</v>
      </c>
      <c r="T47" s="278" t="e">
        <f t="shared" si="7"/>
        <v>#DIV/0!</v>
      </c>
      <c r="U47" s="158"/>
    </row>
    <row r="48" spans="1:21" s="69" customFormat="1" ht="12.75">
      <c r="A48" t="s">
        <v>276</v>
      </c>
      <c r="B48" t="s">
        <v>514</v>
      </c>
      <c r="C48" s="320" t="s">
        <v>499</v>
      </c>
      <c r="D48" t="s">
        <v>500</v>
      </c>
      <c r="E48">
        <v>8805</v>
      </c>
      <c r="F48">
        <v>8805</v>
      </c>
      <c r="G48" s="262">
        <f t="shared" si="24"/>
        <v>0</v>
      </c>
      <c r="H48" s="278">
        <f t="shared" si="25"/>
        <v>0</v>
      </c>
      <c r="I48">
        <v>0</v>
      </c>
      <c r="J48">
        <v>0</v>
      </c>
      <c r="K48" s="262">
        <f t="shared" si="26"/>
        <v>0</v>
      </c>
      <c r="L48" s="278" t="e">
        <f t="shared" si="27"/>
        <v>#DIV/0!</v>
      </c>
      <c r="M48">
        <v>0</v>
      </c>
      <c r="N48">
        <v>0</v>
      </c>
      <c r="O48" s="262">
        <f t="shared" si="4"/>
        <v>0</v>
      </c>
      <c r="P48" s="278" t="e">
        <f t="shared" si="5"/>
        <v>#DIV/0!</v>
      </c>
      <c r="Q48">
        <v>0</v>
      </c>
      <c r="R48">
        <v>0</v>
      </c>
      <c r="S48" s="262">
        <f t="shared" si="6"/>
        <v>0</v>
      </c>
      <c r="T48" s="278" t="e">
        <f t="shared" si="7"/>
        <v>#DIV/0!</v>
      </c>
      <c r="U48" s="158"/>
    </row>
    <row r="49" spans="1:21" s="69" customFormat="1" ht="12.75">
      <c r="A49" t="s">
        <v>276</v>
      </c>
      <c r="B49" t="s">
        <v>514</v>
      </c>
      <c r="C49" s="320" t="s">
        <v>499</v>
      </c>
      <c r="D49" t="s">
        <v>500</v>
      </c>
      <c r="E49">
        <v>8805</v>
      </c>
      <c r="F49">
        <v>8805</v>
      </c>
      <c r="G49" s="262">
        <f t="shared" si="24"/>
        <v>0</v>
      </c>
      <c r="H49" s="278">
        <f t="shared" si="25"/>
        <v>0</v>
      </c>
      <c r="I49">
        <v>0</v>
      </c>
      <c r="J49">
        <v>0</v>
      </c>
      <c r="K49" s="262">
        <f t="shared" si="26"/>
        <v>0</v>
      </c>
      <c r="L49" s="278" t="e">
        <f t="shared" si="27"/>
        <v>#DIV/0!</v>
      </c>
      <c r="M49">
        <v>0</v>
      </c>
      <c r="N49">
        <v>0</v>
      </c>
      <c r="O49" s="262">
        <f t="shared" si="4"/>
        <v>0</v>
      </c>
      <c r="P49" s="278" t="e">
        <f t="shared" si="5"/>
        <v>#DIV/0!</v>
      </c>
      <c r="Q49">
        <v>0</v>
      </c>
      <c r="R49">
        <v>0</v>
      </c>
      <c r="S49" s="262">
        <f t="shared" si="6"/>
        <v>0</v>
      </c>
      <c r="T49" s="278" t="e">
        <f t="shared" si="7"/>
        <v>#DIV/0!</v>
      </c>
      <c r="U49" s="158"/>
    </row>
    <row r="50" spans="1:21" s="69" customFormat="1" ht="12.75">
      <c r="A50" t="s">
        <v>276</v>
      </c>
      <c r="B50" t="s">
        <v>514</v>
      </c>
      <c r="C50" s="320" t="s">
        <v>499</v>
      </c>
      <c r="D50" t="s">
        <v>500</v>
      </c>
      <c r="E50">
        <v>8805</v>
      </c>
      <c r="F50">
        <v>8805</v>
      </c>
      <c r="G50" s="262">
        <f t="shared" ref="G50:G59" si="28">E50-F50</f>
        <v>0</v>
      </c>
      <c r="H50" s="278">
        <f t="shared" ref="H50:H59" si="29">ROUND(G50/E50,10)</f>
        <v>0</v>
      </c>
      <c r="I50">
        <v>0</v>
      </c>
      <c r="J50">
        <v>0</v>
      </c>
      <c r="K50" s="262">
        <f t="shared" ref="K50:K59" si="30">I50-J50</f>
        <v>0</v>
      </c>
      <c r="L50" s="278" t="e">
        <f t="shared" ref="L50:L59" si="31">ROUND(K50/I50,10)</f>
        <v>#DIV/0!</v>
      </c>
      <c r="M50">
        <v>0</v>
      </c>
      <c r="N50">
        <v>0</v>
      </c>
      <c r="O50" s="262">
        <f t="shared" ref="O50:O59" si="32">M50-N50</f>
        <v>0</v>
      </c>
      <c r="P50" s="278" t="e">
        <f t="shared" ref="P50:P59" si="33">ROUND(O50/M50,10)</f>
        <v>#DIV/0!</v>
      </c>
      <c r="Q50">
        <v>0</v>
      </c>
      <c r="R50">
        <v>0</v>
      </c>
      <c r="S50" s="262">
        <f t="shared" ref="S50:S59" si="34">Q50-R50</f>
        <v>0</v>
      </c>
      <c r="T50" s="278" t="e">
        <f t="shared" ref="T50:T59" si="35">ROUND(S50/Q50,10)</f>
        <v>#DIV/0!</v>
      </c>
      <c r="U50" s="158"/>
    </row>
    <row r="51" spans="1:21" s="69" customFormat="1" ht="12.75">
      <c r="A51" t="s">
        <v>276</v>
      </c>
      <c r="B51" t="s">
        <v>512</v>
      </c>
      <c r="C51" s="320">
        <v>925458101</v>
      </c>
      <c r="D51" t="s">
        <v>510</v>
      </c>
      <c r="E51">
        <v>3400</v>
      </c>
      <c r="F51">
        <v>3400</v>
      </c>
      <c r="G51" s="262">
        <f t="shared" si="28"/>
        <v>0</v>
      </c>
      <c r="H51" s="278">
        <f t="shared" si="29"/>
        <v>0</v>
      </c>
      <c r="I51">
        <v>0</v>
      </c>
      <c r="J51">
        <v>0</v>
      </c>
      <c r="K51" s="262">
        <f t="shared" si="30"/>
        <v>0</v>
      </c>
      <c r="L51" s="278" t="e">
        <f t="shared" si="31"/>
        <v>#DIV/0!</v>
      </c>
      <c r="M51">
        <v>0</v>
      </c>
      <c r="N51">
        <v>0</v>
      </c>
      <c r="O51" s="262">
        <f t="shared" si="32"/>
        <v>0</v>
      </c>
      <c r="P51" s="278" t="e">
        <f t="shared" si="33"/>
        <v>#DIV/0!</v>
      </c>
      <c r="Q51">
        <v>0</v>
      </c>
      <c r="R51">
        <v>0</v>
      </c>
      <c r="S51" s="262">
        <f t="shared" si="34"/>
        <v>0</v>
      </c>
      <c r="T51" s="278" t="e">
        <f t="shared" si="35"/>
        <v>#DIV/0!</v>
      </c>
      <c r="U51" s="158"/>
    </row>
    <row r="52" spans="1:21" s="69" customFormat="1" ht="12.75">
      <c r="A52" t="s">
        <v>276</v>
      </c>
      <c r="B52" t="s">
        <v>513</v>
      </c>
      <c r="C52" s="320" t="s">
        <v>476</v>
      </c>
      <c r="D52" t="s">
        <v>369</v>
      </c>
      <c r="E52">
        <v>4250</v>
      </c>
      <c r="F52">
        <v>4250</v>
      </c>
      <c r="G52" s="262">
        <f t="shared" si="28"/>
        <v>0</v>
      </c>
      <c r="H52" s="278">
        <f t="shared" si="29"/>
        <v>0</v>
      </c>
      <c r="I52">
        <v>3431.7</v>
      </c>
      <c r="J52">
        <v>3431.7</v>
      </c>
      <c r="K52" s="262">
        <f t="shared" si="30"/>
        <v>0</v>
      </c>
      <c r="L52" s="278">
        <f t="shared" si="31"/>
        <v>0</v>
      </c>
      <c r="M52">
        <v>0</v>
      </c>
      <c r="N52">
        <v>0</v>
      </c>
      <c r="O52" s="262">
        <f t="shared" si="32"/>
        <v>0</v>
      </c>
      <c r="P52" s="278" t="e">
        <f t="shared" si="33"/>
        <v>#DIV/0!</v>
      </c>
      <c r="Q52">
        <v>-153.05000000000001</v>
      </c>
      <c r="R52">
        <v>-153.05000000000001</v>
      </c>
      <c r="S52" s="262">
        <f t="shared" si="34"/>
        <v>0</v>
      </c>
      <c r="T52" s="278">
        <f t="shared" si="35"/>
        <v>0</v>
      </c>
      <c r="U52" s="158"/>
    </row>
    <row r="53" spans="1:21" s="69" customFormat="1" ht="12.75">
      <c r="A53" t="s">
        <v>276</v>
      </c>
      <c r="B53" t="s">
        <v>513</v>
      </c>
      <c r="C53" s="320" t="s">
        <v>476</v>
      </c>
      <c r="D53" t="s">
        <v>369</v>
      </c>
      <c r="E53">
        <v>4250</v>
      </c>
      <c r="F53">
        <v>4250</v>
      </c>
      <c r="G53" s="262">
        <f t="shared" si="28"/>
        <v>0</v>
      </c>
      <c r="H53" s="278">
        <f t="shared" si="29"/>
        <v>0</v>
      </c>
      <c r="I53">
        <v>5147.55</v>
      </c>
      <c r="J53">
        <v>5147.55</v>
      </c>
      <c r="K53" s="262">
        <f t="shared" si="30"/>
        <v>0</v>
      </c>
      <c r="L53" s="278">
        <f t="shared" si="31"/>
        <v>0</v>
      </c>
      <c r="M53">
        <v>0</v>
      </c>
      <c r="N53">
        <v>0</v>
      </c>
      <c r="O53" s="262">
        <f t="shared" si="32"/>
        <v>0</v>
      </c>
      <c r="P53" s="278" t="e">
        <f t="shared" si="33"/>
        <v>#DIV/0!</v>
      </c>
      <c r="Q53">
        <v>-229.58</v>
      </c>
      <c r="R53">
        <v>-229.58</v>
      </c>
      <c r="S53" s="262">
        <f t="shared" si="34"/>
        <v>0</v>
      </c>
      <c r="T53" s="278">
        <f t="shared" si="35"/>
        <v>0</v>
      </c>
      <c r="U53" s="158"/>
    </row>
    <row r="54" spans="1:21" s="69" customFormat="1" ht="12.75">
      <c r="A54" t="s">
        <v>276</v>
      </c>
      <c r="B54" t="s">
        <v>517</v>
      </c>
      <c r="C54" s="320" t="s">
        <v>469</v>
      </c>
      <c r="D54" t="s">
        <v>354</v>
      </c>
      <c r="E54">
        <v>6140</v>
      </c>
      <c r="F54">
        <v>6140</v>
      </c>
      <c r="G54" s="262">
        <f t="shared" si="28"/>
        <v>0</v>
      </c>
      <c r="H54" s="278">
        <f t="shared" si="29"/>
        <v>0</v>
      </c>
      <c r="I54">
        <v>0</v>
      </c>
      <c r="J54">
        <v>0</v>
      </c>
      <c r="K54" s="262">
        <f t="shared" si="30"/>
        <v>0</v>
      </c>
      <c r="L54" s="278" t="e">
        <f t="shared" si="31"/>
        <v>#DIV/0!</v>
      </c>
      <c r="M54">
        <v>0</v>
      </c>
      <c r="N54">
        <v>0</v>
      </c>
      <c r="O54" s="262">
        <f t="shared" si="32"/>
        <v>0</v>
      </c>
      <c r="P54" s="278" t="e">
        <f t="shared" si="33"/>
        <v>#DIV/0!</v>
      </c>
      <c r="Q54">
        <v>0</v>
      </c>
      <c r="R54">
        <v>0</v>
      </c>
      <c r="S54" s="262">
        <f t="shared" si="34"/>
        <v>0</v>
      </c>
      <c r="T54" s="278" t="e">
        <f t="shared" si="35"/>
        <v>#DIV/0!</v>
      </c>
      <c r="U54" s="158"/>
    </row>
    <row r="55" spans="1:21" s="69" customFormat="1" ht="12.75">
      <c r="A55" t="s">
        <v>276</v>
      </c>
      <c r="B55" t="s">
        <v>517</v>
      </c>
      <c r="C55" s="320" t="s">
        <v>469</v>
      </c>
      <c r="D55" t="s">
        <v>354</v>
      </c>
      <c r="E55">
        <v>6140</v>
      </c>
      <c r="F55">
        <v>6140</v>
      </c>
      <c r="G55" s="262">
        <f t="shared" si="28"/>
        <v>0</v>
      </c>
      <c r="H55" s="278">
        <f t="shared" si="29"/>
        <v>0</v>
      </c>
      <c r="I55">
        <v>0</v>
      </c>
      <c r="J55">
        <v>0</v>
      </c>
      <c r="K55" s="262">
        <f t="shared" si="30"/>
        <v>0</v>
      </c>
      <c r="L55" s="278" t="e">
        <f t="shared" si="31"/>
        <v>#DIV/0!</v>
      </c>
      <c r="M55">
        <v>0</v>
      </c>
      <c r="N55">
        <v>0</v>
      </c>
      <c r="O55" s="262">
        <f t="shared" si="32"/>
        <v>0</v>
      </c>
      <c r="P55" s="278" t="e">
        <f t="shared" si="33"/>
        <v>#DIV/0!</v>
      </c>
      <c r="Q55">
        <v>0</v>
      </c>
      <c r="R55">
        <v>0</v>
      </c>
      <c r="S55" s="262">
        <f t="shared" si="34"/>
        <v>0</v>
      </c>
      <c r="T55" s="278" t="e">
        <f t="shared" si="35"/>
        <v>#DIV/0!</v>
      </c>
      <c r="U55" s="158"/>
    </row>
    <row r="56" spans="1:21" s="69" customFormat="1" ht="12.75">
      <c r="A56" t="s">
        <v>276</v>
      </c>
      <c r="B56" t="s">
        <v>517</v>
      </c>
      <c r="C56" s="320" t="s">
        <v>469</v>
      </c>
      <c r="D56" t="s">
        <v>354</v>
      </c>
      <c r="E56">
        <v>6140</v>
      </c>
      <c r="F56">
        <v>6140</v>
      </c>
      <c r="G56" s="262">
        <f t="shared" si="28"/>
        <v>0</v>
      </c>
      <c r="H56" s="278">
        <f t="shared" si="29"/>
        <v>0</v>
      </c>
      <c r="I56">
        <v>0</v>
      </c>
      <c r="J56">
        <v>0</v>
      </c>
      <c r="K56" s="262">
        <f t="shared" si="30"/>
        <v>0</v>
      </c>
      <c r="L56" s="278" t="e">
        <f t="shared" si="31"/>
        <v>#DIV/0!</v>
      </c>
      <c r="M56">
        <v>0</v>
      </c>
      <c r="N56">
        <v>0</v>
      </c>
      <c r="O56" s="262">
        <f t="shared" si="32"/>
        <v>0</v>
      </c>
      <c r="P56" s="278" t="e">
        <f t="shared" si="33"/>
        <v>#DIV/0!</v>
      </c>
      <c r="Q56">
        <v>0</v>
      </c>
      <c r="R56">
        <v>0</v>
      </c>
      <c r="S56" s="262">
        <f t="shared" si="34"/>
        <v>0</v>
      </c>
      <c r="T56" s="278" t="e">
        <f t="shared" si="35"/>
        <v>#DIV/0!</v>
      </c>
      <c r="U56" s="158"/>
    </row>
    <row r="57" spans="1:21" s="69" customFormat="1" ht="12.75">
      <c r="A57" t="s">
        <v>276</v>
      </c>
      <c r="B57" t="s">
        <v>512</v>
      </c>
      <c r="C57" s="320" t="s">
        <v>312</v>
      </c>
      <c r="D57" t="s">
        <v>448</v>
      </c>
      <c r="E57">
        <v>3750</v>
      </c>
      <c r="F57">
        <v>3750</v>
      </c>
      <c r="G57" s="262">
        <f t="shared" si="28"/>
        <v>0</v>
      </c>
      <c r="H57" s="278">
        <f t="shared" si="29"/>
        <v>0</v>
      </c>
      <c r="I57">
        <v>0</v>
      </c>
      <c r="J57">
        <v>0</v>
      </c>
      <c r="K57" s="262">
        <f t="shared" si="30"/>
        <v>0</v>
      </c>
      <c r="L57" s="278" t="e">
        <f t="shared" si="31"/>
        <v>#DIV/0!</v>
      </c>
      <c r="M57">
        <v>0</v>
      </c>
      <c r="N57">
        <v>0</v>
      </c>
      <c r="O57" s="262">
        <f t="shared" si="32"/>
        <v>0</v>
      </c>
      <c r="P57" s="278" t="e">
        <f t="shared" si="33"/>
        <v>#DIV/0!</v>
      </c>
      <c r="Q57">
        <v>0</v>
      </c>
      <c r="R57">
        <v>0</v>
      </c>
      <c r="S57" s="262">
        <f t="shared" si="34"/>
        <v>0</v>
      </c>
      <c r="T57" s="278" t="e">
        <f t="shared" si="35"/>
        <v>#DIV/0!</v>
      </c>
      <c r="U57" s="158"/>
    </row>
    <row r="58" spans="1:21" s="69" customFormat="1" ht="12.75">
      <c r="A58" t="s">
        <v>276</v>
      </c>
      <c r="B58" t="s">
        <v>512</v>
      </c>
      <c r="C58" s="320" t="s">
        <v>312</v>
      </c>
      <c r="D58" t="s">
        <v>448</v>
      </c>
      <c r="E58">
        <v>4450</v>
      </c>
      <c r="F58">
        <v>4450</v>
      </c>
      <c r="G58" s="262">
        <f t="shared" si="28"/>
        <v>0</v>
      </c>
      <c r="H58" s="278">
        <f t="shared" si="29"/>
        <v>0</v>
      </c>
      <c r="I58">
        <v>0</v>
      </c>
      <c r="J58">
        <v>0</v>
      </c>
      <c r="K58" s="262">
        <f t="shared" si="30"/>
        <v>0</v>
      </c>
      <c r="L58" s="278" t="e">
        <f t="shared" si="31"/>
        <v>#DIV/0!</v>
      </c>
      <c r="M58">
        <v>0</v>
      </c>
      <c r="N58">
        <v>0</v>
      </c>
      <c r="O58" s="262">
        <f t="shared" si="32"/>
        <v>0</v>
      </c>
      <c r="P58" s="278" t="e">
        <f t="shared" si="33"/>
        <v>#DIV/0!</v>
      </c>
      <c r="Q58">
        <v>0</v>
      </c>
      <c r="R58">
        <v>0</v>
      </c>
      <c r="S58" s="262">
        <f t="shared" si="34"/>
        <v>0</v>
      </c>
      <c r="T58" s="278" t="e">
        <f t="shared" si="35"/>
        <v>#DIV/0!</v>
      </c>
      <c r="U58" s="158"/>
    </row>
    <row r="59" spans="1:21" s="69" customFormat="1" ht="12.75">
      <c r="A59" t="s">
        <v>276</v>
      </c>
      <c r="B59" t="s">
        <v>512</v>
      </c>
      <c r="C59" s="320" t="s">
        <v>312</v>
      </c>
      <c r="D59" t="s">
        <v>448</v>
      </c>
      <c r="E59">
        <v>2593</v>
      </c>
      <c r="F59">
        <v>2593</v>
      </c>
      <c r="G59" s="262">
        <f t="shared" si="28"/>
        <v>0</v>
      </c>
      <c r="H59" s="278">
        <f t="shared" si="29"/>
        <v>0</v>
      </c>
      <c r="I59">
        <v>0</v>
      </c>
      <c r="J59">
        <v>0</v>
      </c>
      <c r="K59" s="262">
        <f t="shared" si="30"/>
        <v>0</v>
      </c>
      <c r="L59" s="278" t="e">
        <f t="shared" si="31"/>
        <v>#DIV/0!</v>
      </c>
      <c r="M59">
        <v>0</v>
      </c>
      <c r="N59">
        <v>0</v>
      </c>
      <c r="O59" s="262">
        <f t="shared" si="32"/>
        <v>0</v>
      </c>
      <c r="P59" s="278" t="e">
        <f t="shared" si="33"/>
        <v>#DIV/0!</v>
      </c>
      <c r="Q59">
        <v>0</v>
      </c>
      <c r="R59">
        <v>0</v>
      </c>
      <c r="S59" s="262">
        <f t="shared" si="34"/>
        <v>0</v>
      </c>
      <c r="T59" s="278" t="e">
        <f t="shared" si="35"/>
        <v>#DIV/0!</v>
      </c>
      <c r="U59" s="158"/>
    </row>
    <row r="60" spans="1:21" s="69" customFormat="1" ht="12.75">
      <c r="A60" t="s">
        <v>276</v>
      </c>
      <c r="B60" t="s">
        <v>512</v>
      </c>
      <c r="C60" s="320" t="s">
        <v>415</v>
      </c>
      <c r="D60" t="s">
        <v>507</v>
      </c>
      <c r="E60">
        <v>20000</v>
      </c>
      <c r="F60">
        <v>20000</v>
      </c>
      <c r="G60" s="262">
        <f t="shared" si="24"/>
        <v>0</v>
      </c>
      <c r="H60" s="278">
        <f t="shared" si="25"/>
        <v>0</v>
      </c>
      <c r="I60">
        <v>0</v>
      </c>
      <c r="J60">
        <v>0</v>
      </c>
      <c r="K60" s="262">
        <f t="shared" si="26"/>
        <v>0</v>
      </c>
      <c r="L60" s="278" t="e">
        <f t="shared" si="27"/>
        <v>#DIV/0!</v>
      </c>
      <c r="M60">
        <v>0</v>
      </c>
      <c r="N60">
        <v>0</v>
      </c>
      <c r="O60" s="262">
        <f t="shared" si="4"/>
        <v>0</v>
      </c>
      <c r="P60" s="278" t="e">
        <f t="shared" si="5"/>
        <v>#DIV/0!</v>
      </c>
      <c r="Q60">
        <v>0</v>
      </c>
      <c r="R60">
        <v>0</v>
      </c>
      <c r="S60" s="262">
        <f t="shared" si="6"/>
        <v>0</v>
      </c>
      <c r="T60" s="278" t="e">
        <f t="shared" si="7"/>
        <v>#DIV/0!</v>
      </c>
      <c r="U60" s="158"/>
    </row>
    <row r="61" spans="1:21" s="69" customFormat="1" ht="12.75">
      <c r="A61" t="s">
        <v>276</v>
      </c>
      <c r="B61" t="s">
        <v>512</v>
      </c>
      <c r="C61" s="320" t="s">
        <v>415</v>
      </c>
      <c r="D61" t="s">
        <v>507</v>
      </c>
      <c r="E61">
        <v>20000</v>
      </c>
      <c r="F61">
        <v>20000</v>
      </c>
      <c r="G61" s="262">
        <f t="shared" si="24"/>
        <v>0</v>
      </c>
      <c r="H61" s="278">
        <f t="shared" si="25"/>
        <v>0</v>
      </c>
      <c r="I61">
        <v>0</v>
      </c>
      <c r="J61">
        <v>0</v>
      </c>
      <c r="K61" s="262">
        <f t="shared" si="26"/>
        <v>0</v>
      </c>
      <c r="L61" s="278" t="e">
        <f t="shared" si="27"/>
        <v>#DIV/0!</v>
      </c>
      <c r="M61">
        <v>0</v>
      </c>
      <c r="N61">
        <v>0</v>
      </c>
      <c r="O61" s="262">
        <f t="shared" si="4"/>
        <v>0</v>
      </c>
      <c r="P61" s="278" t="e">
        <f t="shared" si="5"/>
        <v>#DIV/0!</v>
      </c>
      <c r="Q61">
        <v>0</v>
      </c>
      <c r="R61">
        <v>0</v>
      </c>
      <c r="S61" s="262">
        <f t="shared" si="6"/>
        <v>0</v>
      </c>
      <c r="T61" s="278" t="e">
        <f t="shared" si="7"/>
        <v>#DIV/0!</v>
      </c>
      <c r="U61" s="158"/>
    </row>
    <row r="62" spans="1:21" s="69" customFormat="1" ht="12.75">
      <c r="A62" t="s">
        <v>276</v>
      </c>
      <c r="B62" t="s">
        <v>514</v>
      </c>
      <c r="C62" s="320" t="s">
        <v>443</v>
      </c>
      <c r="D62" t="s">
        <v>444</v>
      </c>
      <c r="E62">
        <v>5497</v>
      </c>
      <c r="F62">
        <v>5497</v>
      </c>
      <c r="G62" s="262">
        <f t="shared" si="24"/>
        <v>0</v>
      </c>
      <c r="H62" s="278">
        <f t="shared" si="25"/>
        <v>0</v>
      </c>
      <c r="I62">
        <v>0</v>
      </c>
      <c r="J62">
        <v>0</v>
      </c>
      <c r="K62" s="262">
        <f t="shared" si="26"/>
        <v>0</v>
      </c>
      <c r="L62" s="278" t="e">
        <f t="shared" si="27"/>
        <v>#DIV/0!</v>
      </c>
      <c r="M62">
        <v>0</v>
      </c>
      <c r="N62">
        <v>0</v>
      </c>
      <c r="O62" s="262">
        <f t="shared" si="4"/>
        <v>0</v>
      </c>
      <c r="P62" s="278" t="e">
        <f t="shared" si="5"/>
        <v>#DIV/0!</v>
      </c>
      <c r="Q62">
        <v>0</v>
      </c>
      <c r="R62">
        <v>0</v>
      </c>
      <c r="S62" s="262">
        <f t="shared" si="6"/>
        <v>0</v>
      </c>
      <c r="T62" s="278" t="e">
        <f t="shared" si="7"/>
        <v>#DIV/0!</v>
      </c>
      <c r="U62" s="158"/>
    </row>
    <row r="63" spans="1:21" s="69" customFormat="1" ht="12.75">
      <c r="A63" t="s">
        <v>276</v>
      </c>
      <c r="B63" t="s">
        <v>514</v>
      </c>
      <c r="C63" s="320" t="s">
        <v>443</v>
      </c>
      <c r="D63" t="s">
        <v>444</v>
      </c>
      <c r="E63">
        <v>5497</v>
      </c>
      <c r="F63">
        <v>5497</v>
      </c>
      <c r="G63" s="262">
        <f t="shared" si="24"/>
        <v>0</v>
      </c>
      <c r="H63" s="278">
        <f t="shared" si="25"/>
        <v>0</v>
      </c>
      <c r="I63">
        <v>0</v>
      </c>
      <c r="J63">
        <v>0</v>
      </c>
      <c r="K63" s="262">
        <f t="shared" si="26"/>
        <v>0</v>
      </c>
      <c r="L63" s="278" t="e">
        <f t="shared" si="27"/>
        <v>#DIV/0!</v>
      </c>
      <c r="M63">
        <v>0</v>
      </c>
      <c r="N63">
        <v>0</v>
      </c>
      <c r="O63" s="262">
        <f t="shared" si="4"/>
        <v>0</v>
      </c>
      <c r="P63" s="278" t="e">
        <f t="shared" si="5"/>
        <v>#DIV/0!</v>
      </c>
      <c r="Q63">
        <v>0</v>
      </c>
      <c r="R63">
        <v>0</v>
      </c>
      <c r="S63" s="262">
        <f t="shared" si="6"/>
        <v>0</v>
      </c>
      <c r="T63" s="278" t="e">
        <f t="shared" si="7"/>
        <v>#DIV/0!</v>
      </c>
      <c r="U63" s="158"/>
    </row>
    <row r="64" spans="1:21" s="69" customFormat="1" ht="12.75">
      <c r="A64" t="s">
        <v>276</v>
      </c>
      <c r="B64" t="s">
        <v>514</v>
      </c>
      <c r="C64" s="320" t="s">
        <v>443</v>
      </c>
      <c r="D64" t="s">
        <v>444</v>
      </c>
      <c r="E64">
        <v>5497</v>
      </c>
      <c r="F64">
        <v>5497</v>
      </c>
      <c r="G64" s="262">
        <f t="shared" ref="G64" si="36">E64-F64</f>
        <v>0</v>
      </c>
      <c r="H64" s="278">
        <f t="shared" ref="H64" si="37">ROUND(G64/E64,10)</f>
        <v>0</v>
      </c>
      <c r="I64">
        <v>0</v>
      </c>
      <c r="J64">
        <v>0</v>
      </c>
      <c r="K64" s="262">
        <f t="shared" ref="K64" si="38">I64-J64</f>
        <v>0</v>
      </c>
      <c r="L64" s="278" t="e">
        <f t="shared" ref="L64" si="39">ROUND(K64/I64,10)</f>
        <v>#DIV/0!</v>
      </c>
      <c r="M64">
        <v>0</v>
      </c>
      <c r="N64">
        <v>0</v>
      </c>
      <c r="O64" s="262">
        <f t="shared" ref="O64" si="40">M64-N64</f>
        <v>0</v>
      </c>
      <c r="P64" s="278" t="e">
        <f t="shared" ref="P64" si="41">ROUND(O64/M64,10)</f>
        <v>#DIV/0!</v>
      </c>
      <c r="Q64">
        <v>0</v>
      </c>
      <c r="R64">
        <v>0</v>
      </c>
      <c r="S64" s="262">
        <f t="shared" ref="S64" si="42">Q64-R64</f>
        <v>0</v>
      </c>
      <c r="T64" s="278" t="e">
        <f t="shared" ref="T64" si="43">ROUND(S64/Q64,10)</f>
        <v>#DIV/0!</v>
      </c>
      <c r="U64" s="158"/>
    </row>
    <row r="65" spans="1:21" s="69" customFormat="1" ht="15">
      <c r="A65" s="315" t="s">
        <v>276</v>
      </c>
      <c r="B65" s="315" t="s">
        <v>514</v>
      </c>
      <c r="C65" s="324" t="s">
        <v>443</v>
      </c>
      <c r="D65" s="315" t="s">
        <v>444</v>
      </c>
      <c r="E65" s="315">
        <v>5497</v>
      </c>
      <c r="F65" s="315">
        <v>5497</v>
      </c>
      <c r="G65" s="262">
        <f t="shared" si="24"/>
        <v>0</v>
      </c>
      <c r="H65" s="278">
        <f t="shared" si="25"/>
        <v>0</v>
      </c>
      <c r="I65" s="315">
        <v>0</v>
      </c>
      <c r="J65" s="315">
        <v>0</v>
      </c>
      <c r="K65" s="262">
        <f t="shared" si="26"/>
        <v>0</v>
      </c>
      <c r="L65" s="278" t="e">
        <f t="shared" si="27"/>
        <v>#DIV/0!</v>
      </c>
      <c r="M65" s="315">
        <v>0</v>
      </c>
      <c r="N65" s="315">
        <v>0</v>
      </c>
      <c r="O65" s="262">
        <f t="shared" si="4"/>
        <v>0</v>
      </c>
      <c r="P65" s="278" t="e">
        <f t="shared" si="5"/>
        <v>#DIV/0!</v>
      </c>
      <c r="Q65" s="315">
        <v>0</v>
      </c>
      <c r="R65" s="315">
        <v>0</v>
      </c>
      <c r="S65" s="262">
        <f t="shared" si="6"/>
        <v>0</v>
      </c>
      <c r="T65" s="278" t="e">
        <f t="shared" si="7"/>
        <v>#DIV/0!</v>
      </c>
      <c r="U65" s="158"/>
    </row>
    <row r="66" spans="1:21" s="69" customFormat="1" ht="15">
      <c r="A66" s="315" t="s">
        <v>276</v>
      </c>
      <c r="B66" s="315" t="s">
        <v>514</v>
      </c>
      <c r="C66" s="324" t="s">
        <v>443</v>
      </c>
      <c r="D66" s="315" t="s">
        <v>444</v>
      </c>
      <c r="E66" s="315">
        <v>5497</v>
      </c>
      <c r="F66" s="315">
        <v>5497</v>
      </c>
      <c r="G66" s="262">
        <f t="shared" si="24"/>
        <v>0</v>
      </c>
      <c r="H66" s="278">
        <f t="shared" si="25"/>
        <v>0</v>
      </c>
      <c r="I66" s="315">
        <v>0</v>
      </c>
      <c r="J66" s="315">
        <v>0</v>
      </c>
      <c r="K66" s="262">
        <f t="shared" si="26"/>
        <v>0</v>
      </c>
      <c r="L66" s="278" t="e">
        <f t="shared" si="27"/>
        <v>#DIV/0!</v>
      </c>
      <c r="M66" s="315">
        <v>0</v>
      </c>
      <c r="N66" s="315">
        <v>0</v>
      </c>
      <c r="O66" s="262">
        <f t="shared" si="4"/>
        <v>0</v>
      </c>
      <c r="P66" s="278" t="e">
        <f t="shared" si="5"/>
        <v>#DIV/0!</v>
      </c>
      <c r="Q66" s="315">
        <v>0</v>
      </c>
      <c r="R66" s="315">
        <v>0</v>
      </c>
      <c r="S66" s="262">
        <f t="shared" si="6"/>
        <v>0</v>
      </c>
      <c r="T66" s="278" t="e">
        <f t="shared" si="7"/>
        <v>#DIV/0!</v>
      </c>
      <c r="U66" s="158"/>
    </row>
    <row r="67" spans="1:21" s="69" customFormat="1" ht="15">
      <c r="A67" s="315"/>
      <c r="B67" s="315"/>
      <c r="C67" s="324"/>
      <c r="D67" s="315"/>
      <c r="E67" s="315"/>
      <c r="F67" s="315"/>
      <c r="G67" s="262"/>
      <c r="H67" s="278"/>
      <c r="I67" s="315"/>
      <c r="J67" s="315"/>
      <c r="K67" s="262"/>
      <c r="L67" s="278"/>
      <c r="M67" s="315"/>
      <c r="N67" s="315"/>
      <c r="O67" s="262"/>
      <c r="P67" s="278"/>
      <c r="Q67" s="315"/>
      <c r="R67" s="315"/>
      <c r="S67" s="262"/>
      <c r="T67" s="278"/>
      <c r="U67" s="158"/>
    </row>
    <row r="68" spans="1:21" s="209" customFormat="1" ht="15">
      <c r="A68" s="315"/>
      <c r="B68" s="315"/>
      <c r="C68" s="324"/>
      <c r="D68" s="315"/>
      <c r="E68" s="315"/>
      <c r="F68" s="315"/>
      <c r="G68" s="262"/>
      <c r="H68" s="278"/>
      <c r="I68"/>
      <c r="J68"/>
      <c r="K68" s="262"/>
      <c r="L68" s="278"/>
      <c r="M68"/>
      <c r="N68"/>
      <c r="O68" s="262"/>
      <c r="P68" s="278"/>
      <c r="Q68"/>
      <c r="R68"/>
      <c r="S68" s="262"/>
      <c r="T68" s="278"/>
      <c r="U68" s="206"/>
    </row>
    <row r="69" spans="1:21" s="160" customFormat="1" ht="12.75">
      <c r="A69" s="174" t="s">
        <v>143</v>
      </c>
      <c r="B69" s="182"/>
      <c r="C69" s="325"/>
      <c r="D69" s="182"/>
      <c r="E69" s="184"/>
      <c r="F69" s="273"/>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3"/>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600637</v>
      </c>
      <c r="F71" s="274">
        <f>SUM(F2:F70)</f>
        <v>600637</v>
      </c>
      <c r="G71" s="169">
        <f>SUM(G2:G70)</f>
        <v>0</v>
      </c>
      <c r="H71" s="278">
        <f>ROUND(G71/E71,10)</f>
        <v>0</v>
      </c>
      <c r="I71" s="168">
        <f>SUM(I2:I70)</f>
        <v>45965.56</v>
      </c>
      <c r="J71" s="169">
        <f>SUM(J2:J70)</f>
        <v>45965.56</v>
      </c>
      <c r="K71" s="169">
        <f>SUM(K2:K70)</f>
        <v>0</v>
      </c>
      <c r="L71" s="279">
        <f>ROUND(K71/I71,10)</f>
        <v>0</v>
      </c>
      <c r="M71" s="168">
        <f>SUM(M2:M70)</f>
        <v>0</v>
      </c>
      <c r="N71" s="169">
        <f>SUM(N2:N70)</f>
        <v>0</v>
      </c>
      <c r="O71" s="169">
        <f>SUM(O2:O70)</f>
        <v>0</v>
      </c>
      <c r="P71" s="279" t="e">
        <f>ROUND(O71/M71,10)</f>
        <v>#DIV/0!</v>
      </c>
      <c r="Q71" s="168">
        <f>SUM(Q2:Q70)</f>
        <v>-854.86</v>
      </c>
      <c r="R71" s="169">
        <f>SUM(R2:R70)</f>
        <v>-854.86</v>
      </c>
      <c r="S71" s="169">
        <f t="shared" ref="S71" si="44">SUM(S2:S70)</f>
        <v>0</v>
      </c>
      <c r="T71" s="279">
        <f>ROUND(S71/Q71,10)</f>
        <v>0</v>
      </c>
      <c r="U71" s="169">
        <f>SUM(U2:U70)</f>
        <v>0</v>
      </c>
    </row>
    <row r="72" spans="1:21">
      <c r="A72" s="116"/>
      <c r="B72" s="115"/>
      <c r="C72" s="118"/>
      <c r="D72" s="117"/>
      <c r="E72" s="117"/>
      <c r="F72" s="275"/>
      <c r="G72" s="163"/>
      <c r="H72" s="163"/>
      <c r="I72" s="164"/>
      <c r="J72" s="115"/>
      <c r="K72" s="115"/>
      <c r="L72" s="115"/>
      <c r="M72" s="164"/>
      <c r="N72" s="164"/>
      <c r="O72" s="164"/>
      <c r="P72" s="164"/>
      <c r="Q72" s="164"/>
      <c r="R72" s="164"/>
      <c r="S72" s="164"/>
      <c r="T72" s="164"/>
      <c r="U72" s="164"/>
    </row>
    <row r="73" spans="1:21">
      <c r="A73" s="116"/>
      <c r="B73" s="115"/>
      <c r="C73" s="118"/>
      <c r="D73" s="117"/>
      <c r="E73" s="117"/>
      <c r="F73" s="275"/>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0"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5" t="s">
        <v>75</v>
      </c>
      <c r="F1" s="3" t="s">
        <v>7</v>
      </c>
      <c r="G1" s="159" t="s">
        <v>193</v>
      </c>
      <c r="H1" s="62" t="s">
        <v>209</v>
      </c>
    </row>
    <row r="2" spans="1:8" s="53" customFormat="1" ht="25.5" customHeight="1">
      <c r="A2" t="s">
        <v>276</v>
      </c>
      <c r="B2" t="s">
        <v>278</v>
      </c>
      <c r="C2" t="s">
        <v>275</v>
      </c>
      <c r="D2" s="315">
        <v>39.08</v>
      </c>
      <c r="E2" s="315">
        <v>39.08</v>
      </c>
      <c r="F2" s="271">
        <f>D2-E2</f>
        <v>0</v>
      </c>
      <c r="G2" s="280">
        <f>ROUND(F2/D2,10)</f>
        <v>0</v>
      </c>
      <c r="H2" s="62"/>
    </row>
    <row r="3" spans="1:8" s="53" customFormat="1" ht="25.5" customHeight="1">
      <c r="A3" s="2"/>
      <c r="B3" s="2"/>
      <c r="C3" s="2"/>
      <c r="D3" s="3"/>
      <c r="E3" s="265"/>
      <c r="F3" s="3"/>
      <c r="G3" s="3"/>
      <c r="H3" s="62"/>
    </row>
    <row r="4" spans="1:8" s="53" customFormat="1" ht="25.5" customHeight="1">
      <c r="A4" s="2"/>
      <c r="B4" s="2"/>
      <c r="C4" s="2"/>
      <c r="D4" s="3"/>
      <c r="E4" s="265"/>
      <c r="F4" s="3"/>
      <c r="G4" s="3"/>
      <c r="H4" s="62"/>
    </row>
    <row r="5" spans="1:8" s="53" customFormat="1" ht="25.5" customHeight="1">
      <c r="A5" s="2"/>
      <c r="B5" s="2"/>
      <c r="C5" s="2"/>
      <c r="D5" s="3"/>
      <c r="E5" s="265"/>
      <c r="F5" s="3"/>
      <c r="G5" s="3"/>
      <c r="H5" s="62"/>
    </row>
    <row r="6" spans="1:8" s="53" customFormat="1" ht="19.5" customHeight="1">
      <c r="A6" s="63"/>
      <c r="B6" s="55"/>
      <c r="D6" s="56"/>
      <c r="E6" s="266"/>
      <c r="F6" s="56"/>
      <c r="G6" s="56"/>
      <c r="H6" s="2"/>
    </row>
    <row r="7" spans="1:8" s="53" customFormat="1" ht="11.25" customHeight="1">
      <c r="D7" s="64"/>
      <c r="E7" s="267"/>
      <c r="F7" s="64"/>
      <c r="G7" s="64"/>
    </row>
    <row r="8" spans="1:8" s="53" customFormat="1" ht="19.5" customHeight="1" thickBot="1">
      <c r="C8" s="4" t="s">
        <v>11</v>
      </c>
      <c r="D8" s="5">
        <f>SUM(D2:D7)</f>
        <v>39.08</v>
      </c>
      <c r="E8" s="268">
        <f>SUM(E2:E7)</f>
        <v>39.08</v>
      </c>
      <c r="F8" s="5">
        <f>SUM(F2:F7)</f>
        <v>0</v>
      </c>
      <c r="G8" s="281">
        <f>ROUND(F8/D8,10)</f>
        <v>0</v>
      </c>
    </row>
    <row r="9" spans="1:8" s="53" customFormat="1" ht="13.5" thickTop="1">
      <c r="E9" s="269"/>
    </row>
    <row r="10" spans="1:8" s="53" customFormat="1" ht="13.5" thickBot="1">
      <c r="E10" s="269"/>
    </row>
    <row r="11" spans="1:8" s="53" customFormat="1" ht="13.5" thickBot="1">
      <c r="A11" s="10" t="s">
        <v>53</v>
      </c>
      <c r="B11" s="10"/>
      <c r="C11" s="52"/>
      <c r="D11" s="65"/>
      <c r="E11" s="261"/>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29" customWidth="1"/>
    <col min="2" max="2" width="33.7109375" style="52" customWidth="1"/>
    <col min="3" max="3" width="14" style="261"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6" t="s">
        <v>16</v>
      </c>
      <c r="B1" s="10" t="s">
        <v>5</v>
      </c>
      <c r="C1" s="257"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4" t="s">
        <v>443</v>
      </c>
      <c r="B2" s="315" t="s">
        <v>444</v>
      </c>
      <c r="C2" s="315">
        <v>5497</v>
      </c>
      <c r="D2" s="319">
        <v>44322</v>
      </c>
      <c r="E2" s="315" t="s">
        <v>514</v>
      </c>
      <c r="F2" s="315">
        <v>1253.32</v>
      </c>
      <c r="G2" s="315"/>
      <c r="H2" s="202">
        <f t="shared" ref="H2:H70" si="0">F2-G2</f>
        <v>1253.32</v>
      </c>
      <c r="I2" s="284">
        <f t="shared" ref="I2:I70" si="1">ROUND(H2/F2,10)</f>
        <v>1</v>
      </c>
      <c r="J2">
        <v>1514.32</v>
      </c>
      <c r="K2">
        <v>1410.74</v>
      </c>
      <c r="L2">
        <v>-103.58</v>
      </c>
      <c r="M2"/>
      <c r="N2"/>
      <c r="O2"/>
      <c r="P2" s="202">
        <f t="shared" ref="P2:P70" si="2">J2-N2</f>
        <v>1514.32</v>
      </c>
      <c r="Q2" s="282">
        <f>ROUND(P2/J2,10)</f>
        <v>1</v>
      </c>
      <c r="R2" s="202">
        <f>K2-M2</f>
        <v>1410.74</v>
      </c>
      <c r="S2" s="282">
        <f>ROUND(R2/K2,10)</f>
        <v>1</v>
      </c>
      <c r="T2" s="202">
        <f>L2-O2</f>
        <v>-103.58</v>
      </c>
      <c r="U2" s="282">
        <f>ROUND(T2/L2,10)</f>
        <v>1</v>
      </c>
      <c r="V2" s="8"/>
    </row>
    <row r="3" spans="1:22" ht="15">
      <c r="A3" s="324" t="s">
        <v>443</v>
      </c>
      <c r="B3" s="315" t="s">
        <v>444</v>
      </c>
      <c r="C3" s="315">
        <v>5497</v>
      </c>
      <c r="D3" s="319">
        <v>43521</v>
      </c>
      <c r="E3" s="315" t="s">
        <v>514</v>
      </c>
      <c r="F3" s="315">
        <v>3710.47</v>
      </c>
      <c r="G3" s="315"/>
      <c r="H3" s="202">
        <f t="shared" si="0"/>
        <v>3710.47</v>
      </c>
      <c r="I3" s="284">
        <f t="shared" si="1"/>
        <v>1</v>
      </c>
      <c r="J3">
        <v>4211.01</v>
      </c>
      <c r="K3">
        <v>4176.51</v>
      </c>
      <c r="L3">
        <v>-34.5</v>
      </c>
      <c r="M3"/>
      <c r="N3"/>
      <c r="O3"/>
      <c r="P3" s="202">
        <f t="shared" si="2"/>
        <v>4211.01</v>
      </c>
      <c r="Q3" s="282">
        <f t="shared" ref="Q3:Q71" si="3">ROUND(P3/J3,10)</f>
        <v>1</v>
      </c>
      <c r="R3" s="202">
        <f t="shared" ref="R3:R70" si="4">K3-M3</f>
        <v>4176.51</v>
      </c>
      <c r="S3" s="282">
        <f t="shared" ref="S3:S70" si="5">ROUND(R3/K3,10)</f>
        <v>1</v>
      </c>
      <c r="T3" s="202">
        <f t="shared" ref="T3:T70" si="6">L3-O3</f>
        <v>-34.5</v>
      </c>
      <c r="U3" s="282">
        <f t="shared" ref="U3:U70" si="7">ROUND(T3/L3,10)</f>
        <v>1</v>
      </c>
      <c r="V3" s="8"/>
    </row>
    <row r="4" spans="1:22" ht="15">
      <c r="A4" s="324">
        <v>599933900</v>
      </c>
      <c r="B4" s="315" t="s">
        <v>504</v>
      </c>
      <c r="C4" s="315">
        <v>3050</v>
      </c>
      <c r="D4" s="319">
        <v>43600</v>
      </c>
      <c r="E4" s="315" t="s">
        <v>514</v>
      </c>
      <c r="F4" s="315">
        <v>869.25</v>
      </c>
      <c r="G4" s="315"/>
      <c r="H4" s="202">
        <f t="shared" si="0"/>
        <v>869.25</v>
      </c>
      <c r="I4" s="284">
        <f t="shared" si="1"/>
        <v>1</v>
      </c>
      <c r="J4">
        <v>977.3</v>
      </c>
      <c r="K4">
        <v>978.43</v>
      </c>
      <c r="L4">
        <v>1.1299999999999999</v>
      </c>
      <c r="M4"/>
      <c r="N4"/>
      <c r="O4"/>
      <c r="P4" s="202">
        <f t="shared" si="2"/>
        <v>977.3</v>
      </c>
      <c r="Q4" s="282">
        <f t="shared" si="3"/>
        <v>1</v>
      </c>
      <c r="R4" s="202">
        <f t="shared" si="4"/>
        <v>978.43</v>
      </c>
      <c r="S4" s="282">
        <f t="shared" si="5"/>
        <v>1</v>
      </c>
      <c r="T4" s="202">
        <f t="shared" si="6"/>
        <v>1.1299999999999999</v>
      </c>
      <c r="U4" s="282">
        <f t="shared" si="7"/>
        <v>1</v>
      </c>
      <c r="V4" s="8"/>
    </row>
    <row r="5" spans="1:22" ht="15">
      <c r="A5" s="324">
        <v>599933900</v>
      </c>
      <c r="B5" s="315" t="s">
        <v>504</v>
      </c>
      <c r="C5" s="315">
        <v>3050</v>
      </c>
      <c r="D5" s="319">
        <v>44018</v>
      </c>
      <c r="E5" s="315" t="s">
        <v>514</v>
      </c>
      <c r="F5" s="315">
        <v>951.6</v>
      </c>
      <c r="G5" s="315"/>
      <c r="H5" s="202">
        <f t="shared" si="0"/>
        <v>951.6</v>
      </c>
      <c r="I5" s="284">
        <f t="shared" si="1"/>
        <v>1</v>
      </c>
      <c r="J5">
        <v>1068.5</v>
      </c>
      <c r="K5">
        <v>1071.1199999999999</v>
      </c>
      <c r="L5">
        <v>2.62</v>
      </c>
      <c r="M5"/>
      <c r="N5"/>
      <c r="O5"/>
      <c r="P5" s="202">
        <f t="shared" si="2"/>
        <v>1068.5</v>
      </c>
      <c r="Q5" s="282">
        <f t="shared" si="3"/>
        <v>1</v>
      </c>
      <c r="R5" s="202">
        <f t="shared" si="4"/>
        <v>1071.1199999999999</v>
      </c>
      <c r="S5" s="282">
        <f t="shared" si="5"/>
        <v>1</v>
      </c>
      <c r="T5" s="202">
        <f t="shared" si="6"/>
        <v>2.62</v>
      </c>
      <c r="U5" s="282">
        <f t="shared" si="7"/>
        <v>1</v>
      </c>
      <c r="V5" s="8"/>
    </row>
    <row r="6" spans="1:22" ht="15">
      <c r="A6" s="324">
        <v>599933900</v>
      </c>
      <c r="B6" s="315" t="s">
        <v>504</v>
      </c>
      <c r="C6" s="315">
        <v>3050</v>
      </c>
      <c r="D6" s="319">
        <v>44315</v>
      </c>
      <c r="E6" s="315" t="s">
        <v>514</v>
      </c>
      <c r="F6" s="315">
        <v>841.8</v>
      </c>
      <c r="G6" s="315"/>
      <c r="H6" s="202">
        <f t="shared" si="0"/>
        <v>841.8</v>
      </c>
      <c r="I6" s="284">
        <f t="shared" si="1"/>
        <v>1</v>
      </c>
      <c r="J6">
        <v>1017.02</v>
      </c>
      <c r="K6">
        <v>947.53</v>
      </c>
      <c r="L6">
        <v>-69.489999999999995</v>
      </c>
      <c r="M6"/>
      <c r="N6"/>
      <c r="O6"/>
      <c r="P6" s="202">
        <f t="shared" si="2"/>
        <v>1017.02</v>
      </c>
      <c r="Q6" s="282">
        <f t="shared" si="3"/>
        <v>1</v>
      </c>
      <c r="R6" s="202">
        <f t="shared" si="4"/>
        <v>947.53</v>
      </c>
      <c r="S6" s="282">
        <f t="shared" si="5"/>
        <v>1</v>
      </c>
      <c r="T6" s="202">
        <f t="shared" si="6"/>
        <v>-69.489999999999995</v>
      </c>
      <c r="U6" s="282">
        <f t="shared" si="7"/>
        <v>1</v>
      </c>
      <c r="V6" s="8"/>
    </row>
    <row r="7" spans="1:22" ht="15">
      <c r="A7" s="324" t="s">
        <v>278</v>
      </c>
      <c r="B7" s="315" t="s">
        <v>275</v>
      </c>
      <c r="C7" s="315">
        <v>737248.23</v>
      </c>
      <c r="D7" s="319">
        <v>44531</v>
      </c>
      <c r="E7" s="315" t="s">
        <v>512</v>
      </c>
      <c r="F7" s="315">
        <v>0</v>
      </c>
      <c r="G7" s="315"/>
      <c r="H7" s="202">
        <f t="shared" si="0"/>
        <v>0</v>
      </c>
      <c r="I7" s="284" t="e">
        <f t="shared" si="1"/>
        <v>#DIV/0!</v>
      </c>
      <c r="J7">
        <v>0</v>
      </c>
      <c r="K7">
        <v>0</v>
      </c>
      <c r="L7">
        <v>0</v>
      </c>
      <c r="M7"/>
      <c r="N7"/>
      <c r="O7"/>
      <c r="P7" s="202">
        <f t="shared" si="2"/>
        <v>0</v>
      </c>
      <c r="Q7" s="282" t="e">
        <f t="shared" si="3"/>
        <v>#DIV/0!</v>
      </c>
      <c r="R7" s="202">
        <f t="shared" si="4"/>
        <v>0</v>
      </c>
      <c r="S7" s="282" t="e">
        <f t="shared" si="5"/>
        <v>#DIV/0!</v>
      </c>
      <c r="T7" s="202">
        <f t="shared" si="6"/>
        <v>0</v>
      </c>
      <c r="U7" s="282" t="e">
        <f t="shared" si="7"/>
        <v>#DIV/0!</v>
      </c>
      <c r="V7" s="8"/>
    </row>
    <row r="8" spans="1:22" ht="15">
      <c r="A8" s="324">
        <v>403197908</v>
      </c>
      <c r="B8" s="315" t="s">
        <v>295</v>
      </c>
      <c r="C8" s="315">
        <v>1495</v>
      </c>
      <c r="D8" s="319">
        <v>42871</v>
      </c>
      <c r="E8" s="315" t="s">
        <v>514</v>
      </c>
      <c r="F8" s="315">
        <v>788.61</v>
      </c>
      <c r="G8" s="315"/>
      <c r="H8" s="202">
        <f t="shared" si="0"/>
        <v>788.61</v>
      </c>
      <c r="I8" s="284">
        <f t="shared" si="1"/>
        <v>1</v>
      </c>
      <c r="J8">
        <v>861.4</v>
      </c>
      <c r="K8">
        <v>887.66</v>
      </c>
      <c r="L8">
        <v>26.26</v>
      </c>
      <c r="M8"/>
      <c r="N8"/>
      <c r="O8"/>
      <c r="P8" s="202">
        <f t="shared" si="2"/>
        <v>861.4</v>
      </c>
      <c r="Q8" s="282">
        <f t="shared" ref="Q8" si="8">ROUND(P8/J8,10)</f>
        <v>1</v>
      </c>
      <c r="R8" s="202">
        <f t="shared" si="4"/>
        <v>887.66</v>
      </c>
      <c r="S8" s="282">
        <f t="shared" ref="S8" si="9">ROUND(R8/K8,10)</f>
        <v>1</v>
      </c>
      <c r="T8" s="202">
        <f t="shared" si="6"/>
        <v>26.26</v>
      </c>
      <c r="U8" s="282">
        <f t="shared" si="7"/>
        <v>1</v>
      </c>
      <c r="V8" s="8"/>
    </row>
    <row r="9" spans="1:22" ht="15">
      <c r="A9" s="324">
        <v>403197908</v>
      </c>
      <c r="B9" s="315" t="s">
        <v>295</v>
      </c>
      <c r="C9" s="315">
        <v>2330</v>
      </c>
      <c r="D9" s="319">
        <v>44334</v>
      </c>
      <c r="E9" s="315" t="s">
        <v>514</v>
      </c>
      <c r="F9" s="315">
        <v>1843.61</v>
      </c>
      <c r="G9" s="315"/>
      <c r="H9" s="202">
        <f t="shared" si="0"/>
        <v>1843.61</v>
      </c>
      <c r="I9" s="284">
        <f t="shared" si="1"/>
        <v>1</v>
      </c>
      <c r="J9">
        <v>2225.98</v>
      </c>
      <c r="K9">
        <v>2075.17</v>
      </c>
      <c r="L9">
        <v>-150.81</v>
      </c>
      <c r="M9"/>
      <c r="N9"/>
      <c r="O9"/>
      <c r="P9" s="202">
        <f t="shared" si="2"/>
        <v>2225.98</v>
      </c>
      <c r="Q9" s="282">
        <f t="shared" si="3"/>
        <v>1</v>
      </c>
      <c r="R9" s="202">
        <f t="shared" si="4"/>
        <v>2075.17</v>
      </c>
      <c r="S9" s="282">
        <f t="shared" si="5"/>
        <v>1</v>
      </c>
      <c r="T9" s="202">
        <f t="shared" si="6"/>
        <v>-150.81</v>
      </c>
      <c r="U9" s="282">
        <f t="shared" si="7"/>
        <v>1</v>
      </c>
      <c r="V9" s="8"/>
    </row>
    <row r="10" spans="1:22" ht="15">
      <c r="A10" s="324">
        <v>403197908</v>
      </c>
      <c r="B10" s="315" t="s">
        <v>295</v>
      </c>
      <c r="C10" s="315">
        <v>1930</v>
      </c>
      <c r="D10" s="319">
        <v>43235</v>
      </c>
      <c r="E10" s="315" t="s">
        <v>514</v>
      </c>
      <c r="F10" s="315">
        <v>1323.5</v>
      </c>
      <c r="G10" s="315"/>
      <c r="H10" s="202">
        <f t="shared" si="0"/>
        <v>1323.5</v>
      </c>
      <c r="I10" s="284">
        <f t="shared" si="1"/>
        <v>1</v>
      </c>
      <c r="J10">
        <v>1572.25</v>
      </c>
      <c r="K10">
        <v>1489.73</v>
      </c>
      <c r="L10">
        <v>-82.52</v>
      </c>
      <c r="M10"/>
      <c r="N10"/>
      <c r="O10"/>
      <c r="P10" s="202">
        <f t="shared" si="2"/>
        <v>1572.25</v>
      </c>
      <c r="Q10" s="282">
        <f t="shared" si="3"/>
        <v>1</v>
      </c>
      <c r="R10" s="202">
        <f t="shared" si="4"/>
        <v>1489.73</v>
      </c>
      <c r="S10" s="282">
        <f t="shared" si="5"/>
        <v>1</v>
      </c>
      <c r="T10" s="202">
        <f t="shared" si="6"/>
        <v>-82.52</v>
      </c>
      <c r="U10" s="282">
        <f t="shared" si="7"/>
        <v>1</v>
      </c>
      <c r="V10" s="8"/>
    </row>
    <row r="11" spans="1:22" ht="15">
      <c r="A11" s="324">
        <v>403197908</v>
      </c>
      <c r="B11" s="315" t="s">
        <v>295</v>
      </c>
      <c r="C11" s="315">
        <v>2330</v>
      </c>
      <c r="D11" s="319">
        <v>43599</v>
      </c>
      <c r="E11" s="315" t="s">
        <v>514</v>
      </c>
      <c r="F11" s="315">
        <v>2058.6999999999998</v>
      </c>
      <c r="G11" s="315"/>
      <c r="H11" s="202">
        <f t="shared" si="0"/>
        <v>2058.6999999999998</v>
      </c>
      <c r="I11" s="284">
        <f t="shared" si="1"/>
        <v>1</v>
      </c>
      <c r="J11">
        <v>2314.8000000000002</v>
      </c>
      <c r="K11">
        <v>2317.27</v>
      </c>
      <c r="L11">
        <v>2.4700000000000002</v>
      </c>
      <c r="M11"/>
      <c r="N11"/>
      <c r="O11"/>
      <c r="P11" s="202">
        <f t="shared" si="2"/>
        <v>2314.8000000000002</v>
      </c>
      <c r="Q11" s="282">
        <f t="shared" si="3"/>
        <v>1</v>
      </c>
      <c r="R11" s="202">
        <f t="shared" si="4"/>
        <v>2317.27</v>
      </c>
      <c r="S11" s="282">
        <f t="shared" si="5"/>
        <v>1</v>
      </c>
      <c r="T11" s="202">
        <f t="shared" si="6"/>
        <v>2.4700000000000002</v>
      </c>
      <c r="U11" s="282">
        <f t="shared" si="7"/>
        <v>1</v>
      </c>
      <c r="V11" s="8"/>
    </row>
    <row r="12" spans="1:22" ht="15">
      <c r="A12" s="324">
        <v>474184900</v>
      </c>
      <c r="B12" s="315" t="s">
        <v>371</v>
      </c>
      <c r="C12" s="315">
        <v>3329</v>
      </c>
      <c r="D12" s="319">
        <v>42859</v>
      </c>
      <c r="E12" s="315" t="s">
        <v>514</v>
      </c>
      <c r="F12" s="315">
        <v>1053.6300000000001</v>
      </c>
      <c r="G12" s="315"/>
      <c r="H12" s="202">
        <f t="shared" si="0"/>
        <v>1053.6300000000001</v>
      </c>
      <c r="I12" s="284">
        <f t="shared" si="1"/>
        <v>1</v>
      </c>
      <c r="J12">
        <v>1148.6099999999999</v>
      </c>
      <c r="K12">
        <v>1185.97</v>
      </c>
      <c r="L12">
        <v>37.36</v>
      </c>
      <c r="M12"/>
      <c r="N12"/>
      <c r="O12"/>
      <c r="P12" s="202">
        <f t="shared" si="2"/>
        <v>1148.6099999999999</v>
      </c>
      <c r="Q12" s="282">
        <f t="shared" si="3"/>
        <v>1</v>
      </c>
      <c r="R12" s="202">
        <f t="shared" si="4"/>
        <v>1185.97</v>
      </c>
      <c r="S12" s="282">
        <f t="shared" si="5"/>
        <v>1</v>
      </c>
      <c r="T12" s="202">
        <f t="shared" si="6"/>
        <v>37.36</v>
      </c>
      <c r="U12" s="282">
        <f t="shared" si="7"/>
        <v>1</v>
      </c>
      <c r="V12" s="8"/>
    </row>
    <row r="13" spans="1:22" ht="15">
      <c r="A13" s="324">
        <v>474184900</v>
      </c>
      <c r="B13" s="315" t="s">
        <v>371</v>
      </c>
      <c r="C13" s="315">
        <v>4299</v>
      </c>
      <c r="D13" s="319">
        <v>43223</v>
      </c>
      <c r="E13" s="315" t="s">
        <v>514</v>
      </c>
      <c r="F13" s="315">
        <v>1417.33</v>
      </c>
      <c r="G13" s="315"/>
      <c r="H13" s="202">
        <f t="shared" si="0"/>
        <v>1417.33</v>
      </c>
      <c r="I13" s="284">
        <f t="shared" si="1"/>
        <v>1</v>
      </c>
      <c r="J13">
        <v>1712.41</v>
      </c>
      <c r="K13">
        <v>1595.35</v>
      </c>
      <c r="L13">
        <v>-117.06</v>
      </c>
      <c r="M13"/>
      <c r="N13"/>
      <c r="O13"/>
      <c r="P13" s="202">
        <f t="shared" si="2"/>
        <v>1712.41</v>
      </c>
      <c r="Q13" s="282">
        <f t="shared" si="3"/>
        <v>1</v>
      </c>
      <c r="R13" s="202">
        <f t="shared" si="4"/>
        <v>1595.35</v>
      </c>
      <c r="S13" s="282">
        <f t="shared" si="5"/>
        <v>1</v>
      </c>
      <c r="T13" s="202">
        <f t="shared" si="6"/>
        <v>-117.06</v>
      </c>
      <c r="U13" s="282">
        <f t="shared" si="7"/>
        <v>1</v>
      </c>
      <c r="V13" s="8"/>
    </row>
    <row r="14" spans="1:22" ht="15">
      <c r="A14" s="324">
        <v>474184900</v>
      </c>
      <c r="B14" s="315" t="s">
        <v>371</v>
      </c>
      <c r="C14" s="315">
        <v>5099</v>
      </c>
      <c r="D14" s="319">
        <v>43587</v>
      </c>
      <c r="E14" s="315" t="s">
        <v>514</v>
      </c>
      <c r="F14" s="315">
        <v>1681.08</v>
      </c>
      <c r="G14" s="315"/>
      <c r="H14" s="202">
        <f t="shared" si="0"/>
        <v>1681.08</v>
      </c>
      <c r="I14" s="284">
        <f t="shared" si="1"/>
        <v>1</v>
      </c>
      <c r="J14">
        <v>1877.09</v>
      </c>
      <c r="K14">
        <v>1892.22</v>
      </c>
      <c r="L14">
        <v>15.13</v>
      </c>
      <c r="M14"/>
      <c r="N14"/>
      <c r="O14"/>
      <c r="P14" s="202">
        <f t="shared" si="2"/>
        <v>1877.09</v>
      </c>
      <c r="Q14" s="282">
        <f t="shared" si="3"/>
        <v>1</v>
      </c>
      <c r="R14" s="202">
        <f t="shared" si="4"/>
        <v>1892.22</v>
      </c>
      <c r="S14" s="282">
        <f t="shared" si="5"/>
        <v>1</v>
      </c>
      <c r="T14" s="202">
        <f t="shared" si="6"/>
        <v>15.13</v>
      </c>
      <c r="U14" s="282">
        <f t="shared" si="7"/>
        <v>1</v>
      </c>
      <c r="V14" s="8"/>
    </row>
    <row r="15" spans="1:22" ht="15">
      <c r="A15" s="324">
        <v>474184900</v>
      </c>
      <c r="B15" s="315" t="s">
        <v>371</v>
      </c>
      <c r="C15" s="315">
        <v>5099</v>
      </c>
      <c r="D15" s="319">
        <v>43985</v>
      </c>
      <c r="E15" s="315" t="s">
        <v>514</v>
      </c>
      <c r="F15" s="315">
        <v>1748.32</v>
      </c>
      <c r="G15" s="315"/>
      <c r="H15" s="202">
        <f t="shared" ref="H15:H21" si="10">F15-G15</f>
        <v>1748.32</v>
      </c>
      <c r="I15" s="284">
        <f t="shared" ref="I15:I21" si="11">ROUND(H15/F15,10)</f>
        <v>1</v>
      </c>
      <c r="J15">
        <v>1944.74</v>
      </c>
      <c r="K15">
        <v>1967.91</v>
      </c>
      <c r="L15">
        <v>23.17</v>
      </c>
      <c r="M15"/>
      <c r="N15"/>
      <c r="O15"/>
      <c r="P15" s="202">
        <f t="shared" ref="P15:P21" si="12">J15-N15</f>
        <v>1944.74</v>
      </c>
      <c r="Q15" s="282">
        <f t="shared" ref="Q15:Q21" si="13">ROUND(P15/J15,10)</f>
        <v>1</v>
      </c>
      <c r="R15" s="202">
        <f t="shared" ref="R15:R21" si="14">K15-M15</f>
        <v>1967.91</v>
      </c>
      <c r="S15" s="282">
        <f t="shared" ref="S15:S21" si="15">ROUND(R15/K15,10)</f>
        <v>1</v>
      </c>
      <c r="T15" s="202">
        <f t="shared" ref="T15:T21" si="16">L15-O15</f>
        <v>23.17</v>
      </c>
      <c r="U15" s="282">
        <f t="shared" ref="U15:U21" si="17">ROUND(T15/L15,10)</f>
        <v>1</v>
      </c>
      <c r="V15" s="8"/>
    </row>
    <row r="16" spans="1:22" ht="15">
      <c r="A16" s="324">
        <v>474184900</v>
      </c>
      <c r="B16" s="315" t="s">
        <v>371</v>
      </c>
      <c r="C16" s="315">
        <v>5099</v>
      </c>
      <c r="D16" s="319">
        <v>44314</v>
      </c>
      <c r="E16" s="315" t="s">
        <v>514</v>
      </c>
      <c r="F16" s="315">
        <v>1882.81</v>
      </c>
      <c r="G16" s="315"/>
      <c r="H16" s="202">
        <f t="shared" si="10"/>
        <v>1882.81</v>
      </c>
      <c r="I16" s="284">
        <f t="shared" si="11"/>
        <v>1</v>
      </c>
      <c r="J16">
        <v>2274.9</v>
      </c>
      <c r="K16">
        <v>2119.29</v>
      </c>
      <c r="L16">
        <v>-155.61000000000001</v>
      </c>
      <c r="M16"/>
      <c r="N16"/>
      <c r="O16"/>
      <c r="P16" s="202">
        <f t="shared" si="12"/>
        <v>2274.9</v>
      </c>
      <c r="Q16" s="282">
        <f t="shared" si="13"/>
        <v>1</v>
      </c>
      <c r="R16" s="202">
        <f t="shared" si="14"/>
        <v>2119.29</v>
      </c>
      <c r="S16" s="282">
        <f t="shared" si="15"/>
        <v>1</v>
      </c>
      <c r="T16" s="202">
        <f t="shared" si="16"/>
        <v>-155.61000000000001</v>
      </c>
      <c r="U16" s="282">
        <f t="shared" si="17"/>
        <v>1</v>
      </c>
      <c r="V16" s="8"/>
    </row>
    <row r="17" spans="1:22" ht="15">
      <c r="A17" s="324">
        <v>533004909</v>
      </c>
      <c r="B17" s="315" t="s">
        <v>519</v>
      </c>
      <c r="C17" s="315">
        <v>6807</v>
      </c>
      <c r="D17" s="319">
        <v>44348</v>
      </c>
      <c r="E17" s="315" t="s">
        <v>514</v>
      </c>
      <c r="F17" s="315">
        <v>438.37</v>
      </c>
      <c r="G17" s="315"/>
      <c r="H17" s="202">
        <f t="shared" si="10"/>
        <v>438.37</v>
      </c>
      <c r="I17" s="284">
        <f t="shared" si="11"/>
        <v>1</v>
      </c>
      <c r="J17">
        <v>534</v>
      </c>
      <c r="K17">
        <v>493.43</v>
      </c>
      <c r="L17">
        <v>-40.57</v>
      </c>
      <c r="M17"/>
      <c r="N17"/>
      <c r="O17"/>
      <c r="P17" s="202">
        <f t="shared" si="12"/>
        <v>534</v>
      </c>
      <c r="Q17" s="282">
        <f t="shared" si="13"/>
        <v>1</v>
      </c>
      <c r="R17" s="202">
        <f t="shared" si="14"/>
        <v>493.43</v>
      </c>
      <c r="S17" s="282">
        <f t="shared" si="15"/>
        <v>1</v>
      </c>
      <c r="T17" s="202">
        <f t="shared" si="16"/>
        <v>-40.57</v>
      </c>
      <c r="U17" s="282">
        <f t="shared" si="17"/>
        <v>1</v>
      </c>
      <c r="V17" s="8"/>
    </row>
    <row r="18" spans="1:22" ht="15">
      <c r="A18" s="324">
        <v>533004909</v>
      </c>
      <c r="B18" s="315" t="s">
        <v>519</v>
      </c>
      <c r="C18" s="315">
        <v>6807</v>
      </c>
      <c r="D18" s="319">
        <v>43616</v>
      </c>
      <c r="E18" s="315" t="s">
        <v>514</v>
      </c>
      <c r="F18" s="315">
        <v>663.68</v>
      </c>
      <c r="G18" s="315"/>
      <c r="H18" s="202">
        <f t="shared" si="10"/>
        <v>663.68</v>
      </c>
      <c r="I18" s="284">
        <f t="shared" si="11"/>
        <v>1</v>
      </c>
      <c r="J18">
        <v>739.51</v>
      </c>
      <c r="K18">
        <v>747.04</v>
      </c>
      <c r="L18">
        <v>7.53</v>
      </c>
      <c r="M18"/>
      <c r="N18"/>
      <c r="O18"/>
      <c r="P18" s="202">
        <f t="shared" si="12"/>
        <v>739.51</v>
      </c>
      <c r="Q18" s="282">
        <f t="shared" si="13"/>
        <v>1</v>
      </c>
      <c r="R18" s="202">
        <f t="shared" si="14"/>
        <v>747.04</v>
      </c>
      <c r="S18" s="282">
        <f t="shared" si="15"/>
        <v>1</v>
      </c>
      <c r="T18" s="202">
        <f t="shared" si="16"/>
        <v>7.53</v>
      </c>
      <c r="U18" s="282">
        <f t="shared" si="17"/>
        <v>1</v>
      </c>
      <c r="V18" s="8"/>
    </row>
    <row r="19" spans="1:22" ht="15">
      <c r="A19" s="324">
        <v>533004909</v>
      </c>
      <c r="B19" s="315" t="s">
        <v>519</v>
      </c>
      <c r="C19" s="315">
        <v>6807</v>
      </c>
      <c r="D19" s="319">
        <v>43984</v>
      </c>
      <c r="E19" s="315" t="s">
        <v>514</v>
      </c>
      <c r="F19" s="315">
        <v>619.44000000000005</v>
      </c>
      <c r="G19" s="315"/>
      <c r="H19" s="202">
        <f t="shared" si="10"/>
        <v>619.44000000000005</v>
      </c>
      <c r="I19" s="284">
        <f t="shared" si="11"/>
        <v>1</v>
      </c>
      <c r="J19">
        <v>684.82</v>
      </c>
      <c r="K19">
        <v>697.24</v>
      </c>
      <c r="L19">
        <v>12.42</v>
      </c>
      <c r="M19"/>
      <c r="N19"/>
      <c r="O19"/>
      <c r="P19" s="202">
        <f t="shared" si="12"/>
        <v>684.82</v>
      </c>
      <c r="Q19" s="282">
        <f t="shared" si="13"/>
        <v>1</v>
      </c>
      <c r="R19" s="202">
        <f t="shared" si="14"/>
        <v>697.24</v>
      </c>
      <c r="S19" s="282">
        <f t="shared" si="15"/>
        <v>1</v>
      </c>
      <c r="T19" s="202">
        <f t="shared" si="16"/>
        <v>12.42</v>
      </c>
      <c r="U19" s="282">
        <f t="shared" si="17"/>
        <v>1</v>
      </c>
      <c r="V19" s="8"/>
    </row>
    <row r="20" spans="1:22" ht="15">
      <c r="A20" s="324">
        <v>575035902</v>
      </c>
      <c r="B20" s="315" t="s">
        <v>520</v>
      </c>
      <c r="C20" s="315">
        <v>16586</v>
      </c>
      <c r="D20" s="319">
        <v>42878</v>
      </c>
      <c r="E20" s="315" t="s">
        <v>514</v>
      </c>
      <c r="F20" s="315">
        <v>349.96</v>
      </c>
      <c r="G20" s="315"/>
      <c r="H20" s="202">
        <f t="shared" si="10"/>
        <v>349.96</v>
      </c>
      <c r="I20" s="284">
        <f t="shared" si="11"/>
        <v>1</v>
      </c>
      <c r="J20">
        <v>391.78</v>
      </c>
      <c r="K20">
        <v>393.92</v>
      </c>
      <c r="L20">
        <v>2.14</v>
      </c>
      <c r="M20"/>
      <c r="N20"/>
      <c r="O20"/>
      <c r="P20" s="202">
        <f t="shared" si="12"/>
        <v>391.78</v>
      </c>
      <c r="Q20" s="282">
        <f t="shared" si="13"/>
        <v>1</v>
      </c>
      <c r="R20" s="202">
        <f t="shared" si="14"/>
        <v>393.92</v>
      </c>
      <c r="S20" s="282">
        <f t="shared" si="15"/>
        <v>1</v>
      </c>
      <c r="T20" s="202">
        <f t="shared" si="16"/>
        <v>2.14</v>
      </c>
      <c r="U20" s="282">
        <f t="shared" si="17"/>
        <v>1</v>
      </c>
      <c r="V20" s="8"/>
    </row>
    <row r="21" spans="1:22" ht="15">
      <c r="A21" s="324">
        <v>575035902</v>
      </c>
      <c r="B21" s="315" t="s">
        <v>520</v>
      </c>
      <c r="C21" s="315">
        <v>16586</v>
      </c>
      <c r="D21" s="319">
        <v>42878</v>
      </c>
      <c r="E21" s="315" t="s">
        <v>514</v>
      </c>
      <c r="F21" s="315">
        <v>481.2</v>
      </c>
      <c r="G21" s="315"/>
      <c r="H21" s="202">
        <f t="shared" si="10"/>
        <v>481.2</v>
      </c>
      <c r="I21" s="284">
        <f t="shared" si="11"/>
        <v>1</v>
      </c>
      <c r="J21">
        <v>538.70000000000005</v>
      </c>
      <c r="K21">
        <v>541.64</v>
      </c>
      <c r="L21">
        <v>2.94</v>
      </c>
      <c r="M21"/>
      <c r="N21"/>
      <c r="O21"/>
      <c r="P21" s="202">
        <f t="shared" si="12"/>
        <v>538.70000000000005</v>
      </c>
      <c r="Q21" s="282">
        <f t="shared" si="13"/>
        <v>1</v>
      </c>
      <c r="R21" s="202">
        <f t="shared" si="14"/>
        <v>541.64</v>
      </c>
      <c r="S21" s="282">
        <f t="shared" si="15"/>
        <v>1</v>
      </c>
      <c r="T21" s="202">
        <f t="shared" si="16"/>
        <v>2.94</v>
      </c>
      <c r="U21" s="282">
        <f t="shared" si="17"/>
        <v>1</v>
      </c>
      <c r="V21" s="8"/>
    </row>
    <row r="22" spans="1:22" ht="15">
      <c r="A22" s="324">
        <v>575035902</v>
      </c>
      <c r="B22" s="315" t="s">
        <v>520</v>
      </c>
      <c r="C22" s="315">
        <v>21421</v>
      </c>
      <c r="D22" s="319">
        <v>43249</v>
      </c>
      <c r="E22" s="315" t="s">
        <v>514</v>
      </c>
      <c r="F22" s="315">
        <v>621.48</v>
      </c>
      <c r="G22" s="315"/>
      <c r="H22" s="202">
        <f t="shared" si="0"/>
        <v>621.48</v>
      </c>
      <c r="I22" s="284">
        <f t="shared" si="1"/>
        <v>1</v>
      </c>
      <c r="J22">
        <v>724.3</v>
      </c>
      <c r="K22">
        <v>699.54</v>
      </c>
      <c r="L22">
        <v>-24.76</v>
      </c>
      <c r="M22"/>
      <c r="N22"/>
      <c r="O22"/>
      <c r="P22" s="202">
        <f t="shared" si="2"/>
        <v>724.3</v>
      </c>
      <c r="Q22" s="282">
        <f t="shared" si="3"/>
        <v>1</v>
      </c>
      <c r="R22" s="202">
        <f t="shared" si="4"/>
        <v>699.54</v>
      </c>
      <c r="S22" s="282">
        <f t="shared" si="5"/>
        <v>1</v>
      </c>
      <c r="T22" s="202">
        <f t="shared" si="6"/>
        <v>-24.76</v>
      </c>
      <c r="U22" s="282">
        <f t="shared" si="7"/>
        <v>1</v>
      </c>
      <c r="V22" s="8"/>
    </row>
    <row r="23" spans="1:22" ht="15">
      <c r="A23" s="324">
        <v>605460005</v>
      </c>
      <c r="B23" s="315" t="s">
        <v>446</v>
      </c>
      <c r="C23" s="315">
        <v>32500</v>
      </c>
      <c r="D23" s="319">
        <v>44532</v>
      </c>
      <c r="E23" s="315" t="s">
        <v>516</v>
      </c>
      <c r="F23" s="315">
        <v>0</v>
      </c>
      <c r="G23" s="315"/>
      <c r="H23" s="202">
        <f t="shared" si="0"/>
        <v>0</v>
      </c>
      <c r="I23" s="284" t="e">
        <f t="shared" si="1"/>
        <v>#DIV/0!</v>
      </c>
      <c r="J23">
        <v>0</v>
      </c>
      <c r="K23">
        <v>0</v>
      </c>
      <c r="L23">
        <v>0</v>
      </c>
      <c r="M23"/>
      <c r="N23"/>
      <c r="O23"/>
      <c r="P23" s="202">
        <f t="shared" si="2"/>
        <v>0</v>
      </c>
      <c r="Q23" s="282" t="e">
        <f t="shared" si="3"/>
        <v>#DIV/0!</v>
      </c>
      <c r="R23" s="202">
        <f t="shared" si="4"/>
        <v>0</v>
      </c>
      <c r="S23" s="282" t="e">
        <f t="shared" si="5"/>
        <v>#DIV/0!</v>
      </c>
      <c r="T23" s="202">
        <f t="shared" si="6"/>
        <v>0</v>
      </c>
      <c r="U23" s="282" t="e">
        <f t="shared" si="7"/>
        <v>#DIV/0!</v>
      </c>
      <c r="V23" s="8"/>
    </row>
    <row r="24" spans="1:22" ht="15">
      <c r="A24" s="324">
        <v>649926003</v>
      </c>
      <c r="B24" s="315" t="s">
        <v>361</v>
      </c>
      <c r="C24" s="315">
        <v>5800</v>
      </c>
      <c r="D24" s="319">
        <v>44533</v>
      </c>
      <c r="E24" s="315" t="s">
        <v>516</v>
      </c>
      <c r="F24" s="315">
        <v>0</v>
      </c>
      <c r="G24" s="315"/>
      <c r="H24" s="202">
        <f t="shared" si="0"/>
        <v>0</v>
      </c>
      <c r="I24" s="284" t="e">
        <f t="shared" si="1"/>
        <v>#DIV/0!</v>
      </c>
      <c r="J24">
        <v>0</v>
      </c>
      <c r="K24">
        <v>0</v>
      </c>
      <c r="L24">
        <v>0</v>
      </c>
      <c r="M24"/>
      <c r="N24"/>
      <c r="O24"/>
      <c r="P24" s="202">
        <f t="shared" si="2"/>
        <v>0</v>
      </c>
      <c r="Q24" s="282" t="e">
        <f t="shared" si="3"/>
        <v>#DIV/0!</v>
      </c>
      <c r="R24" s="202">
        <f t="shared" si="4"/>
        <v>0</v>
      </c>
      <c r="S24" s="282" t="e">
        <f t="shared" si="5"/>
        <v>#DIV/0!</v>
      </c>
      <c r="T24" s="202">
        <f t="shared" si="6"/>
        <v>0</v>
      </c>
      <c r="U24" s="282" t="e">
        <f t="shared" si="7"/>
        <v>#DIV/0!</v>
      </c>
      <c r="V24" s="8"/>
    </row>
    <row r="25" spans="1:22" ht="15">
      <c r="A25" s="324">
        <v>664068004</v>
      </c>
      <c r="B25" s="315" t="s">
        <v>479</v>
      </c>
      <c r="C25" s="315">
        <v>10078</v>
      </c>
      <c r="D25" s="319">
        <v>44531</v>
      </c>
      <c r="E25" s="315" t="s">
        <v>516</v>
      </c>
      <c r="F25" s="315">
        <v>0</v>
      </c>
      <c r="G25" s="315"/>
      <c r="H25" s="202">
        <f t="shared" si="0"/>
        <v>0</v>
      </c>
      <c r="I25" s="284" t="e">
        <f t="shared" si="1"/>
        <v>#DIV/0!</v>
      </c>
      <c r="J25">
        <v>0</v>
      </c>
      <c r="K25">
        <v>0</v>
      </c>
      <c r="L25">
        <v>0</v>
      </c>
      <c r="M25"/>
      <c r="N25"/>
      <c r="O25"/>
      <c r="P25" s="202">
        <f t="shared" si="2"/>
        <v>0</v>
      </c>
      <c r="Q25" s="282" t="e">
        <f t="shared" si="3"/>
        <v>#DIV/0!</v>
      </c>
      <c r="R25" s="202">
        <f t="shared" si="4"/>
        <v>0</v>
      </c>
      <c r="S25" s="282" t="e">
        <f t="shared" si="5"/>
        <v>#DIV/0!</v>
      </c>
      <c r="T25" s="202">
        <f t="shared" si="6"/>
        <v>0</v>
      </c>
      <c r="U25" s="282" t="e">
        <f t="shared" si="7"/>
        <v>#DIV/0!</v>
      </c>
      <c r="V25" s="8"/>
    </row>
    <row r="26" spans="1:22" ht="15">
      <c r="A26" s="324">
        <v>665942009</v>
      </c>
      <c r="B26" s="315" t="s">
        <v>481</v>
      </c>
      <c r="C26" s="315">
        <v>9946</v>
      </c>
      <c r="D26" s="319">
        <v>44532</v>
      </c>
      <c r="E26" s="315" t="s">
        <v>516</v>
      </c>
      <c r="F26" s="315">
        <v>0</v>
      </c>
      <c r="G26" s="315"/>
      <c r="H26" s="202">
        <f t="shared" si="0"/>
        <v>0</v>
      </c>
      <c r="I26" s="284" t="e">
        <f t="shared" si="1"/>
        <v>#DIV/0!</v>
      </c>
      <c r="J26">
        <v>0</v>
      </c>
      <c r="K26">
        <v>0</v>
      </c>
      <c r="L26">
        <v>0</v>
      </c>
      <c r="M26"/>
      <c r="N26"/>
      <c r="O26"/>
      <c r="P26" s="202">
        <f t="shared" si="2"/>
        <v>0</v>
      </c>
      <c r="Q26" s="282" t="e">
        <f t="shared" si="3"/>
        <v>#DIV/0!</v>
      </c>
      <c r="R26" s="202">
        <f t="shared" si="4"/>
        <v>0</v>
      </c>
      <c r="S26" s="282" t="e">
        <f t="shared" si="5"/>
        <v>#DIV/0!</v>
      </c>
      <c r="T26" s="202">
        <f t="shared" si="6"/>
        <v>0</v>
      </c>
      <c r="U26" s="282" t="e">
        <f t="shared" si="7"/>
        <v>#DIV/0!</v>
      </c>
      <c r="V26" s="8"/>
    </row>
    <row r="27" spans="1:22" ht="15">
      <c r="A27" s="324">
        <v>666114004</v>
      </c>
      <c r="B27" s="315" t="s">
        <v>378</v>
      </c>
      <c r="C27" s="315">
        <v>22800</v>
      </c>
      <c r="D27" s="319">
        <v>44539</v>
      </c>
      <c r="E27" s="315" t="s">
        <v>516</v>
      </c>
      <c r="F27" s="315">
        <v>0</v>
      </c>
      <c r="G27" s="315"/>
      <c r="H27" s="202">
        <f t="shared" si="0"/>
        <v>0</v>
      </c>
      <c r="I27" s="284" t="e">
        <f t="shared" si="1"/>
        <v>#DIV/0!</v>
      </c>
      <c r="J27">
        <v>0</v>
      </c>
      <c r="K27">
        <v>0</v>
      </c>
      <c r="L27">
        <v>0</v>
      </c>
      <c r="M27"/>
      <c r="N27"/>
      <c r="O27"/>
      <c r="P27" s="202">
        <f t="shared" si="2"/>
        <v>0</v>
      </c>
      <c r="Q27" s="282" t="e">
        <f t="shared" si="3"/>
        <v>#DIV/0!</v>
      </c>
      <c r="R27" s="202">
        <f t="shared" si="4"/>
        <v>0</v>
      </c>
      <c r="S27" s="282" t="e">
        <f t="shared" si="5"/>
        <v>#DIV/0!</v>
      </c>
      <c r="T27" s="202">
        <f t="shared" si="6"/>
        <v>0</v>
      </c>
      <c r="U27" s="282" t="e">
        <f t="shared" si="7"/>
        <v>#DIV/0!</v>
      </c>
      <c r="V27" s="8"/>
    </row>
    <row r="28" spans="1:22" ht="15">
      <c r="A28" s="324">
        <v>588950907</v>
      </c>
      <c r="B28" s="315" t="s">
        <v>349</v>
      </c>
      <c r="C28" s="315">
        <v>26729</v>
      </c>
      <c r="D28" s="319">
        <v>44257</v>
      </c>
      <c r="E28" s="315" t="s">
        <v>514</v>
      </c>
      <c r="F28" s="315">
        <v>1550.95</v>
      </c>
      <c r="G28" s="315"/>
      <c r="H28" s="202">
        <f t="shared" si="0"/>
        <v>1550.95</v>
      </c>
      <c r="I28" s="284">
        <f t="shared" si="1"/>
        <v>1</v>
      </c>
      <c r="J28">
        <v>1882.54</v>
      </c>
      <c r="K28">
        <v>1745.75</v>
      </c>
      <c r="L28">
        <v>-136.79</v>
      </c>
      <c r="M28"/>
      <c r="N28"/>
      <c r="O28"/>
      <c r="P28" s="202">
        <f t="shared" si="2"/>
        <v>1882.54</v>
      </c>
      <c r="Q28" s="282">
        <f t="shared" si="3"/>
        <v>1</v>
      </c>
      <c r="R28" s="202">
        <f t="shared" si="4"/>
        <v>1745.75</v>
      </c>
      <c r="S28" s="282">
        <f t="shared" si="5"/>
        <v>1</v>
      </c>
      <c r="T28" s="202">
        <f t="shared" si="6"/>
        <v>-136.79</v>
      </c>
      <c r="U28" s="282">
        <f t="shared" si="7"/>
        <v>1</v>
      </c>
      <c r="V28" s="8"/>
    </row>
    <row r="29" spans="1:22" ht="15">
      <c r="A29" s="324">
        <v>588950907</v>
      </c>
      <c r="B29" s="315" t="s">
        <v>349</v>
      </c>
      <c r="C29" s="315">
        <v>26729</v>
      </c>
      <c r="D29" s="319">
        <v>43522</v>
      </c>
      <c r="E29" s="315" t="s">
        <v>514</v>
      </c>
      <c r="F29" s="315">
        <v>1903.44</v>
      </c>
      <c r="G29" s="315"/>
      <c r="H29" s="202">
        <f t="shared" si="0"/>
        <v>1903.44</v>
      </c>
      <c r="I29" s="284">
        <f t="shared" si="1"/>
        <v>1</v>
      </c>
      <c r="J29">
        <v>2158.41</v>
      </c>
      <c r="K29">
        <v>2142.5100000000002</v>
      </c>
      <c r="L29">
        <v>-15.9</v>
      </c>
      <c r="M29"/>
      <c r="N29"/>
      <c r="O29"/>
      <c r="P29" s="202">
        <f t="shared" si="2"/>
        <v>2158.41</v>
      </c>
      <c r="Q29" s="282">
        <f t="shared" si="3"/>
        <v>1</v>
      </c>
      <c r="R29" s="202">
        <f t="shared" si="4"/>
        <v>2142.5100000000002</v>
      </c>
      <c r="S29" s="282">
        <f t="shared" si="5"/>
        <v>1</v>
      </c>
      <c r="T29" s="202">
        <f t="shared" si="6"/>
        <v>-15.9</v>
      </c>
      <c r="U29" s="282">
        <f t="shared" si="7"/>
        <v>1</v>
      </c>
      <c r="V29" s="8"/>
    </row>
    <row r="30" spans="1:22" ht="15">
      <c r="A30" s="324">
        <v>588950907</v>
      </c>
      <c r="B30" s="315" t="s">
        <v>349</v>
      </c>
      <c r="C30" s="315">
        <v>26729</v>
      </c>
      <c r="D30" s="319">
        <v>43886</v>
      </c>
      <c r="E30" s="315" t="s">
        <v>514</v>
      </c>
      <c r="F30" s="315">
        <v>1903.44</v>
      </c>
      <c r="G30" s="315"/>
      <c r="H30" s="202">
        <f t="shared" si="0"/>
        <v>1903.44</v>
      </c>
      <c r="I30" s="284">
        <f t="shared" si="1"/>
        <v>1</v>
      </c>
      <c r="J30">
        <v>2065.61</v>
      </c>
      <c r="K30">
        <v>2142.5100000000002</v>
      </c>
      <c r="L30">
        <v>76.900000000000006</v>
      </c>
      <c r="M30"/>
      <c r="N30"/>
      <c r="O30"/>
      <c r="P30" s="202">
        <f t="shared" si="2"/>
        <v>2065.61</v>
      </c>
      <c r="Q30" s="282">
        <f t="shared" si="3"/>
        <v>1</v>
      </c>
      <c r="R30" s="202">
        <f t="shared" si="4"/>
        <v>2142.5100000000002</v>
      </c>
      <c r="S30" s="282">
        <f t="shared" si="5"/>
        <v>1</v>
      </c>
      <c r="T30" s="202">
        <f t="shared" si="6"/>
        <v>76.900000000000006</v>
      </c>
      <c r="U30" s="282">
        <f t="shared" si="7"/>
        <v>1</v>
      </c>
      <c r="V30" s="8"/>
    </row>
    <row r="31" spans="1:22" ht="15">
      <c r="A31" s="324">
        <v>686930009</v>
      </c>
      <c r="B31" s="315" t="s">
        <v>502</v>
      </c>
      <c r="C31" s="315">
        <v>2581</v>
      </c>
      <c r="D31" s="319">
        <v>44532</v>
      </c>
      <c r="E31" s="315" t="s">
        <v>516</v>
      </c>
      <c r="F31" s="315">
        <v>0</v>
      </c>
      <c r="G31" s="315"/>
      <c r="H31" s="202">
        <f t="shared" si="0"/>
        <v>0</v>
      </c>
      <c r="I31" s="284" t="e">
        <f t="shared" si="1"/>
        <v>#DIV/0!</v>
      </c>
      <c r="J31">
        <v>0</v>
      </c>
      <c r="K31">
        <v>0</v>
      </c>
      <c r="L31">
        <v>0</v>
      </c>
      <c r="M31"/>
      <c r="N31"/>
      <c r="O31"/>
      <c r="P31" s="202">
        <f t="shared" si="2"/>
        <v>0</v>
      </c>
      <c r="Q31" s="282" t="e">
        <f t="shared" si="3"/>
        <v>#DIV/0!</v>
      </c>
      <c r="R31" s="202">
        <f t="shared" si="4"/>
        <v>0</v>
      </c>
      <c r="S31" s="282" t="e">
        <f t="shared" si="5"/>
        <v>#DIV/0!</v>
      </c>
      <c r="T31" s="202">
        <f t="shared" si="6"/>
        <v>0</v>
      </c>
      <c r="U31" s="282" t="e">
        <f t="shared" si="7"/>
        <v>#DIV/0!</v>
      </c>
      <c r="V31" s="8"/>
    </row>
    <row r="32" spans="1:22" ht="15">
      <c r="A32" s="324" t="s">
        <v>452</v>
      </c>
      <c r="B32" s="315" t="s">
        <v>453</v>
      </c>
      <c r="C32" s="315">
        <v>25737</v>
      </c>
      <c r="D32" s="319">
        <v>44545</v>
      </c>
      <c r="E32" s="315" t="s">
        <v>512</v>
      </c>
      <c r="F32" s="315">
        <v>0</v>
      </c>
      <c r="G32" s="315"/>
      <c r="H32" s="202">
        <f t="shared" si="0"/>
        <v>0</v>
      </c>
      <c r="I32" s="284" t="e">
        <f t="shared" si="1"/>
        <v>#DIV/0!</v>
      </c>
      <c r="J32">
        <v>0</v>
      </c>
      <c r="K32">
        <v>0</v>
      </c>
      <c r="L32">
        <v>0</v>
      </c>
      <c r="M32"/>
      <c r="N32"/>
      <c r="O32"/>
      <c r="P32" s="202">
        <f t="shared" si="2"/>
        <v>0</v>
      </c>
      <c r="Q32" s="282" t="e">
        <f t="shared" si="3"/>
        <v>#DIV/0!</v>
      </c>
      <c r="R32" s="202">
        <f t="shared" si="4"/>
        <v>0</v>
      </c>
      <c r="S32" s="282" t="e">
        <f t="shared" si="5"/>
        <v>#DIV/0!</v>
      </c>
      <c r="T32" s="202">
        <f t="shared" si="6"/>
        <v>0</v>
      </c>
      <c r="U32" s="282" t="e">
        <f t="shared" si="7"/>
        <v>#DIV/0!</v>
      </c>
      <c r="V32" s="8"/>
    </row>
    <row r="33" spans="1:22" ht="15">
      <c r="A33" s="324" t="s">
        <v>452</v>
      </c>
      <c r="B33" s="315" t="s">
        <v>453</v>
      </c>
      <c r="C33" s="315">
        <v>25737</v>
      </c>
      <c r="D33" s="319">
        <v>44545</v>
      </c>
      <c r="E33" s="315" t="s">
        <v>512</v>
      </c>
      <c r="F33" s="315">
        <v>0</v>
      </c>
      <c r="G33" s="315"/>
      <c r="H33" s="202">
        <f t="shared" si="0"/>
        <v>0</v>
      </c>
      <c r="I33" s="284" t="e">
        <f t="shared" si="1"/>
        <v>#DIV/0!</v>
      </c>
      <c r="J33">
        <v>0</v>
      </c>
      <c r="K33">
        <v>0</v>
      </c>
      <c r="L33">
        <v>0</v>
      </c>
      <c r="M33"/>
      <c r="N33"/>
      <c r="O33"/>
      <c r="P33" s="202">
        <f t="shared" si="2"/>
        <v>0</v>
      </c>
      <c r="Q33" s="282" t="e">
        <f t="shared" si="3"/>
        <v>#DIV/0!</v>
      </c>
      <c r="R33" s="202">
        <f t="shared" si="4"/>
        <v>0</v>
      </c>
      <c r="S33" s="282" t="e">
        <f t="shared" si="5"/>
        <v>#DIV/0!</v>
      </c>
      <c r="T33" s="202">
        <f t="shared" si="6"/>
        <v>0</v>
      </c>
      <c r="U33" s="282" t="e">
        <f t="shared" si="7"/>
        <v>#DIV/0!</v>
      </c>
      <c r="V33" s="8"/>
    </row>
    <row r="34" spans="1:22" ht="15">
      <c r="A34" s="324">
        <v>803054204</v>
      </c>
      <c r="B34" s="315" t="s">
        <v>488</v>
      </c>
      <c r="C34" s="315">
        <v>3900</v>
      </c>
      <c r="D34" s="319">
        <v>42877</v>
      </c>
      <c r="E34" s="315" t="s">
        <v>512</v>
      </c>
      <c r="F34" s="315">
        <v>1542</v>
      </c>
      <c r="G34" s="315"/>
      <c r="H34" s="202">
        <f t="shared" si="0"/>
        <v>1542</v>
      </c>
      <c r="I34" s="284">
        <f t="shared" si="1"/>
        <v>1</v>
      </c>
      <c r="J34">
        <v>1542</v>
      </c>
      <c r="K34">
        <v>1542</v>
      </c>
      <c r="L34">
        <v>0</v>
      </c>
      <c r="M34"/>
      <c r="N34"/>
      <c r="O34"/>
      <c r="P34" s="202">
        <f t="shared" si="2"/>
        <v>1542</v>
      </c>
      <c r="Q34" s="282">
        <f t="shared" si="3"/>
        <v>1</v>
      </c>
      <c r="R34" s="202">
        <f t="shared" si="4"/>
        <v>1542</v>
      </c>
      <c r="S34" s="282">
        <f t="shared" si="5"/>
        <v>1</v>
      </c>
      <c r="T34" s="202">
        <f t="shared" si="6"/>
        <v>0</v>
      </c>
      <c r="U34" s="282" t="e">
        <f t="shared" si="7"/>
        <v>#DIV/0!</v>
      </c>
      <c r="V34" s="8"/>
    </row>
    <row r="35" spans="1:22" ht="15">
      <c r="A35" s="324">
        <v>803054204</v>
      </c>
      <c r="B35" s="315" t="s">
        <v>488</v>
      </c>
      <c r="C35" s="315">
        <v>5050</v>
      </c>
      <c r="D35" s="319">
        <v>43249</v>
      </c>
      <c r="E35" s="315" t="s">
        <v>512</v>
      </c>
      <c r="F35" s="315">
        <v>2149.5300000000002</v>
      </c>
      <c r="G35" s="315"/>
      <c r="H35" s="202">
        <f t="shared" si="0"/>
        <v>2149.5300000000002</v>
      </c>
      <c r="I35" s="284">
        <f t="shared" si="1"/>
        <v>1</v>
      </c>
      <c r="J35">
        <v>2149.5300000000002</v>
      </c>
      <c r="K35">
        <v>2149.5300000000002</v>
      </c>
      <c r="L35">
        <v>0</v>
      </c>
      <c r="M35"/>
      <c r="N35"/>
      <c r="O35"/>
      <c r="P35" s="202">
        <f t="shared" si="2"/>
        <v>2149.5300000000002</v>
      </c>
      <c r="Q35" s="282">
        <f t="shared" si="3"/>
        <v>1</v>
      </c>
      <c r="R35" s="202">
        <f t="shared" si="4"/>
        <v>2149.5300000000002</v>
      </c>
      <c r="S35" s="282">
        <f t="shared" si="5"/>
        <v>1</v>
      </c>
      <c r="T35" s="202">
        <f t="shared" si="6"/>
        <v>0</v>
      </c>
      <c r="U35" s="282" t="e">
        <f t="shared" si="7"/>
        <v>#DIV/0!</v>
      </c>
      <c r="V35" s="8"/>
    </row>
    <row r="36" spans="1:22" ht="15">
      <c r="A36" s="324">
        <v>803054204</v>
      </c>
      <c r="B36" s="315" t="s">
        <v>488</v>
      </c>
      <c r="C36" s="315">
        <v>8380</v>
      </c>
      <c r="D36" s="319">
        <v>43613</v>
      </c>
      <c r="E36" s="315" t="s">
        <v>512</v>
      </c>
      <c r="F36" s="315">
        <v>3610.45</v>
      </c>
      <c r="G36" s="315"/>
      <c r="H36" s="202">
        <f t="shared" si="0"/>
        <v>3610.45</v>
      </c>
      <c r="I36" s="284">
        <f t="shared" si="1"/>
        <v>1</v>
      </c>
      <c r="J36">
        <v>3610.45</v>
      </c>
      <c r="K36">
        <v>3610.45</v>
      </c>
      <c r="L36">
        <v>0</v>
      </c>
      <c r="M36"/>
      <c r="N36"/>
      <c r="O36"/>
      <c r="P36" s="202">
        <f t="shared" si="2"/>
        <v>3610.45</v>
      </c>
      <c r="Q36" s="282">
        <f t="shared" si="3"/>
        <v>1</v>
      </c>
      <c r="R36" s="202">
        <f t="shared" si="4"/>
        <v>3610.45</v>
      </c>
      <c r="S36" s="282">
        <f t="shared" si="5"/>
        <v>1</v>
      </c>
      <c r="T36" s="202">
        <f t="shared" si="6"/>
        <v>0</v>
      </c>
      <c r="U36" s="282" t="e">
        <f t="shared" si="7"/>
        <v>#DIV/0!</v>
      </c>
      <c r="V36" s="8"/>
    </row>
    <row r="37" spans="1:22" ht="15">
      <c r="A37" s="324">
        <v>803054204</v>
      </c>
      <c r="B37" s="315" t="s">
        <v>488</v>
      </c>
      <c r="C37" s="315">
        <v>6980</v>
      </c>
      <c r="D37" s="319">
        <v>43984</v>
      </c>
      <c r="E37" s="315" t="s">
        <v>512</v>
      </c>
      <c r="F37" s="315">
        <v>3116.68</v>
      </c>
      <c r="G37" s="315"/>
      <c r="H37" s="202">
        <f t="shared" si="0"/>
        <v>3116.68</v>
      </c>
      <c r="I37" s="284">
        <f t="shared" si="1"/>
        <v>1</v>
      </c>
      <c r="J37">
        <v>3116.68</v>
      </c>
      <c r="K37">
        <v>3116.68</v>
      </c>
      <c r="L37">
        <v>0</v>
      </c>
      <c r="M37"/>
      <c r="N37"/>
      <c r="O37"/>
      <c r="P37" s="202">
        <f t="shared" si="2"/>
        <v>3116.68</v>
      </c>
      <c r="Q37" s="282">
        <f t="shared" si="3"/>
        <v>1</v>
      </c>
      <c r="R37" s="202">
        <f t="shared" si="4"/>
        <v>3116.68</v>
      </c>
      <c r="S37" s="282">
        <f t="shared" si="5"/>
        <v>1</v>
      </c>
      <c r="T37" s="202">
        <f t="shared" si="6"/>
        <v>0</v>
      </c>
      <c r="U37" s="282" t="e">
        <f t="shared" si="7"/>
        <v>#DIV/0!</v>
      </c>
      <c r="V37" s="8"/>
    </row>
    <row r="38" spans="1:22" ht="15">
      <c r="A38" s="324">
        <v>803054204</v>
      </c>
      <c r="B38" s="315" t="s">
        <v>488</v>
      </c>
      <c r="C38" s="315">
        <v>3680</v>
      </c>
      <c r="D38" s="319">
        <v>44341</v>
      </c>
      <c r="E38" s="315" t="s">
        <v>512</v>
      </c>
      <c r="F38" s="315">
        <v>2153.9</v>
      </c>
      <c r="G38" s="315"/>
      <c r="H38" s="202">
        <f t="shared" si="0"/>
        <v>2153.9</v>
      </c>
      <c r="I38" s="284">
        <f t="shared" si="1"/>
        <v>1</v>
      </c>
      <c r="J38">
        <v>2153.9</v>
      </c>
      <c r="K38">
        <v>2153.9</v>
      </c>
      <c r="L38">
        <v>0</v>
      </c>
      <c r="M38"/>
      <c r="N38"/>
      <c r="O38"/>
      <c r="P38" s="202">
        <f t="shared" si="2"/>
        <v>2153.9</v>
      </c>
      <c r="Q38" s="282">
        <f t="shared" si="3"/>
        <v>1</v>
      </c>
      <c r="R38" s="202">
        <f t="shared" si="4"/>
        <v>2153.9</v>
      </c>
      <c r="S38" s="282">
        <f t="shared" si="5"/>
        <v>1</v>
      </c>
      <c r="T38" s="202">
        <f t="shared" si="6"/>
        <v>0</v>
      </c>
      <c r="U38" s="282" t="e">
        <f t="shared" si="7"/>
        <v>#DIV/0!</v>
      </c>
      <c r="V38" s="8"/>
    </row>
    <row r="39" spans="1:22" ht="15">
      <c r="A39" s="324">
        <v>712459908</v>
      </c>
      <c r="B39" s="315" t="s">
        <v>317</v>
      </c>
      <c r="C39" s="315">
        <v>3260</v>
      </c>
      <c r="D39" s="319">
        <v>43951</v>
      </c>
      <c r="E39" s="315" t="s">
        <v>517</v>
      </c>
      <c r="F39" s="315">
        <v>7302.4</v>
      </c>
      <c r="G39" s="315"/>
      <c r="H39" s="202">
        <f t="shared" si="0"/>
        <v>7302.4</v>
      </c>
      <c r="I39" s="284">
        <f t="shared" si="1"/>
        <v>1</v>
      </c>
      <c r="J39">
        <v>7489.26</v>
      </c>
      <c r="K39">
        <v>7891.07</v>
      </c>
      <c r="L39">
        <v>401.81</v>
      </c>
      <c r="M39"/>
      <c r="N39"/>
      <c r="O39"/>
      <c r="P39" s="202">
        <f t="shared" si="2"/>
        <v>7489.26</v>
      </c>
      <c r="Q39" s="282">
        <f t="shared" si="3"/>
        <v>1</v>
      </c>
      <c r="R39" s="202">
        <f t="shared" si="4"/>
        <v>7891.07</v>
      </c>
      <c r="S39" s="282">
        <f t="shared" si="5"/>
        <v>1</v>
      </c>
      <c r="T39" s="202">
        <f t="shared" si="6"/>
        <v>401.81</v>
      </c>
      <c r="U39" s="282">
        <f t="shared" si="7"/>
        <v>1</v>
      </c>
      <c r="V39" s="8"/>
    </row>
    <row r="40" spans="1:22" ht="15">
      <c r="A40" s="324">
        <v>712459908</v>
      </c>
      <c r="B40" s="315" t="s">
        <v>317</v>
      </c>
      <c r="C40" s="315">
        <v>3260</v>
      </c>
      <c r="D40" s="319">
        <v>44322</v>
      </c>
      <c r="E40" s="315" t="s">
        <v>517</v>
      </c>
      <c r="F40" s="315">
        <v>7302.4</v>
      </c>
      <c r="G40" s="315"/>
      <c r="H40" s="202">
        <f t="shared" si="0"/>
        <v>7302.4</v>
      </c>
      <c r="I40" s="284">
        <f t="shared" si="1"/>
        <v>1</v>
      </c>
      <c r="J40">
        <v>8010.09</v>
      </c>
      <c r="K40">
        <v>7891.07</v>
      </c>
      <c r="L40">
        <v>-119.02</v>
      </c>
      <c r="M40"/>
      <c r="N40"/>
      <c r="O40"/>
      <c r="P40" s="202">
        <f t="shared" si="2"/>
        <v>8010.09</v>
      </c>
      <c r="Q40" s="282">
        <f t="shared" si="3"/>
        <v>1</v>
      </c>
      <c r="R40" s="202">
        <f t="shared" si="4"/>
        <v>7891.07</v>
      </c>
      <c r="S40" s="282">
        <f t="shared" si="5"/>
        <v>1</v>
      </c>
      <c r="T40" s="202">
        <f t="shared" si="6"/>
        <v>-119.02</v>
      </c>
      <c r="U40" s="282">
        <f t="shared" si="7"/>
        <v>1</v>
      </c>
      <c r="V40" s="8"/>
    </row>
    <row r="41" spans="1:22" ht="15">
      <c r="A41" s="324">
        <v>717158901</v>
      </c>
      <c r="B41" s="315" t="s">
        <v>331</v>
      </c>
      <c r="C41" s="315">
        <v>25642</v>
      </c>
      <c r="D41" s="319">
        <v>43962</v>
      </c>
      <c r="E41" s="315" t="s">
        <v>517</v>
      </c>
      <c r="F41" s="315">
        <v>622.84</v>
      </c>
      <c r="G41" s="315"/>
      <c r="H41" s="202">
        <f t="shared" si="0"/>
        <v>622.84</v>
      </c>
      <c r="I41" s="284">
        <f t="shared" si="1"/>
        <v>1</v>
      </c>
      <c r="J41">
        <v>637.02</v>
      </c>
      <c r="K41">
        <v>673.05</v>
      </c>
      <c r="L41">
        <v>36.03</v>
      </c>
      <c r="M41"/>
      <c r="N41"/>
      <c r="O41"/>
      <c r="P41" s="202">
        <f t="shared" si="2"/>
        <v>637.02</v>
      </c>
      <c r="Q41" s="282">
        <f t="shared" si="3"/>
        <v>1</v>
      </c>
      <c r="R41" s="202">
        <f t="shared" si="4"/>
        <v>673.05</v>
      </c>
      <c r="S41" s="282">
        <f t="shared" si="5"/>
        <v>1</v>
      </c>
      <c r="T41" s="202">
        <f t="shared" si="6"/>
        <v>36.03</v>
      </c>
      <c r="U41" s="282">
        <f t="shared" si="7"/>
        <v>1</v>
      </c>
      <c r="V41" s="8"/>
    </row>
    <row r="42" spans="1:22" ht="15">
      <c r="A42" s="324">
        <v>717158901</v>
      </c>
      <c r="B42" s="315" t="s">
        <v>331</v>
      </c>
      <c r="C42" s="315">
        <v>25642</v>
      </c>
      <c r="D42" s="319">
        <v>44172</v>
      </c>
      <c r="E42" s="315" t="s">
        <v>517</v>
      </c>
      <c r="F42" s="315">
        <v>622.84</v>
      </c>
      <c r="G42" s="315"/>
      <c r="H42" s="202">
        <f t="shared" si="0"/>
        <v>622.84</v>
      </c>
      <c r="I42" s="284">
        <f t="shared" si="1"/>
        <v>1</v>
      </c>
      <c r="J42">
        <v>699.43</v>
      </c>
      <c r="K42">
        <v>673.05</v>
      </c>
      <c r="L42">
        <v>-26.38</v>
      </c>
      <c r="M42"/>
      <c r="N42"/>
      <c r="O42"/>
      <c r="P42" s="202">
        <f t="shared" si="2"/>
        <v>699.43</v>
      </c>
      <c r="Q42" s="282">
        <f t="shared" si="3"/>
        <v>1</v>
      </c>
      <c r="R42" s="202">
        <f t="shared" si="4"/>
        <v>673.05</v>
      </c>
      <c r="S42" s="282">
        <f t="shared" si="5"/>
        <v>1</v>
      </c>
      <c r="T42" s="202">
        <f t="shared" si="6"/>
        <v>-26.38</v>
      </c>
      <c r="U42" s="282">
        <f t="shared" si="7"/>
        <v>1</v>
      </c>
      <c r="V42" s="8"/>
    </row>
    <row r="43" spans="1:22" ht="15">
      <c r="A43" s="324">
        <v>733337901</v>
      </c>
      <c r="B43" s="315" t="s">
        <v>475</v>
      </c>
      <c r="C43" s="315">
        <v>3335</v>
      </c>
      <c r="D43" s="319">
        <v>43956</v>
      </c>
      <c r="E43" s="315" t="s">
        <v>517</v>
      </c>
      <c r="F43" s="315">
        <v>1604.97</v>
      </c>
      <c r="G43" s="315"/>
      <c r="H43" s="202">
        <f t="shared" ref="H43:H56" si="18">F43-G43</f>
        <v>1604.97</v>
      </c>
      <c r="I43" s="284">
        <f t="shared" ref="I43:I56" si="19">ROUND(H43/F43,10)</f>
        <v>1</v>
      </c>
      <c r="J43">
        <v>1662.92</v>
      </c>
      <c r="K43">
        <v>1734.35</v>
      </c>
      <c r="L43">
        <v>71.430000000000007</v>
      </c>
      <c r="M43"/>
      <c r="N43"/>
      <c r="O43"/>
      <c r="P43" s="202">
        <f t="shared" ref="P43:P56" si="20">J43-N43</f>
        <v>1662.92</v>
      </c>
      <c r="Q43" s="282">
        <f t="shared" ref="Q43:Q56" si="21">ROUND(P43/J43,10)</f>
        <v>1</v>
      </c>
      <c r="R43" s="202">
        <f t="shared" ref="R43:R56" si="22">K43-M43</f>
        <v>1734.35</v>
      </c>
      <c r="S43" s="282">
        <f t="shared" ref="S43:S56" si="23">ROUND(R43/K43,10)</f>
        <v>1</v>
      </c>
      <c r="T43" s="202">
        <f t="shared" ref="T43:T56" si="24">L43-O43</f>
        <v>71.430000000000007</v>
      </c>
      <c r="U43" s="282">
        <f t="shared" ref="U43:U56" si="25">ROUND(T43/L43,10)</f>
        <v>1</v>
      </c>
      <c r="V43" s="8"/>
    </row>
    <row r="44" spans="1:22" ht="15">
      <c r="A44" s="324">
        <v>733337901</v>
      </c>
      <c r="B44" s="315" t="s">
        <v>475</v>
      </c>
      <c r="C44" s="315">
        <v>3335</v>
      </c>
      <c r="D44" s="319">
        <v>44328</v>
      </c>
      <c r="E44" s="315" t="s">
        <v>517</v>
      </c>
      <c r="F44" s="315">
        <v>1750.88</v>
      </c>
      <c r="G44" s="315"/>
      <c r="H44" s="202">
        <f t="shared" si="18"/>
        <v>1750.88</v>
      </c>
      <c r="I44" s="284">
        <f t="shared" si="19"/>
        <v>1</v>
      </c>
      <c r="J44">
        <v>1946.39</v>
      </c>
      <c r="K44">
        <v>1892.03</v>
      </c>
      <c r="L44">
        <v>-54.36</v>
      </c>
      <c r="M44"/>
      <c r="N44"/>
      <c r="O44"/>
      <c r="P44" s="202">
        <f t="shared" si="20"/>
        <v>1946.39</v>
      </c>
      <c r="Q44" s="282">
        <f t="shared" si="21"/>
        <v>1</v>
      </c>
      <c r="R44" s="202">
        <f t="shared" si="22"/>
        <v>1892.03</v>
      </c>
      <c r="S44" s="282">
        <f t="shared" si="23"/>
        <v>1</v>
      </c>
      <c r="T44" s="202">
        <f t="shared" si="24"/>
        <v>-54.36</v>
      </c>
      <c r="U44" s="282">
        <f t="shared" si="25"/>
        <v>1</v>
      </c>
      <c r="V44" s="8"/>
    </row>
    <row r="45" spans="1:22" ht="15">
      <c r="A45" s="324" t="s">
        <v>454</v>
      </c>
      <c r="B45" s="315" t="s">
        <v>455</v>
      </c>
      <c r="C45" s="315">
        <v>22092</v>
      </c>
      <c r="D45" s="319">
        <v>44566</v>
      </c>
      <c r="E45" s="315" t="s">
        <v>515</v>
      </c>
      <c r="F45" s="315">
        <v>0</v>
      </c>
      <c r="G45" s="315"/>
      <c r="H45" s="202">
        <f t="shared" si="18"/>
        <v>0</v>
      </c>
      <c r="I45" s="284" t="e">
        <f t="shared" si="19"/>
        <v>#DIV/0!</v>
      </c>
      <c r="J45">
        <v>0</v>
      </c>
      <c r="K45">
        <v>0</v>
      </c>
      <c r="L45">
        <v>0</v>
      </c>
      <c r="M45"/>
      <c r="N45"/>
      <c r="O45"/>
      <c r="P45" s="202">
        <f t="shared" si="20"/>
        <v>0</v>
      </c>
      <c r="Q45" s="282" t="e">
        <f t="shared" si="21"/>
        <v>#DIV/0!</v>
      </c>
      <c r="R45" s="202">
        <f t="shared" si="22"/>
        <v>0</v>
      </c>
      <c r="S45" s="282" t="e">
        <f t="shared" si="23"/>
        <v>#DIV/0!</v>
      </c>
      <c r="T45" s="202">
        <f t="shared" si="24"/>
        <v>0</v>
      </c>
      <c r="U45" s="282" t="e">
        <f t="shared" si="25"/>
        <v>#DIV/0!</v>
      </c>
      <c r="V45" s="8"/>
    </row>
    <row r="46" spans="1:22" ht="15">
      <c r="A46" s="324" t="s">
        <v>362</v>
      </c>
      <c r="B46" s="315" t="s">
        <v>472</v>
      </c>
      <c r="C46" s="315">
        <v>3000</v>
      </c>
      <c r="D46" s="319">
        <v>44461</v>
      </c>
      <c r="E46" s="315" t="s">
        <v>512</v>
      </c>
      <c r="F46" s="315">
        <v>995.82</v>
      </c>
      <c r="G46" s="315"/>
      <c r="H46" s="202">
        <f t="shared" si="18"/>
        <v>995.82</v>
      </c>
      <c r="I46" s="284">
        <f t="shared" si="19"/>
        <v>1</v>
      </c>
      <c r="J46">
        <v>995.82</v>
      </c>
      <c r="K46">
        <v>995.82</v>
      </c>
      <c r="L46">
        <v>0</v>
      </c>
      <c r="M46"/>
      <c r="N46"/>
      <c r="O46"/>
      <c r="P46" s="202">
        <f t="shared" si="20"/>
        <v>995.82</v>
      </c>
      <c r="Q46" s="282">
        <f t="shared" si="21"/>
        <v>1</v>
      </c>
      <c r="R46" s="202">
        <f t="shared" si="22"/>
        <v>995.82</v>
      </c>
      <c r="S46" s="282">
        <f t="shared" si="23"/>
        <v>1</v>
      </c>
      <c r="T46" s="202">
        <f t="shared" si="24"/>
        <v>0</v>
      </c>
      <c r="U46" s="282" t="e">
        <f t="shared" si="25"/>
        <v>#DIV/0!</v>
      </c>
      <c r="V46" s="8"/>
    </row>
    <row r="47" spans="1:22" ht="15">
      <c r="A47" s="324" t="s">
        <v>499</v>
      </c>
      <c r="B47" s="315" t="s">
        <v>500</v>
      </c>
      <c r="C47" s="315">
        <v>2852</v>
      </c>
      <c r="D47" s="319">
        <v>42877</v>
      </c>
      <c r="E47" s="315" t="s">
        <v>514</v>
      </c>
      <c r="F47" s="315">
        <v>639.38</v>
      </c>
      <c r="G47" s="315"/>
      <c r="H47" s="202">
        <f t="shared" si="18"/>
        <v>639.38</v>
      </c>
      <c r="I47" s="284">
        <f t="shared" si="19"/>
        <v>1</v>
      </c>
      <c r="J47">
        <v>711.41</v>
      </c>
      <c r="K47">
        <v>719.69</v>
      </c>
      <c r="L47">
        <v>8.2799999999999994</v>
      </c>
      <c r="M47"/>
      <c r="N47"/>
      <c r="O47"/>
      <c r="P47" s="202">
        <f t="shared" si="20"/>
        <v>711.41</v>
      </c>
      <c r="Q47" s="282">
        <f t="shared" si="21"/>
        <v>1</v>
      </c>
      <c r="R47" s="202">
        <f t="shared" si="22"/>
        <v>719.69</v>
      </c>
      <c r="S47" s="282">
        <f t="shared" si="23"/>
        <v>1</v>
      </c>
      <c r="T47" s="202">
        <f t="shared" si="24"/>
        <v>8.2799999999999994</v>
      </c>
      <c r="U47" s="282">
        <f t="shared" si="25"/>
        <v>1</v>
      </c>
      <c r="V47" s="8"/>
    </row>
    <row r="48" spans="1:22" ht="15">
      <c r="A48" s="324" t="s">
        <v>499</v>
      </c>
      <c r="B48" s="315" t="s">
        <v>500</v>
      </c>
      <c r="C48" s="315">
        <v>3682</v>
      </c>
      <c r="D48" s="319">
        <v>43242</v>
      </c>
      <c r="E48" s="315" t="s">
        <v>514</v>
      </c>
      <c r="F48" s="315">
        <v>854.59</v>
      </c>
      <c r="G48" s="315"/>
      <c r="H48" s="202">
        <f t="shared" si="18"/>
        <v>854.59</v>
      </c>
      <c r="I48" s="284">
        <f t="shared" si="19"/>
        <v>1</v>
      </c>
      <c r="J48">
        <v>1007.73</v>
      </c>
      <c r="K48">
        <v>961.93</v>
      </c>
      <c r="L48">
        <v>-45.8</v>
      </c>
      <c r="M48"/>
      <c r="N48"/>
      <c r="O48"/>
      <c r="P48" s="202">
        <f t="shared" si="20"/>
        <v>1007.73</v>
      </c>
      <c r="Q48" s="282">
        <f t="shared" si="21"/>
        <v>1</v>
      </c>
      <c r="R48" s="202">
        <f t="shared" si="22"/>
        <v>961.93</v>
      </c>
      <c r="S48" s="282">
        <f t="shared" si="23"/>
        <v>1</v>
      </c>
      <c r="T48" s="202">
        <f t="shared" si="24"/>
        <v>-45.8</v>
      </c>
      <c r="U48" s="282">
        <f t="shared" si="25"/>
        <v>1</v>
      </c>
      <c r="V48" s="8"/>
    </row>
    <row r="49" spans="1:22" ht="15">
      <c r="A49" s="324" t="s">
        <v>499</v>
      </c>
      <c r="B49" s="315" t="s">
        <v>500</v>
      </c>
      <c r="C49" s="315">
        <v>8805</v>
      </c>
      <c r="D49" s="319">
        <v>43612</v>
      </c>
      <c r="E49" s="315" t="s">
        <v>514</v>
      </c>
      <c r="F49" s="315">
        <v>2090.09</v>
      </c>
      <c r="G49" s="315"/>
      <c r="H49" s="202">
        <f t="shared" si="18"/>
        <v>2090.09</v>
      </c>
      <c r="I49" s="284">
        <f t="shared" si="19"/>
        <v>1</v>
      </c>
      <c r="J49">
        <v>2330.4499999999998</v>
      </c>
      <c r="K49">
        <v>2352.61</v>
      </c>
      <c r="L49">
        <v>22.16</v>
      </c>
      <c r="M49"/>
      <c r="N49"/>
      <c r="O49"/>
      <c r="P49" s="202">
        <f t="shared" si="20"/>
        <v>2330.4499999999998</v>
      </c>
      <c r="Q49" s="282">
        <f t="shared" si="21"/>
        <v>1</v>
      </c>
      <c r="R49" s="202">
        <f t="shared" si="22"/>
        <v>2352.61</v>
      </c>
      <c r="S49" s="282">
        <f t="shared" si="23"/>
        <v>1</v>
      </c>
      <c r="T49" s="202">
        <f t="shared" si="24"/>
        <v>22.16</v>
      </c>
      <c r="U49" s="282">
        <f t="shared" si="25"/>
        <v>1</v>
      </c>
      <c r="V49" s="8"/>
    </row>
    <row r="50" spans="1:22" ht="15">
      <c r="A50" s="324" t="s">
        <v>499</v>
      </c>
      <c r="B50" s="315" t="s">
        <v>500</v>
      </c>
      <c r="C50" s="315">
        <v>8805</v>
      </c>
      <c r="D50" s="319">
        <v>44004</v>
      </c>
      <c r="E50" s="315" t="s">
        <v>514</v>
      </c>
      <c r="F50" s="315">
        <v>2206.1999999999998</v>
      </c>
      <c r="G50" s="315"/>
      <c r="H50" s="202">
        <f t="shared" si="18"/>
        <v>2206.1999999999998</v>
      </c>
      <c r="I50" s="284">
        <f t="shared" si="19"/>
        <v>1</v>
      </c>
      <c r="J50">
        <v>2475.25</v>
      </c>
      <c r="K50">
        <v>2483.3000000000002</v>
      </c>
      <c r="L50">
        <v>8.0500000000000007</v>
      </c>
      <c r="M50"/>
      <c r="N50"/>
      <c r="O50"/>
      <c r="P50" s="202">
        <f t="shared" si="20"/>
        <v>2475.25</v>
      </c>
      <c r="Q50" s="282">
        <f t="shared" si="21"/>
        <v>1</v>
      </c>
      <c r="R50" s="202">
        <f t="shared" si="22"/>
        <v>2483.3000000000002</v>
      </c>
      <c r="S50" s="282">
        <f t="shared" si="23"/>
        <v>1</v>
      </c>
      <c r="T50" s="202">
        <f t="shared" si="24"/>
        <v>8.0500000000000007</v>
      </c>
      <c r="U50" s="282">
        <f t="shared" si="25"/>
        <v>1</v>
      </c>
      <c r="V50" s="8"/>
    </row>
    <row r="51" spans="1:22">
      <c r="A51" s="320" t="s">
        <v>499</v>
      </c>
      <c r="B51" t="s">
        <v>500</v>
      </c>
      <c r="C51">
        <v>8805</v>
      </c>
      <c r="D51" s="1">
        <v>44326</v>
      </c>
      <c r="E51" t="s">
        <v>514</v>
      </c>
      <c r="F51">
        <v>2252.65</v>
      </c>
      <c r="G51"/>
      <c r="H51" s="202">
        <f t="shared" si="18"/>
        <v>2252.65</v>
      </c>
      <c r="I51" s="284">
        <f t="shared" si="19"/>
        <v>1</v>
      </c>
      <c r="J51">
        <v>2716.47</v>
      </c>
      <c r="K51">
        <v>2535.58</v>
      </c>
      <c r="L51">
        <v>-180.89</v>
      </c>
      <c r="M51"/>
      <c r="N51"/>
      <c r="O51"/>
      <c r="P51" s="202">
        <f t="shared" si="20"/>
        <v>2716.47</v>
      </c>
      <c r="Q51" s="282">
        <f t="shared" si="21"/>
        <v>1</v>
      </c>
      <c r="R51" s="202">
        <f t="shared" si="22"/>
        <v>2535.58</v>
      </c>
      <c r="S51" s="282">
        <f t="shared" si="23"/>
        <v>1</v>
      </c>
      <c r="T51" s="202">
        <f t="shared" si="24"/>
        <v>-180.89</v>
      </c>
      <c r="U51" s="282">
        <f t="shared" si="25"/>
        <v>1</v>
      </c>
      <c r="V51" s="8"/>
    </row>
    <row r="52" spans="1:22">
      <c r="A52" s="320">
        <v>925458101</v>
      </c>
      <c r="B52" t="s">
        <v>510</v>
      </c>
      <c r="C52">
        <v>3400</v>
      </c>
      <c r="D52" s="1">
        <v>44313</v>
      </c>
      <c r="E52" t="s">
        <v>512</v>
      </c>
      <c r="F52">
        <v>156.66999999999999</v>
      </c>
      <c r="G52"/>
      <c r="H52" s="202">
        <f t="shared" si="18"/>
        <v>156.66999999999999</v>
      </c>
      <c r="I52" s="284">
        <f t="shared" si="19"/>
        <v>1</v>
      </c>
      <c r="J52">
        <v>156.66999999999999</v>
      </c>
      <c r="K52">
        <v>156.66999999999999</v>
      </c>
      <c r="L52">
        <v>0</v>
      </c>
      <c r="M52"/>
      <c r="N52"/>
      <c r="O52"/>
      <c r="P52" s="202">
        <f t="shared" si="20"/>
        <v>156.66999999999999</v>
      </c>
      <c r="Q52" s="282">
        <f t="shared" si="21"/>
        <v>1</v>
      </c>
      <c r="R52" s="202">
        <f t="shared" si="22"/>
        <v>156.66999999999999</v>
      </c>
      <c r="S52" s="282">
        <f t="shared" si="23"/>
        <v>1</v>
      </c>
      <c r="T52" s="202">
        <f t="shared" si="24"/>
        <v>0</v>
      </c>
      <c r="U52" s="282" t="e">
        <f t="shared" si="25"/>
        <v>#DIV/0!</v>
      </c>
      <c r="V52" s="8"/>
    </row>
    <row r="53" spans="1:22">
      <c r="A53" s="320" t="s">
        <v>476</v>
      </c>
      <c r="B53" t="s">
        <v>369</v>
      </c>
      <c r="C53">
        <v>4250</v>
      </c>
      <c r="D53" s="1">
        <v>44544</v>
      </c>
      <c r="E53" t="s">
        <v>513</v>
      </c>
      <c r="F53">
        <v>0</v>
      </c>
      <c r="G53"/>
      <c r="H53" s="202">
        <f t="shared" si="18"/>
        <v>0</v>
      </c>
      <c r="I53" s="284" t="e">
        <f t="shared" si="19"/>
        <v>#DIV/0!</v>
      </c>
      <c r="J53">
        <v>0</v>
      </c>
      <c r="K53">
        <v>0</v>
      </c>
      <c r="L53">
        <v>0</v>
      </c>
      <c r="M53"/>
      <c r="N53"/>
      <c r="O53"/>
      <c r="P53" s="202">
        <f t="shared" si="20"/>
        <v>0</v>
      </c>
      <c r="Q53" s="282" t="e">
        <f t="shared" si="21"/>
        <v>#DIV/0!</v>
      </c>
      <c r="R53" s="202">
        <f t="shared" si="22"/>
        <v>0</v>
      </c>
      <c r="S53" s="282" t="e">
        <f t="shared" si="23"/>
        <v>#DIV/0!</v>
      </c>
      <c r="T53" s="202">
        <f t="shared" si="24"/>
        <v>0</v>
      </c>
      <c r="U53" s="282" t="e">
        <f t="shared" si="25"/>
        <v>#DIV/0!</v>
      </c>
      <c r="V53" s="8"/>
    </row>
    <row r="54" spans="1:22">
      <c r="A54" s="320" t="s">
        <v>476</v>
      </c>
      <c r="B54" t="s">
        <v>369</v>
      </c>
      <c r="C54">
        <v>4250</v>
      </c>
      <c r="D54" s="1">
        <v>44544</v>
      </c>
      <c r="E54" t="s">
        <v>513</v>
      </c>
      <c r="F54">
        <v>0</v>
      </c>
      <c r="G54"/>
      <c r="H54" s="202">
        <f t="shared" si="18"/>
        <v>0</v>
      </c>
      <c r="I54" s="284" t="e">
        <f t="shared" si="19"/>
        <v>#DIV/0!</v>
      </c>
      <c r="J54">
        <v>0</v>
      </c>
      <c r="K54">
        <v>0</v>
      </c>
      <c r="L54">
        <v>0</v>
      </c>
      <c r="M54"/>
      <c r="N54"/>
      <c r="O54"/>
      <c r="P54" s="202">
        <f t="shared" si="20"/>
        <v>0</v>
      </c>
      <c r="Q54" s="282" t="e">
        <f t="shared" si="21"/>
        <v>#DIV/0!</v>
      </c>
      <c r="R54" s="202">
        <f t="shared" si="22"/>
        <v>0</v>
      </c>
      <c r="S54" s="282" t="e">
        <f t="shared" si="23"/>
        <v>#DIV/0!</v>
      </c>
      <c r="T54" s="202">
        <f t="shared" si="24"/>
        <v>0</v>
      </c>
      <c r="U54" s="282" t="e">
        <f t="shared" si="25"/>
        <v>#DIV/0!</v>
      </c>
      <c r="V54" s="8"/>
    </row>
    <row r="55" spans="1:22">
      <c r="A55" s="320" t="s">
        <v>469</v>
      </c>
      <c r="B55" t="s">
        <v>354</v>
      </c>
      <c r="C55">
        <v>6140</v>
      </c>
      <c r="D55" s="1">
        <v>44306</v>
      </c>
      <c r="E55" t="s">
        <v>517</v>
      </c>
      <c r="F55">
        <v>1375.36</v>
      </c>
      <c r="G55"/>
      <c r="H55" s="202">
        <f t="shared" si="18"/>
        <v>1375.36</v>
      </c>
      <c r="I55" s="284">
        <f t="shared" si="19"/>
        <v>1</v>
      </c>
      <c r="J55">
        <v>1496.66</v>
      </c>
      <c r="K55">
        <v>1486.23</v>
      </c>
      <c r="L55">
        <v>-10.43</v>
      </c>
      <c r="M55"/>
      <c r="N55"/>
      <c r="O55"/>
      <c r="P55" s="202">
        <f t="shared" si="20"/>
        <v>1496.66</v>
      </c>
      <c r="Q55" s="282">
        <f t="shared" si="21"/>
        <v>1</v>
      </c>
      <c r="R55" s="202">
        <f t="shared" si="22"/>
        <v>1486.23</v>
      </c>
      <c r="S55" s="282">
        <f t="shared" si="23"/>
        <v>1</v>
      </c>
      <c r="T55" s="202">
        <f t="shared" si="24"/>
        <v>-10.43</v>
      </c>
      <c r="U55" s="282">
        <f t="shared" si="25"/>
        <v>1</v>
      </c>
      <c r="V55" s="8"/>
    </row>
    <row r="56" spans="1:22">
      <c r="A56" s="320" t="s">
        <v>469</v>
      </c>
      <c r="B56" t="s">
        <v>354</v>
      </c>
      <c r="C56">
        <v>6140</v>
      </c>
      <c r="D56" s="1">
        <v>43976</v>
      </c>
      <c r="E56" t="s">
        <v>517</v>
      </c>
      <c r="F56">
        <v>805.88</v>
      </c>
      <c r="G56"/>
      <c r="H56" s="202">
        <f t="shared" si="18"/>
        <v>805.88</v>
      </c>
      <c r="I56" s="284">
        <f t="shared" si="19"/>
        <v>1</v>
      </c>
      <c r="J56">
        <v>835.84</v>
      </c>
      <c r="K56">
        <v>870.85</v>
      </c>
      <c r="L56">
        <v>35.01</v>
      </c>
      <c r="M56"/>
      <c r="N56"/>
      <c r="O56"/>
      <c r="P56" s="202">
        <f t="shared" si="20"/>
        <v>835.84</v>
      </c>
      <c r="Q56" s="282">
        <f t="shared" si="21"/>
        <v>1</v>
      </c>
      <c r="R56" s="202">
        <f t="shared" si="22"/>
        <v>870.85</v>
      </c>
      <c r="S56" s="282">
        <f t="shared" si="23"/>
        <v>1</v>
      </c>
      <c r="T56" s="202">
        <f t="shared" si="24"/>
        <v>35.01</v>
      </c>
      <c r="U56" s="282">
        <f t="shared" si="25"/>
        <v>1</v>
      </c>
      <c r="V56" s="8"/>
    </row>
    <row r="57" spans="1:22">
      <c r="A57" s="320" t="s">
        <v>469</v>
      </c>
      <c r="B57" t="s">
        <v>354</v>
      </c>
      <c r="C57">
        <v>6140</v>
      </c>
      <c r="D57" s="1">
        <v>44141</v>
      </c>
      <c r="E57" t="s">
        <v>517</v>
      </c>
      <c r="F57">
        <v>805.88</v>
      </c>
      <c r="G57"/>
      <c r="H57" s="202">
        <f t="shared" si="0"/>
        <v>805.88</v>
      </c>
      <c r="I57" s="284">
        <f t="shared" si="1"/>
        <v>1</v>
      </c>
      <c r="J57">
        <v>883.68</v>
      </c>
      <c r="K57">
        <v>870.85</v>
      </c>
      <c r="L57">
        <v>-12.83</v>
      </c>
      <c r="M57"/>
      <c r="N57"/>
      <c r="O57"/>
      <c r="P57" s="202">
        <f t="shared" si="2"/>
        <v>883.68</v>
      </c>
      <c r="Q57" s="282">
        <f t="shared" si="3"/>
        <v>1</v>
      </c>
      <c r="R57" s="202">
        <f t="shared" si="4"/>
        <v>870.85</v>
      </c>
      <c r="S57" s="282">
        <f t="shared" si="5"/>
        <v>1</v>
      </c>
      <c r="T57" s="202">
        <f t="shared" si="6"/>
        <v>-12.83</v>
      </c>
      <c r="U57" s="282">
        <f t="shared" si="7"/>
        <v>1</v>
      </c>
      <c r="V57" s="8"/>
    </row>
    <row r="58" spans="1:22">
      <c r="A58" s="320" t="s">
        <v>312</v>
      </c>
      <c r="B58" t="s">
        <v>448</v>
      </c>
      <c r="C58">
        <v>3750</v>
      </c>
      <c r="D58" s="1">
        <v>43784</v>
      </c>
      <c r="E58" t="s">
        <v>512</v>
      </c>
      <c r="F58">
        <v>657.96</v>
      </c>
      <c r="G58"/>
      <c r="H58" s="202">
        <f t="shared" si="0"/>
        <v>657.96</v>
      </c>
      <c r="I58" s="284">
        <f t="shared" si="1"/>
        <v>1</v>
      </c>
      <c r="J58">
        <v>657.96</v>
      </c>
      <c r="K58">
        <v>657.96</v>
      </c>
      <c r="L58">
        <v>0</v>
      </c>
      <c r="M58"/>
      <c r="N58"/>
      <c r="O58"/>
      <c r="P58" s="202">
        <f t="shared" si="2"/>
        <v>657.96</v>
      </c>
      <c r="Q58" s="282">
        <f t="shared" si="3"/>
        <v>1</v>
      </c>
      <c r="R58" s="202">
        <f t="shared" si="4"/>
        <v>657.96</v>
      </c>
      <c r="S58" s="282">
        <f t="shared" si="5"/>
        <v>1</v>
      </c>
      <c r="T58" s="202">
        <f t="shared" si="6"/>
        <v>0</v>
      </c>
      <c r="U58" s="282" t="e">
        <f t="shared" si="7"/>
        <v>#DIV/0!</v>
      </c>
      <c r="V58" s="8"/>
    </row>
    <row r="59" spans="1:22">
      <c r="A59" s="320" t="s">
        <v>312</v>
      </c>
      <c r="B59" t="s">
        <v>448</v>
      </c>
      <c r="C59">
        <v>4450</v>
      </c>
      <c r="D59" s="1">
        <v>43593</v>
      </c>
      <c r="E59" t="s">
        <v>512</v>
      </c>
      <c r="F59">
        <v>1564.35</v>
      </c>
      <c r="G59"/>
      <c r="H59" s="202">
        <f t="shared" si="0"/>
        <v>1564.35</v>
      </c>
      <c r="I59" s="284">
        <f t="shared" si="1"/>
        <v>1</v>
      </c>
      <c r="J59">
        <v>1564.35</v>
      </c>
      <c r="K59">
        <v>1564.35</v>
      </c>
      <c r="L59">
        <v>0</v>
      </c>
      <c r="M59"/>
      <c r="N59"/>
      <c r="O59"/>
      <c r="P59" s="202">
        <f t="shared" si="2"/>
        <v>1564.35</v>
      </c>
      <c r="Q59" s="282">
        <f t="shared" si="3"/>
        <v>1</v>
      </c>
      <c r="R59" s="202">
        <f t="shared" si="4"/>
        <v>1564.35</v>
      </c>
      <c r="S59" s="282">
        <f t="shared" si="5"/>
        <v>1</v>
      </c>
      <c r="T59" s="202">
        <f t="shared" si="6"/>
        <v>0</v>
      </c>
      <c r="U59" s="282" t="e">
        <f t="shared" si="7"/>
        <v>#DIV/0!</v>
      </c>
      <c r="V59" s="8"/>
    </row>
    <row r="60" spans="1:22">
      <c r="A60" s="320" t="s">
        <v>312</v>
      </c>
      <c r="B60" t="s">
        <v>448</v>
      </c>
      <c r="C60">
        <v>2593</v>
      </c>
      <c r="D60" s="1">
        <v>44512</v>
      </c>
      <c r="E60" t="s">
        <v>512</v>
      </c>
      <c r="F60">
        <v>810.69</v>
      </c>
      <c r="G60"/>
      <c r="H60" s="202">
        <f t="shared" si="0"/>
        <v>810.69</v>
      </c>
      <c r="I60" s="284">
        <f t="shared" si="1"/>
        <v>1</v>
      </c>
      <c r="J60">
        <v>810.69</v>
      </c>
      <c r="K60">
        <v>810.69</v>
      </c>
      <c r="L60">
        <v>0</v>
      </c>
      <c r="M60"/>
      <c r="N60"/>
      <c r="O60"/>
      <c r="P60" s="202">
        <f t="shared" si="2"/>
        <v>810.69</v>
      </c>
      <c r="Q60" s="282">
        <f t="shared" si="3"/>
        <v>1</v>
      </c>
      <c r="R60" s="202">
        <f t="shared" si="4"/>
        <v>810.69</v>
      </c>
      <c r="S60" s="282">
        <f t="shared" si="5"/>
        <v>1</v>
      </c>
      <c r="T60" s="202">
        <f t="shared" si="6"/>
        <v>0</v>
      </c>
      <c r="U60" s="282" t="e">
        <f t="shared" si="7"/>
        <v>#DIV/0!</v>
      </c>
      <c r="V60" s="8"/>
    </row>
    <row r="61" spans="1:22">
      <c r="A61" s="320" t="s">
        <v>415</v>
      </c>
      <c r="B61" t="s">
        <v>507</v>
      </c>
      <c r="C61">
        <v>20000</v>
      </c>
      <c r="D61" s="1">
        <v>44162</v>
      </c>
      <c r="E61" t="s">
        <v>512</v>
      </c>
      <c r="F61">
        <v>1277.5</v>
      </c>
      <c r="G61"/>
      <c r="H61" s="202">
        <f t="shared" si="0"/>
        <v>1277.5</v>
      </c>
      <c r="I61" s="284">
        <f t="shared" si="1"/>
        <v>1</v>
      </c>
      <c r="J61">
        <v>1277.5</v>
      </c>
      <c r="K61">
        <v>1277.5</v>
      </c>
      <c r="L61">
        <v>0</v>
      </c>
      <c r="M61"/>
      <c r="N61"/>
      <c r="O61"/>
      <c r="P61" s="202">
        <f t="shared" si="2"/>
        <v>1277.5</v>
      </c>
      <c r="Q61" s="282">
        <f t="shared" si="3"/>
        <v>1</v>
      </c>
      <c r="R61" s="202">
        <f t="shared" si="4"/>
        <v>1277.5</v>
      </c>
      <c r="S61" s="282">
        <f t="shared" si="5"/>
        <v>1</v>
      </c>
      <c r="T61" s="202">
        <f t="shared" si="6"/>
        <v>0</v>
      </c>
      <c r="U61" s="282" t="e">
        <f t="shared" si="7"/>
        <v>#DIV/0!</v>
      </c>
      <c r="V61" s="8"/>
    </row>
    <row r="62" spans="1:22">
      <c r="A62" s="320" t="s">
        <v>415</v>
      </c>
      <c r="B62" t="s">
        <v>507</v>
      </c>
      <c r="C62">
        <v>20000</v>
      </c>
      <c r="D62" s="1">
        <v>44301</v>
      </c>
      <c r="E62" t="s">
        <v>512</v>
      </c>
      <c r="F62">
        <v>1295</v>
      </c>
      <c r="G62"/>
      <c r="H62" s="202">
        <f t="shared" si="0"/>
        <v>1295</v>
      </c>
      <c r="I62" s="284">
        <f t="shared" si="1"/>
        <v>1</v>
      </c>
      <c r="J62">
        <v>1295</v>
      </c>
      <c r="K62">
        <v>1295</v>
      </c>
      <c r="L62">
        <v>0</v>
      </c>
      <c r="M62"/>
      <c r="N62"/>
      <c r="O62"/>
      <c r="P62" s="202">
        <f t="shared" si="2"/>
        <v>1295</v>
      </c>
      <c r="Q62" s="282">
        <f t="shared" si="3"/>
        <v>1</v>
      </c>
      <c r="R62" s="202">
        <f t="shared" si="4"/>
        <v>1295</v>
      </c>
      <c r="S62" s="282">
        <f t="shared" si="5"/>
        <v>1</v>
      </c>
      <c r="T62" s="202">
        <f t="shared" si="6"/>
        <v>0</v>
      </c>
      <c r="U62" s="282" t="e">
        <f t="shared" si="7"/>
        <v>#DIV/0!</v>
      </c>
      <c r="V62" s="8"/>
    </row>
    <row r="63" spans="1:22">
      <c r="A63" s="320" t="s">
        <v>443</v>
      </c>
      <c r="B63" t="s">
        <v>444</v>
      </c>
      <c r="C63">
        <v>5497</v>
      </c>
      <c r="D63" s="1">
        <v>43775</v>
      </c>
      <c r="E63" t="s">
        <v>514</v>
      </c>
      <c r="F63">
        <v>338.07</v>
      </c>
      <c r="G63"/>
      <c r="H63" s="202">
        <f t="shared" si="0"/>
        <v>338.07</v>
      </c>
      <c r="I63" s="284">
        <f t="shared" si="1"/>
        <v>1</v>
      </c>
      <c r="J63">
        <v>374.95</v>
      </c>
      <c r="K63">
        <v>380.53</v>
      </c>
      <c r="L63">
        <v>5.58</v>
      </c>
      <c r="M63"/>
      <c r="N63"/>
      <c r="O63"/>
      <c r="P63" s="202">
        <f t="shared" si="2"/>
        <v>374.95</v>
      </c>
      <c r="Q63" s="282">
        <f t="shared" si="3"/>
        <v>1</v>
      </c>
      <c r="R63" s="202">
        <f t="shared" si="4"/>
        <v>380.53</v>
      </c>
      <c r="S63" s="282">
        <f t="shared" si="5"/>
        <v>1</v>
      </c>
      <c r="T63" s="202">
        <f t="shared" si="6"/>
        <v>5.58</v>
      </c>
      <c r="U63" s="282">
        <f t="shared" si="7"/>
        <v>1</v>
      </c>
      <c r="V63" s="8"/>
    </row>
    <row r="64" spans="1:22">
      <c r="A64" s="320" t="s">
        <v>443</v>
      </c>
      <c r="B64" t="s">
        <v>444</v>
      </c>
      <c r="C64">
        <v>5497</v>
      </c>
      <c r="D64" s="1">
        <v>44140</v>
      </c>
      <c r="E64" t="s">
        <v>514</v>
      </c>
      <c r="F64">
        <v>354.56</v>
      </c>
      <c r="G64"/>
      <c r="H64" s="202">
        <f t="shared" si="0"/>
        <v>354.56</v>
      </c>
      <c r="I64" s="284">
        <f t="shared" si="1"/>
        <v>1</v>
      </c>
      <c r="J64">
        <v>419.64</v>
      </c>
      <c r="K64">
        <v>399.09</v>
      </c>
      <c r="L64">
        <v>-20.55</v>
      </c>
      <c r="M64"/>
      <c r="N64"/>
      <c r="O64"/>
      <c r="P64" s="202">
        <f t="shared" si="2"/>
        <v>419.64</v>
      </c>
      <c r="Q64" s="282">
        <f t="shared" si="3"/>
        <v>1</v>
      </c>
      <c r="R64" s="202">
        <f t="shared" si="4"/>
        <v>399.09</v>
      </c>
      <c r="S64" s="282">
        <f t="shared" si="5"/>
        <v>1</v>
      </c>
      <c r="T64" s="202">
        <f t="shared" si="6"/>
        <v>-20.55</v>
      </c>
      <c r="U64" s="282">
        <f t="shared" si="7"/>
        <v>1</v>
      </c>
      <c r="V64" s="8"/>
    </row>
    <row r="65" spans="1:22">
      <c r="A65" s="320" t="s">
        <v>443</v>
      </c>
      <c r="B65" t="s">
        <v>444</v>
      </c>
      <c r="C65">
        <v>5497</v>
      </c>
      <c r="D65" s="1">
        <v>44504</v>
      </c>
      <c r="E65" t="s">
        <v>514</v>
      </c>
      <c r="F65">
        <v>362.8</v>
      </c>
      <c r="G65"/>
      <c r="H65" s="202">
        <f t="shared" si="0"/>
        <v>362.8</v>
      </c>
      <c r="I65" s="284">
        <f t="shared" si="1"/>
        <v>1</v>
      </c>
      <c r="J65">
        <v>422.54</v>
      </c>
      <c r="K65">
        <v>408.37</v>
      </c>
      <c r="L65">
        <v>-14.17</v>
      </c>
      <c r="M65"/>
      <c r="N65"/>
      <c r="O65"/>
      <c r="P65" s="202">
        <f t="shared" si="2"/>
        <v>422.54</v>
      </c>
      <c r="Q65" s="282">
        <f t="shared" si="3"/>
        <v>1</v>
      </c>
      <c r="R65" s="202">
        <f t="shared" si="4"/>
        <v>408.37</v>
      </c>
      <c r="S65" s="282">
        <f t="shared" si="5"/>
        <v>1</v>
      </c>
      <c r="T65" s="202">
        <f t="shared" si="6"/>
        <v>-14.17</v>
      </c>
      <c r="U65" s="282">
        <f t="shared" si="7"/>
        <v>1</v>
      </c>
      <c r="V65" s="8"/>
    </row>
    <row r="66" spans="1:22">
      <c r="A66" s="320" t="s">
        <v>443</v>
      </c>
      <c r="B66" t="s">
        <v>444</v>
      </c>
      <c r="C66">
        <v>5497</v>
      </c>
      <c r="D66" s="1">
        <v>43591</v>
      </c>
      <c r="E66" t="s">
        <v>514</v>
      </c>
      <c r="F66">
        <v>1179.1099999999999</v>
      </c>
      <c r="G66"/>
      <c r="H66" s="202">
        <f t="shared" si="0"/>
        <v>1179.1099999999999</v>
      </c>
      <c r="I66" s="284">
        <f t="shared" si="1"/>
        <v>1</v>
      </c>
      <c r="J66">
        <v>1316.59</v>
      </c>
      <c r="K66">
        <v>1327.21</v>
      </c>
      <c r="L66">
        <v>10.62</v>
      </c>
      <c r="M66"/>
      <c r="N66"/>
      <c r="O66"/>
      <c r="P66" s="202">
        <f t="shared" si="2"/>
        <v>1316.59</v>
      </c>
      <c r="Q66" s="282">
        <f t="shared" si="3"/>
        <v>1</v>
      </c>
      <c r="R66" s="202">
        <f t="shared" si="4"/>
        <v>1327.21</v>
      </c>
      <c r="S66" s="282">
        <f t="shared" si="5"/>
        <v>1</v>
      </c>
      <c r="T66" s="202">
        <f t="shared" si="6"/>
        <v>10.62</v>
      </c>
      <c r="U66" s="282">
        <f t="shared" si="7"/>
        <v>1</v>
      </c>
      <c r="V66" s="8"/>
    </row>
    <row r="67" spans="1:22">
      <c r="A67" s="320" t="s">
        <v>443</v>
      </c>
      <c r="B67" t="s">
        <v>444</v>
      </c>
      <c r="C67">
        <v>5497</v>
      </c>
      <c r="D67" s="1">
        <v>43958</v>
      </c>
      <c r="E67" t="s">
        <v>514</v>
      </c>
      <c r="F67">
        <v>1228.58</v>
      </c>
      <c r="G67"/>
      <c r="H67" s="202">
        <f t="shared" si="0"/>
        <v>1228.58</v>
      </c>
      <c r="I67" s="284">
        <f t="shared" si="1"/>
        <v>1</v>
      </c>
      <c r="J67">
        <v>1331.84</v>
      </c>
      <c r="K67">
        <v>1382.89</v>
      </c>
      <c r="L67">
        <v>51.05</v>
      </c>
      <c r="M67"/>
      <c r="N67"/>
      <c r="O67"/>
      <c r="P67" s="202">
        <f t="shared" si="2"/>
        <v>1331.84</v>
      </c>
      <c r="Q67" s="282">
        <f t="shared" si="3"/>
        <v>1</v>
      </c>
      <c r="R67" s="202">
        <f t="shared" si="4"/>
        <v>1382.89</v>
      </c>
      <c r="S67" s="282">
        <f t="shared" si="5"/>
        <v>1</v>
      </c>
      <c r="T67" s="202">
        <f t="shared" si="6"/>
        <v>51.05</v>
      </c>
      <c r="U67" s="282">
        <f t="shared" si="7"/>
        <v>1</v>
      </c>
      <c r="V67" s="8"/>
    </row>
    <row r="68" spans="1:22">
      <c r="A68" s="320"/>
      <c r="B68"/>
      <c r="C68"/>
      <c r="D68" s="1"/>
      <c r="E68"/>
      <c r="F68"/>
      <c r="G68"/>
      <c r="H68" s="202"/>
      <c r="I68" s="284"/>
      <c r="J68"/>
      <c r="K68"/>
      <c r="L68"/>
      <c r="M68"/>
      <c r="N68"/>
      <c r="O68"/>
      <c r="P68" s="202"/>
      <c r="Q68" s="282"/>
      <c r="R68" s="202"/>
      <c r="S68" s="282"/>
      <c r="T68" s="202"/>
      <c r="U68" s="282"/>
      <c r="V68" s="8"/>
    </row>
    <row r="69" spans="1:22">
      <c r="A69" s="320"/>
      <c r="B69"/>
      <c r="C69"/>
      <c r="D69" s="1"/>
      <c r="E69"/>
      <c r="F69"/>
      <c r="G69"/>
      <c r="H69" s="202">
        <f t="shared" si="0"/>
        <v>0</v>
      </c>
      <c r="I69" s="284" t="e">
        <f t="shared" si="1"/>
        <v>#DIV/0!</v>
      </c>
      <c r="J69"/>
      <c r="K69"/>
      <c r="L69"/>
      <c r="M69"/>
      <c r="N69"/>
      <c r="O69"/>
      <c r="P69" s="202">
        <f t="shared" si="2"/>
        <v>0</v>
      </c>
      <c r="Q69" s="282" t="e">
        <f t="shared" si="3"/>
        <v>#DIV/0!</v>
      </c>
      <c r="R69" s="202">
        <f t="shared" si="4"/>
        <v>0</v>
      </c>
      <c r="S69" s="282" t="e">
        <f t="shared" si="5"/>
        <v>#DIV/0!</v>
      </c>
      <c r="T69" s="202">
        <f t="shared" si="6"/>
        <v>0</v>
      </c>
      <c r="U69" s="282" t="e">
        <f t="shared" si="7"/>
        <v>#DIV/0!</v>
      </c>
      <c r="V69" s="8"/>
    </row>
    <row r="70" spans="1:22">
      <c r="A70" s="327" t="s">
        <v>143</v>
      </c>
      <c r="B70" s="195"/>
      <c r="C70" s="258"/>
      <c r="D70" s="186"/>
      <c r="E70" s="185"/>
      <c r="F70" s="178">
        <v>0</v>
      </c>
      <c r="G70" s="176">
        <v>0</v>
      </c>
      <c r="H70" s="202">
        <f t="shared" si="0"/>
        <v>0</v>
      </c>
      <c r="I70" s="284" t="e">
        <f t="shared" si="1"/>
        <v>#DIV/0!</v>
      </c>
      <c r="J70" s="178">
        <v>0</v>
      </c>
      <c r="K70" s="178">
        <v>0</v>
      </c>
      <c r="L70" s="210">
        <v>0</v>
      </c>
      <c r="M70" s="200">
        <v>0</v>
      </c>
      <c r="N70" s="200">
        <v>0</v>
      </c>
      <c r="O70" s="210">
        <v>0</v>
      </c>
      <c r="P70" s="202">
        <f t="shared" si="2"/>
        <v>0</v>
      </c>
      <c r="Q70" s="282" t="e">
        <f t="shared" si="3"/>
        <v>#DIV/0!</v>
      </c>
      <c r="R70" s="202">
        <f t="shared" si="4"/>
        <v>0</v>
      </c>
      <c r="S70" s="282" t="e">
        <f t="shared" si="5"/>
        <v>#DIV/0!</v>
      </c>
      <c r="T70" s="202">
        <f t="shared" si="6"/>
        <v>0</v>
      </c>
      <c r="U70" s="282" t="e">
        <f t="shared" si="7"/>
        <v>#DIV/0!</v>
      </c>
      <c r="V70" s="8"/>
    </row>
    <row r="71" spans="1:22" ht="13.5" thickBot="1">
      <c r="A71" s="328"/>
      <c r="B71" s="188"/>
      <c r="C71" s="259"/>
      <c r="D71" s="189"/>
      <c r="E71" s="189"/>
      <c r="F71" s="179">
        <f>SUM(F2:F70)</f>
        <v>82986.02</v>
      </c>
      <c r="G71" s="177">
        <f>SUM(G2:G70)</f>
        <v>0</v>
      </c>
      <c r="H71" s="12">
        <f>SUM(H2:H70)</f>
        <v>82986.02</v>
      </c>
      <c r="I71" s="285">
        <f t="shared" ref="I71" si="26">ROUND(H71/F71,10)</f>
        <v>1</v>
      </c>
      <c r="J71" s="198">
        <f t="shared" ref="J71:P71" si="27">SUM(J2:J70)</f>
        <v>90538.709999999992</v>
      </c>
      <c r="K71" s="179">
        <f t="shared" si="27"/>
        <v>89982.780000000028</v>
      </c>
      <c r="L71" s="198">
        <f t="shared" si="27"/>
        <v>-555.92999999999984</v>
      </c>
      <c r="M71" s="201">
        <f t="shared" si="27"/>
        <v>0</v>
      </c>
      <c r="N71" s="201">
        <f t="shared" si="27"/>
        <v>0</v>
      </c>
      <c r="O71" s="201">
        <f t="shared" si="27"/>
        <v>0</v>
      </c>
      <c r="P71" s="9">
        <f t="shared" si="27"/>
        <v>90538.709999999992</v>
      </c>
      <c r="Q71" s="283">
        <f t="shared" si="3"/>
        <v>1</v>
      </c>
      <c r="R71" s="9">
        <f>SUM(R2:R70)</f>
        <v>89982.780000000028</v>
      </c>
      <c r="S71" s="283">
        <f>ROUND(R71/K71,10)</f>
        <v>1</v>
      </c>
      <c r="T71" s="283"/>
      <c r="U71" s="283">
        <f>ROUND(T71/L71,10)</f>
        <v>0</v>
      </c>
      <c r="V71" s="187"/>
    </row>
    <row r="72" spans="1:22" ht="13.5" thickTop="1">
      <c r="A72" s="328"/>
      <c r="B72" s="188"/>
      <c r="C72" s="260"/>
      <c r="D72" s="191"/>
      <c r="E72" s="191"/>
      <c r="F72" s="13"/>
      <c r="G72" s="13"/>
      <c r="H72" s="13"/>
      <c r="I72" s="13"/>
      <c r="J72" s="192"/>
      <c r="K72" s="13"/>
      <c r="L72" s="192"/>
      <c r="M72" s="190"/>
      <c r="N72" s="190"/>
      <c r="O72" s="190"/>
      <c r="P72" s="190"/>
      <c r="Q72" s="190"/>
      <c r="R72" s="190"/>
      <c r="S72" s="190"/>
      <c r="T72" s="190"/>
      <c r="U72" s="190"/>
      <c r="V72" s="187"/>
    </row>
    <row r="73" spans="1:22">
      <c r="A73" s="328"/>
      <c r="B73" s="188"/>
      <c r="C73" s="260"/>
      <c r="D73" s="191"/>
      <c r="E73" s="191"/>
      <c r="F73" s="13"/>
      <c r="G73" s="13"/>
      <c r="H73" s="13"/>
      <c r="I73" s="13"/>
      <c r="J73" s="190"/>
      <c r="K73" s="13"/>
      <c r="L73" s="190"/>
      <c r="M73" s="190"/>
      <c r="N73" s="190"/>
      <c r="O73" s="190"/>
      <c r="P73" s="190"/>
      <c r="Q73" s="190"/>
      <c r="R73" s="190"/>
      <c r="S73" s="190"/>
      <c r="T73" s="190"/>
      <c r="U73" s="190"/>
      <c r="V73" s="187"/>
    </row>
    <row r="74" spans="1:22">
      <c r="A74" s="328"/>
      <c r="B74" s="188"/>
      <c r="C74" s="260"/>
      <c r="D74" s="191"/>
      <c r="E74" s="191"/>
      <c r="F74" s="13"/>
      <c r="G74" s="13"/>
      <c r="H74" s="13"/>
      <c r="I74" s="13"/>
      <c r="J74" s="190"/>
      <c r="K74" s="13"/>
      <c r="L74" s="190"/>
      <c r="M74" s="190"/>
      <c r="N74" s="190"/>
      <c r="O74" s="190"/>
      <c r="P74" s="190"/>
      <c r="Q74" s="190"/>
      <c r="R74" s="190"/>
      <c r="S74" s="190"/>
      <c r="T74" s="190"/>
      <c r="U74" s="190"/>
      <c r="V74" s="187"/>
    </row>
    <row r="75" spans="1:22">
      <c r="A75" s="328"/>
      <c r="B75" s="188"/>
      <c r="C75" s="260"/>
      <c r="D75" s="191"/>
      <c r="E75" s="191"/>
      <c r="F75" s="13"/>
      <c r="G75" s="13"/>
      <c r="H75" s="13"/>
      <c r="I75" s="13"/>
      <c r="J75" s="190"/>
      <c r="K75" s="13"/>
      <c r="L75" s="190"/>
      <c r="M75" s="190"/>
      <c r="N75" s="190"/>
      <c r="O75" s="190"/>
      <c r="P75" s="190"/>
      <c r="Q75" s="190"/>
      <c r="R75" s="190"/>
      <c r="S75" s="190"/>
      <c r="T75" s="190"/>
      <c r="U75" s="190"/>
      <c r="V75" s="187"/>
    </row>
    <row r="76" spans="1:22">
      <c r="A76" s="328"/>
      <c r="B76" s="188"/>
      <c r="C76" s="260"/>
      <c r="D76" s="191"/>
      <c r="E76" s="191"/>
      <c r="F76" s="13"/>
      <c r="G76" s="13"/>
      <c r="H76" s="13"/>
      <c r="I76" s="13"/>
      <c r="J76" s="190"/>
      <c r="K76" s="13"/>
      <c r="L76" s="190"/>
      <c r="M76" s="190"/>
      <c r="N76" s="190"/>
      <c r="O76" s="190"/>
      <c r="P76" s="190"/>
      <c r="Q76" s="190"/>
      <c r="R76" s="190"/>
      <c r="S76" s="190"/>
      <c r="T76" s="190"/>
      <c r="U76" s="190"/>
      <c r="V76" s="187"/>
    </row>
    <row r="77" spans="1:22">
      <c r="A77" s="328"/>
      <c r="B77" s="188"/>
      <c r="C77" s="260"/>
      <c r="D77" s="191"/>
      <c r="E77" s="191"/>
      <c r="F77" s="13"/>
      <c r="G77" s="13"/>
      <c r="H77" s="13"/>
      <c r="I77" s="13"/>
      <c r="J77" s="190"/>
      <c r="K77" s="13"/>
      <c r="L77" s="190"/>
      <c r="M77" s="190"/>
      <c r="N77" s="190"/>
      <c r="O77" s="190"/>
      <c r="P77" s="190"/>
      <c r="Q77" s="190"/>
      <c r="R77" s="190"/>
      <c r="S77" s="190"/>
      <c r="T77" s="190"/>
      <c r="U77" s="190"/>
      <c r="V77" s="187"/>
    </row>
    <row r="82" spans="1:10">
      <c r="J82" s="194"/>
    </row>
    <row r="85" spans="1:10">
      <c r="A85" s="330"/>
    </row>
    <row r="86" spans="1:10">
      <c r="A86" s="330"/>
    </row>
    <row r="87" spans="1:10">
      <c r="A87" s="330"/>
    </row>
    <row r="88" spans="1:10">
      <c r="A88" s="330"/>
    </row>
    <row r="89" spans="1:10">
      <c r="A89" s="330"/>
    </row>
    <row r="90" spans="1:10">
      <c r="A90" s="330"/>
    </row>
    <row r="91" spans="1:10">
      <c r="A91" s="330"/>
    </row>
    <row r="92" spans="1:10">
      <c r="A92" s="330"/>
    </row>
    <row r="93" spans="1:10">
      <c r="A93" s="330"/>
    </row>
    <row r="94" spans="1:10">
      <c r="A94" s="330"/>
    </row>
    <row r="95" spans="1:10">
      <c r="A95" s="330"/>
    </row>
    <row r="96" spans="1:10">
      <c r="A96" s="330"/>
    </row>
    <row r="97" spans="1:1">
      <c r="A97" s="33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8" customWidth="1"/>
    <col min="8" max="8" width="13.85546875" style="53" customWidth="1"/>
    <col min="9" max="9" width="14.7109375" style="53" customWidth="1"/>
    <col min="10" max="10" width="10" style="359"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8"/>
      <c r="J1" s="359"/>
    </row>
    <row r="2" spans="1:16" s="53" customFormat="1">
      <c r="C2" s="86"/>
      <c r="D2" s="119"/>
      <c r="E2" s="119"/>
      <c r="F2" s="119"/>
      <c r="G2" s="289"/>
      <c r="J2" s="359"/>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360"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0" t="e">
        <f t="shared" ref="G4:G5" si="1">ROUND(F4/D4,10)</f>
        <v>#DIV/0!</v>
      </c>
      <c r="H4" s="127"/>
      <c r="I4" s="127"/>
      <c r="J4" s="361"/>
      <c r="K4" s="211" t="s">
        <v>221</v>
      </c>
      <c r="L4" s="128">
        <v>0</v>
      </c>
      <c r="M4" s="128">
        <v>0</v>
      </c>
      <c r="N4" s="126">
        <f>+L4-M4</f>
        <v>0</v>
      </c>
      <c r="O4" s="290" t="e">
        <f>ROUND(N4/L4,10)</f>
        <v>#DIV/0!</v>
      </c>
      <c r="P4" s="107"/>
    </row>
    <row r="5" spans="1:16" ht="12.75" customHeight="1">
      <c r="A5" s="124"/>
      <c r="B5" s="124"/>
      <c r="C5" s="124"/>
      <c r="D5" s="124"/>
      <c r="E5" s="124"/>
      <c r="F5" s="126">
        <f t="shared" si="0"/>
        <v>0</v>
      </c>
      <c r="G5" s="290" t="e">
        <f t="shared" si="1"/>
        <v>#DIV/0!</v>
      </c>
      <c r="H5" s="127"/>
      <c r="I5" s="127"/>
      <c r="J5" s="361"/>
      <c r="K5" s="211" t="s">
        <v>221</v>
      </c>
      <c r="L5" s="128"/>
      <c r="M5" s="128"/>
      <c r="N5" s="126">
        <f t="shared" ref="N5:N18" si="2">+L5-M5</f>
        <v>0</v>
      </c>
      <c r="O5" s="290" t="e">
        <f t="shared" ref="O5:O19" si="3">ROUND(N5/L5,10)</f>
        <v>#DIV/0!</v>
      </c>
      <c r="P5" s="107"/>
    </row>
    <row r="6" spans="1:16" ht="12.75" customHeight="1">
      <c r="A6" s="124"/>
      <c r="B6" s="124"/>
      <c r="C6" s="124"/>
      <c r="D6" s="124"/>
      <c r="E6" s="124"/>
      <c r="F6" s="126">
        <f t="shared" ref="F6:F11" si="4">+D6-E6</f>
        <v>0</v>
      </c>
      <c r="G6" s="290" t="e">
        <f t="shared" ref="G6:G11" si="5">ROUND(F6/D6,10)</f>
        <v>#DIV/0!</v>
      </c>
      <c r="H6" s="127"/>
      <c r="I6" s="127"/>
      <c r="J6" s="362"/>
      <c r="K6" s="211" t="s">
        <v>221</v>
      </c>
      <c r="L6" s="128">
        <v>0</v>
      </c>
      <c r="M6" s="128">
        <v>0</v>
      </c>
      <c r="N6" s="126">
        <f t="shared" si="2"/>
        <v>0</v>
      </c>
      <c r="O6" s="290" t="e">
        <f t="shared" si="3"/>
        <v>#DIV/0!</v>
      </c>
      <c r="P6" s="107"/>
    </row>
    <row r="7" spans="1:16" ht="12.75" customHeight="1">
      <c r="A7" s="124"/>
      <c r="B7" s="124"/>
      <c r="C7" s="124"/>
      <c r="D7" s="124"/>
      <c r="E7" s="124"/>
      <c r="F7" s="126">
        <f t="shared" si="4"/>
        <v>0</v>
      </c>
      <c r="G7" s="290" t="e">
        <f t="shared" si="5"/>
        <v>#DIV/0!</v>
      </c>
      <c r="H7" s="127"/>
      <c r="I7" s="127"/>
      <c r="J7" s="362"/>
      <c r="K7" s="211" t="s">
        <v>221</v>
      </c>
      <c r="L7" s="128">
        <v>0</v>
      </c>
      <c r="M7" s="128">
        <v>0</v>
      </c>
      <c r="N7" s="126">
        <f t="shared" si="2"/>
        <v>0</v>
      </c>
      <c r="O7" s="290" t="e">
        <f t="shared" si="3"/>
        <v>#DIV/0!</v>
      </c>
      <c r="P7" s="107"/>
    </row>
    <row r="8" spans="1:16" ht="12.75" customHeight="1">
      <c r="A8" s="124"/>
      <c r="B8" s="125"/>
      <c r="C8" s="131"/>
      <c r="D8" s="108"/>
      <c r="E8" s="108"/>
      <c r="F8" s="126">
        <f t="shared" si="4"/>
        <v>0</v>
      </c>
      <c r="G8" s="290" t="e">
        <f t="shared" si="5"/>
        <v>#DIV/0!</v>
      </c>
      <c r="H8" s="127"/>
      <c r="I8" s="127"/>
      <c r="J8" s="362"/>
      <c r="K8" s="211" t="s">
        <v>221</v>
      </c>
      <c r="L8" s="128">
        <v>0</v>
      </c>
      <c r="M8" s="128">
        <v>0</v>
      </c>
      <c r="N8" s="126">
        <f t="shared" si="2"/>
        <v>0</v>
      </c>
      <c r="O8" s="290" t="e">
        <f t="shared" si="3"/>
        <v>#DIV/0!</v>
      </c>
      <c r="P8" s="107"/>
    </row>
    <row r="9" spans="1:16" ht="12.75" customHeight="1">
      <c r="A9" s="124"/>
      <c r="B9" s="125"/>
      <c r="C9" s="131"/>
      <c r="D9" s="108"/>
      <c r="E9" s="108"/>
      <c r="F9" s="126">
        <f t="shared" si="4"/>
        <v>0</v>
      </c>
      <c r="G9" s="290" t="e">
        <f t="shared" si="5"/>
        <v>#DIV/0!</v>
      </c>
      <c r="H9" s="127"/>
      <c r="I9" s="127"/>
      <c r="J9" s="362"/>
      <c r="K9" s="211" t="s">
        <v>221</v>
      </c>
      <c r="L9" s="128">
        <v>0</v>
      </c>
      <c r="M9" s="128">
        <v>0</v>
      </c>
      <c r="N9" s="126">
        <f t="shared" si="2"/>
        <v>0</v>
      </c>
      <c r="O9" s="290" t="e">
        <f t="shared" si="3"/>
        <v>#DIV/0!</v>
      </c>
      <c r="P9" s="107"/>
    </row>
    <row r="10" spans="1:16" ht="12.75" customHeight="1">
      <c r="A10" s="124"/>
      <c r="B10" s="125"/>
      <c r="C10" s="131"/>
      <c r="D10" s="108"/>
      <c r="E10" s="108"/>
      <c r="F10" s="126">
        <f t="shared" si="4"/>
        <v>0</v>
      </c>
      <c r="G10" s="290" t="e">
        <f t="shared" si="5"/>
        <v>#DIV/0!</v>
      </c>
      <c r="H10" s="127"/>
      <c r="I10" s="127"/>
      <c r="J10" s="362"/>
      <c r="K10" s="211" t="s">
        <v>221</v>
      </c>
      <c r="L10" s="128">
        <v>0</v>
      </c>
      <c r="M10" s="128">
        <v>0</v>
      </c>
      <c r="N10" s="126">
        <f t="shared" si="2"/>
        <v>0</v>
      </c>
      <c r="O10" s="290" t="e">
        <f t="shared" si="3"/>
        <v>#DIV/0!</v>
      </c>
      <c r="P10" s="107"/>
    </row>
    <row r="11" spans="1:16" ht="12.75" customHeight="1">
      <c r="A11" s="124"/>
      <c r="B11" s="125"/>
      <c r="C11" s="131"/>
      <c r="D11" s="108"/>
      <c r="E11" s="108"/>
      <c r="F11" s="126">
        <f t="shared" si="4"/>
        <v>0</v>
      </c>
      <c r="G11" s="290" t="e">
        <f t="shared" si="5"/>
        <v>#DIV/0!</v>
      </c>
      <c r="H11" s="127"/>
      <c r="I11" s="127"/>
      <c r="J11" s="362"/>
      <c r="K11" s="211" t="s">
        <v>221</v>
      </c>
      <c r="L11" s="128">
        <v>0</v>
      </c>
      <c r="M11" s="128">
        <v>0</v>
      </c>
      <c r="N11" s="126">
        <f t="shared" si="2"/>
        <v>0</v>
      </c>
      <c r="O11" s="290" t="e">
        <f t="shared" si="3"/>
        <v>#DIV/0!</v>
      </c>
      <c r="P11" s="107"/>
    </row>
    <row r="12" spans="1:16" ht="12.75" customHeight="1">
      <c r="A12" s="124"/>
      <c r="B12" s="125"/>
      <c r="C12" s="131"/>
      <c r="D12" s="108"/>
      <c r="E12" s="108"/>
      <c r="F12" s="126">
        <f t="shared" ref="F12:F13" si="6">+D12-E12</f>
        <v>0</v>
      </c>
      <c r="G12" s="290" t="e">
        <f t="shared" ref="G12:G13" si="7">ROUND(F12/D12,10)</f>
        <v>#DIV/0!</v>
      </c>
      <c r="H12" s="127"/>
      <c r="I12" s="127"/>
      <c r="J12" s="362"/>
      <c r="K12" s="211" t="s">
        <v>221</v>
      </c>
      <c r="L12" s="128">
        <v>0</v>
      </c>
      <c r="M12" s="128">
        <v>0</v>
      </c>
      <c r="N12" s="126">
        <f t="shared" si="2"/>
        <v>0</v>
      </c>
      <c r="O12" s="290" t="e">
        <f t="shared" si="3"/>
        <v>#DIV/0!</v>
      </c>
      <c r="P12" s="107"/>
    </row>
    <row r="13" spans="1:16" ht="12.75" customHeight="1">
      <c r="A13" s="124"/>
      <c r="B13" s="125"/>
      <c r="C13" s="131"/>
      <c r="D13" s="108"/>
      <c r="E13" s="108"/>
      <c r="F13" s="126">
        <f t="shared" si="6"/>
        <v>0</v>
      </c>
      <c r="G13" s="290" t="e">
        <f t="shared" si="7"/>
        <v>#DIV/0!</v>
      </c>
      <c r="H13" s="127"/>
      <c r="I13" s="127"/>
      <c r="J13" s="362"/>
      <c r="K13" s="211" t="s">
        <v>221</v>
      </c>
      <c r="L13" s="128">
        <v>0</v>
      </c>
      <c r="M13" s="128">
        <v>0</v>
      </c>
      <c r="N13" s="126">
        <f t="shared" si="2"/>
        <v>0</v>
      </c>
      <c r="O13" s="290" t="e">
        <f t="shared" si="3"/>
        <v>#DIV/0!</v>
      </c>
      <c r="P13" s="107"/>
    </row>
    <row r="14" spans="1:16" ht="12.75" customHeight="1">
      <c r="A14" s="124"/>
      <c r="B14" s="125"/>
      <c r="C14" s="124"/>
      <c r="D14" s="108"/>
      <c r="E14" s="126"/>
      <c r="F14" s="126">
        <f t="shared" ref="F14:F18" si="8">+D14-E14</f>
        <v>0</v>
      </c>
      <c r="G14" s="290" t="e">
        <f t="shared" ref="G14:G19" si="9">ROUND(F14/D14,10)</f>
        <v>#DIV/0!</v>
      </c>
      <c r="H14" s="127"/>
      <c r="I14" s="127"/>
      <c r="J14" s="362"/>
      <c r="K14" s="211" t="s">
        <v>221</v>
      </c>
      <c r="L14" s="128"/>
      <c r="M14" s="128"/>
      <c r="N14" s="126">
        <f t="shared" si="2"/>
        <v>0</v>
      </c>
      <c r="O14" s="290" t="e">
        <f t="shared" si="3"/>
        <v>#DIV/0!</v>
      </c>
      <c r="P14" s="107"/>
    </row>
    <row r="15" spans="1:16" ht="12.75" customHeight="1">
      <c r="A15" s="107"/>
      <c r="B15" s="107"/>
      <c r="C15" s="108"/>
      <c r="D15" s="108"/>
      <c r="E15" s="126"/>
      <c r="F15" s="126">
        <f t="shared" si="8"/>
        <v>0</v>
      </c>
      <c r="G15" s="290" t="e">
        <f t="shared" si="9"/>
        <v>#DIV/0!</v>
      </c>
      <c r="H15" s="110"/>
      <c r="I15" s="110"/>
      <c r="J15" s="362"/>
      <c r="K15" s="211" t="s">
        <v>221</v>
      </c>
      <c r="L15" s="128"/>
      <c r="M15" s="128"/>
      <c r="N15" s="126">
        <f t="shared" si="2"/>
        <v>0</v>
      </c>
      <c r="O15" s="290" t="e">
        <f t="shared" si="3"/>
        <v>#DIV/0!</v>
      </c>
      <c r="P15" s="107"/>
    </row>
    <row r="16" spans="1:16" ht="12.75" customHeight="1">
      <c r="A16" s="107"/>
      <c r="B16" s="107"/>
      <c r="C16" s="108"/>
      <c r="D16" s="129"/>
      <c r="E16" s="126"/>
      <c r="F16" s="126">
        <f t="shared" si="8"/>
        <v>0</v>
      </c>
      <c r="G16" s="290" t="e">
        <f t="shared" si="9"/>
        <v>#DIV/0!</v>
      </c>
      <c r="H16" s="110"/>
      <c r="I16" s="110"/>
      <c r="J16" s="362"/>
      <c r="K16" s="211" t="s">
        <v>221</v>
      </c>
      <c r="L16" s="128"/>
      <c r="M16" s="128"/>
      <c r="N16" s="126">
        <f t="shared" si="2"/>
        <v>0</v>
      </c>
      <c r="O16" s="290" t="e">
        <f t="shared" si="3"/>
        <v>#DIV/0!</v>
      </c>
      <c r="P16" s="107"/>
    </row>
    <row r="17" spans="1:16" ht="12.75" customHeight="1">
      <c r="A17" s="130"/>
      <c r="B17" s="130"/>
      <c r="C17" s="129"/>
      <c r="D17" s="129"/>
      <c r="E17" s="131"/>
      <c r="F17" s="126">
        <f t="shared" si="8"/>
        <v>0</v>
      </c>
      <c r="G17" s="290" t="e">
        <f t="shared" si="9"/>
        <v>#DIV/0!</v>
      </c>
      <c r="H17" s="132"/>
      <c r="I17" s="132"/>
      <c r="J17" s="362"/>
      <c r="K17" s="211" t="s">
        <v>221</v>
      </c>
      <c r="L17" s="133"/>
      <c r="M17" s="133"/>
      <c r="N17" s="126">
        <f t="shared" si="2"/>
        <v>0</v>
      </c>
      <c r="O17" s="290" t="e">
        <f t="shared" si="3"/>
        <v>#DIV/0!</v>
      </c>
      <c r="P17" s="107"/>
    </row>
    <row r="18" spans="1:16" ht="12.75" customHeight="1">
      <c r="A18" s="134"/>
      <c r="B18" s="107"/>
      <c r="C18" s="108"/>
      <c r="D18" s="107"/>
      <c r="E18" s="136"/>
      <c r="F18" s="126">
        <f t="shared" si="8"/>
        <v>0</v>
      </c>
      <c r="G18" s="290" t="e">
        <f t="shared" si="9"/>
        <v>#DIV/0!</v>
      </c>
      <c r="H18" s="137"/>
      <c r="I18" s="137"/>
      <c r="J18" s="363"/>
      <c r="K18" s="211" t="s">
        <v>221</v>
      </c>
      <c r="L18" s="122"/>
      <c r="M18" s="122">
        <v>0</v>
      </c>
      <c r="N18" s="126">
        <f t="shared" si="2"/>
        <v>0</v>
      </c>
      <c r="O18" s="290" t="e">
        <f t="shared" si="3"/>
        <v>#DIV/0!</v>
      </c>
      <c r="P18" s="107"/>
    </row>
    <row r="19" spans="1:16" ht="18.95" customHeight="1" thickBot="1">
      <c r="A19" s="138"/>
      <c r="B19" s="138" t="s">
        <v>76</v>
      </c>
      <c r="C19" s="139"/>
      <c r="D19" s="135">
        <f>SUM(D4:D18)</f>
        <v>0</v>
      </c>
      <c r="E19" s="135">
        <f>SUM(E4:E18)</f>
        <v>0</v>
      </c>
      <c r="F19" s="135">
        <f>SUM(F4:F18)</f>
        <v>0</v>
      </c>
      <c r="G19" s="290" t="e">
        <f t="shared" si="9"/>
        <v>#DIV/0!</v>
      </c>
      <c r="H19" s="140"/>
      <c r="I19" s="140"/>
      <c r="J19" s="364"/>
      <c r="K19" s="140"/>
      <c r="L19" s="139">
        <f>SUM(L4:L18)</f>
        <v>0</v>
      </c>
      <c r="M19" s="141">
        <f>SUM(M4:M18)</f>
        <v>0</v>
      </c>
      <c r="N19" s="135">
        <f>SUM(N4:N18)</f>
        <v>0</v>
      </c>
      <c r="O19" s="290"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65"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0" t="e">
        <f t="shared" ref="G24:G35" si="11">ROUND(F24/D24,10)</f>
        <v>#DIV/0!</v>
      </c>
      <c r="H24" s="127"/>
      <c r="I24" s="127"/>
      <c r="J24" s="362"/>
      <c r="K24" s="294" t="s">
        <v>222</v>
      </c>
      <c r="L24" s="128">
        <v>0</v>
      </c>
      <c r="M24" s="128">
        <v>0</v>
      </c>
      <c r="N24" s="126">
        <f t="shared" ref="N24:N43" si="12">+L24-M24</f>
        <v>0</v>
      </c>
      <c r="O24" s="290" t="e">
        <f t="shared" ref="O24:O43" si="13">ROUND(N24/L24,10)</f>
        <v>#DIV/0!</v>
      </c>
      <c r="P24" s="107"/>
    </row>
    <row r="25" spans="1:16">
      <c r="A25" s="124"/>
      <c r="B25" s="125"/>
      <c r="C25" s="131"/>
      <c r="D25" s="108"/>
      <c r="E25" s="108"/>
      <c r="F25" s="126">
        <f t="shared" si="10"/>
        <v>0</v>
      </c>
      <c r="G25" s="290" t="e">
        <f t="shared" si="11"/>
        <v>#DIV/0!</v>
      </c>
      <c r="H25" s="127"/>
      <c r="I25" s="127"/>
      <c r="J25" s="362"/>
      <c r="K25" s="295" t="s">
        <v>222</v>
      </c>
      <c r="L25" s="128">
        <v>0</v>
      </c>
      <c r="M25" s="128">
        <v>0</v>
      </c>
      <c r="N25" s="126">
        <f t="shared" si="12"/>
        <v>0</v>
      </c>
      <c r="O25" s="290" t="e">
        <f t="shared" si="13"/>
        <v>#DIV/0!</v>
      </c>
      <c r="P25" s="107"/>
    </row>
    <row r="26" spans="1:16" ht="13.15" customHeight="1">
      <c r="A26" s="124"/>
      <c r="B26" s="125"/>
      <c r="C26" s="131"/>
      <c r="D26" s="108"/>
      <c r="E26" s="108"/>
      <c r="F26" s="126">
        <f t="shared" si="10"/>
        <v>0</v>
      </c>
      <c r="G26" s="290" t="e">
        <f t="shared" si="11"/>
        <v>#DIV/0!</v>
      </c>
      <c r="H26" s="127"/>
      <c r="I26" s="127"/>
      <c r="J26" s="362"/>
      <c r="K26" s="295" t="s">
        <v>222</v>
      </c>
      <c r="L26" s="128">
        <v>0</v>
      </c>
      <c r="M26" s="128">
        <v>0</v>
      </c>
      <c r="N26" s="126">
        <f t="shared" si="12"/>
        <v>0</v>
      </c>
      <c r="O26" s="290" t="e">
        <f t="shared" si="13"/>
        <v>#DIV/0!</v>
      </c>
      <c r="P26" s="107"/>
    </row>
    <row r="27" spans="1:16">
      <c r="A27" s="124"/>
      <c r="B27" s="125"/>
      <c r="C27" s="131"/>
      <c r="D27" s="126"/>
      <c r="E27" s="126"/>
      <c r="F27" s="126">
        <f t="shared" si="10"/>
        <v>0</v>
      </c>
      <c r="G27" s="290" t="e">
        <f t="shared" si="11"/>
        <v>#DIV/0!</v>
      </c>
      <c r="H27" s="127"/>
      <c r="I27" s="127"/>
      <c r="J27" s="362"/>
      <c r="K27" s="295" t="s">
        <v>222</v>
      </c>
      <c r="L27" s="128">
        <v>0</v>
      </c>
      <c r="M27" s="128">
        <v>0</v>
      </c>
      <c r="N27" s="126">
        <f t="shared" si="12"/>
        <v>0</v>
      </c>
      <c r="O27" s="290" t="e">
        <f t="shared" si="13"/>
        <v>#DIV/0!</v>
      </c>
      <c r="P27" s="107"/>
    </row>
    <row r="28" spans="1:16">
      <c r="A28" s="124"/>
      <c r="B28" s="125"/>
      <c r="C28" s="131"/>
      <c r="D28" s="126"/>
      <c r="E28" s="126"/>
      <c r="F28" s="126">
        <f t="shared" ref="F28" si="14">+D28-E28</f>
        <v>0</v>
      </c>
      <c r="G28" s="290" t="e">
        <f t="shared" ref="G28" si="15">ROUND(F28/D28,10)</f>
        <v>#DIV/0!</v>
      </c>
      <c r="H28" s="127"/>
      <c r="I28" s="127"/>
      <c r="J28" s="362"/>
      <c r="K28" s="295" t="s">
        <v>222</v>
      </c>
      <c r="L28" s="128">
        <v>0</v>
      </c>
      <c r="M28" s="128">
        <v>0</v>
      </c>
      <c r="N28" s="126">
        <f t="shared" si="12"/>
        <v>0</v>
      </c>
      <c r="O28" s="290" t="e">
        <f t="shared" si="13"/>
        <v>#DIV/0!</v>
      </c>
      <c r="P28" s="107"/>
    </row>
    <row r="29" spans="1:16">
      <c r="A29" s="124"/>
      <c r="B29" s="125"/>
      <c r="C29" s="131"/>
      <c r="D29" s="126"/>
      <c r="E29" s="126"/>
      <c r="F29" s="126">
        <f t="shared" si="10"/>
        <v>0</v>
      </c>
      <c r="G29" s="290" t="e">
        <f t="shared" si="11"/>
        <v>#DIV/0!</v>
      </c>
      <c r="H29" s="127"/>
      <c r="I29" s="127"/>
      <c r="J29" s="362"/>
      <c r="K29" s="295" t="s">
        <v>222</v>
      </c>
      <c r="L29" s="128">
        <v>0</v>
      </c>
      <c r="M29" s="128">
        <v>0</v>
      </c>
      <c r="N29" s="126">
        <f t="shared" si="12"/>
        <v>0</v>
      </c>
      <c r="O29" s="290" t="e">
        <f t="shared" si="13"/>
        <v>#DIV/0!</v>
      </c>
      <c r="P29" s="107"/>
    </row>
    <row r="30" spans="1:16">
      <c r="A30" s="124"/>
      <c r="B30" s="125"/>
      <c r="C30" s="131"/>
      <c r="D30" s="108"/>
      <c r="E30" s="108"/>
      <c r="F30" s="126">
        <f t="shared" si="10"/>
        <v>0</v>
      </c>
      <c r="G30" s="290" t="e">
        <f t="shared" si="11"/>
        <v>#DIV/0!</v>
      </c>
      <c r="H30" s="127"/>
      <c r="I30" s="127"/>
      <c r="J30" s="362"/>
      <c r="K30" s="295" t="s">
        <v>222</v>
      </c>
      <c r="L30" s="128">
        <v>0</v>
      </c>
      <c r="M30" s="128">
        <v>0</v>
      </c>
      <c r="N30" s="126">
        <f t="shared" si="12"/>
        <v>0</v>
      </c>
      <c r="O30" s="290" t="e">
        <f t="shared" si="13"/>
        <v>#DIV/0!</v>
      </c>
      <c r="P30" s="107"/>
    </row>
    <row r="31" spans="1:16">
      <c r="A31" s="124"/>
      <c r="B31" s="125"/>
      <c r="C31" s="131"/>
      <c r="D31" s="108"/>
      <c r="E31" s="108"/>
      <c r="F31" s="126">
        <f t="shared" si="10"/>
        <v>0</v>
      </c>
      <c r="G31" s="290" t="e">
        <f t="shared" si="11"/>
        <v>#DIV/0!</v>
      </c>
      <c r="H31" s="127"/>
      <c r="I31" s="127"/>
      <c r="J31" s="362"/>
      <c r="K31" s="295" t="s">
        <v>222</v>
      </c>
      <c r="L31" s="128">
        <v>0</v>
      </c>
      <c r="M31" s="128">
        <v>0</v>
      </c>
      <c r="N31" s="126">
        <f t="shared" si="12"/>
        <v>0</v>
      </c>
      <c r="O31" s="290" t="e">
        <f t="shared" si="13"/>
        <v>#DIV/0!</v>
      </c>
      <c r="P31" s="107"/>
    </row>
    <row r="32" spans="1:16">
      <c r="A32" s="124"/>
      <c r="B32" s="125"/>
      <c r="C32" s="131"/>
      <c r="D32" s="126"/>
      <c r="E32" s="126"/>
      <c r="F32" s="126">
        <f t="shared" si="10"/>
        <v>0</v>
      </c>
      <c r="G32" s="290" t="e">
        <f t="shared" si="11"/>
        <v>#DIV/0!</v>
      </c>
      <c r="H32" s="127"/>
      <c r="I32" s="127"/>
      <c r="J32" s="362"/>
      <c r="K32" s="295" t="s">
        <v>222</v>
      </c>
      <c r="L32" s="128"/>
      <c r="M32" s="128"/>
      <c r="N32" s="126">
        <f t="shared" si="12"/>
        <v>0</v>
      </c>
      <c r="O32" s="290" t="e">
        <f t="shared" si="13"/>
        <v>#DIV/0!</v>
      </c>
      <c r="P32" s="107"/>
    </row>
    <row r="33" spans="1:16">
      <c r="A33" s="124"/>
      <c r="B33" s="125"/>
      <c r="C33" s="131"/>
      <c r="D33" s="126"/>
      <c r="E33" s="126"/>
      <c r="F33" s="126">
        <f t="shared" si="10"/>
        <v>0</v>
      </c>
      <c r="G33" s="290" t="e">
        <f t="shared" si="11"/>
        <v>#DIV/0!</v>
      </c>
      <c r="H33" s="127"/>
      <c r="I33" s="127"/>
      <c r="J33" s="362"/>
      <c r="K33" s="295" t="s">
        <v>222</v>
      </c>
      <c r="L33" s="128"/>
      <c r="M33" s="128"/>
      <c r="N33" s="126">
        <f t="shared" si="12"/>
        <v>0</v>
      </c>
      <c r="O33" s="290" t="e">
        <f t="shared" si="13"/>
        <v>#DIV/0!</v>
      </c>
      <c r="P33" s="107"/>
    </row>
    <row r="34" spans="1:16">
      <c r="A34" s="124"/>
      <c r="B34" s="125"/>
      <c r="C34" s="131"/>
      <c r="D34" s="126"/>
      <c r="E34" s="126"/>
      <c r="F34" s="126">
        <f t="shared" si="10"/>
        <v>0</v>
      </c>
      <c r="G34" s="290" t="e">
        <f t="shared" si="11"/>
        <v>#DIV/0!</v>
      </c>
      <c r="H34" s="127"/>
      <c r="I34" s="127"/>
      <c r="J34" s="362"/>
      <c r="K34" s="295" t="s">
        <v>222</v>
      </c>
      <c r="L34" s="128"/>
      <c r="M34" s="128"/>
      <c r="N34" s="126">
        <f t="shared" si="12"/>
        <v>0</v>
      </c>
      <c r="O34" s="290" t="e">
        <f t="shared" si="13"/>
        <v>#DIV/0!</v>
      </c>
      <c r="P34" s="107"/>
    </row>
    <row r="35" spans="1:16">
      <c r="A35" s="124"/>
      <c r="B35" s="125"/>
      <c r="C35" s="131"/>
      <c r="D35" s="126"/>
      <c r="E35" s="126"/>
      <c r="F35" s="126">
        <f t="shared" si="10"/>
        <v>0</v>
      </c>
      <c r="G35" s="290" t="e">
        <f t="shared" si="11"/>
        <v>#DIV/0!</v>
      </c>
      <c r="H35" s="127"/>
      <c r="I35" s="127"/>
      <c r="J35" s="362"/>
      <c r="K35" s="295" t="s">
        <v>222</v>
      </c>
      <c r="L35" s="128"/>
      <c r="M35" s="128"/>
      <c r="N35" s="126">
        <f t="shared" si="12"/>
        <v>0</v>
      </c>
      <c r="O35" s="290" t="e">
        <f t="shared" si="13"/>
        <v>#DIV/0!</v>
      </c>
      <c r="P35" s="107"/>
    </row>
    <row r="36" spans="1:16">
      <c r="A36" s="124"/>
      <c r="B36" s="125"/>
      <c r="C36" s="124"/>
      <c r="D36" s="126"/>
      <c r="E36" s="126"/>
      <c r="F36" s="126">
        <f t="shared" ref="F36:F38" si="16">+D36-E36</f>
        <v>0</v>
      </c>
      <c r="G36" s="290" t="e">
        <f t="shared" ref="G36:G38" si="17">ROUND(F36/D36,10)</f>
        <v>#DIV/0!</v>
      </c>
      <c r="H36" s="127"/>
      <c r="I36" s="127"/>
      <c r="J36" s="362"/>
      <c r="K36" s="295" t="s">
        <v>222</v>
      </c>
      <c r="L36" s="128"/>
      <c r="M36" s="128"/>
      <c r="N36" s="126">
        <f t="shared" si="12"/>
        <v>0</v>
      </c>
      <c r="O36" s="290" t="e">
        <f t="shared" si="13"/>
        <v>#DIV/0!</v>
      </c>
      <c r="P36" s="107"/>
    </row>
    <row r="37" spans="1:16">
      <c r="A37" s="124"/>
      <c r="B37" s="125"/>
      <c r="C37" s="124"/>
      <c r="D37" s="108"/>
      <c r="E37" s="126"/>
      <c r="F37" s="126">
        <f t="shared" si="16"/>
        <v>0</v>
      </c>
      <c r="G37" s="290" t="e">
        <f t="shared" si="17"/>
        <v>#DIV/0!</v>
      </c>
      <c r="H37" s="127"/>
      <c r="I37" s="127"/>
      <c r="J37" s="362"/>
      <c r="K37" s="295" t="s">
        <v>222</v>
      </c>
      <c r="L37" s="128"/>
      <c r="M37" s="128"/>
      <c r="N37" s="126">
        <f t="shared" si="12"/>
        <v>0</v>
      </c>
      <c r="O37" s="290" t="e">
        <f t="shared" si="13"/>
        <v>#DIV/0!</v>
      </c>
      <c r="P37" s="107"/>
    </row>
    <row r="38" spans="1:16">
      <c r="A38" s="124"/>
      <c r="B38" s="125"/>
      <c r="C38" s="124"/>
      <c r="D38" s="108"/>
      <c r="E38" s="126"/>
      <c r="F38" s="126">
        <f t="shared" si="16"/>
        <v>0</v>
      </c>
      <c r="G38" s="290" t="e">
        <f t="shared" si="17"/>
        <v>#DIV/0!</v>
      </c>
      <c r="H38" s="127"/>
      <c r="I38" s="127"/>
      <c r="J38" s="362"/>
      <c r="K38" s="295" t="s">
        <v>222</v>
      </c>
      <c r="L38" s="128"/>
      <c r="M38" s="128"/>
      <c r="N38" s="126">
        <f t="shared" si="12"/>
        <v>0</v>
      </c>
      <c r="O38" s="290" t="e">
        <f t="shared" si="13"/>
        <v>#DIV/0!</v>
      </c>
      <c r="P38" s="107"/>
    </row>
    <row r="39" spans="1:16">
      <c r="A39" s="124"/>
      <c r="B39" s="125"/>
      <c r="C39" s="124"/>
      <c r="D39" s="108"/>
      <c r="E39" s="126"/>
      <c r="F39" s="126">
        <f t="shared" ref="F39:F44" si="18">+D39-E39</f>
        <v>0</v>
      </c>
      <c r="G39" s="290" t="e">
        <f t="shared" ref="G39:G45" si="19">ROUND(F39/D39,10)</f>
        <v>#DIV/0!</v>
      </c>
      <c r="H39" s="127"/>
      <c r="I39" s="127"/>
      <c r="J39" s="362"/>
      <c r="K39" s="295" t="s">
        <v>222</v>
      </c>
      <c r="L39" s="128"/>
      <c r="M39" s="128"/>
      <c r="N39" s="126">
        <f t="shared" si="12"/>
        <v>0</v>
      </c>
      <c r="O39" s="290" t="e">
        <f t="shared" si="13"/>
        <v>#DIV/0!</v>
      </c>
      <c r="P39" s="107"/>
    </row>
    <row r="40" spans="1:16">
      <c r="A40" s="124"/>
      <c r="B40" s="125"/>
      <c r="C40" s="124"/>
      <c r="D40" s="107"/>
      <c r="E40" s="126"/>
      <c r="F40" s="126">
        <f t="shared" si="18"/>
        <v>0</v>
      </c>
      <c r="G40" s="290" t="e">
        <f t="shared" si="19"/>
        <v>#DIV/0!</v>
      </c>
      <c r="H40" s="127"/>
      <c r="I40" s="127"/>
      <c r="J40" s="362"/>
      <c r="K40" s="295" t="s">
        <v>222</v>
      </c>
      <c r="L40" s="128"/>
      <c r="M40" s="128"/>
      <c r="N40" s="126">
        <f t="shared" si="12"/>
        <v>0</v>
      </c>
      <c r="O40" s="290" t="e">
        <f t="shared" si="13"/>
        <v>#DIV/0!</v>
      </c>
      <c r="P40" s="107"/>
    </row>
    <row r="41" spans="1:16">
      <c r="A41" s="107"/>
      <c r="B41" s="107"/>
      <c r="C41" s="108"/>
      <c r="D41" s="108"/>
      <c r="E41" s="126"/>
      <c r="F41" s="126">
        <f t="shared" si="18"/>
        <v>0</v>
      </c>
      <c r="G41" s="290" t="e">
        <f t="shared" si="19"/>
        <v>#DIV/0!</v>
      </c>
      <c r="H41" s="110"/>
      <c r="I41" s="110"/>
      <c r="J41" s="362"/>
      <c r="K41" s="295" t="s">
        <v>222</v>
      </c>
      <c r="L41" s="128"/>
      <c r="M41" s="128"/>
      <c r="N41" s="126">
        <f t="shared" si="12"/>
        <v>0</v>
      </c>
      <c r="O41" s="290" t="e">
        <f t="shared" si="13"/>
        <v>#DIV/0!</v>
      </c>
      <c r="P41" s="107"/>
    </row>
    <row r="42" spans="1:16">
      <c r="A42" s="124"/>
      <c r="B42" s="125"/>
      <c r="C42" s="131"/>
      <c r="D42" s="108"/>
      <c r="E42" s="126"/>
      <c r="F42" s="126">
        <f t="shared" si="18"/>
        <v>0</v>
      </c>
      <c r="G42" s="290" t="e">
        <f t="shared" si="19"/>
        <v>#DIV/0!</v>
      </c>
      <c r="H42" s="127"/>
      <c r="I42" s="127"/>
      <c r="J42" s="362"/>
      <c r="K42" s="295" t="s">
        <v>222</v>
      </c>
      <c r="L42" s="128"/>
      <c r="M42" s="133"/>
      <c r="N42" s="126">
        <f t="shared" si="12"/>
        <v>0</v>
      </c>
      <c r="O42" s="290" t="e">
        <f t="shared" si="13"/>
        <v>#DIV/0!</v>
      </c>
      <c r="P42" s="107"/>
    </row>
    <row r="43" spans="1:16">
      <c r="A43" s="124"/>
      <c r="B43" s="125"/>
      <c r="C43" s="131"/>
      <c r="D43" s="108"/>
      <c r="E43" s="126"/>
      <c r="F43" s="126">
        <f t="shared" si="18"/>
        <v>0</v>
      </c>
      <c r="G43" s="290" t="e">
        <f t="shared" si="19"/>
        <v>#DIV/0!</v>
      </c>
      <c r="H43" s="127"/>
      <c r="I43" s="127"/>
      <c r="J43" s="362"/>
      <c r="K43" s="295" t="s">
        <v>222</v>
      </c>
      <c r="L43" s="128"/>
      <c r="M43" s="133"/>
      <c r="N43" s="126">
        <f t="shared" si="12"/>
        <v>0</v>
      </c>
      <c r="O43" s="290" t="e">
        <f t="shared" si="13"/>
        <v>#DIV/0!</v>
      </c>
      <c r="P43" s="107"/>
    </row>
    <row r="44" spans="1:16">
      <c r="A44" s="107"/>
      <c r="B44" s="107"/>
      <c r="C44" s="108"/>
      <c r="D44" s="143"/>
      <c r="E44" s="143"/>
      <c r="F44" s="126">
        <f t="shared" si="18"/>
        <v>0</v>
      </c>
      <c r="G44" s="290" t="e">
        <f t="shared" si="19"/>
        <v>#DIV/0!</v>
      </c>
      <c r="H44" s="111"/>
      <c r="I44" s="111"/>
      <c r="J44" s="362"/>
      <c r="K44" s="295" t="s">
        <v>222</v>
      </c>
      <c r="L44" s="144"/>
      <c r="M44" s="144"/>
      <c r="N44" s="126">
        <f t="shared" ref="N44" si="20">+L44-M44</f>
        <v>0</v>
      </c>
      <c r="O44" s="290" t="e">
        <f t="shared" ref="O44" si="21">ROUND(N44/L44,10)</f>
        <v>#DIV/0!</v>
      </c>
      <c r="P44" s="107"/>
    </row>
    <row r="45" spans="1:16" ht="13.5" thickBot="1">
      <c r="A45" s="138"/>
      <c r="B45" s="138" t="s">
        <v>106</v>
      </c>
      <c r="C45" s="145"/>
      <c r="D45" s="5">
        <f>SUM(D24:D44)</f>
        <v>0</v>
      </c>
      <c r="E45" s="5">
        <f>SUM(E24:E44)</f>
        <v>0</v>
      </c>
      <c r="F45" s="5">
        <f>SUM(F24:F44)</f>
        <v>0</v>
      </c>
      <c r="G45" s="290" t="e">
        <f t="shared" si="19"/>
        <v>#DIV/0!</v>
      </c>
      <c r="H45" s="146"/>
      <c r="I45" s="146"/>
      <c r="J45" s="366"/>
      <c r="K45" s="146"/>
      <c r="L45" s="135">
        <f>SUM(L24:L44)</f>
        <v>0</v>
      </c>
      <c r="M45" s="135">
        <f>SUM(M24:M44)</f>
        <v>0</v>
      </c>
      <c r="N45" s="5">
        <f>SUM(N24:N44)</f>
        <v>0</v>
      </c>
      <c r="O45" s="290"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512</v>
      </c>
      <c r="B4" s="152">
        <v>2.88</v>
      </c>
      <c r="C4" s="152">
        <v>2.88</v>
      </c>
      <c r="D4" s="152" t="s">
        <v>513</v>
      </c>
      <c r="E4" s="152">
        <v>2.88</v>
      </c>
      <c r="F4" s="152">
        <v>2.88</v>
      </c>
      <c r="G4" s="152">
        <v>0</v>
      </c>
      <c r="H4" s="152">
        <v>0</v>
      </c>
      <c r="I4" s="113"/>
      <c r="J4" s="153">
        <v>44530</v>
      </c>
      <c r="K4" s="153">
        <v>44531</v>
      </c>
      <c r="L4" s="113"/>
    </row>
    <row r="5" spans="1:16">
      <c r="A5" s="152" t="s">
        <v>512</v>
      </c>
      <c r="B5" s="152">
        <v>2323.9699999999998</v>
      </c>
      <c r="C5" s="152">
        <v>2323.9699999999998</v>
      </c>
      <c r="D5" s="152" t="s">
        <v>514</v>
      </c>
      <c r="E5" s="152">
        <v>2323.9699999999998</v>
      </c>
      <c r="F5" s="152">
        <v>2323.9699999999998</v>
      </c>
      <c r="G5" s="152">
        <v>9.8699999999999992</v>
      </c>
      <c r="H5" s="152">
        <v>9.8699999999999992</v>
      </c>
      <c r="I5" s="113"/>
      <c r="J5" s="153">
        <v>44530</v>
      </c>
      <c r="K5" s="153">
        <v>44531</v>
      </c>
      <c r="L5" s="113"/>
    </row>
    <row r="6" spans="1:16">
      <c r="A6" s="152" t="s">
        <v>512</v>
      </c>
      <c r="B6" s="152">
        <v>20221.009999999998</v>
      </c>
      <c r="C6" s="152">
        <v>20221.009999999998</v>
      </c>
      <c r="D6" s="152" t="s">
        <v>515</v>
      </c>
      <c r="E6" s="152">
        <v>20221.009999999998</v>
      </c>
      <c r="F6" s="152">
        <v>20221.009999999998</v>
      </c>
      <c r="G6" s="152">
        <v>36.46</v>
      </c>
      <c r="H6" s="152">
        <v>36.46</v>
      </c>
      <c r="I6" s="113"/>
      <c r="J6" s="153">
        <v>44530</v>
      </c>
      <c r="K6" s="153">
        <v>44531</v>
      </c>
      <c r="L6" s="113"/>
    </row>
    <row r="7" spans="1:16">
      <c r="A7" s="152" t="s">
        <v>512</v>
      </c>
      <c r="B7" s="152">
        <v>4909.17</v>
      </c>
      <c r="C7" s="152">
        <v>4909.17</v>
      </c>
      <c r="D7" s="152" t="s">
        <v>516</v>
      </c>
      <c r="E7" s="152">
        <v>4909.17</v>
      </c>
      <c r="F7" s="152">
        <v>4909.17</v>
      </c>
      <c r="G7" s="152">
        <v>16.32</v>
      </c>
      <c r="H7" s="152">
        <v>16.32</v>
      </c>
      <c r="I7" s="113"/>
      <c r="J7" s="153">
        <v>44530</v>
      </c>
      <c r="K7" s="153">
        <v>44531</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27457.03</v>
      </c>
      <c r="C11" s="88">
        <f t="shared" ref="C11:H11" si="0">SUM(C4:C10)</f>
        <v>27457.03</v>
      </c>
      <c r="D11" s="88">
        <f t="shared" si="0"/>
        <v>0</v>
      </c>
      <c r="E11" s="88">
        <f>SUM(E4:E10)</f>
        <v>27457.03</v>
      </c>
      <c r="F11" s="88">
        <f t="shared" si="0"/>
        <v>27457.03</v>
      </c>
      <c r="G11" s="88">
        <f t="shared" si="0"/>
        <v>62.65</v>
      </c>
      <c r="H11" s="88">
        <f t="shared" si="0"/>
        <v>62.65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512</v>
      </c>
      <c r="B15" s="107">
        <v>53.89</v>
      </c>
      <c r="C15" s="107">
        <v>53.89</v>
      </c>
      <c r="D15" s="107" t="s">
        <v>517</v>
      </c>
      <c r="E15" s="107">
        <v>53.89</v>
      </c>
      <c r="F15" s="107">
        <v>53.89</v>
      </c>
      <c r="G15" s="107">
        <v>-0.33</v>
      </c>
      <c r="H15" s="107">
        <v>-0.33</v>
      </c>
      <c r="I15" s="105"/>
      <c r="J15" s="110">
        <v>44530</v>
      </c>
      <c r="K15" s="110">
        <v>44531</v>
      </c>
      <c r="L15" s="106"/>
      <c r="M15" s="53"/>
      <c r="N15" s="53"/>
      <c r="O15" s="53"/>
      <c r="P15" s="53"/>
    </row>
    <row r="16" spans="1:16" s="100" customFormat="1">
      <c r="A16" s="107" t="s">
        <v>512</v>
      </c>
      <c r="B16" s="107">
        <v>24.96</v>
      </c>
      <c r="C16" s="107">
        <v>24.96</v>
      </c>
      <c r="D16" s="107" t="s">
        <v>518</v>
      </c>
      <c r="E16" s="107">
        <v>24.96</v>
      </c>
      <c r="F16" s="107">
        <v>24.96</v>
      </c>
      <c r="G16" s="107">
        <v>-0.1</v>
      </c>
      <c r="H16" s="107">
        <v>-0.1</v>
      </c>
      <c r="I16" s="105"/>
      <c r="J16" s="110">
        <v>44530</v>
      </c>
      <c r="K16" s="110">
        <v>44531</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78.849999999999994</v>
      </c>
      <c r="C22" s="88">
        <f>SUM(C15:C21)</f>
        <v>78.849999999999994</v>
      </c>
      <c r="D22" s="88"/>
      <c r="E22" s="88">
        <f>SUM(E15:E21)</f>
        <v>78.849999999999994</v>
      </c>
      <c r="F22" s="88">
        <f>SUM(F15:F21)</f>
        <v>78.849999999999994</v>
      </c>
      <c r="G22" s="88">
        <f>SUM(G15:G21)</f>
        <v>-0.43000000000000005</v>
      </c>
      <c r="H22" s="88">
        <f>SUM(H15:H21)</f>
        <v>-0.43000000000000005</v>
      </c>
      <c r="I22" s="88"/>
      <c r="J22" s="88"/>
      <c r="K22" s="88"/>
      <c r="L22" s="88"/>
    </row>
    <row r="23" spans="1:16" ht="14.25" thickTop="1" thickBot="1"/>
    <row r="24" spans="1:16" ht="13.5" thickBot="1">
      <c r="D24" s="92" t="s">
        <v>79</v>
      </c>
      <c r="E24" s="93" t="s">
        <v>78</v>
      </c>
      <c r="F24" s="94" t="s">
        <v>7</v>
      </c>
    </row>
    <row r="25" spans="1:16" ht="51.75" thickBot="1">
      <c r="C25" s="89" t="s">
        <v>179</v>
      </c>
      <c r="D25" s="95">
        <f>G11</f>
        <v>62.65</v>
      </c>
      <c r="E25" s="96">
        <f>H11</f>
        <v>62.65</v>
      </c>
      <c r="F25" s="97">
        <f>D25-E25</f>
        <v>0</v>
      </c>
    </row>
    <row r="26" spans="1:16" ht="44.25" customHeight="1" thickBot="1">
      <c r="C26" s="89" t="s">
        <v>180</v>
      </c>
      <c r="D26" s="95">
        <f>G22</f>
        <v>-0.43000000000000005</v>
      </c>
      <c r="E26" s="96">
        <f>H22</f>
        <v>-0.43000000000000005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0" customWidth="1"/>
    <col min="3" max="3" width="10.5703125" style="320" customWidth="1"/>
    <col min="4" max="4" width="33.85546875" customWidth="1"/>
    <col min="8" max="8" width="17.5703125" customWidth="1"/>
    <col min="11" max="11" width="14.5703125" customWidth="1"/>
    <col min="13" max="13" width="11.140625" customWidth="1"/>
  </cols>
  <sheetData>
    <row r="1" spans="1:13">
      <c r="A1" t="s">
        <v>273</v>
      </c>
      <c r="B1" s="320" t="s">
        <v>272</v>
      </c>
      <c r="C1" s="320" t="s">
        <v>271</v>
      </c>
      <c r="D1" t="s">
        <v>270</v>
      </c>
      <c r="E1" t="s">
        <v>269</v>
      </c>
      <c r="F1" t="s">
        <v>268</v>
      </c>
      <c r="G1" t="s">
        <v>267</v>
      </c>
      <c r="H1" t="s">
        <v>266</v>
      </c>
      <c r="I1" t="s">
        <v>265</v>
      </c>
      <c r="J1" t="s">
        <v>264</v>
      </c>
      <c r="K1" t="s">
        <v>263</v>
      </c>
      <c r="L1" t="s">
        <v>262</v>
      </c>
      <c r="M1" t="s">
        <v>261</v>
      </c>
    </row>
    <row r="2" spans="1:13">
      <c r="A2" t="s">
        <v>294</v>
      </c>
      <c r="B2" s="320">
        <v>4031976</v>
      </c>
      <c r="C2" s="320">
        <v>4031976</v>
      </c>
      <c r="D2" t="s">
        <v>295</v>
      </c>
      <c r="E2">
        <v>2330</v>
      </c>
      <c r="F2">
        <v>482977.98</v>
      </c>
      <c r="G2">
        <v>289.70999999999998</v>
      </c>
      <c r="H2">
        <v>675015.87</v>
      </c>
      <c r="I2">
        <v>431245.99</v>
      </c>
      <c r="J2">
        <v>255.55</v>
      </c>
      <c r="K2">
        <v>595431.5</v>
      </c>
      <c r="L2" t="s">
        <v>296</v>
      </c>
      <c r="M2" s="1">
        <v>44530</v>
      </c>
    </row>
    <row r="3" spans="1:13">
      <c r="A3" t="s">
        <v>294</v>
      </c>
      <c r="B3" s="322" t="s">
        <v>297</v>
      </c>
      <c r="C3" s="320" t="s">
        <v>298</v>
      </c>
      <c r="D3" t="s">
        <v>299</v>
      </c>
      <c r="E3">
        <v>7667</v>
      </c>
      <c r="F3">
        <v>397482.27</v>
      </c>
      <c r="G3">
        <v>56.04</v>
      </c>
      <c r="H3">
        <v>429658.68</v>
      </c>
      <c r="I3">
        <v>397482.27</v>
      </c>
      <c r="J3">
        <v>56.04</v>
      </c>
      <c r="K3">
        <v>429658.68</v>
      </c>
      <c r="L3" t="s">
        <v>300</v>
      </c>
      <c r="M3" s="1">
        <v>44530</v>
      </c>
    </row>
    <row r="4" spans="1:13">
      <c r="A4" t="s">
        <v>294</v>
      </c>
      <c r="B4" s="320">
        <v>1317205</v>
      </c>
      <c r="C4" s="320" t="s">
        <v>301</v>
      </c>
      <c r="D4" t="s">
        <v>302</v>
      </c>
      <c r="E4">
        <v>22650</v>
      </c>
      <c r="F4">
        <v>760214</v>
      </c>
      <c r="G4">
        <v>42.12</v>
      </c>
      <c r="H4">
        <v>954131.25</v>
      </c>
      <c r="I4">
        <v>760214</v>
      </c>
      <c r="J4">
        <v>42.12</v>
      </c>
      <c r="K4">
        <v>954131.25</v>
      </c>
      <c r="L4" t="s">
        <v>300</v>
      </c>
      <c r="M4" s="1">
        <v>44530</v>
      </c>
    </row>
    <row r="5" spans="1:13">
      <c r="A5" t="s">
        <v>294</v>
      </c>
      <c r="B5" s="320" t="s">
        <v>303</v>
      </c>
      <c r="C5" s="320" t="s">
        <v>303</v>
      </c>
      <c r="D5" t="s">
        <v>304</v>
      </c>
      <c r="E5">
        <v>5497</v>
      </c>
      <c r="F5">
        <v>538855.73</v>
      </c>
      <c r="G5">
        <v>105.34</v>
      </c>
      <c r="H5">
        <v>579051.4</v>
      </c>
      <c r="I5">
        <v>485280.68</v>
      </c>
      <c r="J5">
        <v>92.92</v>
      </c>
      <c r="K5">
        <v>510781.24</v>
      </c>
      <c r="L5" t="s">
        <v>296</v>
      </c>
      <c r="M5" s="1">
        <v>44530</v>
      </c>
    </row>
    <row r="6" spans="1:13">
      <c r="A6" t="s">
        <v>294</v>
      </c>
      <c r="B6" s="320" t="s">
        <v>305</v>
      </c>
      <c r="C6" s="320">
        <v>2722670</v>
      </c>
      <c r="D6" t="s">
        <v>306</v>
      </c>
      <c r="E6">
        <v>61097</v>
      </c>
      <c r="F6">
        <v>905885.78</v>
      </c>
      <c r="G6">
        <v>17.420000000000002</v>
      </c>
      <c r="H6">
        <v>1064309.74</v>
      </c>
      <c r="I6">
        <v>905885.78</v>
      </c>
      <c r="J6">
        <v>17.420000000000002</v>
      </c>
      <c r="K6">
        <v>1064309.74</v>
      </c>
      <c r="L6" t="s">
        <v>300</v>
      </c>
      <c r="M6" s="1">
        <v>44530</v>
      </c>
    </row>
    <row r="7" spans="1:13">
      <c r="A7" t="s">
        <v>294</v>
      </c>
      <c r="B7" s="320">
        <v>6054603</v>
      </c>
      <c r="C7" s="320">
        <v>6054603</v>
      </c>
      <c r="D7" t="s">
        <v>307</v>
      </c>
      <c r="E7">
        <v>32500</v>
      </c>
      <c r="F7">
        <v>365879.89</v>
      </c>
      <c r="G7">
        <v>9.4700000000000006</v>
      </c>
      <c r="H7">
        <v>307820.65000000002</v>
      </c>
      <c r="I7">
        <v>40137081</v>
      </c>
      <c r="J7">
        <v>1071.5</v>
      </c>
      <c r="K7">
        <v>34823750</v>
      </c>
      <c r="L7" t="s">
        <v>308</v>
      </c>
      <c r="M7" s="1">
        <v>44530</v>
      </c>
    </row>
    <row r="8" spans="1:13">
      <c r="A8" t="s">
        <v>294</v>
      </c>
      <c r="B8" s="320" t="s">
        <v>309</v>
      </c>
      <c r="C8" s="320" t="s">
        <v>310</v>
      </c>
      <c r="D8" t="s">
        <v>311</v>
      </c>
      <c r="E8">
        <v>1600</v>
      </c>
      <c r="F8">
        <v>213327.16</v>
      </c>
      <c r="G8">
        <v>137.02000000000001</v>
      </c>
      <c r="H8">
        <v>219232</v>
      </c>
      <c r="I8">
        <v>213327.16</v>
      </c>
      <c r="J8">
        <v>137.02000000000001</v>
      </c>
      <c r="K8">
        <v>219232</v>
      </c>
      <c r="L8" t="s">
        <v>300</v>
      </c>
      <c r="M8" s="1">
        <v>44530</v>
      </c>
    </row>
    <row r="9" spans="1:13">
      <c r="A9" t="s">
        <v>294</v>
      </c>
      <c r="B9" s="320" t="s">
        <v>312</v>
      </c>
      <c r="C9" s="320" t="s">
        <v>313</v>
      </c>
      <c r="D9" t="s">
        <v>314</v>
      </c>
      <c r="E9">
        <v>2593</v>
      </c>
      <c r="F9">
        <v>430525.9</v>
      </c>
      <c r="G9">
        <v>791.51</v>
      </c>
      <c r="H9">
        <v>2052385.43</v>
      </c>
      <c r="I9">
        <v>430525.9</v>
      </c>
      <c r="J9">
        <v>791.51</v>
      </c>
      <c r="K9">
        <v>2052385.43</v>
      </c>
      <c r="L9" t="s">
        <v>300</v>
      </c>
      <c r="M9" s="1">
        <v>44530</v>
      </c>
    </row>
    <row r="10" spans="1:13">
      <c r="A10" t="s">
        <v>294</v>
      </c>
      <c r="B10" s="336" t="s">
        <v>438</v>
      </c>
      <c r="C10" s="336" t="s">
        <v>438</v>
      </c>
      <c r="D10" t="s">
        <v>315</v>
      </c>
      <c r="E10">
        <v>77812</v>
      </c>
      <c r="F10">
        <v>621421.05000000005</v>
      </c>
      <c r="G10">
        <v>7.29</v>
      </c>
      <c r="H10">
        <v>567090.38</v>
      </c>
      <c r="I10">
        <v>474296.04</v>
      </c>
      <c r="J10">
        <v>5.48</v>
      </c>
      <c r="K10">
        <v>426565.38</v>
      </c>
      <c r="L10" t="s">
        <v>316</v>
      </c>
      <c r="M10" s="1">
        <v>44530</v>
      </c>
    </row>
    <row r="11" spans="1:13">
      <c r="A11" t="s">
        <v>294</v>
      </c>
      <c r="B11" s="320">
        <v>7124594</v>
      </c>
      <c r="C11" s="320">
        <v>7124594</v>
      </c>
      <c r="D11" t="s">
        <v>317</v>
      </c>
      <c r="E11">
        <v>3260</v>
      </c>
      <c r="F11">
        <v>483524.45</v>
      </c>
      <c r="G11">
        <v>149.79</v>
      </c>
      <c r="H11">
        <v>488325.71</v>
      </c>
      <c r="I11">
        <v>482082.49</v>
      </c>
      <c r="J11">
        <v>137.6</v>
      </c>
      <c r="K11">
        <v>448576</v>
      </c>
      <c r="L11" t="s">
        <v>318</v>
      </c>
      <c r="M11" s="1">
        <v>44530</v>
      </c>
    </row>
    <row r="12" spans="1:13">
      <c r="A12" t="s">
        <v>294</v>
      </c>
      <c r="B12" s="320" t="s">
        <v>319</v>
      </c>
      <c r="C12" s="320">
        <v>2136646</v>
      </c>
      <c r="D12" t="s">
        <v>320</v>
      </c>
      <c r="E12">
        <v>10600</v>
      </c>
      <c r="F12">
        <v>273435</v>
      </c>
      <c r="G12">
        <v>17.71</v>
      </c>
      <c r="H12">
        <v>187726</v>
      </c>
      <c r="I12">
        <v>273435</v>
      </c>
      <c r="J12">
        <v>17.71</v>
      </c>
      <c r="K12">
        <v>187726</v>
      </c>
      <c r="L12" t="s">
        <v>300</v>
      </c>
      <c r="M12" s="1">
        <v>44530</v>
      </c>
    </row>
    <row r="13" spans="1:13">
      <c r="A13" t="s">
        <v>294</v>
      </c>
      <c r="B13" s="320">
        <v>67901108</v>
      </c>
      <c r="C13" s="320">
        <v>2024677</v>
      </c>
      <c r="D13" t="s">
        <v>321</v>
      </c>
      <c r="E13">
        <v>25737</v>
      </c>
      <c r="F13">
        <v>298758.78000000003</v>
      </c>
      <c r="G13">
        <v>18.989999999999998</v>
      </c>
      <c r="H13">
        <v>488745.63</v>
      </c>
      <c r="I13">
        <v>298758.78000000003</v>
      </c>
      <c r="J13">
        <v>18.989999999999998</v>
      </c>
      <c r="K13">
        <v>488745.63</v>
      </c>
      <c r="L13" t="s">
        <v>300</v>
      </c>
      <c r="M13" s="1">
        <v>44530</v>
      </c>
    </row>
    <row r="14" spans="1:13">
      <c r="A14" t="s">
        <v>294</v>
      </c>
      <c r="B14" s="320" t="s">
        <v>322</v>
      </c>
      <c r="C14" s="320" t="s">
        <v>322</v>
      </c>
      <c r="D14" t="s">
        <v>323</v>
      </c>
      <c r="E14">
        <v>22092</v>
      </c>
      <c r="F14">
        <v>660349.91</v>
      </c>
      <c r="G14">
        <v>38.130000000000003</v>
      </c>
      <c r="H14">
        <v>842327.25</v>
      </c>
      <c r="I14">
        <v>503907.26</v>
      </c>
      <c r="J14">
        <v>28.68</v>
      </c>
      <c r="K14">
        <v>633598.56000000006</v>
      </c>
      <c r="L14" t="s">
        <v>316</v>
      </c>
      <c r="M14" s="1">
        <v>44530</v>
      </c>
    </row>
    <row r="15" spans="1:13">
      <c r="A15" t="s">
        <v>294</v>
      </c>
      <c r="B15" s="320">
        <v>124765108</v>
      </c>
      <c r="C15" s="320">
        <v>2125097</v>
      </c>
      <c r="D15" t="s">
        <v>324</v>
      </c>
      <c r="E15">
        <v>30350</v>
      </c>
      <c r="F15">
        <v>530185.55000000005</v>
      </c>
      <c r="G15">
        <v>24.07</v>
      </c>
      <c r="H15">
        <v>730524.5</v>
      </c>
      <c r="I15">
        <v>530185.55000000005</v>
      </c>
      <c r="J15">
        <v>24.07</v>
      </c>
      <c r="K15">
        <v>730524.5</v>
      </c>
      <c r="L15" t="s">
        <v>300</v>
      </c>
      <c r="M15" s="1">
        <v>44530</v>
      </c>
    </row>
    <row r="16" spans="1:13">
      <c r="A16" t="s">
        <v>294</v>
      </c>
      <c r="B16" s="320">
        <v>151290889</v>
      </c>
      <c r="C16" s="320">
        <v>2488671</v>
      </c>
      <c r="D16" t="s">
        <v>325</v>
      </c>
      <c r="E16">
        <v>69000</v>
      </c>
      <c r="F16">
        <v>576413.9</v>
      </c>
      <c r="G16">
        <v>6.15</v>
      </c>
      <c r="H16">
        <v>424350</v>
      </c>
      <c r="I16">
        <v>576413.9</v>
      </c>
      <c r="J16">
        <v>6.15</v>
      </c>
      <c r="K16">
        <v>424350</v>
      </c>
      <c r="L16" t="s">
        <v>300</v>
      </c>
      <c r="M16" s="1">
        <v>44530</v>
      </c>
    </row>
    <row r="17" spans="1:13">
      <c r="A17" t="s">
        <v>294</v>
      </c>
      <c r="B17" s="320" t="s">
        <v>326</v>
      </c>
      <c r="C17" s="320" t="s">
        <v>327</v>
      </c>
      <c r="D17" t="s">
        <v>328</v>
      </c>
      <c r="E17">
        <v>10500</v>
      </c>
      <c r="F17">
        <v>567273.38</v>
      </c>
      <c r="G17">
        <v>83.48</v>
      </c>
      <c r="H17">
        <v>876540</v>
      </c>
      <c r="I17">
        <v>567273.38</v>
      </c>
      <c r="J17">
        <v>83.48</v>
      </c>
      <c r="K17">
        <v>876540</v>
      </c>
      <c r="L17" t="s">
        <v>300</v>
      </c>
      <c r="M17" s="1">
        <v>44530</v>
      </c>
    </row>
    <row r="18" spans="1:13">
      <c r="A18" t="s">
        <v>294</v>
      </c>
      <c r="B18" s="320" t="s">
        <v>329</v>
      </c>
      <c r="C18" s="320">
        <v>2220936</v>
      </c>
      <c r="D18" t="s">
        <v>330</v>
      </c>
      <c r="E18">
        <v>26000</v>
      </c>
      <c r="F18">
        <v>249184</v>
      </c>
      <c r="G18">
        <v>3.84</v>
      </c>
      <c r="H18">
        <v>99840</v>
      </c>
      <c r="I18">
        <v>249184</v>
      </c>
      <c r="J18">
        <v>3.84</v>
      </c>
      <c r="K18">
        <v>99840</v>
      </c>
      <c r="L18" t="s">
        <v>300</v>
      </c>
      <c r="M18" s="1">
        <v>44530</v>
      </c>
    </row>
    <row r="19" spans="1:13">
      <c r="A19" t="s">
        <v>294</v>
      </c>
      <c r="B19" s="320">
        <v>7171589</v>
      </c>
      <c r="C19" s="320">
        <v>7171589</v>
      </c>
      <c r="D19" t="s">
        <v>331</v>
      </c>
      <c r="E19">
        <v>25642</v>
      </c>
      <c r="F19">
        <v>370968.63</v>
      </c>
      <c r="G19">
        <v>9.6999999999999993</v>
      </c>
      <c r="H19">
        <v>248771.5</v>
      </c>
      <c r="I19">
        <v>364735.02</v>
      </c>
      <c r="J19">
        <v>8.91</v>
      </c>
      <c r="K19">
        <v>228521.5</v>
      </c>
      <c r="L19" t="s">
        <v>318</v>
      </c>
      <c r="M19" s="1">
        <v>44530</v>
      </c>
    </row>
    <row r="20" spans="1:13">
      <c r="A20" t="s">
        <v>294</v>
      </c>
      <c r="B20" s="320">
        <v>6185495</v>
      </c>
      <c r="C20" s="320">
        <v>6185495</v>
      </c>
      <c r="D20" t="s">
        <v>332</v>
      </c>
      <c r="E20">
        <v>2567</v>
      </c>
      <c r="F20">
        <v>261676.43</v>
      </c>
      <c r="G20">
        <v>218.53</v>
      </c>
      <c r="H20">
        <v>560958.71</v>
      </c>
      <c r="I20">
        <v>345335.82</v>
      </c>
      <c r="J20">
        <v>306.79000000000002</v>
      </c>
      <c r="K20">
        <v>787529.93</v>
      </c>
      <c r="L20" t="s">
        <v>333</v>
      </c>
      <c r="M20" s="1">
        <v>44530</v>
      </c>
    </row>
    <row r="21" spans="1:13">
      <c r="A21" t="s">
        <v>294</v>
      </c>
      <c r="B21" s="320" t="s">
        <v>334</v>
      </c>
      <c r="C21" s="320" t="s">
        <v>334</v>
      </c>
      <c r="D21" t="s">
        <v>335</v>
      </c>
      <c r="E21">
        <v>34035</v>
      </c>
      <c r="F21">
        <v>712280.98</v>
      </c>
      <c r="G21">
        <v>60.3</v>
      </c>
      <c r="H21">
        <v>2052286.19</v>
      </c>
      <c r="I21">
        <v>632883.78</v>
      </c>
      <c r="J21">
        <v>53.19</v>
      </c>
      <c r="K21">
        <v>1810321.65</v>
      </c>
      <c r="L21" t="s">
        <v>296</v>
      </c>
      <c r="M21" s="1">
        <v>44530</v>
      </c>
    </row>
    <row r="22" spans="1:13">
      <c r="A22" t="s">
        <v>294</v>
      </c>
      <c r="B22" s="320">
        <v>294821608</v>
      </c>
      <c r="C22" s="320">
        <v>2031730</v>
      </c>
      <c r="D22" t="s">
        <v>336</v>
      </c>
      <c r="E22">
        <v>89200</v>
      </c>
      <c r="F22">
        <v>615972.30000000005</v>
      </c>
      <c r="G22">
        <v>10</v>
      </c>
      <c r="H22">
        <v>892000</v>
      </c>
      <c r="I22">
        <v>615972.30000000005</v>
      </c>
      <c r="J22">
        <v>10</v>
      </c>
      <c r="K22">
        <v>892000</v>
      </c>
      <c r="L22" t="s">
        <v>300</v>
      </c>
      <c r="M22" s="1">
        <v>44530</v>
      </c>
    </row>
    <row r="23" spans="1:13">
      <c r="A23" t="s">
        <v>294</v>
      </c>
      <c r="B23" s="320" t="s">
        <v>337</v>
      </c>
      <c r="C23" s="320" t="s">
        <v>338</v>
      </c>
      <c r="D23" t="s">
        <v>339</v>
      </c>
      <c r="E23">
        <v>7800</v>
      </c>
      <c r="F23">
        <v>662168.47</v>
      </c>
      <c r="G23">
        <v>260.45999999999998</v>
      </c>
      <c r="H23">
        <v>2031588</v>
      </c>
      <c r="I23">
        <v>662168.47</v>
      </c>
      <c r="J23">
        <v>260.45999999999998</v>
      </c>
      <c r="K23">
        <v>2031588</v>
      </c>
      <c r="L23" t="s">
        <v>300</v>
      </c>
      <c r="M23" s="1">
        <v>44530</v>
      </c>
    </row>
    <row r="24" spans="1:13">
      <c r="A24" t="s">
        <v>294</v>
      </c>
      <c r="B24" s="320">
        <v>398438408</v>
      </c>
      <c r="C24" s="320" t="s">
        <v>340</v>
      </c>
      <c r="D24" t="s">
        <v>341</v>
      </c>
      <c r="E24">
        <v>30100</v>
      </c>
      <c r="F24">
        <v>606060.09</v>
      </c>
      <c r="G24">
        <v>10.73</v>
      </c>
      <c r="H24">
        <v>322973</v>
      </c>
      <c r="I24">
        <v>606060.09</v>
      </c>
      <c r="J24">
        <v>10.73</v>
      </c>
      <c r="K24">
        <v>322973</v>
      </c>
      <c r="L24" t="s">
        <v>300</v>
      </c>
      <c r="M24" s="1">
        <v>44530</v>
      </c>
    </row>
    <row r="25" spans="1:13">
      <c r="A25" t="s">
        <v>294</v>
      </c>
      <c r="B25" s="320" t="s">
        <v>342</v>
      </c>
      <c r="C25" s="320">
        <v>2781648</v>
      </c>
      <c r="D25" t="s">
        <v>343</v>
      </c>
      <c r="E25">
        <v>7000</v>
      </c>
      <c r="F25">
        <v>510972</v>
      </c>
      <c r="G25">
        <v>65.47</v>
      </c>
      <c r="H25">
        <v>458290</v>
      </c>
      <c r="I25">
        <v>510972</v>
      </c>
      <c r="J25">
        <v>65.47</v>
      </c>
      <c r="K25">
        <v>458290</v>
      </c>
      <c r="L25" t="s">
        <v>300</v>
      </c>
      <c r="M25" s="1">
        <v>44530</v>
      </c>
    </row>
    <row r="26" spans="1:13">
      <c r="A26" t="s">
        <v>294</v>
      </c>
      <c r="B26" s="320" t="s">
        <v>344</v>
      </c>
      <c r="C26" s="320">
        <v>2569286</v>
      </c>
      <c r="D26" t="s">
        <v>345</v>
      </c>
      <c r="E26">
        <v>53100</v>
      </c>
      <c r="F26">
        <v>623207.91</v>
      </c>
      <c r="G26">
        <v>18.46</v>
      </c>
      <c r="H26">
        <v>980226</v>
      </c>
      <c r="I26">
        <v>623207.91</v>
      </c>
      <c r="J26">
        <v>18.46</v>
      </c>
      <c r="K26">
        <v>980226</v>
      </c>
      <c r="L26" t="s">
        <v>300</v>
      </c>
      <c r="M26" s="1">
        <v>44530</v>
      </c>
    </row>
    <row r="27" spans="1:13">
      <c r="A27" t="s">
        <v>294</v>
      </c>
      <c r="B27" s="320" t="s">
        <v>346</v>
      </c>
      <c r="C27" s="320" t="s">
        <v>347</v>
      </c>
      <c r="D27" t="s">
        <v>348</v>
      </c>
      <c r="E27">
        <v>1600</v>
      </c>
      <c r="F27">
        <v>258693.6</v>
      </c>
      <c r="G27">
        <v>270.47000000000003</v>
      </c>
      <c r="H27">
        <v>432752</v>
      </c>
      <c r="I27">
        <v>258693.6</v>
      </c>
      <c r="J27">
        <v>270.47000000000003</v>
      </c>
      <c r="K27">
        <v>432752</v>
      </c>
      <c r="L27" t="s">
        <v>300</v>
      </c>
      <c r="M27" s="1">
        <v>44530</v>
      </c>
    </row>
    <row r="28" spans="1:13">
      <c r="A28" t="s">
        <v>294</v>
      </c>
      <c r="B28" s="320">
        <v>5889505</v>
      </c>
      <c r="C28" s="320">
        <v>5889505</v>
      </c>
      <c r="D28" t="s">
        <v>349</v>
      </c>
      <c r="E28">
        <v>26729</v>
      </c>
      <c r="F28">
        <v>564363.57999999996</v>
      </c>
      <c r="G28">
        <v>45.27</v>
      </c>
      <c r="H28">
        <v>1209941.02</v>
      </c>
      <c r="I28">
        <v>505288.63</v>
      </c>
      <c r="J28">
        <v>39.93</v>
      </c>
      <c r="K28">
        <v>1067288.97</v>
      </c>
      <c r="L28" t="s">
        <v>296</v>
      </c>
      <c r="M28" s="1">
        <v>44530</v>
      </c>
    </row>
    <row r="29" spans="1:13">
      <c r="A29" t="s">
        <v>294</v>
      </c>
      <c r="B29" s="320" t="s">
        <v>350</v>
      </c>
      <c r="C29" s="320" t="s">
        <v>351</v>
      </c>
      <c r="D29" t="s">
        <v>352</v>
      </c>
      <c r="E29">
        <v>13459</v>
      </c>
      <c r="F29">
        <v>789717.47</v>
      </c>
      <c r="G29">
        <v>60.58</v>
      </c>
      <c r="H29">
        <v>815346.22</v>
      </c>
      <c r="I29">
        <v>789717.47</v>
      </c>
      <c r="J29">
        <v>60.58</v>
      </c>
      <c r="K29">
        <v>815346.22</v>
      </c>
      <c r="L29" t="s">
        <v>300</v>
      </c>
      <c r="M29" s="1">
        <v>44530</v>
      </c>
    </row>
    <row r="30" spans="1:13">
      <c r="A30" t="s">
        <v>294</v>
      </c>
      <c r="B30" s="320" t="s">
        <v>353</v>
      </c>
      <c r="C30" s="320" t="s">
        <v>353</v>
      </c>
      <c r="D30" t="s">
        <v>354</v>
      </c>
      <c r="E30">
        <v>6140</v>
      </c>
      <c r="F30">
        <v>315035.32</v>
      </c>
      <c r="G30">
        <v>62.31</v>
      </c>
      <c r="H30">
        <v>382597</v>
      </c>
      <c r="I30">
        <v>310865.84999999998</v>
      </c>
      <c r="J30">
        <v>57.24</v>
      </c>
      <c r="K30">
        <v>351453.6</v>
      </c>
      <c r="L30" t="s">
        <v>318</v>
      </c>
      <c r="M30" s="1">
        <v>44530</v>
      </c>
    </row>
    <row r="31" spans="1:13">
      <c r="A31" t="s">
        <v>294</v>
      </c>
      <c r="B31" s="320" t="s">
        <v>355</v>
      </c>
      <c r="C31" s="320" t="s">
        <v>356</v>
      </c>
      <c r="D31" t="s">
        <v>357</v>
      </c>
      <c r="E31">
        <v>25300</v>
      </c>
      <c r="F31">
        <v>221139.71</v>
      </c>
      <c r="G31">
        <v>12.39</v>
      </c>
      <c r="H31">
        <v>313467</v>
      </c>
      <c r="I31">
        <v>221139.71</v>
      </c>
      <c r="J31">
        <v>12.39</v>
      </c>
      <c r="K31">
        <v>313467</v>
      </c>
      <c r="L31" t="s">
        <v>300</v>
      </c>
      <c r="M31" s="1">
        <v>44530</v>
      </c>
    </row>
    <row r="32" spans="1:13">
      <c r="A32" t="s">
        <v>294</v>
      </c>
      <c r="B32" s="320" t="s">
        <v>358</v>
      </c>
      <c r="C32" s="320" t="s">
        <v>359</v>
      </c>
      <c r="D32" t="s">
        <v>360</v>
      </c>
      <c r="E32">
        <v>20457</v>
      </c>
      <c r="F32">
        <v>943143.89</v>
      </c>
      <c r="G32">
        <v>44.38</v>
      </c>
      <c r="H32">
        <v>907881.66</v>
      </c>
      <c r="I32">
        <v>943143.89</v>
      </c>
      <c r="J32">
        <v>44.38</v>
      </c>
      <c r="K32">
        <v>907881.66</v>
      </c>
      <c r="L32" t="s">
        <v>300</v>
      </c>
      <c r="M32" s="1">
        <v>44530</v>
      </c>
    </row>
    <row r="33" spans="1:13">
      <c r="A33" t="s">
        <v>294</v>
      </c>
      <c r="B33" s="320">
        <v>6499260</v>
      </c>
      <c r="C33" s="320">
        <v>6499260</v>
      </c>
      <c r="D33" t="s">
        <v>361</v>
      </c>
      <c r="E33">
        <v>5800</v>
      </c>
      <c r="F33">
        <v>322514.96000000002</v>
      </c>
      <c r="G33">
        <v>59.5</v>
      </c>
      <c r="H33">
        <v>345087.95</v>
      </c>
      <c r="I33">
        <v>35412154</v>
      </c>
      <c r="J33">
        <v>6731</v>
      </c>
      <c r="K33">
        <v>39039800</v>
      </c>
      <c r="L33" t="s">
        <v>308</v>
      </c>
      <c r="M33" s="1">
        <v>44530</v>
      </c>
    </row>
    <row r="34" spans="1:13">
      <c r="A34" t="s">
        <v>294</v>
      </c>
      <c r="B34" s="320" t="s">
        <v>362</v>
      </c>
      <c r="C34" s="320" t="s">
        <v>363</v>
      </c>
      <c r="D34" t="s">
        <v>364</v>
      </c>
      <c r="E34">
        <v>3000</v>
      </c>
      <c r="F34">
        <v>251376</v>
      </c>
      <c r="G34">
        <v>79.7</v>
      </c>
      <c r="H34">
        <v>239100</v>
      </c>
      <c r="I34">
        <v>251376</v>
      </c>
      <c r="J34">
        <v>79.7</v>
      </c>
      <c r="K34">
        <v>239100</v>
      </c>
      <c r="L34" t="s">
        <v>300</v>
      </c>
      <c r="M34" s="1">
        <v>44530</v>
      </c>
    </row>
    <row r="35" spans="1:13">
      <c r="A35" t="s">
        <v>294</v>
      </c>
      <c r="B35" s="320" t="s">
        <v>365</v>
      </c>
      <c r="C35" s="320" t="s">
        <v>365</v>
      </c>
      <c r="D35" t="s">
        <v>366</v>
      </c>
      <c r="E35">
        <v>8300</v>
      </c>
      <c r="F35">
        <v>490073.88</v>
      </c>
      <c r="G35">
        <v>86.44</v>
      </c>
      <c r="H35">
        <v>717450.15</v>
      </c>
      <c r="I35">
        <v>367645.83</v>
      </c>
      <c r="J35">
        <v>65.02</v>
      </c>
      <c r="K35">
        <v>539666</v>
      </c>
      <c r="L35" t="s">
        <v>316</v>
      </c>
      <c r="M35" s="1">
        <v>44530</v>
      </c>
    </row>
    <row r="36" spans="1:13">
      <c r="A36" t="s">
        <v>294</v>
      </c>
      <c r="B36" s="320">
        <v>7333378</v>
      </c>
      <c r="C36" s="320">
        <v>7333378</v>
      </c>
      <c r="D36" t="s">
        <v>367</v>
      </c>
      <c r="E36">
        <v>3335</v>
      </c>
      <c r="F36">
        <v>642284.94999999995</v>
      </c>
      <c r="G36">
        <v>808.84</v>
      </c>
      <c r="H36">
        <v>2697479.86</v>
      </c>
      <c r="I36">
        <v>634944.61</v>
      </c>
      <c r="J36">
        <v>743</v>
      </c>
      <c r="K36">
        <v>2477905</v>
      </c>
      <c r="L36" t="s">
        <v>318</v>
      </c>
      <c r="M36" s="1">
        <v>44530</v>
      </c>
    </row>
    <row r="37" spans="1:13">
      <c r="A37" t="s">
        <v>294</v>
      </c>
      <c r="B37" s="320" t="s">
        <v>368</v>
      </c>
      <c r="C37" s="320" t="s">
        <v>368</v>
      </c>
      <c r="D37" t="s">
        <v>369</v>
      </c>
      <c r="E37">
        <v>4250</v>
      </c>
      <c r="F37">
        <v>303804.52</v>
      </c>
      <c r="G37">
        <v>140.13999999999999</v>
      </c>
      <c r="H37">
        <v>595587.29</v>
      </c>
      <c r="I37">
        <v>404111.54</v>
      </c>
      <c r="J37">
        <v>196.74</v>
      </c>
      <c r="K37">
        <v>836145</v>
      </c>
      <c r="L37" t="s">
        <v>333</v>
      </c>
      <c r="M37" s="1">
        <v>44530</v>
      </c>
    </row>
    <row r="38" spans="1:13">
      <c r="A38" t="s">
        <v>294</v>
      </c>
      <c r="B38" s="320">
        <v>6555805</v>
      </c>
      <c r="C38" s="320">
        <v>6555805</v>
      </c>
      <c r="D38" t="s">
        <v>370</v>
      </c>
      <c r="E38">
        <v>8400</v>
      </c>
      <c r="F38">
        <v>332837.38</v>
      </c>
      <c r="G38">
        <v>44.06</v>
      </c>
      <c r="H38">
        <v>370066.3</v>
      </c>
      <c r="I38">
        <v>36425560</v>
      </c>
      <c r="J38">
        <v>4984</v>
      </c>
      <c r="K38">
        <v>41865600</v>
      </c>
      <c r="L38" t="s">
        <v>308</v>
      </c>
      <c r="M38" s="1">
        <v>44530</v>
      </c>
    </row>
    <row r="39" spans="1:13">
      <c r="A39" t="s">
        <v>294</v>
      </c>
      <c r="B39" s="320">
        <v>4741844</v>
      </c>
      <c r="C39" s="320">
        <v>4741844</v>
      </c>
      <c r="D39" t="s">
        <v>371</v>
      </c>
      <c r="E39">
        <v>5099</v>
      </c>
      <c r="F39">
        <v>549015.56000000006</v>
      </c>
      <c r="G39">
        <v>248.16</v>
      </c>
      <c r="H39">
        <v>1265356.6499999999</v>
      </c>
      <c r="I39">
        <v>494972.36</v>
      </c>
      <c r="J39">
        <v>218.9</v>
      </c>
      <c r="K39">
        <v>1116171.1000000001</v>
      </c>
      <c r="L39" t="s">
        <v>296</v>
      </c>
      <c r="M39" s="1">
        <v>44530</v>
      </c>
    </row>
    <row r="40" spans="1:13">
      <c r="A40" t="s">
        <v>294</v>
      </c>
      <c r="B40" s="320">
        <v>631512209</v>
      </c>
      <c r="C40" s="320" t="s">
        <v>372</v>
      </c>
      <c r="D40" t="s">
        <v>373</v>
      </c>
      <c r="E40">
        <v>18250</v>
      </c>
      <c r="F40">
        <v>513550.86</v>
      </c>
      <c r="G40">
        <v>30.23</v>
      </c>
      <c r="H40">
        <v>551697.5</v>
      </c>
      <c r="I40">
        <v>513550.86</v>
      </c>
      <c r="J40">
        <v>30.23</v>
      </c>
      <c r="K40">
        <v>551697.5</v>
      </c>
      <c r="L40" t="s">
        <v>300</v>
      </c>
      <c r="M40" s="1">
        <v>44530</v>
      </c>
    </row>
    <row r="41" spans="1:13">
      <c r="A41" t="s">
        <v>294</v>
      </c>
      <c r="B41" s="320">
        <v>6640682</v>
      </c>
      <c r="C41" s="320">
        <v>6640682</v>
      </c>
      <c r="D41" t="s">
        <v>374</v>
      </c>
      <c r="E41">
        <v>10078</v>
      </c>
      <c r="F41">
        <v>564868.1</v>
      </c>
      <c r="G41">
        <v>114.91</v>
      </c>
      <c r="H41">
        <v>1158083.6200000001</v>
      </c>
      <c r="I41">
        <v>61687079</v>
      </c>
      <c r="J41">
        <v>13000</v>
      </c>
      <c r="K41">
        <v>131014000</v>
      </c>
      <c r="L41" t="s">
        <v>308</v>
      </c>
      <c r="M41" s="1">
        <v>44530</v>
      </c>
    </row>
    <row r="42" spans="1:13">
      <c r="A42" t="s">
        <v>294</v>
      </c>
      <c r="B42" s="320">
        <v>654902204</v>
      </c>
      <c r="C42" s="320">
        <v>2640891</v>
      </c>
      <c r="D42" t="s">
        <v>375</v>
      </c>
      <c r="E42">
        <v>40000</v>
      </c>
      <c r="F42">
        <v>137036</v>
      </c>
      <c r="G42">
        <v>5.6</v>
      </c>
      <c r="H42">
        <v>224000</v>
      </c>
      <c r="I42">
        <v>137036</v>
      </c>
      <c r="J42">
        <v>5.6</v>
      </c>
      <c r="K42">
        <v>224000</v>
      </c>
      <c r="L42" t="s">
        <v>300</v>
      </c>
      <c r="M42" s="1">
        <v>44530</v>
      </c>
    </row>
    <row r="43" spans="1:13">
      <c r="A43" t="s">
        <v>294</v>
      </c>
      <c r="B43" s="320">
        <v>6659428</v>
      </c>
      <c r="C43" s="320">
        <v>6659428</v>
      </c>
      <c r="D43" t="s">
        <v>376</v>
      </c>
      <c r="E43">
        <v>9946</v>
      </c>
      <c r="F43">
        <v>443613.24</v>
      </c>
      <c r="G43">
        <v>96.92</v>
      </c>
      <c r="H43">
        <v>964005.04</v>
      </c>
      <c r="I43">
        <v>49867799</v>
      </c>
      <c r="J43">
        <v>10965</v>
      </c>
      <c r="K43">
        <v>109057890</v>
      </c>
      <c r="L43" t="s">
        <v>308</v>
      </c>
      <c r="M43" s="1">
        <v>44530</v>
      </c>
    </row>
    <row r="44" spans="1:13">
      <c r="A44" t="s">
        <v>294</v>
      </c>
      <c r="B44" s="320">
        <v>683715106</v>
      </c>
      <c r="C44" s="320">
        <v>2655657</v>
      </c>
      <c r="D44" t="s">
        <v>377</v>
      </c>
      <c r="E44">
        <v>12400</v>
      </c>
      <c r="F44">
        <v>433703.8</v>
      </c>
      <c r="G44">
        <v>47.41</v>
      </c>
      <c r="H44">
        <v>587884</v>
      </c>
      <c r="I44">
        <v>433703.8</v>
      </c>
      <c r="J44">
        <v>47.41</v>
      </c>
      <c r="K44">
        <v>587884</v>
      </c>
      <c r="L44" t="s">
        <v>300</v>
      </c>
      <c r="M44" s="1">
        <v>44530</v>
      </c>
    </row>
    <row r="45" spans="1:13">
      <c r="A45" t="s">
        <v>294</v>
      </c>
      <c r="B45" s="320">
        <v>6661144</v>
      </c>
      <c r="C45" s="320">
        <v>6661144</v>
      </c>
      <c r="D45" t="s">
        <v>378</v>
      </c>
      <c r="E45">
        <v>22800</v>
      </c>
      <c r="F45">
        <v>366423.51</v>
      </c>
      <c r="G45">
        <v>19.84</v>
      </c>
      <c r="H45">
        <v>452452.93</v>
      </c>
      <c r="I45">
        <v>40228517</v>
      </c>
      <c r="J45">
        <v>2245</v>
      </c>
      <c r="K45">
        <v>51186000</v>
      </c>
      <c r="L45" t="s">
        <v>308</v>
      </c>
      <c r="M45" s="1">
        <v>44530</v>
      </c>
    </row>
    <row r="46" spans="1:13">
      <c r="A46" t="s">
        <v>294</v>
      </c>
      <c r="B46" s="320" t="s">
        <v>379</v>
      </c>
      <c r="C46" s="320" t="s">
        <v>380</v>
      </c>
      <c r="D46" t="s">
        <v>381</v>
      </c>
      <c r="E46">
        <v>9300</v>
      </c>
      <c r="F46">
        <v>444209.42</v>
      </c>
      <c r="G46">
        <v>25.56</v>
      </c>
      <c r="H46">
        <v>237708</v>
      </c>
      <c r="I46">
        <v>444209.42</v>
      </c>
      <c r="J46">
        <v>25.56</v>
      </c>
      <c r="K46">
        <v>237708</v>
      </c>
      <c r="L46" t="s">
        <v>300</v>
      </c>
      <c r="M46" s="1">
        <v>44530</v>
      </c>
    </row>
    <row r="47" spans="1:13">
      <c r="A47" t="s">
        <v>294</v>
      </c>
      <c r="B47" s="320">
        <v>6269861</v>
      </c>
      <c r="C47" s="320">
        <v>6269861</v>
      </c>
      <c r="D47" t="s">
        <v>382</v>
      </c>
      <c r="E47">
        <v>14000</v>
      </c>
      <c r="F47">
        <v>219239.1</v>
      </c>
      <c r="G47">
        <v>17.11</v>
      </c>
      <c r="H47">
        <v>239582.78</v>
      </c>
      <c r="I47">
        <v>24865002</v>
      </c>
      <c r="J47">
        <v>1936</v>
      </c>
      <c r="K47">
        <v>27104000</v>
      </c>
      <c r="L47" t="s">
        <v>308</v>
      </c>
      <c r="M47" s="1">
        <v>44530</v>
      </c>
    </row>
    <row r="48" spans="1:13">
      <c r="A48" t="s">
        <v>294</v>
      </c>
      <c r="B48" s="320">
        <v>705015105</v>
      </c>
      <c r="C48" s="320">
        <v>2704485</v>
      </c>
      <c r="D48" t="s">
        <v>383</v>
      </c>
      <c r="E48">
        <v>43579</v>
      </c>
      <c r="F48">
        <v>513877.82</v>
      </c>
      <c r="G48">
        <v>8.0500000000000007</v>
      </c>
      <c r="H48">
        <v>350810.95</v>
      </c>
      <c r="I48">
        <v>513877.82</v>
      </c>
      <c r="J48">
        <v>8.0500000000000007</v>
      </c>
      <c r="K48">
        <v>350810.95</v>
      </c>
      <c r="L48" t="s">
        <v>300</v>
      </c>
      <c r="M48" s="1">
        <v>44530</v>
      </c>
    </row>
    <row r="49" spans="1:13">
      <c r="A49" t="s">
        <v>294</v>
      </c>
      <c r="B49" s="320" t="s">
        <v>384</v>
      </c>
      <c r="C49" s="320" t="s">
        <v>385</v>
      </c>
      <c r="D49" t="s">
        <v>386</v>
      </c>
      <c r="E49">
        <v>32700</v>
      </c>
      <c r="F49">
        <v>362571.06</v>
      </c>
      <c r="G49">
        <v>9.7200000000000006</v>
      </c>
      <c r="H49">
        <v>318007.5</v>
      </c>
      <c r="I49">
        <v>362571.06</v>
      </c>
      <c r="J49">
        <v>9.7200000000000006</v>
      </c>
      <c r="K49">
        <v>318007.5</v>
      </c>
      <c r="L49" t="s">
        <v>300</v>
      </c>
      <c r="M49" s="1">
        <v>44530</v>
      </c>
    </row>
    <row r="50" spans="1:13">
      <c r="A50" t="s">
        <v>294</v>
      </c>
      <c r="B50" s="320">
        <v>6229597</v>
      </c>
      <c r="C50" s="320">
        <v>6229597</v>
      </c>
      <c r="D50" t="s">
        <v>387</v>
      </c>
      <c r="E50">
        <v>64434</v>
      </c>
      <c r="F50">
        <v>514317.24</v>
      </c>
      <c r="G50">
        <v>10.26</v>
      </c>
      <c r="H50">
        <v>661255.85</v>
      </c>
      <c r="I50">
        <v>57721531</v>
      </c>
      <c r="J50">
        <v>1161</v>
      </c>
      <c r="K50">
        <v>74807874</v>
      </c>
      <c r="L50" t="s">
        <v>308</v>
      </c>
      <c r="M50" s="1">
        <v>44530</v>
      </c>
    </row>
    <row r="51" spans="1:13">
      <c r="A51" t="s">
        <v>294</v>
      </c>
      <c r="B51" s="320">
        <v>759530108</v>
      </c>
      <c r="C51" s="320" t="s">
        <v>388</v>
      </c>
      <c r="D51" t="s">
        <v>389</v>
      </c>
      <c r="E51">
        <v>33500</v>
      </c>
      <c r="F51">
        <v>678997.24</v>
      </c>
      <c r="G51">
        <v>31.01</v>
      </c>
      <c r="H51">
        <v>1038835</v>
      </c>
      <c r="I51">
        <v>678997.24</v>
      </c>
      <c r="J51">
        <v>31.01</v>
      </c>
      <c r="K51">
        <v>1038835</v>
      </c>
      <c r="L51" t="s">
        <v>300</v>
      </c>
      <c r="M51" s="1">
        <v>44530</v>
      </c>
    </row>
    <row r="52" spans="1:13">
      <c r="A52" t="s">
        <v>294</v>
      </c>
      <c r="B52" s="320">
        <v>803054204</v>
      </c>
      <c r="C52" s="320">
        <v>2775135</v>
      </c>
      <c r="D52" t="s">
        <v>390</v>
      </c>
      <c r="E52">
        <v>3680</v>
      </c>
      <c r="F52">
        <v>421097.56</v>
      </c>
      <c r="G52">
        <v>128.44</v>
      </c>
      <c r="H52">
        <v>472659.20000000001</v>
      </c>
      <c r="I52">
        <v>421097.56</v>
      </c>
      <c r="J52">
        <v>128.44</v>
      </c>
      <c r="K52">
        <v>472659.20000000001</v>
      </c>
      <c r="L52" t="s">
        <v>300</v>
      </c>
      <c r="M52" s="1">
        <v>44530</v>
      </c>
    </row>
    <row r="53" spans="1:13">
      <c r="A53" t="s">
        <v>294</v>
      </c>
      <c r="B53" s="320">
        <v>6616508</v>
      </c>
      <c r="C53" s="320">
        <v>6616508</v>
      </c>
      <c r="D53" t="s">
        <v>391</v>
      </c>
      <c r="E53">
        <v>8616</v>
      </c>
      <c r="F53">
        <v>149085.14000000001</v>
      </c>
      <c r="G53">
        <v>16.18</v>
      </c>
      <c r="H53">
        <v>139373.10999999999</v>
      </c>
      <c r="I53">
        <v>16567783</v>
      </c>
      <c r="J53">
        <v>1830</v>
      </c>
      <c r="K53">
        <v>15767280</v>
      </c>
      <c r="L53" t="s">
        <v>308</v>
      </c>
      <c r="M53" s="1">
        <v>44530</v>
      </c>
    </row>
    <row r="54" spans="1:13">
      <c r="A54" t="s">
        <v>294</v>
      </c>
      <c r="B54" s="320" t="s">
        <v>392</v>
      </c>
      <c r="C54" s="320" t="s">
        <v>393</v>
      </c>
      <c r="D54" t="s">
        <v>394</v>
      </c>
      <c r="E54">
        <v>1398</v>
      </c>
      <c r="F54">
        <v>209050.21</v>
      </c>
      <c r="G54">
        <v>1521.79</v>
      </c>
      <c r="H54">
        <v>2127462.42</v>
      </c>
      <c r="I54">
        <v>209050.21</v>
      </c>
      <c r="J54">
        <v>1521.79</v>
      </c>
      <c r="K54">
        <v>2127462.42</v>
      </c>
      <c r="L54" t="s">
        <v>300</v>
      </c>
      <c r="M54" s="1">
        <v>44530</v>
      </c>
    </row>
    <row r="55" spans="1:13">
      <c r="A55" t="s">
        <v>294</v>
      </c>
      <c r="B55" s="320" t="s">
        <v>395</v>
      </c>
      <c r="C55" s="320" t="s">
        <v>439</v>
      </c>
      <c r="D55" t="s">
        <v>396</v>
      </c>
      <c r="E55">
        <v>7227</v>
      </c>
      <c r="F55">
        <v>294608.12</v>
      </c>
      <c r="G55">
        <v>46</v>
      </c>
      <c r="H55">
        <v>332442</v>
      </c>
      <c r="I55">
        <v>294608.12</v>
      </c>
      <c r="J55">
        <v>46</v>
      </c>
      <c r="K55">
        <v>332442</v>
      </c>
      <c r="L55" t="s">
        <v>300</v>
      </c>
      <c r="M55" s="1">
        <v>44530</v>
      </c>
    </row>
    <row r="56" spans="1:13">
      <c r="A56" t="s">
        <v>294</v>
      </c>
      <c r="B56" s="320" t="s">
        <v>397</v>
      </c>
      <c r="C56" s="320" t="s">
        <v>397</v>
      </c>
      <c r="D56" t="s">
        <v>398</v>
      </c>
      <c r="E56">
        <v>18532</v>
      </c>
      <c r="F56">
        <v>366391.61</v>
      </c>
      <c r="G56">
        <v>22.98</v>
      </c>
      <c r="H56">
        <v>425907.27</v>
      </c>
      <c r="I56">
        <v>3234010.1</v>
      </c>
      <c r="J56">
        <v>207.3</v>
      </c>
      <c r="K56">
        <v>3841683.6</v>
      </c>
      <c r="L56" t="s">
        <v>399</v>
      </c>
      <c r="M56" s="1">
        <v>44530</v>
      </c>
    </row>
    <row r="57" spans="1:13">
      <c r="A57" t="s">
        <v>294</v>
      </c>
      <c r="B57" s="320" t="s">
        <v>400</v>
      </c>
      <c r="C57" s="320">
        <v>2615565</v>
      </c>
      <c r="D57" t="s">
        <v>401</v>
      </c>
      <c r="E57">
        <v>19800</v>
      </c>
      <c r="F57">
        <v>666146.48</v>
      </c>
      <c r="G57">
        <v>32.15</v>
      </c>
      <c r="H57">
        <v>636570</v>
      </c>
      <c r="I57">
        <v>666146.48</v>
      </c>
      <c r="J57">
        <v>32.15</v>
      </c>
      <c r="K57">
        <v>636570</v>
      </c>
      <c r="L57" t="s">
        <v>300</v>
      </c>
      <c r="M57" s="1">
        <v>44530</v>
      </c>
    </row>
    <row r="58" spans="1:13">
      <c r="A58" t="s">
        <v>294</v>
      </c>
      <c r="B58" s="320" t="s">
        <v>402</v>
      </c>
      <c r="C58" s="320" t="s">
        <v>402</v>
      </c>
      <c r="D58" t="s">
        <v>403</v>
      </c>
      <c r="E58">
        <v>29051</v>
      </c>
      <c r="F58">
        <v>590290.98</v>
      </c>
      <c r="G58">
        <v>19.170000000000002</v>
      </c>
      <c r="H58">
        <v>556920.26</v>
      </c>
      <c r="I58">
        <v>450333.86</v>
      </c>
      <c r="J58">
        <v>14.42</v>
      </c>
      <c r="K58">
        <v>418915.42</v>
      </c>
      <c r="L58" t="s">
        <v>316</v>
      </c>
      <c r="M58" s="1">
        <v>44530</v>
      </c>
    </row>
    <row r="59" spans="1:13">
      <c r="A59" t="s">
        <v>294</v>
      </c>
      <c r="B59" s="320">
        <v>835699307</v>
      </c>
      <c r="C59" s="320">
        <v>2821481</v>
      </c>
      <c r="D59" t="s">
        <v>404</v>
      </c>
      <c r="E59">
        <v>12950</v>
      </c>
      <c r="F59">
        <v>553607.09</v>
      </c>
      <c r="G59">
        <v>121.85</v>
      </c>
      <c r="H59">
        <v>1577957.5</v>
      </c>
      <c r="I59">
        <v>553607.09</v>
      </c>
      <c r="J59">
        <v>121.85</v>
      </c>
      <c r="K59">
        <v>1577957.5</v>
      </c>
      <c r="L59" t="s">
        <v>300</v>
      </c>
      <c r="M59" s="1">
        <v>44530</v>
      </c>
    </row>
    <row r="60" spans="1:13">
      <c r="A60" t="s">
        <v>294</v>
      </c>
      <c r="B60" s="320" t="s">
        <v>405</v>
      </c>
      <c r="C60" s="320" t="s">
        <v>405</v>
      </c>
      <c r="D60" t="s">
        <v>406</v>
      </c>
      <c r="E60">
        <v>116536</v>
      </c>
      <c r="F60">
        <v>256211.3</v>
      </c>
      <c r="G60">
        <v>2.5099999999999998</v>
      </c>
      <c r="H60">
        <v>293020.93</v>
      </c>
      <c r="I60">
        <v>338087.72</v>
      </c>
      <c r="J60">
        <v>3.53</v>
      </c>
      <c r="K60">
        <v>411372.08</v>
      </c>
      <c r="L60" t="s">
        <v>333</v>
      </c>
      <c r="M60" s="1">
        <v>44530</v>
      </c>
    </row>
    <row r="61" spans="1:13">
      <c r="A61" t="s">
        <v>294</v>
      </c>
      <c r="B61" s="320" t="s">
        <v>407</v>
      </c>
      <c r="C61" s="320" t="s">
        <v>407</v>
      </c>
      <c r="D61" t="s">
        <v>408</v>
      </c>
      <c r="E61">
        <v>8805</v>
      </c>
      <c r="F61">
        <v>699270.47</v>
      </c>
      <c r="G61">
        <v>141.13999999999999</v>
      </c>
      <c r="H61">
        <v>1242741.75</v>
      </c>
      <c r="I61">
        <v>622857.92000000004</v>
      </c>
      <c r="J61">
        <v>124.5</v>
      </c>
      <c r="K61">
        <v>1096222.5</v>
      </c>
      <c r="L61" t="s">
        <v>296</v>
      </c>
      <c r="M61" s="1">
        <v>44530</v>
      </c>
    </row>
    <row r="62" spans="1:13">
      <c r="A62" t="s">
        <v>294</v>
      </c>
      <c r="B62" s="320">
        <v>874039100</v>
      </c>
      <c r="C62" s="320">
        <v>2113382</v>
      </c>
      <c r="D62" t="s">
        <v>409</v>
      </c>
      <c r="E62">
        <v>7300</v>
      </c>
      <c r="F62">
        <v>844973.45</v>
      </c>
      <c r="G62">
        <v>117.15</v>
      </c>
      <c r="H62">
        <v>855195</v>
      </c>
      <c r="I62">
        <v>844973.45</v>
      </c>
      <c r="J62">
        <v>117.15</v>
      </c>
      <c r="K62">
        <v>855195</v>
      </c>
      <c r="L62" t="s">
        <v>300</v>
      </c>
      <c r="M62" s="1">
        <v>44530</v>
      </c>
    </row>
    <row r="63" spans="1:13">
      <c r="A63" t="s">
        <v>294</v>
      </c>
      <c r="B63" s="320">
        <v>6869302</v>
      </c>
      <c r="C63" s="320">
        <v>6869302</v>
      </c>
      <c r="D63" t="s">
        <v>410</v>
      </c>
      <c r="E63">
        <v>7743</v>
      </c>
      <c r="F63">
        <v>232667.92</v>
      </c>
      <c r="G63">
        <v>39.78</v>
      </c>
      <c r="H63">
        <v>307995.23</v>
      </c>
      <c r="I63">
        <v>25799457</v>
      </c>
      <c r="J63">
        <v>4500</v>
      </c>
      <c r="K63">
        <v>34843500</v>
      </c>
      <c r="L63" t="s">
        <v>308</v>
      </c>
      <c r="M63" s="1">
        <v>44530</v>
      </c>
    </row>
    <row r="64" spans="1:13">
      <c r="A64" t="s">
        <v>294</v>
      </c>
      <c r="B64" s="320">
        <v>878742204</v>
      </c>
      <c r="C64" s="320">
        <v>2124533</v>
      </c>
      <c r="D64" t="s">
        <v>411</v>
      </c>
      <c r="E64">
        <v>15000</v>
      </c>
      <c r="F64">
        <v>340869.47</v>
      </c>
      <c r="G64">
        <v>26.49</v>
      </c>
      <c r="H64">
        <v>397350</v>
      </c>
      <c r="I64">
        <v>340869.47</v>
      </c>
      <c r="J64">
        <v>26.49</v>
      </c>
      <c r="K64">
        <v>397350</v>
      </c>
      <c r="L64" t="s">
        <v>300</v>
      </c>
      <c r="M64" s="1">
        <v>44530</v>
      </c>
    </row>
    <row r="65" spans="1:13">
      <c r="A65" t="s">
        <v>294</v>
      </c>
      <c r="B65" s="320">
        <v>5999330</v>
      </c>
      <c r="C65" s="320">
        <v>5999330</v>
      </c>
      <c r="D65" t="s">
        <v>412</v>
      </c>
      <c r="E65">
        <v>3050</v>
      </c>
      <c r="F65">
        <v>546282.9</v>
      </c>
      <c r="G65">
        <v>411.18</v>
      </c>
      <c r="H65">
        <v>1254092.51</v>
      </c>
      <c r="I65">
        <v>477815.13</v>
      </c>
      <c r="J65">
        <v>362.7</v>
      </c>
      <c r="K65">
        <v>1106235</v>
      </c>
      <c r="L65" t="s">
        <v>296</v>
      </c>
      <c r="M65" s="1">
        <v>44530</v>
      </c>
    </row>
    <row r="66" spans="1:13">
      <c r="A66" t="s">
        <v>294</v>
      </c>
      <c r="B66" s="320" t="s">
        <v>413</v>
      </c>
      <c r="C66" s="320" t="s">
        <v>413</v>
      </c>
      <c r="D66" t="s">
        <v>414</v>
      </c>
      <c r="E66">
        <v>27227</v>
      </c>
      <c r="F66">
        <v>274669.25</v>
      </c>
      <c r="G66">
        <v>8.6199999999999992</v>
      </c>
      <c r="H66">
        <v>234665.36</v>
      </c>
      <c r="I66">
        <v>362658.35</v>
      </c>
      <c r="J66">
        <v>12.1</v>
      </c>
      <c r="K66">
        <v>329446.7</v>
      </c>
      <c r="L66" t="s">
        <v>333</v>
      </c>
      <c r="M66" s="1">
        <v>44530</v>
      </c>
    </row>
    <row r="67" spans="1:13">
      <c r="A67" t="s">
        <v>294</v>
      </c>
      <c r="B67" s="320" t="s">
        <v>415</v>
      </c>
      <c r="C67" s="320" t="s">
        <v>416</v>
      </c>
      <c r="D67" t="s">
        <v>417</v>
      </c>
      <c r="E67">
        <v>20000</v>
      </c>
      <c r="F67">
        <v>223700</v>
      </c>
      <c r="G67">
        <v>17.28</v>
      </c>
      <c r="H67">
        <v>345600</v>
      </c>
      <c r="I67">
        <v>223700</v>
      </c>
      <c r="J67">
        <v>17.28</v>
      </c>
      <c r="K67">
        <v>345600</v>
      </c>
      <c r="L67" t="s">
        <v>300</v>
      </c>
      <c r="M67" s="1">
        <v>44530</v>
      </c>
    </row>
    <row r="68" spans="1:13">
      <c r="A68" t="s">
        <v>294</v>
      </c>
      <c r="B68" s="320" t="s">
        <v>418</v>
      </c>
      <c r="C68" s="320" t="s">
        <v>419</v>
      </c>
      <c r="D68" t="s">
        <v>420</v>
      </c>
      <c r="E68">
        <v>12700</v>
      </c>
      <c r="F68">
        <v>868697.36</v>
      </c>
      <c r="G68">
        <v>27.85</v>
      </c>
      <c r="H68">
        <v>353695</v>
      </c>
      <c r="I68">
        <v>868697.36</v>
      </c>
      <c r="J68">
        <v>27.85</v>
      </c>
      <c r="K68">
        <v>353695</v>
      </c>
      <c r="L68" t="s">
        <v>300</v>
      </c>
      <c r="M68" s="1">
        <v>44530</v>
      </c>
    </row>
    <row r="69" spans="1:13">
      <c r="A69" t="s">
        <v>294</v>
      </c>
      <c r="B69" s="320">
        <v>6916781</v>
      </c>
      <c r="C69" s="320">
        <v>6916781</v>
      </c>
      <c r="D69" t="s">
        <v>421</v>
      </c>
      <c r="E69">
        <v>16642</v>
      </c>
      <c r="F69">
        <v>282152.90999999997</v>
      </c>
      <c r="G69">
        <v>18.670000000000002</v>
      </c>
      <c r="H69">
        <v>310733.63</v>
      </c>
      <c r="I69">
        <v>386469.41</v>
      </c>
      <c r="J69">
        <v>25.47</v>
      </c>
      <c r="K69">
        <v>423871.74</v>
      </c>
      <c r="L69" t="s">
        <v>422</v>
      </c>
      <c r="M69" s="1">
        <v>44530</v>
      </c>
    </row>
    <row r="70" spans="1:13">
      <c r="A70" t="s">
        <v>294</v>
      </c>
      <c r="B70" s="320">
        <v>4031879</v>
      </c>
      <c r="C70" s="320">
        <v>4031879</v>
      </c>
      <c r="D70" t="s">
        <v>423</v>
      </c>
      <c r="E70">
        <v>28682</v>
      </c>
      <c r="F70">
        <v>595034.88</v>
      </c>
      <c r="G70">
        <v>32.200000000000003</v>
      </c>
      <c r="H70">
        <v>923442.69</v>
      </c>
      <c r="I70">
        <v>527523.68000000005</v>
      </c>
      <c r="J70">
        <v>28.4</v>
      </c>
      <c r="K70">
        <v>814568.8</v>
      </c>
      <c r="L70" t="s">
        <v>296</v>
      </c>
      <c r="M70" s="1">
        <v>44530</v>
      </c>
    </row>
    <row r="71" spans="1:13">
      <c r="A71" t="s">
        <v>294</v>
      </c>
      <c r="B71" s="320">
        <v>925458101</v>
      </c>
      <c r="C71" s="320" t="s">
        <v>424</v>
      </c>
      <c r="D71" t="s">
        <v>425</v>
      </c>
      <c r="E71">
        <v>17000</v>
      </c>
      <c r="F71">
        <v>244660.94</v>
      </c>
      <c r="G71">
        <v>11.1</v>
      </c>
      <c r="H71">
        <v>188700</v>
      </c>
      <c r="I71">
        <v>244660.94</v>
      </c>
      <c r="J71">
        <v>11.1</v>
      </c>
      <c r="K71">
        <v>188700</v>
      </c>
      <c r="L71" t="s">
        <v>300</v>
      </c>
      <c r="M71" s="1">
        <v>44530</v>
      </c>
    </row>
    <row r="72" spans="1:13">
      <c r="A72" t="s">
        <v>294</v>
      </c>
      <c r="B72" s="320">
        <v>6986041</v>
      </c>
      <c r="C72" s="320">
        <v>6986041</v>
      </c>
      <c r="D72" t="s">
        <v>426</v>
      </c>
      <c r="E72">
        <v>8000</v>
      </c>
      <c r="F72">
        <v>210938.62</v>
      </c>
      <c r="G72">
        <v>44.99</v>
      </c>
      <c r="H72">
        <v>359939.89</v>
      </c>
      <c r="I72">
        <v>23923604</v>
      </c>
      <c r="J72">
        <v>5090</v>
      </c>
      <c r="K72">
        <v>40720000</v>
      </c>
      <c r="L72" t="s">
        <v>308</v>
      </c>
      <c r="M72" s="1">
        <v>44530</v>
      </c>
    </row>
    <row r="73" spans="1:13">
      <c r="A73" t="s">
        <v>294</v>
      </c>
      <c r="B73" s="320" t="s">
        <v>427</v>
      </c>
      <c r="C73" s="320" t="s">
        <v>427</v>
      </c>
      <c r="D73" t="s">
        <v>428</v>
      </c>
      <c r="F73">
        <v>735096.44</v>
      </c>
      <c r="H73">
        <v>735096.44</v>
      </c>
      <c r="I73">
        <v>735096.44</v>
      </c>
      <c r="K73">
        <v>735096.44</v>
      </c>
      <c r="L73" t="s">
        <v>300</v>
      </c>
      <c r="M73" s="1">
        <v>44530</v>
      </c>
    </row>
    <row r="74" spans="1:13">
      <c r="A74" t="s">
        <v>294</v>
      </c>
      <c r="B74" s="320" t="s">
        <v>427</v>
      </c>
      <c r="C74" s="320" t="s">
        <v>427</v>
      </c>
      <c r="D74" t="s">
        <v>429</v>
      </c>
      <c r="E74">
        <v>20053.490000000002</v>
      </c>
      <c r="F74">
        <v>14731.56</v>
      </c>
      <c r="G74">
        <v>0.71</v>
      </c>
      <c r="H74">
        <v>14284.13</v>
      </c>
      <c r="I74">
        <v>20053.490000000002</v>
      </c>
      <c r="J74">
        <v>1</v>
      </c>
      <c r="K74">
        <v>20053.490000000002</v>
      </c>
      <c r="L74" t="s">
        <v>333</v>
      </c>
      <c r="M74" s="1">
        <v>44530</v>
      </c>
    </row>
    <row r="75" spans="1:13">
      <c r="A75" t="s">
        <v>294</v>
      </c>
      <c r="B75" s="320" t="s">
        <v>427</v>
      </c>
      <c r="C75" s="320" t="s">
        <v>427</v>
      </c>
      <c r="D75" t="s">
        <v>430</v>
      </c>
      <c r="E75">
        <v>32889.79</v>
      </c>
      <c r="F75">
        <v>35300.81</v>
      </c>
      <c r="G75">
        <v>1.0900000000000001</v>
      </c>
      <c r="H75">
        <v>35804.26</v>
      </c>
      <c r="I75">
        <v>32889.79</v>
      </c>
      <c r="J75">
        <v>1</v>
      </c>
      <c r="K75">
        <v>32889.79</v>
      </c>
      <c r="L75" t="s">
        <v>318</v>
      </c>
      <c r="M75" s="1">
        <v>44530</v>
      </c>
    </row>
    <row r="76" spans="1:13">
      <c r="A76" t="s">
        <v>294</v>
      </c>
      <c r="B76" s="320" t="s">
        <v>427</v>
      </c>
      <c r="C76" s="320" t="s">
        <v>427</v>
      </c>
      <c r="D76" t="s">
        <v>431</v>
      </c>
      <c r="E76">
        <v>23566.54</v>
      </c>
      <c r="F76">
        <v>27263.66</v>
      </c>
      <c r="G76">
        <v>1.1299999999999999</v>
      </c>
      <c r="H76">
        <v>26716.400000000001</v>
      </c>
      <c r="I76">
        <v>23566.54</v>
      </c>
      <c r="J76">
        <v>1</v>
      </c>
      <c r="K76">
        <v>23566.54</v>
      </c>
      <c r="L76" t="s">
        <v>296</v>
      </c>
      <c r="M76" s="1">
        <v>44530</v>
      </c>
    </row>
    <row r="77" spans="1:13">
      <c r="A77" t="s">
        <v>294</v>
      </c>
      <c r="B77" s="320" t="s">
        <v>427</v>
      </c>
      <c r="C77" s="320" t="s">
        <v>427</v>
      </c>
      <c r="D77" t="s">
        <v>432</v>
      </c>
      <c r="E77">
        <v>33223.25</v>
      </c>
      <c r="F77">
        <v>45070.87</v>
      </c>
      <c r="G77">
        <v>1.33</v>
      </c>
      <c r="H77">
        <v>44168.11</v>
      </c>
      <c r="I77">
        <v>33223.25</v>
      </c>
      <c r="J77">
        <v>1</v>
      </c>
      <c r="K77">
        <v>33223.25</v>
      </c>
      <c r="L77" t="s">
        <v>316</v>
      </c>
      <c r="M77" s="1">
        <v>44530</v>
      </c>
    </row>
    <row r="78" spans="1:13">
      <c r="A78" t="s">
        <v>294</v>
      </c>
      <c r="B78" s="320" t="s">
        <v>427</v>
      </c>
      <c r="C78" s="320" t="s">
        <v>427</v>
      </c>
      <c r="D78" t="s">
        <v>433</v>
      </c>
      <c r="E78">
        <v>12293136</v>
      </c>
      <c r="F78">
        <v>115297.42</v>
      </c>
      <c r="G78">
        <v>0.01</v>
      </c>
      <c r="H78">
        <v>108663.8</v>
      </c>
      <c r="I78">
        <v>12293136</v>
      </c>
      <c r="J78">
        <v>1</v>
      </c>
      <c r="K78">
        <v>12293136</v>
      </c>
      <c r="L78" t="s">
        <v>308</v>
      </c>
      <c r="M78" s="1">
        <v>44530</v>
      </c>
    </row>
    <row r="79" spans="1:13">
      <c r="A79" t="s">
        <v>294</v>
      </c>
      <c r="B79" s="320" t="s">
        <v>427</v>
      </c>
      <c r="C79" s="320" t="s">
        <v>427</v>
      </c>
      <c r="D79" t="s">
        <v>434</v>
      </c>
      <c r="E79">
        <v>129236.81</v>
      </c>
      <c r="F79">
        <v>14964.28</v>
      </c>
      <c r="G79">
        <v>0.11</v>
      </c>
      <c r="H79">
        <v>14306.87</v>
      </c>
      <c r="I79">
        <v>129236.81</v>
      </c>
      <c r="J79">
        <v>1</v>
      </c>
      <c r="K79">
        <v>129236.81</v>
      </c>
      <c r="L79" t="s">
        <v>435</v>
      </c>
      <c r="M79" s="1">
        <v>44530</v>
      </c>
    </row>
    <row r="80" spans="1:13">
      <c r="A80" t="s">
        <v>294</v>
      </c>
      <c r="B80" s="320" t="s">
        <v>427</v>
      </c>
      <c r="C80" s="320" t="s">
        <v>427</v>
      </c>
      <c r="D80" t="s">
        <v>436</v>
      </c>
      <c r="E80">
        <v>209362.52</v>
      </c>
      <c r="F80">
        <v>22893.040000000001</v>
      </c>
      <c r="G80">
        <v>0.11</v>
      </c>
      <c r="H80">
        <v>23210.92</v>
      </c>
      <c r="I80">
        <v>209362.52</v>
      </c>
      <c r="J80">
        <v>1</v>
      </c>
      <c r="K80">
        <v>209362.52</v>
      </c>
      <c r="L80" t="s">
        <v>399</v>
      </c>
      <c r="M80" s="1">
        <v>44530</v>
      </c>
    </row>
    <row r="81" spans="1:13">
      <c r="A81" t="s">
        <v>294</v>
      </c>
      <c r="B81" s="320" t="s">
        <v>427</v>
      </c>
      <c r="C81" s="320" t="s">
        <v>427</v>
      </c>
      <c r="D81" t="s">
        <v>437</v>
      </c>
      <c r="E81">
        <v>8247.9500000000007</v>
      </c>
      <c r="F81">
        <v>6121.76</v>
      </c>
      <c r="G81">
        <v>0.73</v>
      </c>
      <c r="H81">
        <v>6046.44</v>
      </c>
      <c r="I81">
        <v>8247.9500000000007</v>
      </c>
      <c r="J81">
        <v>1</v>
      </c>
      <c r="K81">
        <v>8247.9500000000007</v>
      </c>
      <c r="L81" t="s">
        <v>422</v>
      </c>
      <c r="M81" s="1">
        <v>44530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2021-12-03T16:40:50Z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