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I15" i="7"/>
  <c r="H15" i="7"/>
  <c r="T14" i="7"/>
  <c r="U14" i="7" s="1"/>
  <c r="R14" i="7"/>
  <c r="S14" i="7" s="1"/>
  <c r="P14" i="7"/>
  <c r="Q14" i="7" s="1"/>
  <c r="H14" i="7"/>
  <c r="I14" i="7" s="1"/>
  <c r="T13" i="7"/>
  <c r="U13" i="7" s="1"/>
  <c r="S13" i="7"/>
  <c r="R13" i="7"/>
  <c r="P13" i="7"/>
  <c r="Q13" i="7" s="1"/>
  <c r="H13" i="7"/>
  <c r="I13" i="7" s="1"/>
  <c r="T12" i="7"/>
  <c r="U12" i="7" s="1"/>
  <c r="R12" i="7"/>
  <c r="S12" i="7" s="1"/>
  <c r="P12" i="7"/>
  <c r="Q12" i="7" s="1"/>
  <c r="H12" i="7"/>
  <c r="I12" i="7" s="1"/>
  <c r="T11" i="7"/>
  <c r="U11" i="7" s="1"/>
  <c r="R11" i="7"/>
  <c r="S11" i="7" s="1"/>
  <c r="P11" i="7"/>
  <c r="Q11" i="7" s="1"/>
  <c r="H11" i="7"/>
  <c r="I11" i="7" s="1"/>
  <c r="F72" i="7"/>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E72" i="12"/>
  <c r="D51" i="1" l="1"/>
  <c r="D50" i="1"/>
  <c r="D49" i="1"/>
  <c r="A3" i="2"/>
  <c r="Q3" i="2" s="1"/>
  <c r="R3" i="2" s="1"/>
  <c r="D18" i="3"/>
  <c r="D14" i="1" s="1"/>
  <c r="H79" i="2"/>
  <c r="E12" i="3"/>
  <c r="F12" i="3"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c r="H52" i="7"/>
  <c r="I52" i="7" s="1"/>
  <c r="P52" i="7"/>
  <c r="Q52" i="7" s="1"/>
  <c r="R52" i="7"/>
  <c r="S52" i="7" s="1"/>
  <c r="T52" i="7"/>
  <c r="U52" i="7" s="1"/>
  <c r="H53" i="7"/>
  <c r="I53" i="7" s="1"/>
  <c r="P53" i="7"/>
  <c r="Q53" i="7" s="1"/>
  <c r="R53" i="7"/>
  <c r="S53" i="7" s="1"/>
  <c r="T53" i="7"/>
  <c r="U53" i="7"/>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H57" i="7"/>
  <c r="I57" i="7" s="1"/>
  <c r="P57" i="7"/>
  <c r="Q57" i="7" s="1"/>
  <c r="R57" i="7"/>
  <c r="S57" i="7" s="1"/>
  <c r="T57" i="7"/>
  <c r="U57" i="7"/>
  <c r="R58" i="7"/>
  <c r="S58" i="7" s="1"/>
  <c r="T58" i="7"/>
  <c r="U58" i="7" s="1"/>
  <c r="O51" i="12"/>
  <c r="P51" i="12"/>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c r="S58" i="12"/>
  <c r="T58" i="12" s="1"/>
  <c r="O59" i="12"/>
  <c r="P59" i="12"/>
  <c r="S59" i="12"/>
  <c r="T59" i="12" s="1"/>
  <c r="O60" i="12"/>
  <c r="P60" i="12" s="1"/>
  <c r="S60" i="12"/>
  <c r="T60" i="12" s="1"/>
  <c r="K51" i="12"/>
  <c r="L51" i="12" s="1"/>
  <c r="K52" i="12"/>
  <c r="L52" i="12" s="1"/>
  <c r="K53" i="12"/>
  <c r="L53" i="12" s="1"/>
  <c r="K54" i="12"/>
  <c r="L54" i="12" s="1"/>
  <c r="K55" i="12"/>
  <c r="L55" i="12" s="1"/>
  <c r="K56" i="12"/>
  <c r="L56" i="12" s="1"/>
  <c r="K57" i="12"/>
  <c r="L57" i="12" s="1"/>
  <c r="K58" i="12"/>
  <c r="L58" i="12" s="1"/>
  <c r="K59" i="12"/>
  <c r="L59" i="12" s="1"/>
  <c r="K60" i="12"/>
  <c r="L60" i="12" s="1"/>
  <c r="G51" i="12"/>
  <c r="H51" i="12" s="1"/>
  <c r="G52" i="12"/>
  <c r="H52" i="12" s="1"/>
  <c r="G53" i="12"/>
  <c r="H53" i="12" s="1"/>
  <c r="G54" i="12"/>
  <c r="H54" i="12" s="1"/>
  <c r="G55" i="12"/>
  <c r="H55" i="12" s="1"/>
  <c r="G56" i="12"/>
  <c r="H56" i="12" s="1"/>
  <c r="G57" i="12"/>
  <c r="H57" i="12" s="1"/>
  <c r="G58" i="12"/>
  <c r="H58" i="12" s="1"/>
  <c r="G59" i="12"/>
  <c r="H59" i="12" s="1"/>
  <c r="G60" i="12"/>
  <c r="H60" i="12" s="1"/>
  <c r="A73" i="2"/>
  <c r="Q73" i="2" s="1"/>
  <c r="R73" i="2" s="1"/>
  <c r="S73" i="2" s="1"/>
  <c r="A74" i="2"/>
  <c r="E74" i="2" s="1"/>
  <c r="F74" i="2" s="1"/>
  <c r="G74" i="2" s="1"/>
  <c r="F4" i="9"/>
  <c r="G4" i="9" s="1"/>
  <c r="S65" i="12"/>
  <c r="T65" i="12" s="1"/>
  <c r="O65" i="12"/>
  <c r="P65" i="12" s="1"/>
  <c r="K65" i="12"/>
  <c r="L65" i="12" s="1"/>
  <c r="G65" i="12"/>
  <c r="H65" i="12" s="1"/>
  <c r="T3" i="7"/>
  <c r="T4" i="7"/>
  <c r="T5" i="7"/>
  <c r="T6" i="7"/>
  <c r="T7" i="7"/>
  <c r="T8" i="7"/>
  <c r="T9" i="7"/>
  <c r="T10" i="7"/>
  <c r="T19" i="7"/>
  <c r="T20" i="7"/>
  <c r="T21" i="7"/>
  <c r="T22" i="7"/>
  <c r="T23" i="7"/>
  <c r="T24" i="7"/>
  <c r="T25" i="7"/>
  <c r="T26" i="7"/>
  <c r="U26" i="7" s="1"/>
  <c r="T27" i="7"/>
  <c r="U27" i="7" s="1"/>
  <c r="T28" i="7"/>
  <c r="U28" i="7" s="1"/>
  <c r="T29" i="7"/>
  <c r="T30" i="7"/>
  <c r="U30" i="7" s="1"/>
  <c r="T31" i="7"/>
  <c r="U31" i="7" s="1"/>
  <c r="T32" i="7"/>
  <c r="U32" i="7" s="1"/>
  <c r="T33" i="7"/>
  <c r="T34" i="7"/>
  <c r="U34" i="7" s="1"/>
  <c r="T35" i="7"/>
  <c r="U35" i="7" s="1"/>
  <c r="T36" i="7"/>
  <c r="U36" i="7" s="1"/>
  <c r="T37" i="7"/>
  <c r="T38" i="7"/>
  <c r="U38" i="7" s="1"/>
  <c r="T39" i="7"/>
  <c r="U39" i="7" s="1"/>
  <c r="T40" i="7"/>
  <c r="U40" i="7" s="1"/>
  <c r="T41" i="7"/>
  <c r="U41" i="7" s="1"/>
  <c r="T42" i="7"/>
  <c r="U42" i="7" s="1"/>
  <c r="T43" i="7"/>
  <c r="U43" i="7" s="1"/>
  <c r="T59" i="7"/>
  <c r="T60" i="7"/>
  <c r="T61" i="7"/>
  <c r="T62" i="7"/>
  <c r="T63" i="7"/>
  <c r="T64" i="7"/>
  <c r="T65" i="7"/>
  <c r="T66" i="7"/>
  <c r="T67" i="7"/>
  <c r="T68" i="7"/>
  <c r="T69" i="7"/>
  <c r="T70" i="7"/>
  <c r="T71" i="7"/>
  <c r="R3" i="7"/>
  <c r="R4" i="7"/>
  <c r="R5" i="7"/>
  <c r="R6" i="7"/>
  <c r="R7" i="7"/>
  <c r="R8" i="7"/>
  <c r="R9" i="7"/>
  <c r="R10" i="7"/>
  <c r="R19" i="7"/>
  <c r="R20" i="7"/>
  <c r="R21" i="7"/>
  <c r="R22" i="7"/>
  <c r="R23" i="7"/>
  <c r="R24" i="7"/>
  <c r="R25" i="7"/>
  <c r="R26" i="7"/>
  <c r="S26" i="7" s="1"/>
  <c r="R27" i="7"/>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59" i="7"/>
  <c r="R60" i="7"/>
  <c r="R61" i="7"/>
  <c r="R62" i="7"/>
  <c r="R63" i="7"/>
  <c r="R64" i="7"/>
  <c r="R65" i="7"/>
  <c r="R66" i="7"/>
  <c r="R67" i="7"/>
  <c r="R68" i="7"/>
  <c r="R69" i="7"/>
  <c r="R70" i="7"/>
  <c r="R71" i="7"/>
  <c r="P3" i="7"/>
  <c r="P4" i="7"/>
  <c r="P5" i="7"/>
  <c r="P6" i="7"/>
  <c r="P7" i="7"/>
  <c r="P8" i="7"/>
  <c r="P9" i="7"/>
  <c r="P10" i="7"/>
  <c r="P19" i="7"/>
  <c r="P20" i="7"/>
  <c r="P21" i="7"/>
  <c r="P22" i="7"/>
  <c r="P23" i="7"/>
  <c r="P24" i="7"/>
  <c r="P25" i="7"/>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58" i="7"/>
  <c r="Q58" i="7" s="1"/>
  <c r="P59" i="7"/>
  <c r="P60" i="7"/>
  <c r="P61" i="7"/>
  <c r="P62" i="7"/>
  <c r="P63" i="7"/>
  <c r="P64" i="7"/>
  <c r="P65" i="7"/>
  <c r="P66" i="7"/>
  <c r="P67" i="7"/>
  <c r="P68" i="7"/>
  <c r="P69" i="7"/>
  <c r="P70" i="7"/>
  <c r="P71" i="7"/>
  <c r="G72" i="7"/>
  <c r="U29" i="7"/>
  <c r="U33" i="7"/>
  <c r="U37" i="7"/>
  <c r="S27" i="7"/>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3" i="7"/>
  <c r="I3" i="7" s="1"/>
  <c r="H4" i="7"/>
  <c r="I4" i="7" s="1"/>
  <c r="H5" i="7"/>
  <c r="H6" i="7"/>
  <c r="H7" i="7"/>
  <c r="I7" i="7" s="1"/>
  <c r="H8" i="7"/>
  <c r="I8" i="7" s="1"/>
  <c r="H9" i="7"/>
  <c r="H10" i="7"/>
  <c r="I10" i="7"/>
  <c r="H19" i="7"/>
  <c r="I19" i="7" s="1"/>
  <c r="H20" i="7"/>
  <c r="I20" i="7" s="1"/>
  <c r="H21" i="7"/>
  <c r="I21" i="7" s="1"/>
  <c r="H22" i="7"/>
  <c r="I22" i="7" s="1"/>
  <c r="H23" i="7"/>
  <c r="I23" i="7" s="1"/>
  <c r="H24" i="7"/>
  <c r="I24" i="7" s="1"/>
  <c r="H25" i="7"/>
  <c r="I25" i="7" s="1"/>
  <c r="H2" i="7"/>
  <c r="I2" i="7" s="1"/>
  <c r="I5" i="7"/>
  <c r="I6" i="7"/>
  <c r="I9" i="7"/>
  <c r="S3" i="12"/>
  <c r="T3" i="12" s="1"/>
  <c r="S4" i="12"/>
  <c r="T4" i="12" s="1"/>
  <c r="S5" i="12"/>
  <c r="T5" i="12" s="1"/>
  <c r="S6" i="12"/>
  <c r="T6" i="12" s="1"/>
  <c r="S7" i="12"/>
  <c r="T7" i="12" s="1"/>
  <c r="S8" i="12"/>
  <c r="T8" i="12" s="1"/>
  <c r="S9" i="12"/>
  <c r="T9"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6" i="12"/>
  <c r="T66" i="12" s="1"/>
  <c r="S67" i="12"/>
  <c r="T67" i="12" s="1"/>
  <c r="S68" i="12"/>
  <c r="T68" i="12" s="1"/>
  <c r="O3" i="12"/>
  <c r="P3" i="12" s="1"/>
  <c r="O4" i="12"/>
  <c r="P4" i="12" s="1"/>
  <c r="O5" i="12"/>
  <c r="P5" i="12" s="1"/>
  <c r="O6" i="12"/>
  <c r="P6" i="12" s="1"/>
  <c r="O7" i="12"/>
  <c r="P7" i="12" s="1"/>
  <c r="O8" i="12"/>
  <c r="P8" i="12" s="1"/>
  <c r="O9" i="12"/>
  <c r="P9"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6" i="12"/>
  <c r="P66" i="12" s="1"/>
  <c r="O67" i="12"/>
  <c r="P67" i="12" s="1"/>
  <c r="O68" i="12"/>
  <c r="P68" i="12" s="1"/>
  <c r="K32" i="12"/>
  <c r="L32" i="12" s="1"/>
  <c r="K33" i="12"/>
  <c r="L33" i="12" s="1"/>
  <c r="K34" i="12"/>
  <c r="L34" i="12" s="1"/>
  <c r="K35" i="12"/>
  <c r="L35" i="12" s="1"/>
  <c r="K36" i="12"/>
  <c r="L36" i="12" s="1"/>
  <c r="K37" i="12"/>
  <c r="L37" i="12" s="1"/>
  <c r="K38" i="12"/>
  <c r="L38" i="12" s="1"/>
  <c r="K39" i="12"/>
  <c r="L39" i="12"/>
  <c r="K40" i="12"/>
  <c r="L40" i="12"/>
  <c r="K41" i="12"/>
  <c r="L41" i="12"/>
  <c r="K42" i="12"/>
  <c r="L42" i="12"/>
  <c r="K43" i="12"/>
  <c r="L43" i="12"/>
  <c r="K44" i="12"/>
  <c r="L44" i="12"/>
  <c r="K45" i="12"/>
  <c r="L45" i="12"/>
  <c r="K46" i="12"/>
  <c r="L46" i="12"/>
  <c r="K47" i="12"/>
  <c r="L47" i="12"/>
  <c r="K48" i="12"/>
  <c r="L48" i="12"/>
  <c r="K49" i="12"/>
  <c r="L49" i="12"/>
  <c r="K50" i="12"/>
  <c r="L50" i="12"/>
  <c r="K61" i="12"/>
  <c r="L61" i="12"/>
  <c r="K62" i="12"/>
  <c r="L62" i="12"/>
  <c r="K63" i="12"/>
  <c r="L63" i="12"/>
  <c r="K64" i="12"/>
  <c r="L64" i="12"/>
  <c r="K66" i="12"/>
  <c r="L66" i="12"/>
  <c r="K67" i="12"/>
  <c r="L67" i="12"/>
  <c r="K68" i="12"/>
  <c r="L68"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6" i="12"/>
  <c r="H66" i="12" s="1"/>
  <c r="G67" i="12"/>
  <c r="H67" i="12" s="1"/>
  <c r="G68" i="12"/>
  <c r="H68" i="12" s="1"/>
  <c r="A4" i="2"/>
  <c r="A5" i="2"/>
  <c r="A6" i="2"/>
  <c r="A7" i="2"/>
  <c r="E7" i="2"/>
  <c r="A8" i="2"/>
  <c r="M8" i="2" s="1"/>
  <c r="N8" i="2" s="1"/>
  <c r="O8" i="2" s="1"/>
  <c r="A9" i="2"/>
  <c r="E9" i="2" s="1"/>
  <c r="F9" i="2" s="1"/>
  <c r="G9" i="2" s="1"/>
  <c r="A10" i="2"/>
  <c r="A11" i="2"/>
  <c r="A12" i="2"/>
  <c r="A13" i="2"/>
  <c r="I13" i="2" s="1"/>
  <c r="J13" i="2" s="1"/>
  <c r="K13" i="2" s="1"/>
  <c r="A14" i="2"/>
  <c r="A15" i="2"/>
  <c r="A16" i="2"/>
  <c r="A17" i="2"/>
  <c r="A18" i="2"/>
  <c r="A19" i="2"/>
  <c r="E19" i="2" s="1"/>
  <c r="F19" i="2" s="1"/>
  <c r="G19" i="2" s="1"/>
  <c r="A20" i="2"/>
  <c r="A21" i="2"/>
  <c r="A22" i="2"/>
  <c r="A23" i="2"/>
  <c r="E23" i="2" s="1"/>
  <c r="F23" i="2" s="1"/>
  <c r="G23" i="2" s="1"/>
  <c r="A24" i="2"/>
  <c r="M24" i="2" s="1"/>
  <c r="N24" i="2" s="1"/>
  <c r="O24" i="2" s="1"/>
  <c r="A25" i="2"/>
  <c r="E25" i="2" s="1"/>
  <c r="F25" i="2" s="1"/>
  <c r="G25" i="2" s="1"/>
  <c r="A26" i="2"/>
  <c r="A27" i="2"/>
  <c r="A28" i="2"/>
  <c r="A29" i="2"/>
  <c r="I29" i="2" s="1"/>
  <c r="J29" i="2" s="1"/>
  <c r="K29" i="2" s="1"/>
  <c r="A30" i="2"/>
  <c r="A31" i="2"/>
  <c r="A32" i="2"/>
  <c r="A33" i="2"/>
  <c r="A34" i="2"/>
  <c r="M34" i="2" s="1"/>
  <c r="A35" i="2"/>
  <c r="E35" i="2" s="1"/>
  <c r="F35" i="2" s="1"/>
  <c r="G35" i="2" s="1"/>
  <c r="A36" i="2"/>
  <c r="I36" i="2" s="1"/>
  <c r="J36" i="2" s="1"/>
  <c r="K36" i="2" s="1"/>
  <c r="A37" i="2"/>
  <c r="E37" i="2" s="1"/>
  <c r="F37" i="2" s="1"/>
  <c r="G37" i="2" s="1"/>
  <c r="A38" i="2"/>
  <c r="A39" i="2"/>
  <c r="A40" i="2"/>
  <c r="A41" i="2"/>
  <c r="E41" i="2" s="1"/>
  <c r="F41" i="2" s="1"/>
  <c r="G41" i="2" s="1"/>
  <c r="A42" i="2"/>
  <c r="M42" i="2" s="1"/>
  <c r="A43" i="2"/>
  <c r="E43" i="2" s="1"/>
  <c r="F43" i="2" s="1"/>
  <c r="G43" i="2" s="1"/>
  <c r="A44" i="2"/>
  <c r="I44" i="2"/>
  <c r="J44" i="2" s="1"/>
  <c r="K44" i="2" s="1"/>
  <c r="A45" i="2"/>
  <c r="E45" i="2" s="1"/>
  <c r="F45" i="2" s="1"/>
  <c r="G45" i="2" s="1"/>
  <c r="A46" i="2"/>
  <c r="A47" i="2"/>
  <c r="A48" i="2"/>
  <c r="A49" i="2"/>
  <c r="E49" i="2" s="1"/>
  <c r="F49" i="2" s="1"/>
  <c r="G49" i="2" s="1"/>
  <c r="A50" i="2"/>
  <c r="A51" i="2"/>
  <c r="E51" i="2" s="1"/>
  <c r="F51" i="2" s="1"/>
  <c r="G51" i="2" s="1"/>
  <c r="A52" i="2"/>
  <c r="I52" i="2" s="1"/>
  <c r="J52" i="2" s="1"/>
  <c r="K52" i="2" s="1"/>
  <c r="A53" i="2"/>
  <c r="E53" i="2" s="1"/>
  <c r="F53" i="2" s="1"/>
  <c r="G53" i="2" s="1"/>
  <c r="A54" i="2"/>
  <c r="A55" i="2"/>
  <c r="A56" i="2"/>
  <c r="I56" i="2" s="1"/>
  <c r="J56" i="2" s="1"/>
  <c r="K56" i="2" s="1"/>
  <c r="A57" i="2"/>
  <c r="A58" i="2"/>
  <c r="A59" i="2"/>
  <c r="A60" i="2"/>
  <c r="A61" i="2"/>
  <c r="A62" i="2"/>
  <c r="A63" i="2"/>
  <c r="E63" i="2" s="1"/>
  <c r="F63" i="2" s="1"/>
  <c r="G63" i="2" s="1"/>
  <c r="A64" i="2"/>
  <c r="E64" i="2" s="1"/>
  <c r="F64" i="2" s="1"/>
  <c r="G64" i="2" s="1"/>
  <c r="A65" i="2"/>
  <c r="E65" i="2" s="1"/>
  <c r="F65" i="2" s="1"/>
  <c r="G65" i="2" s="1"/>
  <c r="A66" i="2"/>
  <c r="M66" i="2" s="1"/>
  <c r="N66" i="2" s="1"/>
  <c r="O66" i="2" s="1"/>
  <c r="A67" i="2"/>
  <c r="A68" i="2"/>
  <c r="A69" i="2"/>
  <c r="A70" i="2"/>
  <c r="A71" i="2"/>
  <c r="E71" i="2" s="1"/>
  <c r="F71" i="2" s="1"/>
  <c r="G71" i="2" s="1"/>
  <c r="A72" i="2"/>
  <c r="E72" i="2" s="1"/>
  <c r="F72" i="2" s="1"/>
  <c r="G72" i="2" s="1"/>
  <c r="I25" i="2"/>
  <c r="I9" i="2"/>
  <c r="I40" i="2"/>
  <c r="J40" i="2" s="1"/>
  <c r="K40" i="2" s="1"/>
  <c r="E29" i="2"/>
  <c r="E13" i="2"/>
  <c r="M3" i="2"/>
  <c r="E3" i="2"/>
  <c r="E70" i="2"/>
  <c r="F70" i="2" s="1"/>
  <c r="G70" i="2" s="1"/>
  <c r="Q66" i="2"/>
  <c r="E66" i="2"/>
  <c r="Q62" i="2"/>
  <c r="E62" i="2"/>
  <c r="Q60" i="2"/>
  <c r="Q58" i="2"/>
  <c r="M58" i="2"/>
  <c r="N58" i="2" s="1"/>
  <c r="E58" i="2"/>
  <c r="F58" i="2" s="1"/>
  <c r="G58" i="2" s="1"/>
  <c r="Q54" i="2"/>
  <c r="M54" i="2"/>
  <c r="E54" i="2"/>
  <c r="E52" i="2"/>
  <c r="Q52" i="2"/>
  <c r="E50" i="2"/>
  <c r="F50" i="2" s="1"/>
  <c r="G50" i="2" s="1"/>
  <c r="Q46" i="2"/>
  <c r="R46" i="2" s="1"/>
  <c r="S46" i="2" s="1"/>
  <c r="M46" i="2"/>
  <c r="N46" i="2" s="1"/>
  <c r="O46" i="2" s="1"/>
  <c r="E46" i="2"/>
  <c r="F46" i="2" s="1"/>
  <c r="G46" i="2" s="1"/>
  <c r="E44" i="2"/>
  <c r="F44" i="2" s="1"/>
  <c r="G44" i="2" s="1"/>
  <c r="Q44" i="2"/>
  <c r="R44" i="2" s="1"/>
  <c r="S44" i="2" s="1"/>
  <c r="Q42" i="2"/>
  <c r="R42" i="2" s="1"/>
  <c r="S42" i="2" s="1"/>
  <c r="N42" i="2"/>
  <c r="O42" i="2" s="1"/>
  <c r="E42" i="2"/>
  <c r="F42" i="2" s="1"/>
  <c r="G42" i="2" s="1"/>
  <c r="Q40" i="2"/>
  <c r="R40" i="2" s="1"/>
  <c r="S40" i="2" s="1"/>
  <c r="Q38" i="2"/>
  <c r="R38" i="2" s="1"/>
  <c r="S38" i="2" s="1"/>
  <c r="M38" i="2"/>
  <c r="N38" i="2" s="1"/>
  <c r="O38" i="2" s="1"/>
  <c r="E38" i="2"/>
  <c r="F38" i="2" s="1"/>
  <c r="G38" i="2" s="1"/>
  <c r="E36" i="2"/>
  <c r="F36" i="2" s="1"/>
  <c r="G36" i="2" s="1"/>
  <c r="Q36" i="2"/>
  <c r="R36" i="2" s="1"/>
  <c r="S36" i="2" s="1"/>
  <c r="Q34" i="2"/>
  <c r="R34" i="2" s="1"/>
  <c r="S34" i="2" s="1"/>
  <c r="N34" i="2"/>
  <c r="O34" i="2" s="1"/>
  <c r="E34" i="2"/>
  <c r="F34" i="2" s="1"/>
  <c r="G34" i="2" s="1"/>
  <c r="Q32" i="2"/>
  <c r="R32" i="2" s="1"/>
  <c r="S32" i="2" s="1"/>
  <c r="I30" i="2"/>
  <c r="Q30" i="2"/>
  <c r="M30" i="2"/>
  <c r="E30" i="2"/>
  <c r="F30" i="2" s="1"/>
  <c r="G30" i="2" s="1"/>
  <c r="I26" i="2"/>
  <c r="Q26" i="2"/>
  <c r="M26" i="2"/>
  <c r="N26" i="2" s="1"/>
  <c r="O26" i="2" s="1"/>
  <c r="E26" i="2"/>
  <c r="I24" i="2"/>
  <c r="E24" i="2"/>
  <c r="Q24" i="2"/>
  <c r="Q22" i="2"/>
  <c r="E22" i="2"/>
  <c r="I20" i="2"/>
  <c r="E20" i="2"/>
  <c r="F20" i="2" s="1"/>
  <c r="G20" i="2" s="1"/>
  <c r="Q20" i="2"/>
  <c r="I18" i="2"/>
  <c r="M18" i="2"/>
  <c r="I16" i="2"/>
  <c r="I14" i="2"/>
  <c r="Q14" i="2"/>
  <c r="M14" i="2"/>
  <c r="E14" i="2"/>
  <c r="E12" i="2"/>
  <c r="I10" i="2"/>
  <c r="Q10" i="2"/>
  <c r="M10" i="2"/>
  <c r="E10" i="2"/>
  <c r="I8" i="2"/>
  <c r="E8" i="2"/>
  <c r="Q8" i="2"/>
  <c r="Q6" i="2"/>
  <c r="E6" i="2"/>
  <c r="I4" i="2"/>
  <c r="E4" i="2"/>
  <c r="Q4" i="2"/>
  <c r="I3" i="2"/>
  <c r="I66" i="2"/>
  <c r="I58" i="2"/>
  <c r="I54" i="2"/>
  <c r="I46" i="2"/>
  <c r="J46" i="2" s="1"/>
  <c r="K46" i="2" s="1"/>
  <c r="I42" i="2"/>
  <c r="J42" i="2" s="1"/>
  <c r="K42" i="2" s="1"/>
  <c r="I38" i="2"/>
  <c r="J38" i="2" s="1"/>
  <c r="K38" i="2" s="1"/>
  <c r="I34" i="2"/>
  <c r="J34" i="2" s="1"/>
  <c r="K34" i="2" s="1"/>
  <c r="M60" i="2"/>
  <c r="M52" i="2"/>
  <c r="M44" i="2"/>
  <c r="N44" i="2" s="1"/>
  <c r="O44" i="2" s="1"/>
  <c r="M36" i="2"/>
  <c r="N36" i="2" s="1"/>
  <c r="O36" i="2" s="1"/>
  <c r="M20" i="2"/>
  <c r="M12" i="2"/>
  <c r="M4" i="2"/>
  <c r="Q68" i="2"/>
  <c r="Q71" i="2"/>
  <c r="M71" i="2"/>
  <c r="M69" i="2"/>
  <c r="M67" i="2"/>
  <c r="Q65" i="2"/>
  <c r="M65" i="2"/>
  <c r="Q63" i="2"/>
  <c r="M63" i="2"/>
  <c r="M61" i="2"/>
  <c r="N61" i="2" s="1"/>
  <c r="O61" i="2" s="1"/>
  <c r="M59" i="2"/>
  <c r="M57" i="2"/>
  <c r="M55" i="2"/>
  <c r="Q53" i="2"/>
  <c r="M53" i="2"/>
  <c r="Q51" i="2"/>
  <c r="R51" i="2" s="1"/>
  <c r="S51" i="2" s="1"/>
  <c r="M51" i="2"/>
  <c r="N51" i="2" s="1"/>
  <c r="O51" i="2" s="1"/>
  <c r="Q49" i="2"/>
  <c r="R49" i="2" s="1"/>
  <c r="S49" i="2" s="1"/>
  <c r="M49" i="2"/>
  <c r="N49" i="2" s="1"/>
  <c r="O49" i="2" s="1"/>
  <c r="M47" i="2"/>
  <c r="N47" i="2" s="1"/>
  <c r="O47" i="2" s="1"/>
  <c r="Q45" i="2"/>
  <c r="R45" i="2" s="1"/>
  <c r="S45" i="2" s="1"/>
  <c r="M45" i="2"/>
  <c r="N45" i="2"/>
  <c r="O45" i="2" s="1"/>
  <c r="Q43" i="2"/>
  <c r="R43" i="2" s="1"/>
  <c r="S43" i="2" s="1"/>
  <c r="M43" i="2"/>
  <c r="N43" i="2" s="1"/>
  <c r="O43" i="2" s="1"/>
  <c r="Q41" i="2"/>
  <c r="R41" i="2" s="1"/>
  <c r="S41" i="2" s="1"/>
  <c r="M41" i="2"/>
  <c r="N41" i="2" s="1"/>
  <c r="O41" i="2" s="1"/>
  <c r="M39" i="2"/>
  <c r="N39" i="2" s="1"/>
  <c r="O39" i="2" s="1"/>
  <c r="Q37" i="2"/>
  <c r="R37" i="2" s="1"/>
  <c r="S37" i="2" s="1"/>
  <c r="M37" i="2"/>
  <c r="N37" i="2" s="1"/>
  <c r="O37" i="2" s="1"/>
  <c r="Q35" i="2"/>
  <c r="R35" i="2" s="1"/>
  <c r="S35" i="2" s="1"/>
  <c r="M35" i="2"/>
  <c r="N35" i="2" s="1"/>
  <c r="O35" i="2" s="1"/>
  <c r="Q33" i="2"/>
  <c r="R33" i="2" s="1"/>
  <c r="S33" i="2" s="1"/>
  <c r="Q29" i="2"/>
  <c r="M29" i="2"/>
  <c r="M27" i="2"/>
  <c r="Q25" i="2"/>
  <c r="M25" i="2"/>
  <c r="Q23" i="2"/>
  <c r="M23" i="2"/>
  <c r="Q21" i="2"/>
  <c r="M21" i="2"/>
  <c r="Q19" i="2"/>
  <c r="M19" i="2"/>
  <c r="Q17" i="2"/>
  <c r="M17" i="2"/>
  <c r="M15" i="2"/>
  <c r="Q13" i="2"/>
  <c r="M13" i="2"/>
  <c r="N13" i="2" s="1"/>
  <c r="M11" i="2"/>
  <c r="Q9" i="2"/>
  <c r="M9" i="2"/>
  <c r="Q7" i="2"/>
  <c r="M7" i="2"/>
  <c r="Q5" i="2"/>
  <c r="M5" i="2"/>
  <c r="I71" i="2"/>
  <c r="I69" i="2"/>
  <c r="I67" i="2"/>
  <c r="I65" i="2"/>
  <c r="I63" i="2"/>
  <c r="I59" i="2"/>
  <c r="I57" i="2"/>
  <c r="I53" i="2"/>
  <c r="J53" i="2" s="1"/>
  <c r="K53" i="2" s="1"/>
  <c r="I51" i="2"/>
  <c r="J51" i="2" s="1"/>
  <c r="K51" i="2" s="1"/>
  <c r="I49" i="2"/>
  <c r="J49" i="2" s="1"/>
  <c r="K49" i="2" s="1"/>
  <c r="I47" i="2"/>
  <c r="J47" i="2" s="1"/>
  <c r="K47" i="2" s="1"/>
  <c r="I45" i="2"/>
  <c r="J45" i="2"/>
  <c r="K45" i="2" s="1"/>
  <c r="I43" i="2"/>
  <c r="J43" i="2" s="1"/>
  <c r="K43" i="2" s="1"/>
  <c r="I41" i="2"/>
  <c r="J41" i="2" s="1"/>
  <c r="K41" i="2" s="1"/>
  <c r="I39" i="2"/>
  <c r="J39" i="2" s="1"/>
  <c r="K39" i="2" s="1"/>
  <c r="I37" i="2"/>
  <c r="J37" i="2" s="1"/>
  <c r="K37" i="2" s="1"/>
  <c r="I35" i="2"/>
  <c r="J35" i="2" s="1"/>
  <c r="K35" i="2" s="1"/>
  <c r="I27" i="2"/>
  <c r="I23" i="2"/>
  <c r="I19" i="2"/>
  <c r="I15" i="2"/>
  <c r="I11" i="2"/>
  <c r="I7" i="2"/>
  <c r="E35" i="1"/>
  <c r="E28" i="1"/>
  <c r="E56" i="1"/>
  <c r="F56" i="1" s="1"/>
  <c r="E34" i="1"/>
  <c r="E33" i="1"/>
  <c r="K31" i="12"/>
  <c r="L31" i="12" s="1"/>
  <c r="G31" i="12"/>
  <c r="H31" i="12" s="1"/>
  <c r="K29" i="12"/>
  <c r="L29" i="12" s="1"/>
  <c r="K25" i="12"/>
  <c r="L25" i="12" s="1"/>
  <c r="G29" i="12"/>
  <c r="H29" i="12" s="1"/>
  <c r="G25" i="12"/>
  <c r="H25" i="12" s="1"/>
  <c r="F24" i="9"/>
  <c r="F25" i="9"/>
  <c r="F26" i="9"/>
  <c r="F27" i="9"/>
  <c r="F28" i="9"/>
  <c r="G28" i="9"/>
  <c r="F5" i="9"/>
  <c r="G5" i="9"/>
  <c r="G2" i="12"/>
  <c r="H2" i="12" s="1"/>
  <c r="G3" i="12"/>
  <c r="H3" i="12" s="1"/>
  <c r="G4" i="12"/>
  <c r="H4" i="12" s="1"/>
  <c r="G5" i="12"/>
  <c r="H5" i="12" s="1"/>
  <c r="G6" i="12"/>
  <c r="H6" i="12" s="1"/>
  <c r="G7" i="12"/>
  <c r="H7" i="12" s="1"/>
  <c r="G8" i="12"/>
  <c r="H8" i="12" s="1"/>
  <c r="G9" i="12"/>
  <c r="H9" i="12" s="1"/>
  <c r="G21" i="12"/>
  <c r="H21" i="12" s="1"/>
  <c r="G22" i="12"/>
  <c r="H22" i="12" s="1"/>
  <c r="G23" i="12"/>
  <c r="H23" i="12" s="1"/>
  <c r="G24" i="12"/>
  <c r="H24" i="12" s="1"/>
  <c r="U8" i="7"/>
  <c r="S8" i="7"/>
  <c r="Q8" i="7"/>
  <c r="K30" i="12"/>
  <c r="L30" i="12" s="1"/>
  <c r="K28" i="12"/>
  <c r="L28" i="12" s="1"/>
  <c r="K27" i="12"/>
  <c r="L27" i="12" s="1"/>
  <c r="K26" i="12"/>
  <c r="L26" i="12" s="1"/>
  <c r="K24" i="12"/>
  <c r="L24" i="12" s="1"/>
  <c r="K23" i="12"/>
  <c r="L23" i="12" s="1"/>
  <c r="K22" i="12"/>
  <c r="L22" i="12" s="1"/>
  <c r="K21" i="12"/>
  <c r="L21" i="12" s="1"/>
  <c r="K9" i="12"/>
  <c r="L9" i="12" s="1"/>
  <c r="K8" i="12"/>
  <c r="L8" i="12" s="1"/>
  <c r="K7" i="12"/>
  <c r="L7" i="12"/>
  <c r="K6" i="12"/>
  <c r="L6" i="12" s="1"/>
  <c r="K5" i="12"/>
  <c r="L5" i="12" s="1"/>
  <c r="K4" i="12"/>
  <c r="L4" i="12" s="1"/>
  <c r="G30" i="12"/>
  <c r="H30" i="12" s="1"/>
  <c r="G28" i="12"/>
  <c r="H28" i="12" s="1"/>
  <c r="G27" i="12"/>
  <c r="H27" i="12" s="1"/>
  <c r="G26" i="12"/>
  <c r="H26"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s="1"/>
  <c r="N6" i="9"/>
  <c r="O6" i="9"/>
  <c r="N7" i="9"/>
  <c r="O7" i="9"/>
  <c r="N8" i="9"/>
  <c r="O8" i="9"/>
  <c r="N9" i="9"/>
  <c r="O9" i="9"/>
  <c r="N10" i="9"/>
  <c r="O10" i="9"/>
  <c r="N11" i="9"/>
  <c r="O11" i="9"/>
  <c r="N12" i="9"/>
  <c r="O12" i="9"/>
  <c r="N13" i="9"/>
  <c r="O13" i="9"/>
  <c r="N14" i="9"/>
  <c r="O14" i="9"/>
  <c r="N15" i="9"/>
  <c r="O15" i="9"/>
  <c r="N16" i="9"/>
  <c r="O16" i="9"/>
  <c r="N17" i="9"/>
  <c r="O17" i="9"/>
  <c r="N18" i="9"/>
  <c r="O18" i="9"/>
  <c r="N4" i="9"/>
  <c r="O4" i="9" s="1"/>
  <c r="F14" i="9"/>
  <c r="G14" i="9"/>
  <c r="F15" i="9"/>
  <c r="G15" i="9"/>
  <c r="F16" i="9"/>
  <c r="G16" i="9"/>
  <c r="F17" i="9"/>
  <c r="G17" i="9"/>
  <c r="F18" i="9"/>
  <c r="G18" i="9"/>
  <c r="N45" i="9"/>
  <c r="F19" i="9"/>
  <c r="F45" i="9"/>
  <c r="N71" i="2"/>
  <c r="O71" i="2" s="1"/>
  <c r="N69" i="2"/>
  <c r="O69" i="2" s="1"/>
  <c r="N67" i="2"/>
  <c r="O67" i="2" s="1"/>
  <c r="N65" i="2"/>
  <c r="O65" i="2" s="1"/>
  <c r="N63" i="2"/>
  <c r="O63" i="2" s="1"/>
  <c r="N60" i="2"/>
  <c r="O60" i="2" s="1"/>
  <c r="N59" i="2"/>
  <c r="O59" i="2" s="1"/>
  <c r="O58" i="2"/>
  <c r="N57" i="2"/>
  <c r="O57" i="2" s="1"/>
  <c r="N54" i="2"/>
  <c r="O54" i="2" s="1"/>
  <c r="N53" i="2"/>
  <c r="O53" i="2" s="1"/>
  <c r="N52" i="2"/>
  <c r="O52" i="2" s="1"/>
  <c r="N30" i="2"/>
  <c r="O30" i="2" s="1"/>
  <c r="N29" i="2"/>
  <c r="O29" i="2" s="1"/>
  <c r="N27" i="2"/>
  <c r="O27" i="2" s="1"/>
  <c r="N25" i="2"/>
  <c r="O25" i="2" s="1"/>
  <c r="N23" i="2"/>
  <c r="O23" i="2" s="1"/>
  <c r="N21" i="2"/>
  <c r="O21" i="2" s="1"/>
  <c r="N20" i="2"/>
  <c r="O20" i="2" s="1"/>
  <c r="N19" i="2"/>
  <c r="O19" i="2" s="1"/>
  <c r="N18" i="2"/>
  <c r="O18" i="2" s="1"/>
  <c r="N17" i="2"/>
  <c r="O17" i="2" s="1"/>
  <c r="N15" i="2"/>
  <c r="O15" i="2" s="1"/>
  <c r="N14" i="2"/>
  <c r="O14" i="2" s="1"/>
  <c r="O13" i="2"/>
  <c r="N12" i="2"/>
  <c r="O12" i="2" s="1"/>
  <c r="N11" i="2"/>
  <c r="O11" i="2" s="1"/>
  <c r="N10" i="2"/>
  <c r="O10" i="2" s="1"/>
  <c r="N9" i="2"/>
  <c r="O9" i="2" s="1"/>
  <c r="N7" i="2"/>
  <c r="O7" i="2" s="1"/>
  <c r="N5" i="2"/>
  <c r="O5" i="2" s="1"/>
  <c r="N4" i="2"/>
  <c r="O4" i="2" s="1"/>
  <c r="N3" i="2"/>
  <c r="O3" i="2" s="1"/>
  <c r="U71" i="7"/>
  <c r="U70" i="7"/>
  <c r="U69" i="7"/>
  <c r="U68" i="7"/>
  <c r="U67" i="7"/>
  <c r="U66" i="7"/>
  <c r="U65" i="7"/>
  <c r="U64" i="7"/>
  <c r="U63" i="7"/>
  <c r="U62" i="7"/>
  <c r="U61" i="7"/>
  <c r="U60" i="7"/>
  <c r="U59" i="7"/>
  <c r="U25" i="7"/>
  <c r="U24" i="7"/>
  <c r="U23" i="7"/>
  <c r="U22" i="7"/>
  <c r="U21" i="7"/>
  <c r="U20" i="7"/>
  <c r="U19" i="7"/>
  <c r="U10" i="7"/>
  <c r="U9" i="7"/>
  <c r="U7" i="7"/>
  <c r="U6" i="7"/>
  <c r="U5" i="7"/>
  <c r="U4" i="7"/>
  <c r="U3" i="7"/>
  <c r="T2" i="7"/>
  <c r="U2" i="7" s="1"/>
  <c r="S71" i="7"/>
  <c r="S70" i="7"/>
  <c r="S69" i="7"/>
  <c r="S68" i="7"/>
  <c r="S67" i="7"/>
  <c r="S66" i="7"/>
  <c r="S65" i="7"/>
  <c r="S64" i="7"/>
  <c r="S63" i="7"/>
  <c r="S62" i="7"/>
  <c r="S61" i="7"/>
  <c r="S60" i="7"/>
  <c r="S59" i="7"/>
  <c r="S25" i="7"/>
  <c r="S24" i="7"/>
  <c r="S23" i="7"/>
  <c r="S22" i="7"/>
  <c r="S21" i="7"/>
  <c r="S20" i="7"/>
  <c r="S19" i="7"/>
  <c r="S10" i="7"/>
  <c r="S9" i="7"/>
  <c r="S7" i="7"/>
  <c r="S6" i="7"/>
  <c r="S5" i="7"/>
  <c r="S4" i="7"/>
  <c r="S3" i="7"/>
  <c r="R2" i="7"/>
  <c r="R72" i="7" s="1"/>
  <c r="S2" i="12"/>
  <c r="T2" i="12" s="1"/>
  <c r="S72" i="12"/>
  <c r="O2" i="12"/>
  <c r="O72" i="12"/>
  <c r="K2" i="12"/>
  <c r="L2" i="12" s="1"/>
  <c r="K72" i="12"/>
  <c r="P2" i="12"/>
  <c r="F2" i="8"/>
  <c r="G2" i="8" s="1"/>
  <c r="F66" i="2"/>
  <c r="G66" i="2" s="1"/>
  <c r="F62" i="2"/>
  <c r="G62" i="2" s="1"/>
  <c r="F54" i="2"/>
  <c r="G54" i="2" s="1"/>
  <c r="F52" i="2"/>
  <c r="G52" i="2" s="1"/>
  <c r="F29" i="2"/>
  <c r="G29" i="2" s="1"/>
  <c r="F26" i="2"/>
  <c r="G26" i="2" s="1"/>
  <c r="F24" i="2"/>
  <c r="G24" i="2" s="1"/>
  <c r="F22" i="2"/>
  <c r="G22" i="2" s="1"/>
  <c r="F14" i="2"/>
  <c r="G14" i="2" s="1"/>
  <c r="F13" i="2"/>
  <c r="G13" i="2" s="1"/>
  <c r="F12" i="2"/>
  <c r="G12" i="2" s="1"/>
  <c r="F10" i="2"/>
  <c r="G10" i="2" s="1"/>
  <c r="F8" i="2"/>
  <c r="G8" i="2" s="1"/>
  <c r="F7" i="2"/>
  <c r="G7" i="2" s="1"/>
  <c r="F6" i="2"/>
  <c r="G6" i="2" s="1"/>
  <c r="F4" i="2"/>
  <c r="G4" i="2" s="1"/>
  <c r="F3" i="2"/>
  <c r="G3" i="2" s="1"/>
  <c r="J71" i="2"/>
  <c r="K71" i="2" s="1"/>
  <c r="J69" i="2"/>
  <c r="K69" i="2" s="1"/>
  <c r="J67" i="2"/>
  <c r="K67" i="2" s="1"/>
  <c r="J66" i="2"/>
  <c r="K66" i="2" s="1"/>
  <c r="J65" i="2"/>
  <c r="K65" i="2" s="1"/>
  <c r="J63" i="2"/>
  <c r="K63" i="2" s="1"/>
  <c r="J59" i="2"/>
  <c r="K59" i="2" s="1"/>
  <c r="J54" i="2"/>
  <c r="K54" i="2" s="1"/>
  <c r="J30" i="2"/>
  <c r="K30" i="2" s="1"/>
  <c r="J27" i="2"/>
  <c r="K27" i="2" s="1"/>
  <c r="J26" i="2"/>
  <c r="K26" i="2" s="1"/>
  <c r="J25" i="2"/>
  <c r="K25" i="2" s="1"/>
  <c r="J24" i="2"/>
  <c r="K24" i="2" s="1"/>
  <c r="J23" i="2"/>
  <c r="K23" i="2" s="1"/>
  <c r="J20" i="2"/>
  <c r="K20" i="2" s="1"/>
  <c r="J19" i="2"/>
  <c r="K19" i="2" s="1"/>
  <c r="J18" i="2"/>
  <c r="K18" i="2" s="1"/>
  <c r="J16" i="2"/>
  <c r="K16" i="2" s="1"/>
  <c r="J15" i="2"/>
  <c r="K15" i="2" s="1"/>
  <c r="J14" i="2"/>
  <c r="K14" i="2" s="1"/>
  <c r="J11" i="2"/>
  <c r="K11" i="2" s="1"/>
  <c r="J10" i="2"/>
  <c r="K10" i="2" s="1"/>
  <c r="J9" i="2"/>
  <c r="K9" i="2" s="1"/>
  <c r="J8" i="2"/>
  <c r="K8" i="2" s="1"/>
  <c r="J7" i="2"/>
  <c r="K7" i="2" s="1"/>
  <c r="J4" i="2"/>
  <c r="K4" i="2" s="1"/>
  <c r="J3" i="2"/>
  <c r="K3" i="2" s="1"/>
  <c r="R71" i="2"/>
  <c r="S71" i="2" s="1"/>
  <c r="R68" i="2"/>
  <c r="S68" i="2" s="1"/>
  <c r="R66" i="2"/>
  <c r="S66" i="2" s="1"/>
  <c r="R65" i="2"/>
  <c r="S65" i="2" s="1"/>
  <c r="R63" i="2"/>
  <c r="S63" i="2" s="1"/>
  <c r="R62" i="2"/>
  <c r="S62" i="2" s="1"/>
  <c r="R60" i="2"/>
  <c r="S60" i="2" s="1"/>
  <c r="R58" i="2"/>
  <c r="S58" i="2" s="1"/>
  <c r="R54" i="2"/>
  <c r="S54" i="2" s="1"/>
  <c r="R53" i="2"/>
  <c r="S53" i="2" s="1"/>
  <c r="R52" i="2"/>
  <c r="S52" i="2" s="1"/>
  <c r="R30" i="2"/>
  <c r="S30" i="2" s="1"/>
  <c r="R29" i="2"/>
  <c r="S29" i="2" s="1"/>
  <c r="R26" i="2"/>
  <c r="S26" i="2" s="1"/>
  <c r="R25" i="2"/>
  <c r="S25" i="2" s="1"/>
  <c r="R24" i="2"/>
  <c r="S24" i="2" s="1"/>
  <c r="R23" i="2"/>
  <c r="S23" i="2" s="1"/>
  <c r="R22" i="2"/>
  <c r="S22" i="2" s="1"/>
  <c r="R21" i="2"/>
  <c r="S21" i="2" s="1"/>
  <c r="R20" i="2"/>
  <c r="S20" i="2" s="1"/>
  <c r="R19" i="2"/>
  <c r="S19" i="2" s="1"/>
  <c r="R17" i="2"/>
  <c r="S17" i="2" s="1"/>
  <c r="R14" i="2"/>
  <c r="S14" i="2" s="1"/>
  <c r="R13" i="2"/>
  <c r="S13" i="2" s="1"/>
  <c r="R10" i="2"/>
  <c r="S10" i="2" s="1"/>
  <c r="R9" i="2"/>
  <c r="S9" i="2" s="1"/>
  <c r="R7" i="2"/>
  <c r="S7" i="2" s="1"/>
  <c r="R6" i="2"/>
  <c r="S6" i="2" s="1"/>
  <c r="R5" i="2"/>
  <c r="S5" i="2" s="1"/>
  <c r="R4" i="2"/>
  <c r="S4" i="2" s="1"/>
  <c r="S3" i="2"/>
  <c r="D79" i="2"/>
  <c r="P2" i="7"/>
  <c r="Q2" i="7" s="1"/>
  <c r="Q3" i="7"/>
  <c r="Q4" i="7"/>
  <c r="Q5" i="7"/>
  <c r="Q6" i="7"/>
  <c r="Q7" i="7"/>
  <c r="Q9" i="7"/>
  <c r="Q10" i="7"/>
  <c r="Q19" i="7"/>
  <c r="Q20" i="7"/>
  <c r="Q21" i="7"/>
  <c r="Q22" i="7"/>
  <c r="Q23" i="7"/>
  <c r="Q24" i="7"/>
  <c r="Q25" i="7"/>
  <c r="E5" i="3"/>
  <c r="F5" i="3" s="1"/>
  <c r="E6" i="3"/>
  <c r="F6" i="3" s="1"/>
  <c r="E7" i="3"/>
  <c r="F7" i="3" s="1"/>
  <c r="E8" i="3"/>
  <c r="F8" i="3" s="1"/>
  <c r="E9" i="3"/>
  <c r="F9" i="3" s="1"/>
  <c r="E10" i="3"/>
  <c r="F10" i="3" s="1"/>
  <c r="E11" i="3"/>
  <c r="F11" i="3" s="1"/>
  <c r="E13" i="3"/>
  <c r="F13" i="3"/>
  <c r="E14" i="3"/>
  <c r="F14" i="3"/>
  <c r="E15" i="3"/>
  <c r="F15" i="3"/>
  <c r="Q72" i="12"/>
  <c r="O72" i="7"/>
  <c r="D37" i="1" s="1"/>
  <c r="N72" i="7"/>
  <c r="M72" i="7"/>
  <c r="D25" i="1" s="1"/>
  <c r="L72" i="7"/>
  <c r="U72" i="7" s="1"/>
  <c r="K72" i="7"/>
  <c r="J72" i="7"/>
  <c r="C25" i="1" s="1"/>
  <c r="U72" i="12"/>
  <c r="R72" i="12"/>
  <c r="N72" i="12"/>
  <c r="M72" i="12"/>
  <c r="J72" i="12"/>
  <c r="F72" i="12"/>
  <c r="I72" i="12"/>
  <c r="P79" i="2"/>
  <c r="L79" i="2"/>
  <c r="D19" i="9"/>
  <c r="G19" i="9" s="1"/>
  <c r="C37" i="1"/>
  <c r="Q59" i="7"/>
  <c r="Q60" i="7"/>
  <c r="Q61" i="7"/>
  <c r="Q62" i="7"/>
  <c r="Q63" i="7"/>
  <c r="Q64" i="7"/>
  <c r="Q65" i="7"/>
  <c r="Q66" i="7"/>
  <c r="Q67" i="7"/>
  <c r="Q68" i="7"/>
  <c r="Q69" i="7"/>
  <c r="Q70" i="7"/>
  <c r="Q71" i="7"/>
  <c r="H72" i="7"/>
  <c r="I72" i="7" s="1"/>
  <c r="R8" i="2"/>
  <c r="S8" i="2" s="1"/>
  <c r="D24" i="1"/>
  <c r="C24" i="1"/>
  <c r="H22" i="11"/>
  <c r="E26" i="11"/>
  <c r="D41" i="1"/>
  <c r="G22" i="1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c r="F8" i="8"/>
  <c r="G8" i="8" s="1"/>
  <c r="C18" i="3"/>
  <c r="C14" i="1" s="1"/>
  <c r="E16" i="3"/>
  <c r="F16" i="3"/>
  <c r="E4" i="3"/>
  <c r="F4" i="3" s="1"/>
  <c r="E27" i="1"/>
  <c r="C19" i="1"/>
  <c r="C18" i="1"/>
  <c r="C17" i="1"/>
  <c r="C39" i="1"/>
  <c r="E39" i="1"/>
  <c r="O45" i="9"/>
  <c r="C38" i="1"/>
  <c r="E26" i="1"/>
  <c r="C22" i="1"/>
  <c r="G45" i="9"/>
  <c r="D26" i="11"/>
  <c r="C41" i="1"/>
  <c r="E41" i="1"/>
  <c r="E22" i="1"/>
  <c r="F26" i="11"/>
  <c r="C31" i="1" l="1"/>
  <c r="E31" i="1" s="1"/>
  <c r="T72" i="12"/>
  <c r="P72" i="12"/>
  <c r="M64" i="2"/>
  <c r="N64" i="2" s="1"/>
  <c r="O64" i="2" s="1"/>
  <c r="M72" i="2"/>
  <c r="N72" i="2" s="1"/>
  <c r="O72" i="2" s="1"/>
  <c r="I64" i="2"/>
  <c r="J64" i="2" s="1"/>
  <c r="K64" i="2" s="1"/>
  <c r="Q74" i="2"/>
  <c r="R74" i="2" s="1"/>
  <c r="S74" i="2" s="1"/>
  <c r="E18" i="3"/>
  <c r="F18" i="3" s="1"/>
  <c r="E14" i="1"/>
  <c r="Q64" i="2"/>
  <c r="R64" i="2" s="1"/>
  <c r="S64" i="2" s="1"/>
  <c r="I72" i="2"/>
  <c r="J72" i="2" s="1"/>
  <c r="K72" i="2" s="1"/>
  <c r="I74" i="2"/>
  <c r="J74" i="2" s="1"/>
  <c r="K74" i="2" s="1"/>
  <c r="E73" i="2"/>
  <c r="F73" i="2" s="1"/>
  <c r="G73" i="2" s="1"/>
  <c r="S2" i="7"/>
  <c r="P72" i="7"/>
  <c r="Q72" i="7" s="1"/>
  <c r="S72" i="7"/>
  <c r="C40" i="1"/>
  <c r="E40" i="1" s="1"/>
  <c r="F25" i="11"/>
  <c r="E32" i="1"/>
  <c r="E38" i="1"/>
  <c r="N19" i="9"/>
  <c r="O19" i="9" s="1"/>
  <c r="D48" i="1"/>
  <c r="E25" i="1"/>
  <c r="E23" i="1"/>
  <c r="E37" i="1"/>
  <c r="L72" i="12"/>
  <c r="E24" i="1"/>
  <c r="G72" i="12"/>
  <c r="H72" i="12" s="1"/>
  <c r="C43" i="1"/>
  <c r="C58" i="1" s="1"/>
  <c r="Q72" i="2"/>
  <c r="R72" i="2" s="1"/>
  <c r="S72" i="2" s="1"/>
  <c r="I73" i="2"/>
  <c r="J73" i="2" s="1"/>
  <c r="K73" i="2" s="1"/>
  <c r="M73" i="2"/>
  <c r="N73" i="2" s="1"/>
  <c r="O73" i="2" s="1"/>
  <c r="M74" i="2"/>
  <c r="N74" i="2" s="1"/>
  <c r="O74" i="2" s="1"/>
  <c r="M50" i="2"/>
  <c r="N50" i="2" s="1"/>
  <c r="O50" i="2" s="1"/>
  <c r="Q50" i="2"/>
  <c r="R50" i="2" s="1"/>
  <c r="S50" i="2" s="1"/>
  <c r="I50" i="2"/>
  <c r="J50" i="2" s="1"/>
  <c r="K50" i="2" s="1"/>
  <c r="E33" i="2"/>
  <c r="F33" i="2" s="1"/>
  <c r="G33" i="2" s="1"/>
  <c r="M33" i="2"/>
  <c r="N33" i="2" s="1"/>
  <c r="O33" i="2" s="1"/>
  <c r="I33" i="2"/>
  <c r="J33" i="2" s="1"/>
  <c r="K33" i="2" s="1"/>
  <c r="I70" i="2"/>
  <c r="J70" i="2" s="1"/>
  <c r="K70" i="2" s="1"/>
  <c r="M70" i="2"/>
  <c r="N70" i="2" s="1"/>
  <c r="O70" i="2" s="1"/>
  <c r="Q70" i="2"/>
  <c r="R70" i="2" s="1"/>
  <c r="S70" i="2" s="1"/>
  <c r="Q61" i="2"/>
  <c r="R61" i="2" s="1"/>
  <c r="S61" i="2" s="1"/>
  <c r="E61" i="2"/>
  <c r="F61" i="2" s="1"/>
  <c r="G61" i="2" s="1"/>
  <c r="I61" i="2"/>
  <c r="J61" i="2" s="1"/>
  <c r="K61" i="2" s="1"/>
  <c r="M48" i="2"/>
  <c r="N48" i="2" s="1"/>
  <c r="O48" i="2" s="1"/>
  <c r="I48" i="2"/>
  <c r="J48" i="2" s="1"/>
  <c r="K48" i="2" s="1"/>
  <c r="E48" i="2"/>
  <c r="F48" i="2" s="1"/>
  <c r="G48" i="2" s="1"/>
  <c r="Q48" i="2"/>
  <c r="R48" i="2" s="1"/>
  <c r="S48" i="2" s="1"/>
  <c r="E31" i="2"/>
  <c r="F31" i="2" s="1"/>
  <c r="G31" i="2" s="1"/>
  <c r="Q31" i="2"/>
  <c r="R31" i="2" s="1"/>
  <c r="S31" i="2" s="1"/>
  <c r="I31" i="2"/>
  <c r="J31" i="2" s="1"/>
  <c r="K31" i="2" s="1"/>
  <c r="M31" i="2"/>
  <c r="N31" i="2" s="1"/>
  <c r="O31" i="2" s="1"/>
  <c r="Q28" i="2"/>
  <c r="R28" i="2" s="1"/>
  <c r="S28" i="2" s="1"/>
  <c r="I28" i="2"/>
  <c r="J28" i="2" s="1"/>
  <c r="K28" i="2" s="1"/>
  <c r="E28" i="2"/>
  <c r="F28" i="2" s="1"/>
  <c r="G28" i="2" s="1"/>
  <c r="M28" i="2"/>
  <c r="N28" i="2" s="1"/>
  <c r="O28" i="2" s="1"/>
  <c r="M16" i="2"/>
  <c r="N16" i="2" s="1"/>
  <c r="O16" i="2" s="1"/>
  <c r="E16" i="2"/>
  <c r="F16" i="2" s="1"/>
  <c r="G16" i="2" s="1"/>
  <c r="Q16" i="2"/>
  <c r="R16" i="2" s="1"/>
  <c r="S16" i="2" s="1"/>
  <c r="Q56" i="2"/>
  <c r="R56" i="2" s="1"/>
  <c r="S56" i="2" s="1"/>
  <c r="E69" i="2"/>
  <c r="F69" i="2" s="1"/>
  <c r="G69" i="2" s="1"/>
  <c r="Q69" i="2"/>
  <c r="R69" i="2" s="1"/>
  <c r="S69" i="2" s="1"/>
  <c r="I60" i="2"/>
  <c r="J60" i="2" s="1"/>
  <c r="K60" i="2" s="1"/>
  <c r="E60" i="2"/>
  <c r="F60" i="2" s="1"/>
  <c r="G60" i="2" s="1"/>
  <c r="Q57" i="2"/>
  <c r="R57" i="2" s="1"/>
  <c r="S57" i="2" s="1"/>
  <c r="E57" i="2"/>
  <c r="F57" i="2" s="1"/>
  <c r="G57" i="2" s="1"/>
  <c r="M40" i="2"/>
  <c r="N40" i="2" s="1"/>
  <c r="O40" i="2" s="1"/>
  <c r="E40" i="2"/>
  <c r="F40" i="2" s="1"/>
  <c r="G40" i="2" s="1"/>
  <c r="E27" i="2"/>
  <c r="F27" i="2" s="1"/>
  <c r="G27" i="2" s="1"/>
  <c r="Q27" i="2"/>
  <c r="R27" i="2" s="1"/>
  <c r="S27" i="2" s="1"/>
  <c r="I22" i="2"/>
  <c r="J22" i="2" s="1"/>
  <c r="K22" i="2" s="1"/>
  <c r="M22" i="2"/>
  <c r="N22" i="2" s="1"/>
  <c r="O22" i="2" s="1"/>
  <c r="E15" i="2"/>
  <c r="F15" i="2" s="1"/>
  <c r="G15" i="2" s="1"/>
  <c r="Q15" i="2"/>
  <c r="R15" i="2" s="1"/>
  <c r="S15" i="2" s="1"/>
  <c r="Q12" i="2"/>
  <c r="R12" i="2" s="1"/>
  <c r="S12" i="2" s="1"/>
  <c r="I12" i="2"/>
  <c r="J12" i="2" s="1"/>
  <c r="K12" i="2" s="1"/>
  <c r="M68" i="2"/>
  <c r="N68" i="2" s="1"/>
  <c r="O68" i="2" s="1"/>
  <c r="E68" i="2"/>
  <c r="F68" i="2" s="1"/>
  <c r="G68" i="2" s="1"/>
  <c r="E59" i="2"/>
  <c r="F59" i="2" s="1"/>
  <c r="G59" i="2" s="1"/>
  <c r="Q59" i="2"/>
  <c r="R59" i="2" s="1"/>
  <c r="S59" i="2" s="1"/>
  <c r="M56" i="2"/>
  <c r="N56" i="2" s="1"/>
  <c r="O56" i="2" s="1"/>
  <c r="E56" i="2"/>
  <c r="F56" i="2" s="1"/>
  <c r="G56" i="2" s="1"/>
  <c r="E47" i="2"/>
  <c r="F47" i="2" s="1"/>
  <c r="G47" i="2" s="1"/>
  <c r="Q47" i="2"/>
  <c r="R47" i="2" s="1"/>
  <c r="S47" i="2" s="1"/>
  <c r="M32" i="2"/>
  <c r="N32" i="2" s="1"/>
  <c r="O32" i="2" s="1"/>
  <c r="E32" i="2"/>
  <c r="F32" i="2" s="1"/>
  <c r="G32" i="2" s="1"/>
  <c r="I32" i="2"/>
  <c r="J32" i="2" s="1"/>
  <c r="K32" i="2" s="1"/>
  <c r="I21" i="2"/>
  <c r="J21" i="2" s="1"/>
  <c r="K21" i="2" s="1"/>
  <c r="E21" i="2"/>
  <c r="F21" i="2" s="1"/>
  <c r="G21" i="2" s="1"/>
  <c r="Q18" i="2"/>
  <c r="R18" i="2" s="1"/>
  <c r="S18" i="2" s="1"/>
  <c r="E18" i="2"/>
  <c r="F18" i="2" s="1"/>
  <c r="G18" i="2" s="1"/>
  <c r="E11" i="2"/>
  <c r="F11" i="2" s="1"/>
  <c r="G11" i="2" s="1"/>
  <c r="Q11" i="2"/>
  <c r="R11" i="2" s="1"/>
  <c r="S11" i="2" s="1"/>
  <c r="S79" i="2" s="1"/>
  <c r="I6" i="2"/>
  <c r="J6" i="2" s="1"/>
  <c r="K6" i="2" s="1"/>
  <c r="M6" i="2"/>
  <c r="I68" i="2"/>
  <c r="J68" i="2" s="1"/>
  <c r="K68" i="2" s="1"/>
  <c r="E67" i="2"/>
  <c r="F67" i="2" s="1"/>
  <c r="G67" i="2" s="1"/>
  <c r="Q67" i="2"/>
  <c r="R67" i="2" s="1"/>
  <c r="S67" i="2" s="1"/>
  <c r="M62" i="2"/>
  <c r="N62" i="2" s="1"/>
  <c r="O62" i="2" s="1"/>
  <c r="I62" i="2"/>
  <c r="J62" i="2" s="1"/>
  <c r="K62" i="2" s="1"/>
  <c r="E55" i="2"/>
  <c r="F55" i="2" s="1"/>
  <c r="G55" i="2" s="1"/>
  <c r="Q55" i="2"/>
  <c r="R55" i="2" s="1"/>
  <c r="S55" i="2" s="1"/>
  <c r="I55" i="2"/>
  <c r="J55" i="2" s="1"/>
  <c r="K55" i="2" s="1"/>
  <c r="E39" i="2"/>
  <c r="F39" i="2" s="1"/>
  <c r="G39" i="2" s="1"/>
  <c r="Q39" i="2"/>
  <c r="R39" i="2" s="1"/>
  <c r="S39" i="2" s="1"/>
  <c r="I17" i="2"/>
  <c r="J17" i="2" s="1"/>
  <c r="K17" i="2" s="1"/>
  <c r="E17" i="2"/>
  <c r="F17" i="2" s="1"/>
  <c r="G17" i="2" s="1"/>
  <c r="E5" i="2"/>
  <c r="I5" i="2"/>
  <c r="C52" i="1" l="1"/>
  <c r="I79" i="2"/>
  <c r="D18" i="1" s="1"/>
  <c r="E18" i="1" s="1"/>
  <c r="J5" i="2"/>
  <c r="E79" i="2"/>
  <c r="D17" i="1" s="1"/>
  <c r="E17" i="1" s="1"/>
  <c r="F5" i="2"/>
  <c r="Q79" i="2"/>
  <c r="D19" i="1" s="1"/>
  <c r="N6" i="2"/>
  <c r="M79" i="2"/>
  <c r="R79" i="2"/>
  <c r="G5" i="2" l="1"/>
  <c r="F79" i="2"/>
  <c r="G79" i="2" s="1"/>
  <c r="O6" i="2"/>
  <c r="N79" i="2"/>
  <c r="O79" i="2" s="1"/>
  <c r="J79" i="2"/>
  <c r="K79" i="2" s="1"/>
  <c r="K5" i="2"/>
  <c r="D43" i="1"/>
  <c r="E19" i="1"/>
  <c r="D52" i="1" l="1"/>
  <c r="E52" i="1" s="1"/>
  <c r="E43" i="1"/>
  <c r="D58" i="1"/>
  <c r="F43" i="1" l="1"/>
  <c r="E44" i="1"/>
  <c r="E53" i="1"/>
  <c r="F52" i="1"/>
</calcChain>
</file>

<file path=xl/sharedStrings.xml><?xml version="1.0" encoding="utf-8"?>
<sst xmlns="http://schemas.openxmlformats.org/spreadsheetml/2006/main" count="1379" uniqueCount="531">
  <si>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</si>
  <si>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</si>
  <si>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</si>
  <si>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</si>
  <si>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</si>
  <si>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</si>
  <si>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</si>
  <si>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</si>
  <si>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</si>
  <si>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</si>
  <si>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</si>
  <si>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</si>
  <si>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</si>
  <si>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</si>
  <si>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</si>
  <si>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</si>
  <si>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</si>
  <si>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</si>
  <si>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</si>
  <si>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</si>
  <si>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</si>
  <si>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</si>
  <si>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</si>
  <si>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</si>
  <si>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</si>
  <si>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</si>
  <si>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</si>
  <si>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</si>
  <si>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</si>
  <si>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</si>
  <si>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</si>
  <si>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</si>
  <si>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</si>
  <si>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</si>
  <si>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</si>
  <si>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</si>
  <si>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</si>
  <si>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</si>
  <si>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</si>
  <si>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</si>
  <si>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</si>
  <si>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</si>
  <si>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</si>
  <si>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</si>
  <si>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</si>
  <si>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</si>
  <si>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</si>
  <si>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</si>
  <si>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</si>
  <si>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</si>
  <si>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</si>
  <si>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</si>
  <si>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</si>
  <si>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</si>
  <si>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</si>
  <si>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</si>
  <si>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</si>
  <si>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</si>
  <si>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</si>
  <si>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</si>
  <si>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</si>
  <si>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</si>
  <si>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</si>
  <si>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</si>
  <si>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</si>
  <si>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</si>
  <si>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</si>
  <si>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</si>
  <si>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</si>
  <si>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</si>
  <si>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</si>
  <si>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</si>
  <si>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</si>
  <si>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</si>
  <si>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</si>
  <si>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</si>
  <si>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</si>
  <si>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</si>
  <si>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</si>
  <si>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</si>
  <si>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</si>
  <si>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</si>
  <si>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</si>
  <si>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</si>
  <si>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</si>
  <si>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</si>
  <si>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</si>
  <si>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</si>
  <si>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</si>
  <si>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</si>
  <si>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</si>
  <si>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</si>
  <si>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</si>
  <si>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</si>
  <si>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</si>
  <si>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</si>
  <si>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</si>
  <si>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</si>
  <si>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</si>
  <si>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</si>
  <si>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</si>
  <si>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</si>
  <si>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</si>
  <si>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</si>
  <si>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</si>
  <si>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</si>
  <si>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</si>
  <si>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</si>
  <si>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</si>
  <si>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</si>
  <si>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</si>
  <si>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</si>
  <si>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</si>
  <si>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</si>
  <si>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</si>
  <si>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</si>
  <si>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</si>
  <si>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</si>
  <si>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</si>
  <si>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</si>
  <si>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</si>
  <si>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</si>
  <si>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</si>
  <si>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</si>
  <si>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</si>
  <si>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</si>
  <si>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</si>
  <si>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</si>
  <si>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</si>
  <si>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</si>
  <si>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</si>
  <si>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</si>
  <si>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</si>
  <si>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</si>
  <si>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</si>
  <si>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</si>
  <si>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</si>
  <si>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</si>
  <si>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</si>
  <si>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</si>
  <si>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</si>
  <si>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</si>
  <si>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</si>
  <si>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</si>
  <si>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</si>
  <si>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</si>
  <si>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</si>
  <si>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</si>
  <si>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</si>
  <si>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</si>
  <si>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</si>
  <si>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</si>
  <si>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</si>
  <si>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</si>
  <si>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</si>
  <si>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</si>
  <si>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</si>
  <si>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</si>
  <si>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</si>
  <si>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</si>
  <si>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</si>
  <si>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</si>
  <si>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</si>
  <si>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</si>
  <si>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</si>
  <si>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</si>
  <si>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</si>
  <si>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</si>
  <si>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</si>
  <si>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</si>
  <si>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</si>
  <si>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</si>
  <si>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</si>
  <si>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</si>
  <si>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</si>
  <si>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</si>
  <si>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</si>
  <si>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</si>
  <si>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</si>
  <si>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</si>
  <si>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</si>
  <si>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</si>
  <si>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</si>
  <si>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</si>
  <si>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</si>
  <si>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</si>
  <si>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</si>
  <si>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</si>
  <si>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</si>
  <si>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</si>
  <si>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</si>
  <si>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</si>
  <si>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</si>
  <si>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</si>
  <si>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</si>
  <si>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</si>
  <si>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</si>
  <si>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</si>
  <si>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</si>
  <si>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</si>
  <si>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</si>
  <si>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</si>
  <si>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</si>
  <si>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</si>
  <si>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</si>
  <si>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</si>
  <si>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</si>
  <si>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</si>
  <si>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</si>
  <si>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</si>
  <si>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</si>
  <si>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</si>
  <si>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</si>
  <si>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</si>
  <si>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</si>
  <si>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</si>
  <si>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</si>
  <si>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</si>
  <si>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</si>
  <si>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</si>
  <si>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</si>
  <si>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</si>
  <si>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</si>
  <si>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</si>
  <si>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</si>
  <si>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</si>
  <si>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</si>
  <si>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</si>
  <si>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</si>
  <si>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</si>
  <si>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</si>
  <si>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</si>
  <si>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</si>
  <si>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</si>
  <si>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</si>
  <si>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</si>
  <si>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</si>
  <si>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</si>
  <si>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</si>
  <si>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</si>
  <si>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</si>
  <si>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</si>
  <si>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</si>
  <si>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</si>
  <si>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</si>
  <si>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</si>
  <si>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</si>
  <si>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</si>
  <si>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</si>
  <si>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</si>
  <si>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</si>
  <si>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</si>
  <si>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</si>
  <si>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</si>
  <si>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</si>
  <si>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</si>
  <si>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</si>
  <si>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</si>
  <si>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</si>
  <si>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</si>
  <si>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</si>
  <si>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</si>
  <si>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</si>
  <si>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</si>
  <si>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</si>
  <si>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</si>
  <si>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</si>
  <si>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</si>
  <si>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</si>
  <si>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</si>
  <si>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</si>
  <si>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</si>
  <si>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</si>
  <si>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</si>
  <si>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</si>
  <si>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</si>
  <si>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</si>
  <si>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</si>
  <si>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</si>
  <si>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</si>
  <si>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</si>
  <si>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</si>
  <si>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</si>
  <si>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</si>
  <si>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</si>
  <si>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</si>
  <si>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</si>
  <si>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</si>
  <si>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</si>
  <si>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</si>
  <si>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</si>
  <si>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</si>
  <si>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</si>
  <si>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</si>
  <si>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</si>
  <si>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</si>
  <si>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</si>
  <si>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</si>
  <si>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</si>
  <si>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</si>
  <si>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</si>
  <si>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</si>
  <si>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</si>
  <si>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</si>
  <si>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</si>
  <si>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</si>
  <si>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</si>
  <si>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</si>
  <si>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</si>
  <si>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</si>
  <si>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</si>
  <si>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</si>
  <si>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</si>
  <si>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</si>
  <si>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</si>
  <si>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</si>
  <si>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</si>
  <si>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</si>
  <si>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</si>
  <si>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</si>
  <si>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</si>
  <si>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</si>
  <si>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</si>
  <si>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</si>
  <si>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</si>
  <si>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12532H104</t>
  </si>
  <si>
    <t>BJ2L553</t>
  </si>
  <si>
    <t>CGI Inc.</t>
  </si>
  <si>
    <t>BMDV0Y7</t>
  </si>
  <si>
    <t>CREDIT SUISSE GROUP AG</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</si>
  <si>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</si>
  <si>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</si>
  <si>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</si>
  <si>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</si>
  <si>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</si>
  <si>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</si>
  <si>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</si>
  <si>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</si>
  <si>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</si>
  <si>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</si>
  <si>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</si>
  <si>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</si>
  <si>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</si>
  <si>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</si>
  <si>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</si>
  <si>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</si>
  <si>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</si>
  <si>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</si>
  <si>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</si>
  <si>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</si>
  <si>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</si>
  <si>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</si>
  <si>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</si>
  <si>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</si>
  <si>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</si>
  <si>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</si>
  <si>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</si>
  <si>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</si>
  <si>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</si>
  <si>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</si>
  <si>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</si>
  <si>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</si>
  <si>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</si>
  <si>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</si>
  <si>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</si>
  <si>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</si>
  <si>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</si>
  <si>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</si>
  <si>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</si>
  <si>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</si>
  <si>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</si>
  <si>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</si>
  <si>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</si>
  <si>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</si>
  <si>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</si>
  <si>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</si>
  <si>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</si>
  <si>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</si>
  <si>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</si>
  <si>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</si>
  <si>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</si>
  <si>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</si>
  <si>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</si>
  <si>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74365P108</t>
  </si>
  <si>
    <t>BKT6LC7</t>
  </si>
  <si>
    <t>Prosus N.V. Sponsored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</si>
  <si>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</si>
  <si>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</si>
  <si>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</si>
  <si>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</si>
  <si>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</si>
  <si>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</si>
  <si>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</si>
  <si>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</si>
  <si>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</si>
  <si>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</si>
  <si>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</si>
  <si>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</si>
  <si>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</si>
  <si>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</si>
  <si>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</si>
  <si>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</si>
  <si>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</si>
  <si>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</si>
  <si>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</si>
  <si>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</si>
  <si>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</si>
  <si>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</si>
  <si>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</si>
  <si>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</si>
  <si>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</si>
  <si>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</si>
  <si>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</si>
  <si>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</si>
  <si>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</si>
  <si>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</si>
  <si>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</si>
  <si>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</si>
  <si>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</si>
  <si>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</si>
  <si>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</si>
  <si>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</si>
  <si>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</si>
  <si>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</si>
  <si>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</si>
  <si>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</si>
  <si>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</si>
  <si>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</si>
  <si>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</si>
  <si>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</si>
  <si>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</si>
  <si>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</si>
  <si>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</si>
  <si>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</si>
  <si>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</si>
  <si>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</si>
  <si>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</si>
  <si>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</si>
  <si>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</si>
  <si>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</si>
  <si>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</si>
  <si>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AERCAP HOLDINGS NV</t>
  </si>
  <si>
    <t>001317205</t>
  </si>
  <si>
    <t>AIA GROUP LTD SP ADR</t>
  </si>
  <si>
    <t>BJ2KSG907</t>
  </si>
  <si>
    <t>AKZO NOBEL N.V.</t>
  </si>
  <si>
    <t>AMERICA MOVIL SPN ADR CL L</t>
  </si>
  <si>
    <t>ASAHI KASEI CORP</t>
  </si>
  <si>
    <t>ASCENDIS PHARMA A/S   ADR</t>
  </si>
  <si>
    <t>ASML HOLDING NV NY REG SHS</t>
  </si>
  <si>
    <t>026349902</t>
  </si>
  <si>
    <t>BANCO SANTANDER CHILE ADR</t>
  </si>
  <si>
    <t>BANK MANDIRI TBK UNSPON ADR</t>
  </si>
  <si>
    <t>067901108</t>
  </si>
  <si>
    <t>BARRICK GOLD CORP</t>
  </si>
  <si>
    <t>B0744B906</t>
  </si>
  <si>
    <t>BUNZL PLC</t>
  </si>
  <si>
    <t>CAE INC</t>
  </si>
  <si>
    <t>CGI INC</t>
  </si>
  <si>
    <t>ACI1XBCP4</t>
  </si>
  <si>
    <t>DASSAULT SYSTEMES SE</t>
  </si>
  <si>
    <t>ERICSSON (LM) TEL SP ADR</t>
  </si>
  <si>
    <t>FERRARI NV</t>
  </si>
  <si>
    <t>GRIFOLS SA ADR</t>
  </si>
  <si>
    <t>ICICI BANK LTD SPON ADR</t>
  </si>
  <si>
    <t>ICON PLC</t>
  </si>
  <si>
    <t>INTERCONTINENTAL HOTELS ADR</t>
  </si>
  <si>
    <t>B4R2R5908</t>
  </si>
  <si>
    <t>JULIUS BAER GROUP LTD UN ADR</t>
  </si>
  <si>
    <t>KASIKORNBANK PCL UNSPON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</si>
  <si>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</si>
  <si>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</si>
  <si>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</si>
  <si>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</si>
  <si>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</si>
  <si>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</si>
  <si>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</si>
  <si>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</si>
  <si>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</si>
  <si>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</si>
  <si>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</si>
  <si>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</si>
  <si>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</si>
  <si>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</si>
  <si>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</si>
  <si>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</si>
  <si>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PROSUS NV  SPON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</si>
  <si>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</si>
  <si>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</si>
  <si>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</si>
  <si>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</si>
  <si>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</si>
  <si>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</si>
  <si>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</si>
  <si>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</si>
  <si>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</si>
  <si>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</si>
  <si>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</si>
  <si>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</si>
  <si>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</si>
  <si>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</si>
  <si>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</si>
  <si>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</si>
  <si>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</si>
  <si>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</si>
  <si>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</si>
  <si>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</si>
  <si>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</si>
  <si>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UBS GROUP AG REG</t>
  </si>
  <si>
    <t>UNIQURE NV</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</si>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</sst>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1">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8" t="s">
        <v>202</v>
      </c>
      <c r="C5" s="368"/>
      <c r="D5" s="368"/>
      <c r="E5" s="368"/>
      <c r="F5" s="368"/>
      <c r="G5" s="368"/>
      <c r="H5" s="368"/>
      <c r="I5" s="368"/>
      <c r="J5" s="368"/>
      <c r="K5" s="368"/>
      <c r="L5" s="368"/>
      <c r="M5" s="368"/>
      <c r="N5" s="368"/>
      <c r="O5" s="368"/>
      <c r="P5" s="368"/>
    </row>
    <row r="6" spans="1:19">
      <c r="B6" s="368"/>
      <c r="C6" s="368"/>
      <c r="D6" s="368"/>
      <c r="E6" s="368"/>
      <c r="F6" s="368"/>
      <c r="G6" s="368"/>
      <c r="H6" s="368"/>
      <c r="I6" s="368"/>
      <c r="J6" s="368"/>
      <c r="K6" s="368"/>
      <c r="L6" s="368"/>
      <c r="M6" s="368"/>
      <c r="N6" s="368"/>
      <c r="O6" s="368"/>
      <c r="P6" s="368"/>
    </row>
    <row r="7" spans="1:19">
      <c r="B7" s="368"/>
      <c r="C7" s="368"/>
      <c r="D7" s="368"/>
      <c r="E7" s="368"/>
      <c r="F7" s="368"/>
      <c r="G7" s="368"/>
      <c r="H7" s="368"/>
      <c r="I7" s="368"/>
      <c r="J7" s="368"/>
      <c r="K7" s="368"/>
      <c r="L7" s="368"/>
      <c r="M7" s="368"/>
      <c r="N7" s="368"/>
      <c r="O7" s="368"/>
      <c r="P7" s="368"/>
    </row>
    <row r="8" spans="1:19" ht="12.75" customHeight="1">
      <c r="B8" s="154"/>
      <c r="C8" s="154"/>
      <c r="D8" s="154"/>
      <c r="E8" s="154"/>
      <c r="F8" s="154"/>
      <c r="G8" s="154"/>
      <c r="H8" s="154"/>
      <c r="I8" s="154"/>
      <c r="J8" s="154"/>
      <c r="K8" s="154"/>
      <c r="L8" s="154"/>
      <c r="M8" s="154"/>
      <c r="N8" s="154"/>
      <c r="O8" s="154"/>
      <c r="P8" s="154"/>
    </row>
    <row r="9" spans="1:19" ht="15" customHeight="1">
      <c r="B9" s="369" t="s">
        <v>189</v>
      </c>
      <c r="C9" s="369"/>
      <c r="D9" s="369"/>
      <c r="E9" s="369"/>
      <c r="F9" s="369"/>
      <c r="G9" s="369"/>
      <c r="H9" s="369"/>
      <c r="I9" s="369"/>
      <c r="J9" s="369"/>
      <c r="K9" s="369"/>
      <c r="L9" s="369"/>
      <c r="M9" s="369"/>
      <c r="N9" s="369"/>
      <c r="O9" s="369"/>
      <c r="P9" s="369"/>
      <c r="Q9" s="369"/>
    </row>
    <row r="10" spans="1:19" ht="15" customHeight="1">
      <c r="B10" s="369"/>
      <c r="C10" s="369"/>
      <c r="D10" s="369"/>
      <c r="E10" s="369"/>
      <c r="F10" s="369"/>
      <c r="G10" s="369"/>
      <c r="H10" s="369"/>
      <c r="I10" s="369"/>
      <c r="J10" s="369"/>
      <c r="K10" s="369"/>
      <c r="L10" s="369"/>
      <c r="M10" s="369"/>
      <c r="N10" s="369"/>
      <c r="O10" s="369"/>
      <c r="P10" s="369"/>
      <c r="Q10" s="369"/>
    </row>
    <row r="11" spans="1:19" ht="15" customHeight="1">
      <c r="B11" s="369" t="s">
        <v>244</v>
      </c>
      <c r="C11" s="369"/>
      <c r="D11" s="369"/>
      <c r="E11" s="369"/>
      <c r="F11" s="369"/>
      <c r="G11" s="369"/>
      <c r="H11" s="369"/>
      <c r="I11" s="369"/>
      <c r="J11" s="369"/>
      <c r="K11" s="369"/>
      <c r="L11" s="369"/>
      <c r="M11" s="369"/>
      <c r="N11" s="369"/>
      <c r="O11" s="369"/>
      <c r="P11" s="369"/>
      <c r="Q11" s="369"/>
    </row>
    <row r="12" spans="1:19" ht="26.25" customHeight="1">
      <c r="B12" s="369"/>
      <c r="C12" s="369"/>
      <c r="D12" s="369"/>
      <c r="E12" s="369"/>
      <c r="F12" s="369"/>
      <c r="G12" s="369"/>
      <c r="H12" s="369"/>
      <c r="I12" s="369"/>
      <c r="J12" s="369"/>
      <c r="K12" s="369"/>
      <c r="L12" s="369"/>
      <c r="M12" s="369"/>
      <c r="N12" s="369"/>
      <c r="O12" s="369"/>
      <c r="P12" s="369"/>
      <c r="Q12" s="369"/>
    </row>
    <row r="13" spans="1:19">
      <c r="C13" s="14"/>
    </row>
    <row r="14" spans="1:19">
      <c r="B14" s="367" t="s">
        <v>245</v>
      </c>
      <c r="C14" s="367"/>
      <c r="D14" s="367"/>
      <c r="E14" s="367"/>
      <c r="F14" s="367"/>
      <c r="G14" s="367"/>
      <c r="H14" s="367"/>
      <c r="I14" s="367"/>
      <c r="J14" s="367"/>
      <c r="K14" s="367"/>
      <c r="L14" s="367"/>
      <c r="M14" s="367"/>
      <c r="N14" s="367"/>
      <c r="O14" s="367"/>
      <c r="P14" s="367"/>
      <c r="Q14" s="367"/>
      <c r="R14" s="367"/>
      <c r="S14" s="367"/>
    </row>
    <row r="15" spans="1:19" ht="38.25" customHeight="1">
      <c r="B15" s="367"/>
      <c r="C15" s="367"/>
      <c r="D15" s="367"/>
      <c r="E15" s="367"/>
      <c r="F15" s="367"/>
      <c r="G15" s="367"/>
      <c r="H15" s="367"/>
      <c r="I15" s="367"/>
      <c r="J15" s="367"/>
      <c r="K15" s="367"/>
      <c r="L15" s="367"/>
      <c r="M15" s="367"/>
      <c r="N15" s="367"/>
      <c r="O15" s="367"/>
      <c r="P15" s="367"/>
      <c r="Q15" s="367"/>
      <c r="R15" s="367"/>
      <c r="S15" s="367"/>
    </row>
    <row r="16" spans="1:19">
      <c r="B16" s="15" t="s">
        <v>110</v>
      </c>
      <c r="C16" s="14"/>
    </row>
    <row r="17" spans="2:19">
      <c r="B17" s="15" t="s">
        <v>111</v>
      </c>
      <c r="C17" s="14"/>
    </row>
    <row r="18" spans="2:19" ht="8.25" customHeight="1">
      <c r="C18" s="14"/>
    </row>
    <row r="19" spans="2:19" s="236" customFormat="1" ht="15" customHeight="1">
      <c r="B19" s="370" t="s">
        <v>246</v>
      </c>
      <c r="C19" s="370"/>
      <c r="D19" s="370"/>
      <c r="E19" s="370"/>
      <c r="F19" s="370"/>
      <c r="G19" s="370"/>
      <c r="H19" s="370"/>
      <c r="I19" s="370"/>
      <c r="J19" s="370"/>
      <c r="K19" s="370"/>
      <c r="L19" s="370"/>
      <c r="M19" s="370"/>
      <c r="N19" s="370"/>
      <c r="O19" s="370"/>
      <c r="P19" s="370"/>
      <c r="Q19" s="370"/>
      <c r="R19" s="370"/>
      <c r="S19" s="370"/>
    </row>
    <row r="20" spans="2:19" s="236" customFormat="1" ht="37.5" customHeight="1">
      <c r="B20" s="370" t="s">
        <v>187</v>
      </c>
      <c r="C20" s="370"/>
      <c r="D20" s="370"/>
      <c r="E20" s="370"/>
      <c r="F20" s="370"/>
      <c r="G20" s="370"/>
      <c r="H20" s="370"/>
      <c r="I20" s="370"/>
      <c r="J20" s="370"/>
      <c r="K20" s="370"/>
      <c r="L20" s="370"/>
      <c r="M20" s="370"/>
      <c r="N20" s="370"/>
      <c r="O20" s="370"/>
      <c r="P20" s="370"/>
      <c r="Q20" s="370"/>
      <c r="R20" s="370"/>
      <c r="S20" s="370"/>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8" t="s">
        <v>248</v>
      </c>
    </row>
    <row r="76" spans="2:6">
      <c r="B76" s="309" t="s">
        <v>249</v>
      </c>
    </row>
    <row r="77" spans="2:6" ht="15.75">
      <c r="B77" s="310" t="s">
        <v>250</v>
      </c>
    </row>
    <row r="78" spans="2:6">
      <c r="B78" s="15" t="s">
        <v>251</v>
      </c>
    </row>
    <row r="79" spans="2:6">
      <c r="B79" s="15" t="s">
        <v>252</v>
      </c>
    </row>
    <row r="80" spans="2:6">
      <c r="B80" s="15" t="s">
        <v>253</v>
      </c>
    </row>
    <row r="81" spans="2:9">
      <c r="B81" s="311" t="s">
        <v>254</v>
      </c>
      <c r="C81" s="312"/>
      <c r="D81" s="312"/>
      <c r="E81" s="312"/>
      <c r="F81" s="312"/>
      <c r="G81" s="312"/>
      <c r="H81" s="312"/>
      <c r="I81" s="312"/>
    </row>
    <row r="83" spans="2:9" ht="15.75">
      <c r="B83" s="313" t="s">
        <v>255</v>
      </c>
    </row>
    <row r="84" spans="2:9" ht="15.75">
      <c r="B84" s="310" t="s">
        <v>256</v>
      </c>
    </row>
    <row r="85" spans="2:9" ht="15.75">
      <c r="B85" s="310" t="s">
        <v>251</v>
      </c>
    </row>
    <row r="86" spans="2:9">
      <c r="B86" s="15" t="s">
        <v>257</v>
      </c>
    </row>
    <row r="87" spans="2:9">
      <c r="B87" s="15" t="s">
        <v>258</v>
      </c>
    </row>
    <row r="88" spans="2:9">
      <c r="B88" s="314" t="s">
        <v>259</v>
      </c>
      <c r="C88" s="312"/>
      <c r="D88" s="312"/>
      <c r="E88" s="312"/>
      <c r="F88" s="312"/>
      <c r="G88" s="312"/>
      <c r="H88" s="312"/>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1" customFormat="1"/>
    <row r="450" spans="1:3" s="203" customFormat="1"/>
    <row r="451" spans="1:3" s="292"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299" t="s">
        <v>234</v>
      </c>
      <c r="B916" s="205"/>
      <c r="C916" s="205"/>
      <c r="D916" s="205"/>
      <c r="E916" s="205"/>
      <c r="F916" s="205"/>
    </row>
    <row r="917" spans="1:6" s="172" customFormat="1" ht="15.75">
      <c r="A917" s="300"/>
      <c r="B917" s="52" t="s">
        <v>235</v>
      </c>
      <c r="C917" s="10"/>
      <c r="D917" s="10"/>
      <c r="E917" s="10"/>
      <c r="F917" s="10"/>
    </row>
    <row r="918" spans="1:6">
      <c r="B918" s="171" t="s">
        <v>224</v>
      </c>
    </row>
    <row r="919" spans="1:6">
      <c r="B919" s="100" t="s">
        <v>225</v>
      </c>
    </row>
    <row r="920" spans="1:6">
      <c r="B920" s="100" t="s">
        <v>178</v>
      </c>
      <c r="C920" s="172"/>
      <c r="D920" s="298"/>
    </row>
    <row r="921" spans="1:6">
      <c r="B921" s="100" t="s">
        <v>239</v>
      </c>
    </row>
    <row r="924" spans="1:6">
      <c r="B924" s="172" t="s">
        <v>126</v>
      </c>
      <c r="C924" s="172"/>
    </row>
    <row r="926" spans="1:6">
      <c r="C926" s="171" t="s">
        <v>127</v>
      </c>
    </row>
    <row r="928" spans="1:6">
      <c r="D928" s="298"/>
    </row>
    <row r="930" spans="3:5">
      <c r="C930" s="100" t="s">
        <v>237</v>
      </c>
    </row>
    <row r="931" spans="3:5">
      <c r="C931" s="100" t="s">
        <v>231</v>
      </c>
      <c r="E931" s="298"/>
    </row>
    <row r="947" spans="3:3">
      <c r="C947" s="100" t="s">
        <v>232</v>
      </c>
    </row>
    <row r="963" spans="1:7">
      <c r="C963" s="100" t="s">
        <v>233</v>
      </c>
    </row>
    <row r="965" spans="1:7">
      <c r="C965" s="171" t="s">
        <v>229</v>
      </c>
    </row>
    <row r="967" spans="1:7">
      <c r="C967" s="100" t="s">
        <v>230</v>
      </c>
    </row>
    <row r="969" spans="1:7">
      <c r="C969" s="100"/>
    </row>
    <row r="971" spans="1:7">
      <c r="A971" s="347" t="s">
        <v>291</v>
      </c>
      <c r="B971" s="347"/>
      <c r="C971" s="347"/>
      <c r="D971" s="347"/>
      <c r="E971" s="347"/>
      <c r="F971" s="347"/>
      <c r="G971" s="347"/>
    </row>
    <row r="973" spans="1:7">
      <c r="A973" s="100" t="s">
        <v>292</v>
      </c>
    </row>
    <row r="975" spans="1:7">
      <c r="A975" s="348" t="s">
        <v>282</v>
      </c>
      <c r="B975" s="349"/>
      <c r="C975" s="349"/>
      <c r="D975" s="349"/>
    </row>
    <row r="976" spans="1:7">
      <c r="A976" s="350" t="s">
        <v>283</v>
      </c>
      <c r="B976" s="349"/>
      <c r="C976" s="349"/>
      <c r="D976" s="349"/>
    </row>
    <row r="977" spans="1:4">
      <c r="A977" s="350" t="s">
        <v>284</v>
      </c>
      <c r="B977" s="349"/>
      <c r="C977" s="349"/>
      <c r="D977" s="349"/>
    </row>
    <row r="978" spans="1:4">
      <c r="A978" s="350" t="s">
        <v>285</v>
      </c>
      <c r="B978" s="349"/>
      <c r="C978" s="349"/>
      <c r="D978" s="349"/>
    </row>
    <row r="979" spans="1:4">
      <c r="A979" s="350" t="s">
        <v>286</v>
      </c>
      <c r="B979" s="349"/>
      <c r="C979" s="349"/>
      <c r="D979" s="349"/>
    </row>
    <row r="980" spans="1:4">
      <c r="A980" s="351" t="s">
        <v>287</v>
      </c>
      <c r="B980" s="349"/>
      <c r="C980" s="349"/>
      <c r="D980" s="349"/>
    </row>
    <row r="981" spans="1:4">
      <c r="A981" s="351" t="s">
        <v>289</v>
      </c>
      <c r="B981" s="349"/>
      <c r="C981" s="349"/>
      <c r="D981" s="349"/>
    </row>
    <row r="982" spans="1:4">
      <c r="A982" s="351"/>
      <c r="B982" s="349"/>
      <c r="C982" s="349"/>
      <c r="D982" s="349"/>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2" t="s">
        <v>198</v>
      </c>
      <c r="B1" s="223"/>
      <c r="C1" s="223" t="s">
        <v>277</v>
      </c>
      <c r="D1" s="223"/>
      <c r="E1" s="223"/>
      <c r="F1" s="223"/>
      <c r="G1" s="223"/>
      <c r="H1" s="223"/>
    </row>
    <row r="2" spans="1:8" ht="19.5" customHeight="1">
      <c r="A2" s="222" t="s">
        <v>199</v>
      </c>
      <c r="B2" s="223"/>
      <c r="C2" s="223" t="s">
        <v>276</v>
      </c>
      <c r="D2" s="223"/>
      <c r="E2" s="223"/>
      <c r="F2" s="223"/>
      <c r="G2" s="224" t="s">
        <v>26</v>
      </c>
      <c r="H2" s="225" t="s">
        <v>280</v>
      </c>
    </row>
    <row r="3" spans="1:8" ht="19.5" customHeight="1">
      <c r="A3" s="226" t="s">
        <v>107</v>
      </c>
      <c r="B3" s="227"/>
      <c r="C3" s="228">
        <v>44316</v>
      </c>
      <c r="D3" s="223"/>
      <c r="E3" s="223"/>
      <c r="F3" s="223"/>
      <c r="G3" s="224" t="s">
        <v>27</v>
      </c>
      <c r="H3" s="225" t="s">
        <v>279</v>
      </c>
    </row>
    <row r="4" spans="1:8" ht="19.5" customHeight="1">
      <c r="A4" s="232" t="s">
        <v>200</v>
      </c>
      <c r="B4" s="229"/>
      <c r="C4" s="229" t="s">
        <v>260</v>
      </c>
      <c r="D4" s="229"/>
      <c r="E4" s="223"/>
      <c r="F4" s="223"/>
      <c r="G4" s="224" t="s">
        <v>28</v>
      </c>
      <c r="H4" s="225" t="s">
        <v>281</v>
      </c>
    </row>
    <row r="5" spans="1:8" ht="19.5" customHeight="1">
      <c r="A5" s="234" t="s">
        <v>29</v>
      </c>
      <c r="B5" s="234"/>
      <c r="C5" s="235"/>
      <c r="D5" s="223"/>
      <c r="E5" s="223"/>
      <c r="F5" s="223"/>
      <c r="G5" s="224"/>
      <c r="H5" s="233"/>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3">
        <f>Cash!C18</f>
        <v>871723.99</v>
      </c>
      <c r="D14" s="213">
        <f>Cash!D18</f>
        <v>871534.43000000017</v>
      </c>
      <c r="E14" s="214">
        <f>C14-D14</f>
        <v>189.55999999982305</v>
      </c>
      <c r="F14" s="36"/>
      <c r="G14" s="37" t="s">
        <v>52</v>
      </c>
      <c r="H14" s="38"/>
    </row>
    <row r="15" spans="1:8" ht="19.5" customHeight="1">
      <c r="A15" s="29"/>
      <c r="B15" s="29"/>
      <c r="C15" s="215"/>
      <c r="D15" s="216"/>
      <c r="E15" s="215"/>
      <c r="F15" s="39"/>
      <c r="G15" s="41"/>
      <c r="H15" s="42"/>
    </row>
    <row r="16" spans="1:8" ht="19.5" customHeight="1">
      <c r="A16" s="43" t="s">
        <v>37</v>
      </c>
      <c r="B16" s="29"/>
      <c r="C16" s="215"/>
      <c r="D16" s="216"/>
      <c r="E16" s="215"/>
      <c r="F16" s="39"/>
      <c r="G16" s="41"/>
      <c r="H16" s="42"/>
    </row>
    <row r="17" spans="1:8" ht="15.75">
      <c r="A17" s="45"/>
      <c r="B17" s="35" t="s">
        <v>38</v>
      </c>
      <c r="C17" s="214">
        <f>Share_Cost_Mkt!D79</f>
        <v>1385181</v>
      </c>
      <c r="D17" s="217">
        <f>Share_Cost_Mkt!E79</f>
        <v>1385181</v>
      </c>
      <c r="E17" s="214">
        <f>C17-D17</f>
        <v>0</v>
      </c>
      <c r="F17" s="36"/>
      <c r="G17" s="37" t="s">
        <v>51</v>
      </c>
      <c r="H17" s="38"/>
    </row>
    <row r="18" spans="1:8" ht="15.75">
      <c r="A18" s="45"/>
      <c r="B18" s="47" t="s">
        <v>39</v>
      </c>
      <c r="C18" s="214">
        <f>Share_Cost_Mkt!H79</f>
        <v>31486344.270000003</v>
      </c>
      <c r="D18" s="214">
        <f>Share_Cost_Mkt!I79</f>
        <v>31426531.590000004</v>
      </c>
      <c r="E18" s="214">
        <f>C18-D18</f>
        <v>59812.679999999702</v>
      </c>
      <c r="F18" s="36"/>
      <c r="G18" s="37" t="s">
        <v>51</v>
      </c>
      <c r="H18" s="38"/>
    </row>
    <row r="19" spans="1:8" ht="79.900000000000006" customHeight="1">
      <c r="A19" s="45"/>
      <c r="B19" s="47" t="s">
        <v>40</v>
      </c>
      <c r="C19" s="214">
        <f>Share_Cost_Mkt!P79</f>
        <v>47885822.830000006</v>
      </c>
      <c r="D19" s="214">
        <f>Share_Cost_Mkt!Q79</f>
        <v>47870208.939999983</v>
      </c>
      <c r="E19" s="214">
        <f>C19-D19</f>
        <v>15613.890000022948</v>
      </c>
      <c r="F19" s="36"/>
      <c r="G19" s="37" t="s">
        <v>51</v>
      </c>
      <c r="H19" s="38"/>
    </row>
    <row r="20" spans="1:8" ht="19.5" customHeight="1">
      <c r="A20" s="29"/>
      <c r="B20" s="29"/>
      <c r="C20" s="215"/>
      <c r="D20" s="215"/>
      <c r="E20" s="215"/>
      <c r="F20" s="39"/>
      <c r="G20" s="48"/>
      <c r="H20" s="230"/>
    </row>
    <row r="21" spans="1:8" ht="18.95" customHeight="1">
      <c r="A21" s="170" t="s">
        <v>41</v>
      </c>
      <c r="B21" s="49"/>
      <c r="C21" s="215"/>
      <c r="D21" s="215"/>
      <c r="E21" s="215"/>
      <c r="F21" s="44"/>
      <c r="G21" s="48"/>
      <c r="H21" s="230"/>
    </row>
    <row r="22" spans="1:8" ht="15.75">
      <c r="A22" s="45"/>
      <c r="B22" s="45" t="s">
        <v>42</v>
      </c>
      <c r="C22" s="214">
        <f>SUM(Open_Trades!D45)</f>
        <v>0</v>
      </c>
      <c r="D22" s="214">
        <f>SUM(Open_Trades!E45)</f>
        <v>0</v>
      </c>
      <c r="E22" s="214">
        <f t="shared" ref="E22:E28" si="0">C22-D22</f>
        <v>0</v>
      </c>
      <c r="F22" s="36"/>
      <c r="G22" s="37" t="s">
        <v>43</v>
      </c>
      <c r="H22" s="38"/>
    </row>
    <row r="23" spans="1:8" ht="15.75">
      <c r="A23" s="45"/>
      <c r="B23" s="45" t="s">
        <v>228</v>
      </c>
      <c r="C23" s="214">
        <f>SUM(INT_BNI_SSC)</f>
        <v>40.98</v>
      </c>
      <c r="D23" s="214">
        <f>SUM(INT_BNI_IM)</f>
        <v>40.98</v>
      </c>
      <c r="E23" s="214">
        <f t="shared" si="0"/>
        <v>0</v>
      </c>
      <c r="F23" s="36"/>
      <c r="G23" s="37" t="s">
        <v>3</v>
      </c>
      <c r="H23" s="38"/>
    </row>
    <row r="24" spans="1:8" ht="27.75" customHeight="1">
      <c r="A24" s="45"/>
      <c r="B24" s="45" t="s">
        <v>227</v>
      </c>
      <c r="C24" s="214">
        <f>SUM(Dividends!I72)</f>
        <v>122235.62</v>
      </c>
      <c r="D24" s="214">
        <f>SUM(Dividends!J72)</f>
        <v>122235.62</v>
      </c>
      <c r="E24" s="214">
        <f t="shared" si="0"/>
        <v>0</v>
      </c>
      <c r="F24" s="36"/>
      <c r="G24" s="37" t="s">
        <v>1</v>
      </c>
      <c r="H24" s="38"/>
    </row>
    <row r="25" spans="1:8" ht="15.75">
      <c r="A25" s="45"/>
      <c r="B25" s="45" t="s">
        <v>242</v>
      </c>
      <c r="C25" s="214">
        <f>Tax_Reclaims!J72</f>
        <v>78489.23</v>
      </c>
      <c r="D25" s="214">
        <f>SUM(Tax_Reclaims!M72)</f>
        <v>0</v>
      </c>
      <c r="E25" s="214">
        <f t="shared" si="0"/>
        <v>78489.23</v>
      </c>
      <c r="F25" s="36"/>
      <c r="G25" s="37" t="s">
        <v>2</v>
      </c>
      <c r="H25" s="38"/>
    </row>
    <row r="26" spans="1:8" ht="23.25" customHeight="1">
      <c r="A26" s="45"/>
      <c r="B26" s="47" t="s">
        <v>49</v>
      </c>
      <c r="C26" s="214">
        <f>SUM('Pending_FX '!B22)</f>
        <v>0</v>
      </c>
      <c r="D26" s="214">
        <f>SUM('Pending_FX '!C22)</f>
        <v>0</v>
      </c>
      <c r="E26" s="214">
        <f t="shared" si="0"/>
        <v>0</v>
      </c>
      <c r="F26" s="36"/>
      <c r="G26" s="37" t="s">
        <v>45</v>
      </c>
      <c r="H26" s="38"/>
    </row>
    <row r="27" spans="1:8" ht="15.75">
      <c r="A27" s="45"/>
      <c r="B27" s="219" t="s">
        <v>177</v>
      </c>
      <c r="C27" s="218"/>
      <c r="D27" s="218"/>
      <c r="E27" s="214">
        <f t="shared" si="0"/>
        <v>0</v>
      </c>
      <c r="F27" s="36"/>
      <c r="G27" s="37" t="s">
        <v>236</v>
      </c>
      <c r="H27" s="38"/>
    </row>
    <row r="28" spans="1:8" ht="15.75">
      <c r="A28" s="45"/>
      <c r="B28" s="219" t="s">
        <v>223</v>
      </c>
      <c r="C28" s="218"/>
      <c r="D28" s="218"/>
      <c r="E28" s="214">
        <f t="shared" si="0"/>
        <v>0</v>
      </c>
      <c r="F28" s="36"/>
      <c r="G28" s="37" t="s">
        <v>236</v>
      </c>
      <c r="H28" s="38"/>
    </row>
    <row r="29" spans="1:8" ht="19.5" customHeight="1">
      <c r="A29" s="29"/>
      <c r="B29" s="220" t="s">
        <v>46</v>
      </c>
      <c r="C29" s="215"/>
      <c r="D29" s="215"/>
      <c r="E29" s="215"/>
      <c r="F29" s="39"/>
      <c r="G29" s="48"/>
      <c r="H29" s="231"/>
    </row>
    <row r="30" spans="1:8" ht="18.95" customHeight="1">
      <c r="A30" s="43" t="s">
        <v>47</v>
      </c>
      <c r="B30" s="41"/>
      <c r="C30" s="215"/>
      <c r="D30" s="215"/>
      <c r="E30" s="215"/>
      <c r="F30" s="39"/>
      <c r="G30" s="50"/>
      <c r="H30" s="231"/>
    </row>
    <row r="31" spans="1:8" ht="15.75">
      <c r="A31" s="45"/>
      <c r="B31" s="221" t="s">
        <v>48</v>
      </c>
      <c r="C31" s="214">
        <f>SUM(Open_Trades!D19)</f>
        <v>0</v>
      </c>
      <c r="D31" s="214">
        <f>SUM(Open_Trades!E19)</f>
        <v>0</v>
      </c>
      <c r="E31" s="214">
        <f>C31-D31</f>
        <v>0</v>
      </c>
      <c r="F31" s="36"/>
      <c r="G31" s="37" t="s">
        <v>43</v>
      </c>
      <c r="H31" s="38"/>
    </row>
    <row r="32" spans="1:8" ht="18.95" customHeight="1">
      <c r="A32" s="45"/>
      <c r="B32" s="47" t="s">
        <v>44</v>
      </c>
      <c r="C32" s="214">
        <f>SUM('Pending_FX '!B11)</f>
        <v>40080.14</v>
      </c>
      <c r="D32" s="214">
        <f>SUM('Pending_FX '!C11)</f>
        <v>40080.14</v>
      </c>
      <c r="E32" s="214">
        <f t="shared" ref="E32:E41" si="1">C32-D32</f>
        <v>0</v>
      </c>
      <c r="F32" s="36"/>
      <c r="G32" s="37" t="s">
        <v>45</v>
      </c>
      <c r="H32" s="38"/>
    </row>
    <row r="33" spans="1:8" ht="15.75">
      <c r="A33" s="296"/>
      <c r="B33" s="219" t="s">
        <v>224</v>
      </c>
      <c r="C33" s="218">
        <v>96530.44</v>
      </c>
      <c r="D33" s="218"/>
      <c r="E33" s="214">
        <f>C33-D33</f>
        <v>96530.44</v>
      </c>
      <c r="F33" s="36"/>
      <c r="G33" s="37" t="s">
        <v>236</v>
      </c>
      <c r="H33" s="38"/>
    </row>
    <row r="34" spans="1:8" ht="15.75">
      <c r="A34" s="45"/>
      <c r="B34" s="219" t="s">
        <v>225</v>
      </c>
      <c r="C34" s="218"/>
      <c r="D34" s="218"/>
      <c r="E34" s="214">
        <f>C34-D34</f>
        <v>0</v>
      </c>
      <c r="F34" s="36"/>
      <c r="G34" s="37" t="s">
        <v>236</v>
      </c>
      <c r="H34" s="38"/>
    </row>
    <row r="35" spans="1:8" ht="15.75">
      <c r="A35" s="296"/>
      <c r="B35" s="219" t="s">
        <v>178</v>
      </c>
      <c r="C35" s="218"/>
      <c r="D35" s="218"/>
      <c r="E35" s="214">
        <f>C35-D35</f>
        <v>0</v>
      </c>
      <c r="F35" s="36"/>
      <c r="G35" s="37" t="s">
        <v>236</v>
      </c>
      <c r="H35" s="38"/>
    </row>
    <row r="36" spans="1:8" ht="19.5" customHeight="1">
      <c r="A36" s="43" t="s">
        <v>119</v>
      </c>
      <c r="B36" s="219"/>
      <c r="C36" s="218"/>
      <c r="D36" s="218"/>
      <c r="E36" s="214"/>
      <c r="F36" s="36"/>
      <c r="G36" s="37"/>
      <c r="H36" s="46"/>
    </row>
    <row r="37" spans="1:8" ht="19.5" customHeight="1">
      <c r="A37" s="45"/>
      <c r="B37" s="219" t="s">
        <v>176</v>
      </c>
      <c r="C37" s="218">
        <f>SUM(Dividends!Q72,Tax_Reclaims!L72)</f>
        <v>3332.9</v>
      </c>
      <c r="D37" s="218">
        <f>SUM(Dividends!R72,Tax_Reclaims!O72)</f>
        <v>196.64999999999998</v>
      </c>
      <c r="E37" s="214">
        <f t="shared" si="1"/>
        <v>3136.25</v>
      </c>
      <c r="F37" s="36"/>
      <c r="G37" s="37" t="s">
        <v>181</v>
      </c>
      <c r="H37" s="38"/>
    </row>
    <row r="38" spans="1:8" ht="19.5" customHeight="1">
      <c r="A38" s="45"/>
      <c r="B38" s="219" t="s">
        <v>120</v>
      </c>
      <c r="C38" s="218">
        <f>SUM(Open_Trades!L19)</f>
        <v>0</v>
      </c>
      <c r="D38" s="218">
        <f>SUM(Open_Trades!M19)</f>
        <v>0</v>
      </c>
      <c r="E38" s="214">
        <f t="shared" si="1"/>
        <v>0</v>
      </c>
      <c r="F38" s="36"/>
      <c r="G38" s="37" t="s">
        <v>43</v>
      </c>
      <c r="H38" s="46"/>
    </row>
    <row r="39" spans="1:8" ht="19.5" customHeight="1">
      <c r="A39" s="45"/>
      <c r="B39" s="219" t="s">
        <v>121</v>
      </c>
      <c r="C39" s="218">
        <f>SUM(Open_Trades!L45)</f>
        <v>0</v>
      </c>
      <c r="D39" s="218">
        <f>SUM(Open_Trades!M45)</f>
        <v>0</v>
      </c>
      <c r="E39" s="214">
        <f t="shared" si="1"/>
        <v>0</v>
      </c>
      <c r="F39" s="36"/>
      <c r="G39" s="37" t="s">
        <v>43</v>
      </c>
      <c r="H39" s="46"/>
    </row>
    <row r="40" spans="1:8" ht="19.5" customHeight="1">
      <c r="A40" s="45"/>
      <c r="B40" s="219" t="s">
        <v>220</v>
      </c>
      <c r="C40" s="214">
        <f>'Pending_FX '!D25</f>
        <v>165.86</v>
      </c>
      <c r="D40" s="214">
        <f>'Pending_FX '!E25</f>
        <v>165.86</v>
      </c>
      <c r="E40" s="214">
        <f t="shared" si="1"/>
        <v>0</v>
      </c>
      <c r="F40" s="36"/>
      <c r="G40" s="37" t="s">
        <v>45</v>
      </c>
      <c r="H40" s="46"/>
    </row>
    <row r="41" spans="1:8" ht="19.5" customHeight="1">
      <c r="A41" s="45"/>
      <c r="B41" s="219" t="s">
        <v>219</v>
      </c>
      <c r="C41" s="214">
        <f>'Pending_FX '!D26</f>
        <v>0</v>
      </c>
      <c r="D41" s="214">
        <f>'Pending_FX '!E26</f>
        <v>0</v>
      </c>
      <c r="E41" s="214">
        <f t="shared" si="1"/>
        <v>0</v>
      </c>
      <c r="F41" s="36"/>
      <c r="G41" s="37" t="s">
        <v>45</v>
      </c>
      <c r="H41" s="46"/>
    </row>
    <row r="42" spans="1:8" ht="19.5" customHeight="1">
      <c r="A42" s="29"/>
      <c r="B42" s="41"/>
      <c r="C42" s="215"/>
      <c r="D42" s="215"/>
      <c r="E42" s="216"/>
      <c r="F42" s="40"/>
      <c r="G42" s="48"/>
      <c r="H42" s="231"/>
    </row>
    <row r="43" spans="1:8" ht="19.5" customHeight="1">
      <c r="A43" s="45"/>
      <c r="B43" s="305" t="s">
        <v>226</v>
      </c>
      <c r="C43" s="214">
        <f>SUM(C14+C19+C22+C23+C24+C25+C26+C27+C28)-SUM(C31:C35)+SUM(C37+C38+C39+C40-C41)</f>
        <v>48825200.829999998</v>
      </c>
      <c r="D43" s="214">
        <f>SUM(D14+D19+D22+D23+D24+D25+D26+D27+D28)-SUM(D31:D35)+SUM(D37+D38+D39+D40-D41)</f>
        <v>48824302.339999974</v>
      </c>
      <c r="E43" s="217">
        <f>C43-D43</f>
        <v>898.4900000244379</v>
      </c>
      <c r="F43" s="304">
        <f>(E43/$D43)*10000</f>
        <v>0.18402515898078439</v>
      </c>
      <c r="G43" s="37" t="s">
        <v>247</v>
      </c>
      <c r="H43" s="46"/>
    </row>
    <row r="44" spans="1:8" ht="20.25" customHeight="1">
      <c r="A44" s="45"/>
      <c r="B44" s="305" t="s">
        <v>50</v>
      </c>
      <c r="C44" s="45"/>
      <c r="D44" s="45"/>
      <c r="E44" s="303">
        <f>IF(ISERROR(E43/C43),0,E43/C43)</f>
        <v>1.8402177251719007E-5</v>
      </c>
      <c r="F44" s="36"/>
      <c r="G44" s="37"/>
      <c r="H44" s="46"/>
    </row>
    <row r="45" spans="1:8" ht="20.25" customHeight="1">
      <c r="A45" s="51"/>
    </row>
    <row r="46" spans="1:8" ht="20.25" customHeight="1">
      <c r="A46" s="29"/>
      <c r="B46" s="34"/>
      <c r="C46" s="29"/>
      <c r="D46" s="29"/>
      <c r="E46" s="346"/>
      <c r="F46" s="39"/>
      <c r="G46" s="337"/>
      <c r="H46" s="338"/>
    </row>
    <row r="47" spans="1:8" ht="20.25" customHeight="1">
      <c r="A47" s="29"/>
      <c r="B47" s="352" t="s">
        <v>282</v>
      </c>
      <c r="C47" s="353"/>
      <c r="D47" s="354"/>
      <c r="E47" s="214"/>
      <c r="F47" s="355"/>
      <c r="G47" s="37"/>
      <c r="H47" s="46"/>
    </row>
    <row r="48" spans="1:8" ht="20.25" customHeight="1">
      <c r="A48" s="29"/>
      <c r="B48" s="356" t="s">
        <v>283</v>
      </c>
      <c r="C48" s="353"/>
      <c r="D48" s="217">
        <f>C25</f>
        <v>78489.23</v>
      </c>
      <c r="E48" s="214"/>
      <c r="F48" s="355"/>
      <c r="G48" s="37"/>
      <c r="H48" s="46"/>
    </row>
    <row r="49" spans="1:8" ht="20.25" customHeight="1">
      <c r="A49" s="29"/>
      <c r="B49" s="356" t="s">
        <v>284</v>
      </c>
      <c r="C49" s="353"/>
      <c r="D49" s="217">
        <f>C33</f>
        <v>96530.44</v>
      </c>
      <c r="E49" s="214"/>
      <c r="F49" s="355"/>
      <c r="G49" s="37"/>
      <c r="H49" s="46"/>
    </row>
    <row r="50" spans="1:8" ht="20.25" customHeight="1">
      <c r="A50" s="29"/>
      <c r="B50" s="356" t="s">
        <v>285</v>
      </c>
      <c r="C50" s="353"/>
      <c r="D50" s="217">
        <f>C34</f>
        <v>0</v>
      </c>
      <c r="E50" s="214"/>
      <c r="F50" s="355"/>
      <c r="G50" s="37"/>
      <c r="H50" s="46"/>
    </row>
    <row r="51" spans="1:8" ht="20.25" customHeight="1">
      <c r="A51" s="29"/>
      <c r="B51" s="356" t="s">
        <v>286</v>
      </c>
      <c r="C51" s="353"/>
      <c r="D51" s="217">
        <f>C35</f>
        <v>0</v>
      </c>
      <c r="E51" s="214"/>
      <c r="F51" s="355"/>
      <c r="G51" s="37"/>
      <c r="H51" s="46"/>
    </row>
    <row r="52" spans="1:8" ht="20.25" customHeight="1">
      <c r="A52" s="29"/>
      <c r="B52" s="357" t="s">
        <v>287</v>
      </c>
      <c r="C52" s="354">
        <f>C43</f>
        <v>48825200.829999998</v>
      </c>
      <c r="D52" s="217">
        <f>D43+D48-D49-D50-D51</f>
        <v>48806261.129999973</v>
      </c>
      <c r="E52" s="214">
        <f>C52-D52</f>
        <v>18939.700000025332</v>
      </c>
      <c r="F52" s="358">
        <f>(E52/$D52)*10000</f>
        <v>3.8805881789587806</v>
      </c>
      <c r="G52" s="37" t="s">
        <v>288</v>
      </c>
      <c r="H52" s="46"/>
    </row>
    <row r="53" spans="1:8">
      <c r="A53" s="51"/>
      <c r="B53" s="352" t="s">
        <v>289</v>
      </c>
      <c r="C53" s="353"/>
      <c r="D53" s="353"/>
      <c r="E53" s="303">
        <f>IF(ISERROR(E52/C52),0,E52/C52)</f>
        <v>3.8790828666470295E-4</v>
      </c>
      <c r="F53" s="355"/>
      <c r="G53" s="37"/>
      <c r="H53" s="46"/>
    </row>
    <row r="54" spans="1:8" ht="16.5" thickBot="1">
      <c r="B54" s="339"/>
      <c r="C54" s="340"/>
      <c r="D54" s="340"/>
      <c r="E54" s="341"/>
      <c r="F54" s="342"/>
      <c r="G54" s="343"/>
      <c r="H54" s="344"/>
    </row>
    <row r="55" spans="1:8" ht="15.75">
      <c r="B55" s="345" t="s">
        <v>290</v>
      </c>
    </row>
    <row r="56" spans="1:8" ht="15.75">
      <c r="A56" s="45"/>
      <c r="B56" s="297" t="s">
        <v>238</v>
      </c>
      <c r="C56" s="317">
        <v>48865280.969999999</v>
      </c>
      <c r="D56" s="317">
        <v>48865280.969999999</v>
      </c>
      <c r="E56" s="214">
        <f t="shared" ref="E56" si="2">C56-D56</f>
        <v>0</v>
      </c>
      <c r="F56" s="304">
        <f>(E56/$D56)*10000</f>
        <v>0</v>
      </c>
      <c r="G56" s="37" t="s">
        <v>236</v>
      </c>
      <c r="H56" s="46"/>
    </row>
    <row r="57" spans="1:8">
      <c r="A57" s="51"/>
      <c r="B57" s="301"/>
      <c r="C57" s="302"/>
      <c r="D57" s="301"/>
      <c r="E57" s="301"/>
      <c r="F57" s="301"/>
      <c r="G57" s="301"/>
      <c r="H57" s="301"/>
    </row>
    <row r="58" spans="1:8" ht="16.5" thickBot="1">
      <c r="B58" s="306" t="s">
        <v>241</v>
      </c>
      <c r="C58" s="307">
        <f>C56-C43</f>
        <v>40080.140000000596</v>
      </c>
      <c r="D58" s="307">
        <f>D56-D43</f>
        <v>40978.630000025034</v>
      </c>
      <c r="E58" s="301"/>
      <c r="F58" s="301"/>
      <c r="G58" s="301"/>
      <c r="H58" s="301"/>
    </row>
    <row r="59" spans="1:8">
      <c r="C59" s="155"/>
      <c r="D59" s="212"/>
    </row>
    <row r="61" spans="1:8">
      <c r="C61" s="212"/>
    </row>
    <row r="62" spans="1:8">
      <c r="C62" s="212"/>
    </row>
    <row r="63" spans="1:8">
      <c r="C6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335" t="s">
        <v>274</v>
      </c>
    </row>
    <row r="3" spans="1:21" s="52" customFormat="1">
      <c r="A3" s="293">
        <f>VLOOKUP(U3,Sheet1!$C$2:$C$84,1,FALSE)</f>
        <v>4031976</v>
      </c>
      <c r="B3" s="320">
        <v>403197908</v>
      </c>
      <c r="C3" s="320" t="s">
        <v>295</v>
      </c>
      <c r="D3">
        <v>2330</v>
      </c>
      <c r="E3" s="240">
        <f>VLOOKUP(A3,Sheet1!$C$2:$E$84,3,FALSE)</f>
        <v>2330</v>
      </c>
      <c r="F3" s="241">
        <f t="shared" ref="F3:F71" si="0">D3-E3</f>
        <v>0</v>
      </c>
      <c r="G3" s="255">
        <f>ROUND(F3/D3,10)</f>
        <v>0</v>
      </c>
      <c r="H3">
        <v>482977.98</v>
      </c>
      <c r="I3" s="243">
        <f>VLOOKUP(A3,Sheet1!$C$2:$F$84,4,FALSE)</f>
        <v>482977.98</v>
      </c>
      <c r="J3" s="241">
        <f t="shared" ref="J3:J71" si="1">H3-I3</f>
        <v>0</v>
      </c>
      <c r="K3" s="255">
        <f>ROUND(J3/H3,10)</f>
        <v>0</v>
      </c>
      <c r="L3" s="331">
        <v>309.19594599999999</v>
      </c>
      <c r="M3" s="240">
        <f>VLOOKUP(A3,Sheet1!$C$2:$G$84,5,FALSE)</f>
        <v>308.68</v>
      </c>
      <c r="N3" s="241">
        <f t="shared" ref="N3:N34" si="2">L3-M3</f>
        <v>0.51594599999998536</v>
      </c>
      <c r="O3" s="255">
        <f t="shared" ref="O3:O34" si="3">ROUND(N3/L3,10)</f>
        <v>1.6686699999999999E-3</v>
      </c>
      <c r="P3">
        <v>720426.55</v>
      </c>
      <c r="Q3" s="240">
        <f>VLOOKUP(A3,Sheet1!$C$2:$H$84,6,FALSE)</f>
        <v>719217.04</v>
      </c>
      <c r="R3" s="241">
        <f>P3-Q3</f>
        <v>1209.5100000000093</v>
      </c>
      <c r="S3" s="255">
        <f>ROUND(R3/P3,10)</f>
        <v>1.6788803999999999E-3</v>
      </c>
      <c r="T3" s="10"/>
      <c r="U3" s="320">
        <v>4031976</v>
      </c>
    </row>
    <row r="4" spans="1:21" s="52" customFormat="1">
      <c r="A4" s="293" t="str">
        <f>VLOOKUP(U4,Sheet1!$C$2:$C$84,1,FALSE)</f>
        <v>B1HHKD3</v>
      </c>
      <c r="B4" s="320" t="s">
        <v>297</v>
      </c>
      <c r="C4" s="320" t="s">
        <v>441</v>
      </c>
      <c r="D4">
        <v>7667</v>
      </c>
      <c r="E4" s="240">
        <f>VLOOKUP(A4,Sheet1!$C$2:$E$84,3,FALSE)</f>
        <v>7667</v>
      </c>
      <c r="F4" s="241">
        <f t="shared" si="0"/>
        <v>0</v>
      </c>
      <c r="G4" s="255">
        <f t="shared" ref="G4:G79" si="4">ROUND(F4/D4,10)</f>
        <v>0</v>
      </c>
      <c r="H4">
        <v>368700.32</v>
      </c>
      <c r="I4" s="243">
        <f>VLOOKUP(A4,Sheet1!$C$2:$F$84,4,FALSE)</f>
        <v>397482.27</v>
      </c>
      <c r="J4" s="241">
        <f t="shared" si="1"/>
        <v>-28781.950000000012</v>
      </c>
      <c r="K4" s="255">
        <f t="shared" ref="K4:K71" si="5">ROUND(J4/H4,10)</f>
        <v>-7.8063262899999999E-2</v>
      </c>
      <c r="L4" s="331">
        <v>58.25</v>
      </c>
      <c r="M4" s="240">
        <f>VLOOKUP(A4,Sheet1!$C$2:$G$84,5,FALSE)</f>
        <v>58.25</v>
      </c>
      <c r="N4" s="241">
        <f t="shared" si="2"/>
        <v>0</v>
      </c>
      <c r="O4" s="255">
        <f t="shared" si="3"/>
        <v>0</v>
      </c>
      <c r="P4">
        <v>446602.75</v>
      </c>
      <c r="Q4" s="240">
        <f>VLOOKUP(A4,Sheet1!$C$2:$H$84,6,FALSE)</f>
        <v>446602.75</v>
      </c>
      <c r="R4" s="241">
        <f t="shared" ref="R4:R55" si="6">P4-Q4</f>
        <v>0</v>
      </c>
      <c r="S4" s="255">
        <f t="shared" ref="S4:S71" si="7">ROUND(R4/P4,10)</f>
        <v>0</v>
      </c>
      <c r="T4" s="10"/>
      <c r="U4" s="320" t="s">
        <v>298</v>
      </c>
    </row>
    <row r="5" spans="1:21" s="52" customFormat="1">
      <c r="A5" s="293" t="str">
        <f>VLOOKUP(U5,Sheet1!$C$2:$C$84,1,FALSE)</f>
        <v>B6331J3</v>
      </c>
      <c r="B5" s="320" t="s">
        <v>442</v>
      </c>
      <c r="C5" s="320" t="s">
        <v>443</v>
      </c>
      <c r="D5">
        <v>22650</v>
      </c>
      <c r="E5" s="240">
        <f>VLOOKUP(A5,Sheet1!$C$2:$E$84,3,FALSE)</f>
        <v>22650</v>
      </c>
      <c r="F5" s="241">
        <f t="shared" si="0"/>
        <v>0</v>
      </c>
      <c r="G5" s="255">
        <f t="shared" si="4"/>
        <v>0</v>
      </c>
      <c r="H5">
        <v>760214</v>
      </c>
      <c r="I5" s="243">
        <f>VLOOKUP(A5,Sheet1!$C$2:$F$84,4,FALSE)</f>
        <v>760214</v>
      </c>
      <c r="J5" s="241">
        <f t="shared" si="1"/>
        <v>0</v>
      </c>
      <c r="K5" s="255">
        <f t="shared" si="5"/>
        <v>0</v>
      </c>
      <c r="L5" s="331">
        <v>50.86</v>
      </c>
      <c r="M5" s="240">
        <f>VLOOKUP(A5,Sheet1!$C$2:$G$84,5,FALSE)</f>
        <v>50.93</v>
      </c>
      <c r="N5" s="241">
        <f t="shared" si="2"/>
        <v>-7.0000000000000284E-2</v>
      </c>
      <c r="O5" s="255">
        <f t="shared" si="3"/>
        <v>-1.3763272E-3</v>
      </c>
      <c r="P5">
        <v>1151979</v>
      </c>
      <c r="Q5" s="240">
        <f>VLOOKUP(A5,Sheet1!$C$2:$H$84,6,FALSE)</f>
        <v>1153655.1000000001</v>
      </c>
      <c r="R5" s="241">
        <f t="shared" si="6"/>
        <v>-1676.1000000000931</v>
      </c>
      <c r="S5" s="255">
        <f t="shared" si="7"/>
        <v>-1.4549744000000001E-3</v>
      </c>
      <c r="T5" s="10"/>
      <c r="U5" s="320" t="s">
        <v>301</v>
      </c>
    </row>
    <row r="6" spans="1:21" s="52" customFormat="1">
      <c r="A6" s="293" t="str">
        <f>VLOOKUP(U6,Sheet1!$C$2:$C$84,1,FALSE)</f>
        <v>BJ2KSG2</v>
      </c>
      <c r="B6" s="320" t="s">
        <v>444</v>
      </c>
      <c r="C6" s="320" t="s">
        <v>445</v>
      </c>
      <c r="D6">
        <v>5497</v>
      </c>
      <c r="E6" s="240">
        <f>VLOOKUP(A6,Sheet1!$C$2:$E$84,3,FALSE)</f>
        <v>5497</v>
      </c>
      <c r="F6" s="241">
        <f t="shared" si="0"/>
        <v>0</v>
      </c>
      <c r="G6" s="255">
        <f t="shared" si="4"/>
        <v>0</v>
      </c>
      <c r="H6">
        <v>538929.36</v>
      </c>
      <c r="I6" s="243">
        <f>VLOOKUP(A6,Sheet1!$C$2:$F$84,4,FALSE)</f>
        <v>538855.73</v>
      </c>
      <c r="J6" s="241">
        <f t="shared" si="1"/>
        <v>73.630000000004657</v>
      </c>
      <c r="K6" s="255">
        <f t="shared" si="5"/>
        <v>1.366227E-4</v>
      </c>
      <c r="L6" s="331">
        <v>120.283663</v>
      </c>
      <c r="M6" s="240">
        <f>VLOOKUP(A6,Sheet1!$C$2:$G$84,5,FALSE)</f>
        <v>120.08</v>
      </c>
      <c r="N6" s="241">
        <f t="shared" si="2"/>
        <v>0.20366300000000592</v>
      </c>
      <c r="O6" s="255">
        <f t="shared" si="3"/>
        <v>1.6931892E-3</v>
      </c>
      <c r="P6">
        <v>661199.30000000005</v>
      </c>
      <c r="Q6" s="240">
        <f>VLOOKUP(A6,Sheet1!$C$2:$H$84,6,FALSE)</f>
        <v>660089.22</v>
      </c>
      <c r="R6" s="241">
        <f t="shared" si="6"/>
        <v>1110.0800000000745</v>
      </c>
      <c r="S6" s="255">
        <f t="shared" si="7"/>
        <v>1.6788885999999999E-3</v>
      </c>
      <c r="T6" s="10"/>
      <c r="U6" s="320" t="s">
        <v>303</v>
      </c>
    </row>
    <row r="7" spans="1:21" s="52" customFormat="1">
      <c r="A7" s="293">
        <f>VLOOKUP(U7,Sheet1!$C$2:$C$84,1,FALSE)</f>
        <v>2722670</v>
      </c>
      <c r="B7" s="320" t="s">
        <v>305</v>
      </c>
      <c r="C7" s="320" t="s">
        <v>446</v>
      </c>
      <c r="D7">
        <v>48497</v>
      </c>
      <c r="E7" s="240">
        <f>VLOOKUP(A7,Sheet1!$C$2:$E$84,3,FALSE)</f>
        <v>48497</v>
      </c>
      <c r="F7" s="241">
        <f t="shared" si="0"/>
        <v>0</v>
      </c>
      <c r="G7" s="255">
        <f t="shared" si="4"/>
        <v>0</v>
      </c>
      <c r="H7">
        <v>683138.58</v>
      </c>
      <c r="I7" s="243">
        <f>VLOOKUP(A7,Sheet1!$C$2:$F$84,4,FALSE)</f>
        <v>698675</v>
      </c>
      <c r="J7" s="241">
        <f t="shared" si="1"/>
        <v>-15536.420000000042</v>
      </c>
      <c r="K7" s="255">
        <f t="shared" si="5"/>
        <v>-2.2742706200000001E-2</v>
      </c>
      <c r="L7" s="331">
        <v>13.94</v>
      </c>
      <c r="M7" s="240">
        <f>VLOOKUP(A7,Sheet1!$C$2:$G$84,5,FALSE)</f>
        <v>13.94</v>
      </c>
      <c r="N7" s="241">
        <f t="shared" si="2"/>
        <v>0</v>
      </c>
      <c r="O7" s="255">
        <f t="shared" si="3"/>
        <v>0</v>
      </c>
      <c r="P7">
        <v>676048.18</v>
      </c>
      <c r="Q7" s="240">
        <f>VLOOKUP(A7,Sheet1!$C$2:$H$84,6,FALSE)</f>
        <v>676048.18</v>
      </c>
      <c r="R7" s="241">
        <f t="shared" si="6"/>
        <v>0</v>
      </c>
      <c r="S7" s="255">
        <f t="shared" si="7"/>
        <v>0</v>
      </c>
      <c r="T7" s="10"/>
      <c r="U7" s="320">
        <v>2722670</v>
      </c>
    </row>
    <row r="8" spans="1:21" s="52" customFormat="1">
      <c r="A8" s="293">
        <f>VLOOKUP(U8,Sheet1!$C$2:$C$84,1,FALSE)</f>
        <v>6054603</v>
      </c>
      <c r="B8" s="320">
        <v>605460005</v>
      </c>
      <c r="C8" s="320" t="s">
        <v>447</v>
      </c>
      <c r="D8">
        <v>32500</v>
      </c>
      <c r="E8" s="240">
        <f>VLOOKUP(A8,Sheet1!$C$2:$E$84,3,FALSE)</f>
        <v>32500</v>
      </c>
      <c r="F8" s="241">
        <f t="shared" si="0"/>
        <v>0</v>
      </c>
      <c r="G8" s="255">
        <f t="shared" si="4"/>
        <v>0</v>
      </c>
      <c r="H8">
        <v>365879.89</v>
      </c>
      <c r="I8" s="243">
        <f>VLOOKUP(A8,Sheet1!$C$2:$F$84,4,FALSE)</f>
        <v>365879.89</v>
      </c>
      <c r="J8" s="241">
        <f t="shared" si="1"/>
        <v>0</v>
      </c>
      <c r="K8" s="255">
        <f t="shared" si="5"/>
        <v>0</v>
      </c>
      <c r="L8" s="331">
        <v>10.534742</v>
      </c>
      <c r="M8" s="240">
        <f>VLOOKUP(A8,Sheet1!$C$2:$G$84,5,FALSE)</f>
        <v>10.54</v>
      </c>
      <c r="N8" s="241">
        <f t="shared" si="2"/>
        <v>-5.2579999999995408E-3</v>
      </c>
      <c r="O8" s="255">
        <f t="shared" si="3"/>
        <v>-4.9911050000000005E-4</v>
      </c>
      <c r="P8">
        <v>342379.12</v>
      </c>
      <c r="Q8" s="240">
        <f>VLOOKUP(A8,Sheet1!$C$2:$H$84,6,FALSE)</f>
        <v>342488.79</v>
      </c>
      <c r="R8" s="241">
        <f t="shared" si="6"/>
        <v>-109.6699999999837</v>
      </c>
      <c r="S8" s="255">
        <f t="shared" si="7"/>
        <v>-3.203174E-4</v>
      </c>
      <c r="T8" s="10"/>
      <c r="U8" s="320">
        <v>6054603</v>
      </c>
    </row>
    <row r="9" spans="1:21" s="52" customFormat="1">
      <c r="A9" s="293" t="str">
        <f>VLOOKUP(U9,Sheet1!$C$2:$C$84,1,FALSE)</f>
        <v>BV9G6B8</v>
      </c>
      <c r="B9" s="320" t="s">
        <v>309</v>
      </c>
      <c r="C9" s="320" t="s">
        <v>448</v>
      </c>
      <c r="D9">
        <v>1600</v>
      </c>
      <c r="E9" s="240">
        <f>VLOOKUP(A9,Sheet1!$C$2:$E$84,3,FALSE)</f>
        <v>1600</v>
      </c>
      <c r="F9" s="241">
        <f t="shared" si="0"/>
        <v>0</v>
      </c>
      <c r="G9" s="255">
        <f t="shared" si="4"/>
        <v>0</v>
      </c>
      <c r="H9">
        <v>197451.94</v>
      </c>
      <c r="I9" s="243">
        <f>VLOOKUP(A9,Sheet1!$C$2:$F$84,4,FALSE)</f>
        <v>213327.16</v>
      </c>
      <c r="J9" s="241">
        <f t="shared" si="1"/>
        <v>-15875.220000000001</v>
      </c>
      <c r="K9" s="255">
        <f t="shared" si="5"/>
        <v>-8.0400425499999997E-2</v>
      </c>
      <c r="L9" s="331">
        <v>144.97</v>
      </c>
      <c r="M9" s="240">
        <f>VLOOKUP(A9,Sheet1!$C$2:$G$84,5,FALSE)</f>
        <v>144.97</v>
      </c>
      <c r="N9" s="241">
        <f t="shared" si="2"/>
        <v>0</v>
      </c>
      <c r="O9" s="255">
        <f t="shared" si="3"/>
        <v>0</v>
      </c>
      <c r="P9">
        <v>231952</v>
      </c>
      <c r="Q9" s="240">
        <f>VLOOKUP(A9,Sheet1!$C$2:$H$84,6,FALSE)</f>
        <v>231952</v>
      </c>
      <c r="R9" s="241">
        <f t="shared" si="6"/>
        <v>0</v>
      </c>
      <c r="S9" s="255">
        <f t="shared" si="7"/>
        <v>0</v>
      </c>
      <c r="T9" s="10"/>
      <c r="U9" s="320" t="s">
        <v>310</v>
      </c>
    </row>
    <row r="10" spans="1:21" s="52" customFormat="1">
      <c r="A10" s="293" t="str">
        <f>VLOOKUP(U10,Sheet1!$C$2:$C$84,1,FALSE)</f>
        <v>B908F01</v>
      </c>
      <c r="B10" s="320" t="s">
        <v>312</v>
      </c>
      <c r="C10" s="320" t="s">
        <v>449</v>
      </c>
      <c r="D10">
        <v>3750</v>
      </c>
      <c r="E10" s="240">
        <f>VLOOKUP(A10,Sheet1!$C$2:$E$84,3,FALSE)</f>
        <v>3750</v>
      </c>
      <c r="F10" s="241">
        <f t="shared" si="0"/>
        <v>0</v>
      </c>
      <c r="G10" s="255">
        <f t="shared" si="4"/>
        <v>0</v>
      </c>
      <c r="H10">
        <v>561371.31999999995</v>
      </c>
      <c r="I10" s="243">
        <f>VLOOKUP(A10,Sheet1!$C$2:$F$84,4,FALSE)</f>
        <v>577337.63</v>
      </c>
      <c r="J10" s="241">
        <f t="shared" si="1"/>
        <v>-15966.310000000056</v>
      </c>
      <c r="K10" s="255">
        <f t="shared" si="5"/>
        <v>-2.8441620399999999E-2</v>
      </c>
      <c r="L10" s="331">
        <v>648.1</v>
      </c>
      <c r="M10" s="240">
        <f>VLOOKUP(A10,Sheet1!$C$2:$G$84,5,FALSE)</f>
        <v>648.1</v>
      </c>
      <c r="N10" s="241">
        <f t="shared" si="2"/>
        <v>0</v>
      </c>
      <c r="O10" s="255">
        <f t="shared" si="3"/>
        <v>0</v>
      </c>
      <c r="P10">
        <v>2430375</v>
      </c>
      <c r="Q10" s="240">
        <f>VLOOKUP(A10,Sheet1!$C$2:$H$84,6,FALSE)</f>
        <v>2430375</v>
      </c>
      <c r="R10" s="241">
        <f t="shared" si="6"/>
        <v>0</v>
      </c>
      <c r="S10" s="255">
        <f t="shared" si="7"/>
        <v>0</v>
      </c>
      <c r="T10" s="10"/>
      <c r="U10" s="320" t="s">
        <v>313</v>
      </c>
    </row>
    <row r="11" spans="1:21" s="52" customFormat="1">
      <c r="A11" s="293" t="str">
        <f>VLOOKUP(U11,Sheet1!$C$2:$C$84,1,FALSE)</f>
        <v>0263494</v>
      </c>
      <c r="B11" s="320" t="s">
        <v>450</v>
      </c>
      <c r="C11" s="320" t="s">
        <v>315</v>
      </c>
      <c r="D11">
        <v>75797</v>
      </c>
      <c r="E11" s="240">
        <f>VLOOKUP(A11,Sheet1!$C$2:$E$84,3,FALSE)</f>
        <v>75797</v>
      </c>
      <c r="F11" s="241">
        <f t="shared" si="0"/>
        <v>0</v>
      </c>
      <c r="G11" s="255">
        <f t="shared" si="4"/>
        <v>0</v>
      </c>
      <c r="H11">
        <v>606064.99</v>
      </c>
      <c r="I11" s="243">
        <f>VLOOKUP(A11,Sheet1!$C$2:$F$84,4,FALSE)</f>
        <v>606064.94999999995</v>
      </c>
      <c r="J11" s="241">
        <f t="shared" si="1"/>
        <v>4.0000000037252903E-2</v>
      </c>
      <c r="K11" s="255">
        <f t="shared" si="5"/>
        <v>6.5999999999999995E-8</v>
      </c>
      <c r="L11" s="331">
        <v>7.0085949999999997</v>
      </c>
      <c r="M11" s="240">
        <f>VLOOKUP(A11,Sheet1!$C$2:$G$84,5,FALSE)</f>
        <v>6.99</v>
      </c>
      <c r="N11" s="241">
        <f t="shared" si="2"/>
        <v>1.8594999999999473E-2</v>
      </c>
      <c r="O11" s="255">
        <f t="shared" si="3"/>
        <v>2.6531709000000001E-3</v>
      </c>
      <c r="P11">
        <v>531230.49</v>
      </c>
      <c r="Q11" s="240">
        <f>VLOOKUP(A11,Sheet1!$C$2:$H$84,6,FALSE)</f>
        <v>530024.06000000006</v>
      </c>
      <c r="R11" s="241">
        <f t="shared" si="6"/>
        <v>1206.4299999999348</v>
      </c>
      <c r="S11" s="255">
        <f t="shared" si="7"/>
        <v>2.2710105000000001E-3</v>
      </c>
      <c r="T11" s="10"/>
      <c r="U11" s="320" t="s">
        <v>440</v>
      </c>
    </row>
    <row r="12" spans="1:21" s="52" customFormat="1">
      <c r="A12" s="293">
        <f>VLOOKUP(U12,Sheet1!$C$2:$C$84,1,FALSE)</f>
        <v>7124594</v>
      </c>
      <c r="B12" s="320">
        <v>712459908</v>
      </c>
      <c r="C12" s="320" t="s">
        <v>317</v>
      </c>
      <c r="D12">
        <v>3260</v>
      </c>
      <c r="E12" s="240">
        <f>VLOOKUP(A12,Sheet1!$C$2:$E$84,3,FALSE)</f>
        <v>3260</v>
      </c>
      <c r="F12" s="241">
        <f t="shared" si="0"/>
        <v>0</v>
      </c>
      <c r="G12" s="255">
        <f t="shared" si="4"/>
        <v>0</v>
      </c>
      <c r="H12">
        <v>483524.45</v>
      </c>
      <c r="I12" s="243">
        <f>VLOOKUP(A12,Sheet1!$C$2:$F$84,4,FALSE)</f>
        <v>483524.45</v>
      </c>
      <c r="J12" s="241">
        <f t="shared" si="1"/>
        <v>0</v>
      </c>
      <c r="K12" s="255">
        <f t="shared" si="5"/>
        <v>0</v>
      </c>
      <c r="L12" s="331">
        <v>169.28896399999999</v>
      </c>
      <c r="M12" s="240">
        <f>VLOOKUP(A12,Sheet1!$C$2:$G$84,5,FALSE)</f>
        <v>169.06</v>
      </c>
      <c r="N12" s="241">
        <f t="shared" si="2"/>
        <v>0.22896399999999062</v>
      </c>
      <c r="O12" s="255">
        <f t="shared" si="3"/>
        <v>1.352504E-3</v>
      </c>
      <c r="P12">
        <v>551882.02</v>
      </c>
      <c r="Q12" s="240">
        <f>VLOOKUP(A12,Sheet1!$C$2:$H$84,6,FALSE)</f>
        <v>551126.68000000005</v>
      </c>
      <c r="R12" s="241">
        <f t="shared" si="6"/>
        <v>755.3399999999674</v>
      </c>
      <c r="S12" s="255">
        <f t="shared" si="7"/>
        <v>1.3686620999999999E-3</v>
      </c>
      <c r="T12" s="10"/>
      <c r="U12" s="320">
        <v>7124594</v>
      </c>
    </row>
    <row r="13" spans="1:21" s="52" customFormat="1">
      <c r="A13" s="293">
        <f>VLOOKUP(U13,Sheet1!$C$2:$C$84,1,FALSE)</f>
        <v>2136646</v>
      </c>
      <c r="B13" s="320" t="s">
        <v>319</v>
      </c>
      <c r="C13" s="320" t="s">
        <v>451</v>
      </c>
      <c r="D13">
        <v>10600</v>
      </c>
      <c r="E13" s="240">
        <f>VLOOKUP(A13,Sheet1!$C$2:$E$84,3,FALSE)</f>
        <v>10600</v>
      </c>
      <c r="F13" s="241">
        <f t="shared" si="0"/>
        <v>0</v>
      </c>
      <c r="G13" s="255">
        <f t="shared" si="4"/>
        <v>0</v>
      </c>
      <c r="H13">
        <v>273435</v>
      </c>
      <c r="I13" s="243">
        <f>VLOOKUP(A13,Sheet1!$C$2:$F$84,4,FALSE)</f>
        <v>273435</v>
      </c>
      <c r="J13" s="241">
        <f t="shared" si="1"/>
        <v>0</v>
      </c>
      <c r="K13" s="255">
        <f t="shared" si="5"/>
        <v>0</v>
      </c>
      <c r="L13" s="331">
        <v>22.24</v>
      </c>
      <c r="M13" s="240">
        <f>VLOOKUP(A13,Sheet1!$C$2:$G$84,5,FALSE)</f>
        <v>22.24</v>
      </c>
      <c r="N13" s="241">
        <f t="shared" si="2"/>
        <v>0</v>
      </c>
      <c r="O13" s="255">
        <f t="shared" si="3"/>
        <v>0</v>
      </c>
      <c r="P13">
        <v>235744</v>
      </c>
      <c r="Q13" s="240">
        <f>VLOOKUP(A13,Sheet1!$C$2:$H$84,6,FALSE)</f>
        <v>235744</v>
      </c>
      <c r="R13" s="241">
        <f t="shared" si="6"/>
        <v>0</v>
      </c>
      <c r="S13" s="255">
        <f t="shared" si="7"/>
        <v>0</v>
      </c>
      <c r="T13" s="10"/>
      <c r="U13" s="320">
        <v>2136646</v>
      </c>
    </row>
    <row r="14" spans="1:21" s="52" customFormat="1">
      <c r="A14" s="293" t="str">
        <f>VLOOKUP(U14,Sheet1!$C$2:$C$84,1,FALSE)</f>
        <v>B3VCFN3</v>
      </c>
      <c r="B14" s="320" t="s">
        <v>386</v>
      </c>
      <c r="C14" s="320" t="s">
        <v>452</v>
      </c>
      <c r="D14">
        <v>32700</v>
      </c>
      <c r="E14" s="240">
        <f>VLOOKUP(A14,Sheet1!$C$2:$E$84,3,FALSE)</f>
        <v>32700</v>
      </c>
      <c r="F14" s="241">
        <f t="shared" si="0"/>
        <v>0</v>
      </c>
      <c r="G14" s="255">
        <f t="shared" si="4"/>
        <v>0</v>
      </c>
      <c r="H14">
        <v>362571.06</v>
      </c>
      <c r="I14" s="243">
        <f>VLOOKUP(A14,Sheet1!$C$2:$F$84,4,FALSE)</f>
        <v>362571.06</v>
      </c>
      <c r="J14" s="241">
        <f t="shared" si="1"/>
        <v>0</v>
      </c>
      <c r="K14" s="255">
        <f t="shared" si="5"/>
        <v>0</v>
      </c>
      <c r="L14" s="331">
        <v>8.4644999999999992</v>
      </c>
      <c r="M14" s="240">
        <f>VLOOKUP(A14,Sheet1!$C$2:$G$84,5,FALSE)</f>
        <v>8.5500000000000007</v>
      </c>
      <c r="N14" s="241">
        <f t="shared" si="2"/>
        <v>-8.5500000000001464E-2</v>
      </c>
      <c r="O14" s="255">
        <f t="shared" si="3"/>
        <v>-1.01010101E-2</v>
      </c>
      <c r="P14">
        <v>276789.15000000002</v>
      </c>
      <c r="Q14" s="240">
        <f>VLOOKUP(A14,Sheet1!$C$2:$H$84,6,FALSE)</f>
        <v>279585</v>
      </c>
      <c r="R14" s="241">
        <f t="shared" si="6"/>
        <v>-2795.8499999999767</v>
      </c>
      <c r="S14" s="255">
        <f t="shared" si="7"/>
        <v>-1.01010101E-2</v>
      </c>
      <c r="T14" s="10"/>
      <c r="U14" s="320" t="s">
        <v>387</v>
      </c>
    </row>
    <row r="15" spans="1:21" s="52" customFormat="1">
      <c r="A15" s="293">
        <f>VLOOKUP(U15,Sheet1!$C$2:$C$84,1,FALSE)</f>
        <v>2024677</v>
      </c>
      <c r="B15" s="320" t="s">
        <v>453</v>
      </c>
      <c r="C15" s="320" t="s">
        <v>454</v>
      </c>
      <c r="D15">
        <v>25737</v>
      </c>
      <c r="E15" s="240">
        <f>VLOOKUP(A15,Sheet1!$C$2:$E$84,3,FALSE)</f>
        <v>25737</v>
      </c>
      <c r="F15" s="241">
        <f t="shared" si="0"/>
        <v>0</v>
      </c>
      <c r="G15" s="255">
        <f t="shared" si="4"/>
        <v>0</v>
      </c>
      <c r="H15">
        <v>298765.74</v>
      </c>
      <c r="I15" s="243">
        <f>VLOOKUP(A15,Sheet1!$C$2:$F$84,4,FALSE)</f>
        <v>298758.78000000003</v>
      </c>
      <c r="J15" s="241">
        <f t="shared" si="1"/>
        <v>6.9599999999627471</v>
      </c>
      <c r="K15" s="255">
        <f t="shared" si="5"/>
        <v>2.3295800000000001E-5</v>
      </c>
      <c r="L15" s="331">
        <v>21.25</v>
      </c>
      <c r="M15" s="240">
        <f>VLOOKUP(A15,Sheet1!$C$2:$G$84,5,FALSE)</f>
        <v>21.25</v>
      </c>
      <c r="N15" s="241">
        <f t="shared" si="2"/>
        <v>0</v>
      </c>
      <c r="O15" s="255">
        <f t="shared" si="3"/>
        <v>0</v>
      </c>
      <c r="P15">
        <v>546911.25</v>
      </c>
      <c r="Q15" s="240">
        <f>VLOOKUP(A15,Sheet1!$C$2:$H$84,6,FALSE)</f>
        <v>546911.25</v>
      </c>
      <c r="R15" s="241">
        <f t="shared" si="6"/>
        <v>0</v>
      </c>
      <c r="S15" s="255">
        <f t="shared" si="7"/>
        <v>0</v>
      </c>
      <c r="T15" s="10"/>
      <c r="U15" s="320">
        <v>2024677</v>
      </c>
    </row>
    <row r="16" spans="1:21" s="52" customFormat="1">
      <c r="A16" s="293" t="str">
        <f>VLOOKUP(U16,Sheet1!$C$2:$C$84,1,FALSE)</f>
        <v>B0744B3</v>
      </c>
      <c r="B16" s="320" t="s">
        <v>455</v>
      </c>
      <c r="C16" s="320" t="s">
        <v>456</v>
      </c>
      <c r="D16">
        <v>21752</v>
      </c>
      <c r="E16" s="240">
        <f>VLOOKUP(A16,Sheet1!$C$2:$E$84,3,FALSE)</f>
        <v>21752</v>
      </c>
      <c r="F16" s="241">
        <f t="shared" si="0"/>
        <v>0</v>
      </c>
      <c r="G16" s="255">
        <f t="shared" si="4"/>
        <v>0</v>
      </c>
      <c r="H16">
        <v>648845.25</v>
      </c>
      <c r="I16" s="243">
        <f>VLOOKUP(A16,Sheet1!$C$2:$F$84,4,FALSE)</f>
        <v>648845.18999999994</v>
      </c>
      <c r="J16" s="241">
        <f t="shared" si="1"/>
        <v>6.0000000055879354E-2</v>
      </c>
      <c r="K16" s="255">
        <f t="shared" si="5"/>
        <v>9.2500000000000001E-8</v>
      </c>
      <c r="L16" s="331">
        <v>32.218493000000002</v>
      </c>
      <c r="M16" s="240">
        <f>VLOOKUP(A16,Sheet1!$C$2:$G$84,5,FALSE)</f>
        <v>32.15</v>
      </c>
      <c r="N16" s="241">
        <f t="shared" si="2"/>
        <v>6.849300000000369E-2</v>
      </c>
      <c r="O16" s="255">
        <f t="shared" si="3"/>
        <v>2.1258908999999999E-3</v>
      </c>
      <c r="P16">
        <v>700816.66</v>
      </c>
      <c r="Q16" s="240">
        <f>VLOOKUP(A16,Sheet1!$C$2:$H$84,6,FALSE)</f>
        <v>699225.09</v>
      </c>
      <c r="R16" s="241">
        <f t="shared" si="6"/>
        <v>1591.5700000000652</v>
      </c>
      <c r="S16" s="255">
        <f t="shared" si="7"/>
        <v>2.2710219000000001E-3</v>
      </c>
      <c r="T16" s="10"/>
      <c r="U16" s="320" t="s">
        <v>322</v>
      </c>
    </row>
    <row r="17" spans="1:21" s="52" customFormat="1">
      <c r="A17" s="293">
        <f>VLOOKUP(U17,Sheet1!$C$2:$C$84,1,FALSE)</f>
        <v>2125097</v>
      </c>
      <c r="B17" s="320">
        <v>124765108</v>
      </c>
      <c r="C17" s="320" t="s">
        <v>457</v>
      </c>
      <c r="D17">
        <v>30350</v>
      </c>
      <c r="E17" s="240">
        <f>VLOOKUP(A17,Sheet1!$C$2:$E$84,3,FALSE)</f>
        <v>30350</v>
      </c>
      <c r="F17" s="241">
        <f t="shared" si="0"/>
        <v>0</v>
      </c>
      <c r="G17" s="255">
        <f t="shared" si="4"/>
        <v>0</v>
      </c>
      <c r="H17">
        <v>530185.55000000005</v>
      </c>
      <c r="I17" s="243">
        <f>VLOOKUP(A17,Sheet1!$C$2:$F$84,4,FALSE)</f>
        <v>530185.55000000005</v>
      </c>
      <c r="J17" s="241">
        <f t="shared" si="1"/>
        <v>0</v>
      </c>
      <c r="K17" s="255">
        <f t="shared" si="5"/>
        <v>0</v>
      </c>
      <c r="L17" s="331">
        <v>31.32</v>
      </c>
      <c r="M17" s="240">
        <f>VLOOKUP(A17,Sheet1!$C$2:$G$84,5,FALSE)</f>
        <v>31.32</v>
      </c>
      <c r="N17" s="241">
        <f t="shared" si="2"/>
        <v>0</v>
      </c>
      <c r="O17" s="255">
        <f t="shared" si="3"/>
        <v>0</v>
      </c>
      <c r="P17">
        <v>950562</v>
      </c>
      <c r="Q17" s="240">
        <f>VLOOKUP(A17,Sheet1!$C$2:$H$84,6,FALSE)</f>
        <v>950562</v>
      </c>
      <c r="R17" s="241">
        <f t="shared" si="6"/>
        <v>0</v>
      </c>
      <c r="S17" s="255">
        <f t="shared" si="7"/>
        <v>0</v>
      </c>
      <c r="T17" s="10"/>
      <c r="U17" s="320">
        <v>2125097</v>
      </c>
    </row>
    <row r="18" spans="1:21" s="52" customFormat="1">
      <c r="A18" s="293" t="str">
        <f>VLOOKUP(U18,Sheet1!$C$2:$C$84,1,FALSE)</f>
        <v>BJ2L553</v>
      </c>
      <c r="B18" s="320" t="s">
        <v>325</v>
      </c>
      <c r="C18" s="320" t="s">
        <v>458</v>
      </c>
      <c r="D18">
        <v>10500</v>
      </c>
      <c r="E18" s="240">
        <f>VLOOKUP(A18,Sheet1!$C$2:$E$84,3,FALSE)</f>
        <v>10500</v>
      </c>
      <c r="F18" s="241">
        <f t="shared" si="0"/>
        <v>0</v>
      </c>
      <c r="G18" s="255">
        <f t="shared" si="4"/>
        <v>0</v>
      </c>
      <c r="H18">
        <v>567273.38</v>
      </c>
      <c r="I18" s="243">
        <f>VLOOKUP(A18,Sheet1!$C$2:$F$84,4,FALSE)</f>
        <v>567273.38</v>
      </c>
      <c r="J18" s="241">
        <f t="shared" si="1"/>
        <v>0</v>
      </c>
      <c r="K18" s="255">
        <f t="shared" si="5"/>
        <v>0</v>
      </c>
      <c r="L18" s="331">
        <v>88.46</v>
      </c>
      <c r="M18" s="240">
        <f>VLOOKUP(A18,Sheet1!$C$2:$G$84,5,FALSE)</f>
        <v>88.46</v>
      </c>
      <c r="N18" s="241">
        <f t="shared" si="2"/>
        <v>0</v>
      </c>
      <c r="O18" s="255">
        <f t="shared" si="3"/>
        <v>0</v>
      </c>
      <c r="P18">
        <v>928830</v>
      </c>
      <c r="Q18" s="240">
        <f>VLOOKUP(A18,Sheet1!$C$2:$H$84,6,FALSE)</f>
        <v>928830</v>
      </c>
      <c r="R18" s="241">
        <f t="shared" si="6"/>
        <v>0</v>
      </c>
      <c r="S18" s="255">
        <f t="shared" si="7"/>
        <v>0</v>
      </c>
      <c r="T18" s="10"/>
      <c r="U18" s="320" t="s">
        <v>326</v>
      </c>
    </row>
    <row r="19" spans="1:21" s="52" customFormat="1">
      <c r="A19" s="293" t="str">
        <f>VLOOKUP(U19,Sheet1!$C$2:$C$84,1,FALSE)</f>
        <v>BMDV0Y7</v>
      </c>
      <c r="B19" s="320" t="s">
        <v>459</v>
      </c>
      <c r="C19" s="320" t="s">
        <v>329</v>
      </c>
      <c r="D19">
        <v>25642</v>
      </c>
      <c r="E19" s="240">
        <f>VLOOKUP(A19,Sheet1!$C$2:$E$84,3,FALSE)</f>
        <v>25642</v>
      </c>
      <c r="F19" s="241">
        <f t="shared" si="0"/>
        <v>0</v>
      </c>
      <c r="G19" s="255">
        <f t="shared" si="4"/>
        <v>0</v>
      </c>
      <c r="H19">
        <v>0</v>
      </c>
      <c r="I19" s="243">
        <f>VLOOKUP(A19,Sheet1!$C$2:$F$84,4,FALSE)</f>
        <v>0</v>
      </c>
      <c r="J19" s="241">
        <f t="shared" si="1"/>
        <v>0</v>
      </c>
      <c r="K19" s="255" t="e">
        <f t="shared" si="5"/>
        <v>#DIV/0!</v>
      </c>
      <c r="L19" s="331">
        <v>0</v>
      </c>
      <c r="M19" s="240">
        <f>VLOOKUP(A19,Sheet1!$C$2:$G$84,5,FALSE)</f>
        <v>0</v>
      </c>
      <c r="N19" s="241">
        <f t="shared" si="2"/>
        <v>0</v>
      </c>
      <c r="O19" s="255" t="e">
        <f t="shared" si="3"/>
        <v>#DIV/0!</v>
      </c>
      <c r="P19">
        <v>0</v>
      </c>
      <c r="Q19" s="240">
        <f>VLOOKUP(A19,Sheet1!$C$2:$H$84,6,FALSE)</f>
        <v>0</v>
      </c>
      <c r="R19" s="241">
        <f t="shared" si="6"/>
        <v>0</v>
      </c>
      <c r="S19" s="255" t="e">
        <f t="shared" si="7"/>
        <v>#DIV/0!</v>
      </c>
      <c r="T19" s="10"/>
      <c r="U19" s="320" t="s">
        <v>328</v>
      </c>
    </row>
    <row r="20" spans="1:21" s="52" customFormat="1">
      <c r="A20" s="293">
        <f>VLOOKUP(U20,Sheet1!$C$2:$C$84,1,FALSE)</f>
        <v>7171589</v>
      </c>
      <c r="B20" s="320">
        <v>717158901</v>
      </c>
      <c r="C20" s="320" t="s">
        <v>330</v>
      </c>
      <c r="D20">
        <v>25642</v>
      </c>
      <c r="E20" s="240">
        <f>VLOOKUP(A20,Sheet1!$C$2:$E$84,3,FALSE)</f>
        <v>25642</v>
      </c>
      <c r="F20" s="241">
        <f t="shared" si="0"/>
        <v>0</v>
      </c>
      <c r="G20" s="255">
        <f t="shared" si="4"/>
        <v>0</v>
      </c>
      <c r="H20">
        <v>370969.03</v>
      </c>
      <c r="I20" s="243">
        <f>VLOOKUP(A20,Sheet1!$C$2:$F$84,4,FALSE)</f>
        <v>370968.63</v>
      </c>
      <c r="J20" s="241">
        <f t="shared" si="1"/>
        <v>0.40000000002328306</v>
      </c>
      <c r="K20" s="255">
        <f t="shared" si="5"/>
        <v>1.0782999999999999E-6</v>
      </c>
      <c r="L20" s="331">
        <v>10.466531</v>
      </c>
      <c r="M20" s="240">
        <f>VLOOKUP(A20,Sheet1!$C$2:$G$84,5,FALSE)</f>
        <v>10.45</v>
      </c>
      <c r="N20" s="241">
        <f t="shared" si="2"/>
        <v>1.6531000000000518E-2</v>
      </c>
      <c r="O20" s="255">
        <f t="shared" si="3"/>
        <v>1.5794153999999999E-3</v>
      </c>
      <c r="P20">
        <v>268382.8</v>
      </c>
      <c r="Q20" s="240">
        <f>VLOOKUP(A20,Sheet1!$C$2:$H$84,6,FALSE)</f>
        <v>268015.46999999997</v>
      </c>
      <c r="R20" s="241">
        <f t="shared" si="6"/>
        <v>367.3300000000163</v>
      </c>
      <c r="S20" s="255">
        <f t="shared" si="7"/>
        <v>1.3686794E-3</v>
      </c>
      <c r="T20" s="10"/>
      <c r="U20" s="320">
        <v>7171589</v>
      </c>
    </row>
    <row r="21" spans="1:21" s="52" customFormat="1">
      <c r="A21" s="293">
        <f>VLOOKUP(U21,Sheet1!$C$2:$C$84,1,FALSE)</f>
        <v>6185495</v>
      </c>
      <c r="B21" s="320">
        <v>618549901</v>
      </c>
      <c r="C21" s="320" t="s">
        <v>331</v>
      </c>
      <c r="D21">
        <v>2567</v>
      </c>
      <c r="E21" s="240">
        <f>VLOOKUP(A21,Sheet1!$C$2:$E$84,3,FALSE)</f>
        <v>2567</v>
      </c>
      <c r="F21" s="241">
        <f t="shared" si="0"/>
        <v>0</v>
      </c>
      <c r="G21" s="255">
        <f t="shared" si="4"/>
        <v>0</v>
      </c>
      <c r="H21">
        <v>261676.43</v>
      </c>
      <c r="I21" s="243">
        <f>VLOOKUP(A21,Sheet1!$C$2:$F$84,4,FALSE)</f>
        <v>261676.43</v>
      </c>
      <c r="J21" s="241">
        <f t="shared" si="1"/>
        <v>0</v>
      </c>
      <c r="K21" s="255">
        <f t="shared" si="5"/>
        <v>0</v>
      </c>
      <c r="L21" s="331">
        <v>209.45757</v>
      </c>
      <c r="M21" s="240">
        <f>VLOOKUP(A21,Sheet1!$C$2:$G$84,5,FALSE)</f>
        <v>209.23</v>
      </c>
      <c r="N21" s="241">
        <f t="shared" si="2"/>
        <v>0.22757000000001426</v>
      </c>
      <c r="O21" s="255">
        <f t="shared" si="3"/>
        <v>1.0864729999999999E-3</v>
      </c>
      <c r="P21">
        <v>537677.57999999996</v>
      </c>
      <c r="Q21" s="240">
        <f>VLOOKUP(A21,Sheet1!$C$2:$H$84,6,FALSE)</f>
        <v>537089.29</v>
      </c>
      <c r="R21" s="241">
        <f t="shared" si="6"/>
        <v>588.28999999992084</v>
      </c>
      <c r="S21" s="255">
        <f t="shared" si="7"/>
        <v>1.0941315000000001E-3</v>
      </c>
      <c r="T21" s="10"/>
      <c r="U21" s="320">
        <v>6185495</v>
      </c>
    </row>
    <row r="22" spans="1:21" s="52" customFormat="1">
      <c r="A22" s="293">
        <f>VLOOKUP(U22,Sheet1!$C$2:$C$84,1,FALSE)</f>
        <v>5330047</v>
      </c>
      <c r="B22" s="320">
        <v>533004909</v>
      </c>
      <c r="C22" s="320" t="s">
        <v>460</v>
      </c>
      <c r="D22">
        <v>6807</v>
      </c>
      <c r="E22" s="240">
        <f>VLOOKUP(A22,Sheet1!$C$2:$E$84,3,FALSE)</f>
        <v>6807</v>
      </c>
      <c r="F22" s="241">
        <f t="shared" si="0"/>
        <v>0</v>
      </c>
      <c r="G22" s="255">
        <f t="shared" si="4"/>
        <v>0</v>
      </c>
      <c r="H22">
        <v>712281.01</v>
      </c>
      <c r="I22" s="243">
        <f>VLOOKUP(A22,Sheet1!$C$2:$F$84,4,FALSE)</f>
        <v>712280.98</v>
      </c>
      <c r="J22" s="241">
        <f t="shared" si="1"/>
        <v>3.0000000027939677E-2</v>
      </c>
      <c r="K22" s="255">
        <f t="shared" si="5"/>
        <v>4.21E-8</v>
      </c>
      <c r="L22" s="331">
        <v>232.27314699999999</v>
      </c>
      <c r="M22" s="240">
        <f>VLOOKUP(A22,Sheet1!$C$2:$G$84,5,FALSE)</f>
        <v>231.88</v>
      </c>
      <c r="N22" s="241">
        <f t="shared" si="2"/>
        <v>0.39314699999999903</v>
      </c>
      <c r="O22" s="255">
        <f t="shared" si="3"/>
        <v>1.6926063E-3</v>
      </c>
      <c r="P22">
        <v>1581083.31</v>
      </c>
      <c r="Q22" s="240">
        <f>VLOOKUP(A22,Sheet1!$C$2:$H$84,6,FALSE)</f>
        <v>1578428.85</v>
      </c>
      <c r="R22" s="241">
        <f t="shared" si="6"/>
        <v>2654.4599999999627</v>
      </c>
      <c r="S22" s="255">
        <f t="shared" si="7"/>
        <v>1.6788869E-3</v>
      </c>
      <c r="T22" s="10"/>
      <c r="U22" s="320">
        <v>5330047</v>
      </c>
    </row>
    <row r="23" spans="1:21" s="52" customFormat="1">
      <c r="A23" s="293">
        <f>VLOOKUP(U23,Sheet1!$C$2:$C$84,1,FALSE)</f>
        <v>2031730</v>
      </c>
      <c r="B23" s="320">
        <v>294821608</v>
      </c>
      <c r="C23" s="320" t="s">
        <v>461</v>
      </c>
      <c r="D23">
        <v>89200</v>
      </c>
      <c r="E23" s="240">
        <f>VLOOKUP(A23,Sheet1!$C$2:$E$84,3,FALSE)</f>
        <v>89200</v>
      </c>
      <c r="F23" s="241">
        <f t="shared" si="0"/>
        <v>0</v>
      </c>
      <c r="G23" s="255">
        <f t="shared" si="4"/>
        <v>0</v>
      </c>
      <c r="H23">
        <v>615972.30000000005</v>
      </c>
      <c r="I23" s="243">
        <f>VLOOKUP(A23,Sheet1!$C$2:$F$84,4,FALSE)</f>
        <v>615972.30000000005</v>
      </c>
      <c r="J23" s="241">
        <f t="shared" si="1"/>
        <v>0</v>
      </c>
      <c r="K23" s="255">
        <f t="shared" si="5"/>
        <v>0</v>
      </c>
      <c r="L23" s="331">
        <v>13.79</v>
      </c>
      <c r="M23" s="240">
        <f>VLOOKUP(A23,Sheet1!$C$2:$G$84,5,FALSE)</f>
        <v>13.79</v>
      </c>
      <c r="N23" s="241">
        <f t="shared" si="2"/>
        <v>0</v>
      </c>
      <c r="O23" s="255">
        <f t="shared" si="3"/>
        <v>0</v>
      </c>
      <c r="P23">
        <v>1230068</v>
      </c>
      <c r="Q23" s="240">
        <f>VLOOKUP(A23,Sheet1!$C$2:$H$84,6,FALSE)</f>
        <v>1230068</v>
      </c>
      <c r="R23" s="241">
        <f t="shared" si="6"/>
        <v>0</v>
      </c>
      <c r="S23" s="255">
        <f t="shared" si="7"/>
        <v>0</v>
      </c>
      <c r="T23" s="10"/>
      <c r="U23" s="320">
        <v>2031730</v>
      </c>
    </row>
    <row r="24" spans="1:21" s="52" customFormat="1">
      <c r="A24" s="293" t="str">
        <f>VLOOKUP(U24,Sheet1!$C$2:$C$84,1,FALSE)</f>
        <v>BZ1GMK5</v>
      </c>
      <c r="B24" s="320" t="s">
        <v>335</v>
      </c>
      <c r="C24" s="320" t="s">
        <v>462</v>
      </c>
      <c r="D24">
        <v>7800</v>
      </c>
      <c r="E24" s="240">
        <f>VLOOKUP(A24,Sheet1!$C$2:$E$84,3,FALSE)</f>
        <v>7800</v>
      </c>
      <c r="F24" s="241">
        <f t="shared" si="0"/>
        <v>0</v>
      </c>
      <c r="G24" s="255">
        <f t="shared" si="4"/>
        <v>0</v>
      </c>
      <c r="H24">
        <v>662168.47</v>
      </c>
      <c r="I24" s="243">
        <f>VLOOKUP(A24,Sheet1!$C$2:$F$84,4,FALSE)</f>
        <v>662168.47</v>
      </c>
      <c r="J24" s="241">
        <f t="shared" si="1"/>
        <v>0</v>
      </c>
      <c r="K24" s="255">
        <f t="shared" si="5"/>
        <v>0</v>
      </c>
      <c r="L24" s="331">
        <v>213.39</v>
      </c>
      <c r="M24" s="240">
        <f>VLOOKUP(A24,Sheet1!$C$2:$G$84,5,FALSE)</f>
        <v>213.39</v>
      </c>
      <c r="N24" s="241">
        <f t="shared" si="2"/>
        <v>0</v>
      </c>
      <c r="O24" s="255">
        <f t="shared" si="3"/>
        <v>0</v>
      </c>
      <c r="P24">
        <v>1664442</v>
      </c>
      <c r="Q24" s="240">
        <f>VLOOKUP(A24,Sheet1!$C$2:$H$84,6,FALSE)</f>
        <v>1664442</v>
      </c>
      <c r="R24" s="241">
        <f t="shared" si="6"/>
        <v>0</v>
      </c>
      <c r="S24" s="255">
        <f t="shared" si="7"/>
        <v>0</v>
      </c>
      <c r="T24" s="10"/>
      <c r="U24" s="336" t="s">
        <v>336</v>
      </c>
    </row>
    <row r="25" spans="1:21" s="52" customFormat="1">
      <c r="A25" s="293" t="str">
        <f>VLOOKUP(U25,Sheet1!$C$2:$C$84,1,FALSE)</f>
        <v>B8K7T65</v>
      </c>
      <c r="B25" s="320">
        <v>398438408</v>
      </c>
      <c r="C25" s="320" t="s">
        <v>463</v>
      </c>
      <c r="D25">
        <v>30100</v>
      </c>
      <c r="E25" s="240">
        <f>VLOOKUP(A25,Sheet1!$C$2:$E$84,3,FALSE)</f>
        <v>30100</v>
      </c>
      <c r="F25" s="241">
        <f t="shared" si="0"/>
        <v>0</v>
      </c>
      <c r="G25" s="255">
        <f t="shared" si="4"/>
        <v>0</v>
      </c>
      <c r="H25">
        <v>606060.09</v>
      </c>
      <c r="I25" s="243">
        <f>VLOOKUP(A25,Sheet1!$C$2:$F$84,4,FALSE)</f>
        <v>606060.09</v>
      </c>
      <c r="J25" s="241">
        <f t="shared" si="1"/>
        <v>0</v>
      </c>
      <c r="K25" s="255">
        <f t="shared" si="5"/>
        <v>0</v>
      </c>
      <c r="L25" s="331">
        <v>17.649999999999999</v>
      </c>
      <c r="M25" s="240">
        <f>VLOOKUP(A25,Sheet1!$C$2:$G$84,5,FALSE)</f>
        <v>17.649999999999999</v>
      </c>
      <c r="N25" s="241">
        <f t="shared" si="2"/>
        <v>0</v>
      </c>
      <c r="O25" s="255">
        <f t="shared" si="3"/>
        <v>0</v>
      </c>
      <c r="P25">
        <v>531265</v>
      </c>
      <c r="Q25" s="240">
        <f>VLOOKUP(A25,Sheet1!$C$2:$H$84,6,FALSE)</f>
        <v>531265</v>
      </c>
      <c r="R25" s="241">
        <f t="shared" si="6"/>
        <v>0</v>
      </c>
      <c r="S25" s="255">
        <f t="shared" si="7"/>
        <v>0</v>
      </c>
      <c r="T25" s="10"/>
      <c r="U25" s="320" t="s">
        <v>338</v>
      </c>
    </row>
    <row r="26" spans="1:21" s="52" customFormat="1">
      <c r="A26" s="293">
        <f>VLOOKUP(U26,Sheet1!$C$2:$C$84,1,FALSE)</f>
        <v>2569286</v>
      </c>
      <c r="B26" s="320" t="s">
        <v>340</v>
      </c>
      <c r="C26" s="320" t="s">
        <v>464</v>
      </c>
      <c r="D26">
        <v>53100</v>
      </c>
      <c r="E26" s="240">
        <f>VLOOKUP(A26,Sheet1!$C$2:$E$84,3,FALSE)</f>
        <v>53100</v>
      </c>
      <c r="F26" s="241">
        <f t="shared" si="0"/>
        <v>0</v>
      </c>
      <c r="G26" s="255">
        <f t="shared" si="4"/>
        <v>0</v>
      </c>
      <c r="H26">
        <v>623207.91</v>
      </c>
      <c r="I26" s="243">
        <f>VLOOKUP(A26,Sheet1!$C$2:$F$84,4,FALSE)</f>
        <v>623207.91</v>
      </c>
      <c r="J26" s="241">
        <f t="shared" si="1"/>
        <v>0</v>
      </c>
      <c r="K26" s="255">
        <f t="shared" si="5"/>
        <v>0</v>
      </c>
      <c r="L26" s="331">
        <v>16.3</v>
      </c>
      <c r="M26" s="240">
        <f>VLOOKUP(A26,Sheet1!$C$2:$G$84,5,FALSE)</f>
        <v>16.3</v>
      </c>
      <c r="N26" s="241">
        <f t="shared" si="2"/>
        <v>0</v>
      </c>
      <c r="O26" s="255">
        <f t="shared" si="3"/>
        <v>0</v>
      </c>
      <c r="P26">
        <v>865530</v>
      </c>
      <c r="Q26" s="240">
        <f>VLOOKUP(A26,Sheet1!$C$2:$H$84,6,FALSE)</f>
        <v>865530</v>
      </c>
      <c r="R26" s="241">
        <f t="shared" si="6"/>
        <v>0</v>
      </c>
      <c r="S26" s="255">
        <f t="shared" si="7"/>
        <v>0</v>
      </c>
      <c r="T26" s="10"/>
      <c r="U26" s="320">
        <v>2569286</v>
      </c>
    </row>
    <row r="27" spans="1:21" s="52" customFormat="1">
      <c r="A27" s="293" t="str">
        <f>VLOOKUP(U27,Sheet1!$C$2:$C$84,1,FALSE)</f>
        <v>B94G471</v>
      </c>
      <c r="B27" s="320" t="s">
        <v>342</v>
      </c>
      <c r="C27" s="320" t="s">
        <v>465</v>
      </c>
      <c r="D27">
        <v>1600</v>
      </c>
      <c r="E27" s="240">
        <f>VLOOKUP(A27,Sheet1!$C$2:$E$84,3,FALSE)</f>
        <v>1600</v>
      </c>
      <c r="F27" s="241">
        <f t="shared" si="0"/>
        <v>0</v>
      </c>
      <c r="G27" s="255">
        <f t="shared" si="4"/>
        <v>0</v>
      </c>
      <c r="H27">
        <v>258693.6</v>
      </c>
      <c r="I27" s="243">
        <f>VLOOKUP(A27,Sheet1!$C$2:$F$84,4,FALSE)</f>
        <v>258693.6</v>
      </c>
      <c r="J27" s="241">
        <f t="shared" si="1"/>
        <v>0</v>
      </c>
      <c r="K27" s="255">
        <f t="shared" si="5"/>
        <v>0</v>
      </c>
      <c r="L27" s="331">
        <v>216.95</v>
      </c>
      <c r="M27" s="240">
        <f>VLOOKUP(A27,Sheet1!$C$2:$G$84,5,FALSE)</f>
        <v>216.95</v>
      </c>
      <c r="N27" s="241">
        <f t="shared" si="2"/>
        <v>0</v>
      </c>
      <c r="O27" s="255">
        <f t="shared" si="3"/>
        <v>0</v>
      </c>
      <c r="P27">
        <v>347120</v>
      </c>
      <c r="Q27" s="240">
        <f>VLOOKUP(A27,Sheet1!$C$2:$H$84,6,FALSE)</f>
        <v>347120</v>
      </c>
      <c r="R27" s="241">
        <f t="shared" si="6"/>
        <v>0</v>
      </c>
      <c r="S27" s="255">
        <f t="shared" si="7"/>
        <v>0</v>
      </c>
      <c r="T27" s="10"/>
      <c r="U27" s="320" t="s">
        <v>343</v>
      </c>
    </row>
    <row r="28" spans="1:21" s="52" customFormat="1">
      <c r="A28" s="293">
        <f>VLOOKUP(U28,Sheet1!$C$2:$C$84,1,FALSE)</f>
        <v>5889505</v>
      </c>
      <c r="B28" s="320">
        <v>588950907</v>
      </c>
      <c r="C28" s="320" t="s">
        <v>345</v>
      </c>
      <c r="D28">
        <v>26729</v>
      </c>
      <c r="E28" s="240">
        <f>VLOOKUP(A28,Sheet1!$C$2:$E$84,3,FALSE)</f>
        <v>26729</v>
      </c>
      <c r="F28" s="241">
        <f t="shared" si="0"/>
        <v>0</v>
      </c>
      <c r="G28" s="255">
        <f t="shared" si="4"/>
        <v>0</v>
      </c>
      <c r="H28">
        <v>564363.57999999996</v>
      </c>
      <c r="I28" s="243">
        <f>VLOOKUP(A28,Sheet1!$C$2:$F$84,4,FALSE)</f>
        <v>564363.57999999996</v>
      </c>
      <c r="J28" s="241">
        <f t="shared" si="1"/>
        <v>0</v>
      </c>
      <c r="K28" s="255">
        <f t="shared" si="5"/>
        <v>0</v>
      </c>
      <c r="L28" s="331">
        <v>40.405535999999998</v>
      </c>
      <c r="M28" s="240">
        <f>VLOOKUP(A28,Sheet1!$C$2:$G$84,5,FALSE)</f>
        <v>40.340000000000003</v>
      </c>
      <c r="N28" s="241">
        <f t="shared" si="2"/>
        <v>6.5535999999994488E-2</v>
      </c>
      <c r="O28" s="255">
        <f t="shared" si="3"/>
        <v>1.6219559999999999E-3</v>
      </c>
      <c r="P28">
        <v>1079999.58</v>
      </c>
      <c r="Q28" s="240">
        <f>VLOOKUP(A28,Sheet1!$C$2:$H$84,6,FALSE)</f>
        <v>1078186.3799999999</v>
      </c>
      <c r="R28" s="241">
        <f t="shared" si="6"/>
        <v>1813.2000000001863</v>
      </c>
      <c r="S28" s="255">
        <f t="shared" si="7"/>
        <v>1.6788895E-3</v>
      </c>
      <c r="T28" s="10"/>
      <c r="U28" s="320">
        <v>5889505</v>
      </c>
    </row>
    <row r="29" spans="1:21" s="52" customFormat="1">
      <c r="A29" s="293" t="str">
        <f>VLOOKUP(U29,Sheet1!$C$2:$C$84,1,FALSE)</f>
        <v>BF7NT10</v>
      </c>
      <c r="B29" s="320" t="s">
        <v>346</v>
      </c>
      <c r="C29" s="320" t="s">
        <v>466</v>
      </c>
      <c r="D29">
        <v>13459</v>
      </c>
      <c r="E29" s="240">
        <f>VLOOKUP(A29,Sheet1!$C$2:$E$84,3,FALSE)</f>
        <v>13459</v>
      </c>
      <c r="F29" s="241">
        <f t="shared" si="0"/>
        <v>0</v>
      </c>
      <c r="G29" s="255">
        <f t="shared" si="4"/>
        <v>0</v>
      </c>
      <c r="H29">
        <v>789749.94</v>
      </c>
      <c r="I29" s="243">
        <f>VLOOKUP(A29,Sheet1!$C$2:$F$84,4,FALSE)</f>
        <v>789717.47</v>
      </c>
      <c r="J29" s="241">
        <f t="shared" si="1"/>
        <v>32.46999999997206</v>
      </c>
      <c r="K29" s="255">
        <f t="shared" si="5"/>
        <v>4.11143E-5</v>
      </c>
      <c r="L29" s="331">
        <v>71.11</v>
      </c>
      <c r="M29" s="240">
        <f>VLOOKUP(A29,Sheet1!$C$2:$G$84,5,FALSE)</f>
        <v>71.11</v>
      </c>
      <c r="N29" s="241">
        <f t="shared" si="2"/>
        <v>0</v>
      </c>
      <c r="O29" s="255">
        <f t="shared" si="3"/>
        <v>0</v>
      </c>
      <c r="P29">
        <v>957069.49</v>
      </c>
      <c r="Q29" s="240">
        <f>VLOOKUP(A29,Sheet1!$C$2:$H$84,6,FALSE)</f>
        <v>957069.49</v>
      </c>
      <c r="R29" s="241">
        <f t="shared" si="6"/>
        <v>0</v>
      </c>
      <c r="S29" s="255">
        <f t="shared" si="7"/>
        <v>0</v>
      </c>
      <c r="T29" s="10"/>
      <c r="U29" s="320" t="s">
        <v>347</v>
      </c>
    </row>
    <row r="30" spans="1:21" s="52" customFormat="1">
      <c r="A30" s="293" t="str">
        <f>VLOOKUP(U30,Sheet1!$C$2:$C$84,1,FALSE)</f>
        <v>B4R2R50</v>
      </c>
      <c r="B30" s="320" t="s">
        <v>467</v>
      </c>
      <c r="C30" s="320" t="s">
        <v>350</v>
      </c>
      <c r="D30">
        <v>6140</v>
      </c>
      <c r="E30" s="240">
        <f>VLOOKUP(A30,Sheet1!$C$2:$E$84,3,FALSE)</f>
        <v>6140</v>
      </c>
      <c r="F30" s="241">
        <f t="shared" si="0"/>
        <v>0</v>
      </c>
      <c r="G30" s="255">
        <f t="shared" si="4"/>
        <v>0</v>
      </c>
      <c r="H30">
        <v>315035.32</v>
      </c>
      <c r="I30" s="243">
        <f>VLOOKUP(A30,Sheet1!$C$2:$F$84,4,FALSE)</f>
        <v>315035.32</v>
      </c>
      <c r="J30" s="241">
        <f t="shared" si="1"/>
        <v>0</v>
      </c>
      <c r="K30" s="255">
        <f t="shared" si="5"/>
        <v>0</v>
      </c>
      <c r="L30" s="331">
        <v>63.066718000000002</v>
      </c>
      <c r="M30" s="240">
        <f>VLOOKUP(A30,Sheet1!$C$2:$G$84,5,FALSE)</f>
        <v>62.98</v>
      </c>
      <c r="N30" s="241">
        <f t="shared" si="2"/>
        <v>8.6718000000004736E-2</v>
      </c>
      <c r="O30" s="255">
        <f t="shared" si="3"/>
        <v>1.37502E-3</v>
      </c>
      <c r="P30">
        <v>387229.65</v>
      </c>
      <c r="Q30" s="240">
        <f>VLOOKUP(A30,Sheet1!$C$2:$H$84,6,FALSE)</f>
        <v>386699.66</v>
      </c>
      <c r="R30" s="241">
        <f t="shared" si="6"/>
        <v>529.99000000004889</v>
      </c>
      <c r="S30" s="255">
        <f t="shared" si="7"/>
        <v>1.3686709999999999E-3</v>
      </c>
      <c r="T30" s="10"/>
      <c r="U30" s="320" t="s">
        <v>349</v>
      </c>
    </row>
    <row r="31" spans="1:21" s="52" customFormat="1">
      <c r="A31" s="293" t="str">
        <f>VLOOKUP(U31,Sheet1!$C$2:$C$84,1,FALSE)</f>
        <v>B5BH372</v>
      </c>
      <c r="B31" s="320" t="s">
        <v>351</v>
      </c>
      <c r="C31" s="320" t="s">
        <v>468</v>
      </c>
      <c r="D31">
        <v>25300</v>
      </c>
      <c r="E31" s="240">
        <f>VLOOKUP(A31,Sheet1!$C$2:$E$84,3,FALSE)</f>
        <v>25300</v>
      </c>
      <c r="F31" s="241">
        <f t="shared" si="0"/>
        <v>0</v>
      </c>
      <c r="G31" s="255">
        <f t="shared" si="4"/>
        <v>0</v>
      </c>
      <c r="H31">
        <v>221139.71</v>
      </c>
      <c r="I31" s="243">
        <f>VLOOKUP(A31,Sheet1!$C$2:$F$84,4,FALSE)</f>
        <v>221139.71</v>
      </c>
      <c r="J31" s="241">
        <f t="shared" si="1"/>
        <v>0</v>
      </c>
      <c r="K31" s="255">
        <f t="shared" si="5"/>
        <v>0</v>
      </c>
      <c r="L31" s="331">
        <v>12.516</v>
      </c>
      <c r="M31" s="240">
        <f>VLOOKUP(A31,Sheet1!$C$2:$G$84,5,FALSE)</f>
        <v>12.61</v>
      </c>
      <c r="N31" s="241">
        <f t="shared" si="2"/>
        <v>-9.3999999999999417E-2</v>
      </c>
      <c r="O31" s="255">
        <f t="shared" si="3"/>
        <v>-7.5103866999999998E-3</v>
      </c>
      <c r="P31">
        <v>316654.8</v>
      </c>
      <c r="Q31" s="240">
        <f>VLOOKUP(A31,Sheet1!$C$2:$H$84,6,FALSE)</f>
        <v>319108.90000000002</v>
      </c>
      <c r="R31" s="241">
        <f t="shared" ref="R31:R51" si="8">P31-Q31</f>
        <v>-2454.1000000000349</v>
      </c>
      <c r="S31" s="255">
        <f t="shared" ref="S31:S51" si="9">ROUND(R31/P31,10)</f>
        <v>-7.7500798999999999E-3</v>
      </c>
      <c r="T31" s="10"/>
      <c r="U31" s="320" t="s">
        <v>352</v>
      </c>
    </row>
    <row r="32" spans="1:21" s="52" customFormat="1">
      <c r="A32" s="293" t="str">
        <f>VLOOKUP(U32,Sheet1!$C$2:$C$84,1,FALSE)</f>
        <v>B3WDPG8</v>
      </c>
      <c r="B32" s="320">
        <v>485785109</v>
      </c>
      <c r="C32" s="320" t="s">
        <v>469</v>
      </c>
      <c r="D32">
        <v>14500</v>
      </c>
      <c r="E32" s="240">
        <f>VLOOKUP(A32,Sheet1!$C$2:$E$84,3,FALSE)</f>
        <v>14500</v>
      </c>
      <c r="F32" s="241">
        <f t="shared" si="0"/>
        <v>0</v>
      </c>
      <c r="G32" s="255">
        <f t="shared" si="4"/>
        <v>0</v>
      </c>
      <c r="H32">
        <v>361805.45</v>
      </c>
      <c r="I32" s="243">
        <f>VLOOKUP(A32,Sheet1!$C$2:$F$84,4,FALSE)</f>
        <v>361805.45</v>
      </c>
      <c r="J32" s="241">
        <f t="shared" si="1"/>
        <v>0</v>
      </c>
      <c r="K32" s="255">
        <f t="shared" si="5"/>
        <v>0</v>
      </c>
      <c r="L32" s="331">
        <v>16.899999999999999</v>
      </c>
      <c r="M32" s="240">
        <f>VLOOKUP(A32,Sheet1!$C$2:$G$84,5,FALSE)</f>
        <v>17.09</v>
      </c>
      <c r="N32" s="241">
        <f t="shared" si="2"/>
        <v>-0.19000000000000128</v>
      </c>
      <c r="O32" s="255">
        <f t="shared" si="3"/>
        <v>-1.12426036E-2</v>
      </c>
      <c r="P32">
        <v>245050</v>
      </c>
      <c r="Q32" s="240">
        <f>VLOOKUP(A32,Sheet1!$C$2:$H$84,6,FALSE)</f>
        <v>247747</v>
      </c>
      <c r="R32" s="241">
        <f t="shared" si="8"/>
        <v>-2697</v>
      </c>
      <c r="S32" s="255">
        <f t="shared" si="9"/>
        <v>-1.10059172E-2</v>
      </c>
      <c r="T32" s="10"/>
      <c r="U32" s="320" t="s">
        <v>354</v>
      </c>
    </row>
    <row r="33" spans="1:21" s="52" customFormat="1">
      <c r="A33" s="293" t="str">
        <f>VLOOKUP(U33,Sheet1!$C$2:$C$84,1,FALSE)</f>
        <v>B3DG2Y3</v>
      </c>
      <c r="B33" s="320" t="s">
        <v>356</v>
      </c>
      <c r="C33" s="320" t="s">
        <v>470</v>
      </c>
      <c r="D33">
        <v>20457</v>
      </c>
      <c r="E33" s="240">
        <f>VLOOKUP(A33,Sheet1!$C$2:$E$84,3,FALSE)</f>
        <v>20457</v>
      </c>
      <c r="F33" s="241">
        <f t="shared" si="0"/>
        <v>0</v>
      </c>
      <c r="G33" s="255">
        <f t="shared" si="4"/>
        <v>0</v>
      </c>
      <c r="H33">
        <v>920337.66</v>
      </c>
      <c r="I33" s="243">
        <f>VLOOKUP(A33,Sheet1!$C$2:$F$84,4,FALSE)</f>
        <v>943143.89</v>
      </c>
      <c r="J33" s="241">
        <f t="shared" si="1"/>
        <v>-22806.229999999981</v>
      </c>
      <c r="K33" s="255">
        <f t="shared" si="5"/>
        <v>-2.4780285499999999E-2</v>
      </c>
      <c r="L33" s="331">
        <v>48.92</v>
      </c>
      <c r="M33" s="240">
        <f>VLOOKUP(A33,Sheet1!$C$2:$G$84,5,FALSE)</f>
        <v>48.92</v>
      </c>
      <c r="N33" s="241">
        <f t="shared" si="2"/>
        <v>0</v>
      </c>
      <c r="O33" s="255">
        <f t="shared" si="3"/>
        <v>0</v>
      </c>
      <c r="P33">
        <v>1000756.44</v>
      </c>
      <c r="Q33" s="240">
        <f>VLOOKUP(A33,Sheet1!$C$2:$H$84,6,FALSE)</f>
        <v>1000756.44</v>
      </c>
      <c r="R33" s="241">
        <f t="shared" si="8"/>
        <v>0</v>
      </c>
      <c r="S33" s="255">
        <f t="shared" si="9"/>
        <v>0</v>
      </c>
      <c r="T33" s="10"/>
      <c r="U33" s="320" t="s">
        <v>357</v>
      </c>
    </row>
    <row r="34" spans="1:21" s="52" customFormat="1">
      <c r="A34" s="293">
        <f>VLOOKUP(U34,Sheet1!$C$2:$C$84,1,FALSE)</f>
        <v>6499260</v>
      </c>
      <c r="B34" s="320">
        <v>649926003</v>
      </c>
      <c r="C34" s="320" t="s">
        <v>359</v>
      </c>
      <c r="D34">
        <v>5800</v>
      </c>
      <c r="E34" s="240">
        <f>VLOOKUP(A34,Sheet1!$C$2:$E$84,3,FALSE)</f>
        <v>5800</v>
      </c>
      <c r="F34" s="241">
        <f t="shared" si="0"/>
        <v>0</v>
      </c>
      <c r="G34" s="255">
        <f t="shared" si="4"/>
        <v>0</v>
      </c>
      <c r="H34">
        <v>322514.96000000002</v>
      </c>
      <c r="I34" s="243">
        <f>VLOOKUP(A34,Sheet1!$C$2:$F$84,4,FALSE)</f>
        <v>322514.96000000002</v>
      </c>
      <c r="J34" s="241">
        <f t="shared" si="1"/>
        <v>0</v>
      </c>
      <c r="K34" s="255">
        <f t="shared" si="5"/>
        <v>0</v>
      </c>
      <c r="L34" s="331">
        <v>60.720004000000003</v>
      </c>
      <c r="M34" s="240">
        <f>VLOOKUP(A34,Sheet1!$C$2:$G$84,5,FALSE)</f>
        <v>60.74</v>
      </c>
      <c r="N34" s="241">
        <f t="shared" si="2"/>
        <v>-1.9995999999999015E-2</v>
      </c>
      <c r="O34" s="255">
        <f t="shared" si="3"/>
        <v>-3.2931490000000002E-4</v>
      </c>
      <c r="P34">
        <v>352176.02</v>
      </c>
      <c r="Q34" s="240">
        <f>VLOOKUP(A34,Sheet1!$C$2:$H$84,6,FALSE)</f>
        <v>352288.83</v>
      </c>
      <c r="R34" s="241">
        <f t="shared" si="8"/>
        <v>-112.80999999999767</v>
      </c>
      <c r="S34" s="255">
        <f t="shared" si="9"/>
        <v>-3.203228E-4</v>
      </c>
      <c r="T34" s="10"/>
      <c r="U34" s="320">
        <v>6499260</v>
      </c>
    </row>
    <row r="35" spans="1:21" s="52" customFormat="1">
      <c r="A35" s="293" t="str">
        <f>VLOOKUP(U35,Sheet1!$C$2:$C$84,1,FALSE)</f>
        <v>B1921K0</v>
      </c>
      <c r="B35" s="320" t="s">
        <v>360</v>
      </c>
      <c r="C35" s="320" t="s">
        <v>471</v>
      </c>
      <c r="D35">
        <v>3000</v>
      </c>
      <c r="E35" s="240">
        <f>VLOOKUP(A35,Sheet1!$C$2:$E$84,3,FALSE)</f>
        <v>3000</v>
      </c>
      <c r="F35" s="241">
        <f t="shared" si="0"/>
        <v>0</v>
      </c>
      <c r="G35" s="255">
        <f t="shared" si="4"/>
        <v>0</v>
      </c>
      <c r="H35">
        <v>251376</v>
      </c>
      <c r="I35" s="243">
        <f>VLOOKUP(A35,Sheet1!$C$2:$F$84,4,FALSE)</f>
        <v>251376</v>
      </c>
      <c r="J35" s="241">
        <f t="shared" si="1"/>
        <v>0</v>
      </c>
      <c r="K35" s="255">
        <f t="shared" si="5"/>
        <v>0</v>
      </c>
      <c r="L35" s="331">
        <v>110.88</v>
      </c>
      <c r="M35" s="240">
        <f>VLOOKUP(A35,Sheet1!$C$2:$G$84,5,FALSE)</f>
        <v>110.88</v>
      </c>
      <c r="N35" s="241">
        <f t="shared" ref="N35:N66" si="10">L35-M35</f>
        <v>0</v>
      </c>
      <c r="O35" s="255">
        <f t="shared" ref="O35:O66" si="11">ROUND(N35/L35,10)</f>
        <v>0</v>
      </c>
      <c r="P35">
        <v>332640</v>
      </c>
      <c r="Q35" s="240">
        <f>VLOOKUP(A35,Sheet1!$C$2:$H$84,6,FALSE)</f>
        <v>332640</v>
      </c>
      <c r="R35" s="241">
        <f t="shared" si="8"/>
        <v>0</v>
      </c>
      <c r="S35" s="255">
        <f t="shared" si="9"/>
        <v>0</v>
      </c>
      <c r="T35" s="10"/>
      <c r="U35" s="320" t="s">
        <v>361</v>
      </c>
    </row>
    <row r="36" spans="1:21" s="52" customFormat="1">
      <c r="A36" s="293" t="str">
        <f>VLOOKUP(U36,Sheet1!$C$2:$C$84,1,FALSE)</f>
        <v>B0SWJX3</v>
      </c>
      <c r="B36" s="320" t="s">
        <v>472</v>
      </c>
      <c r="C36" s="320" t="s">
        <v>473</v>
      </c>
      <c r="D36">
        <v>8300</v>
      </c>
      <c r="E36" s="240">
        <f>VLOOKUP(A36,Sheet1!$C$2:$E$84,3,FALSE)</f>
        <v>8300</v>
      </c>
      <c r="F36" s="241">
        <f t="shared" si="0"/>
        <v>0</v>
      </c>
      <c r="G36" s="255">
        <f t="shared" si="4"/>
        <v>0</v>
      </c>
      <c r="H36">
        <v>490073.88</v>
      </c>
      <c r="I36" s="243">
        <f>VLOOKUP(A36,Sheet1!$C$2:$F$84,4,FALSE)</f>
        <v>490073.88</v>
      </c>
      <c r="J36" s="241">
        <f t="shared" si="1"/>
        <v>0</v>
      </c>
      <c r="K36" s="255">
        <f t="shared" si="5"/>
        <v>0</v>
      </c>
      <c r="L36" s="331">
        <v>102.45674699999999</v>
      </c>
      <c r="M36" s="240">
        <f>VLOOKUP(A36,Sheet1!$C$2:$G$84,5,FALSE)</f>
        <v>102.22</v>
      </c>
      <c r="N36" s="241">
        <f t="shared" si="10"/>
        <v>0.23674699999999405</v>
      </c>
      <c r="O36" s="255">
        <f t="shared" si="11"/>
        <v>2.3107018999999999E-3</v>
      </c>
      <c r="P36">
        <v>850391</v>
      </c>
      <c r="Q36" s="240">
        <f>VLOOKUP(A36,Sheet1!$C$2:$H$84,6,FALSE)</f>
        <v>848459.73</v>
      </c>
      <c r="R36" s="241">
        <f t="shared" si="8"/>
        <v>1931.2700000000186</v>
      </c>
      <c r="S36" s="255">
        <f t="shared" si="9"/>
        <v>2.2710376999999999E-3</v>
      </c>
      <c r="T36" s="10"/>
      <c r="U36" s="320" t="s">
        <v>363</v>
      </c>
    </row>
    <row r="37" spans="1:21" s="52" customFormat="1">
      <c r="A37" s="293">
        <f>VLOOKUP(U37,Sheet1!$C$2:$C$84,1,FALSE)</f>
        <v>7333378</v>
      </c>
      <c r="B37" s="320">
        <v>733337901</v>
      </c>
      <c r="C37" s="320" t="s">
        <v>474</v>
      </c>
      <c r="D37">
        <v>3335</v>
      </c>
      <c r="E37" s="240">
        <f>VLOOKUP(A37,Sheet1!$C$2:$E$84,3,FALSE)</f>
        <v>3335</v>
      </c>
      <c r="F37" s="241">
        <f t="shared" si="0"/>
        <v>0</v>
      </c>
      <c r="G37" s="255">
        <f t="shared" si="4"/>
        <v>0</v>
      </c>
      <c r="H37">
        <v>642283.54</v>
      </c>
      <c r="I37" s="243">
        <f>VLOOKUP(A37,Sheet1!$C$2:$F$84,4,FALSE)</f>
        <v>642284.94999999995</v>
      </c>
      <c r="J37" s="241">
        <f t="shared" si="1"/>
        <v>-1.409999999916181</v>
      </c>
      <c r="K37" s="255">
        <f t="shared" si="5"/>
        <v>-2.1953E-6</v>
      </c>
      <c r="L37" s="331">
        <v>636.80719299999998</v>
      </c>
      <c r="M37" s="240">
        <f>VLOOKUP(A37,Sheet1!$C$2:$G$84,5,FALSE)</f>
        <v>635.94000000000005</v>
      </c>
      <c r="N37" s="241">
        <f t="shared" si="10"/>
        <v>0.86719299999992927</v>
      </c>
      <c r="O37" s="255">
        <f t="shared" si="11"/>
        <v>1.3617827E-3</v>
      </c>
      <c r="P37">
        <v>2123751.9900000002</v>
      </c>
      <c r="Q37" s="240">
        <f>VLOOKUP(A37,Sheet1!$C$2:$H$84,6,FALSE)</f>
        <v>2120845.29</v>
      </c>
      <c r="R37" s="241">
        <f t="shared" si="8"/>
        <v>2906.7000000001863</v>
      </c>
      <c r="S37" s="255">
        <f t="shared" si="9"/>
        <v>1.3686626000000001E-3</v>
      </c>
      <c r="T37" s="10"/>
      <c r="U37" s="320">
        <v>7333378</v>
      </c>
    </row>
    <row r="38" spans="1:21" s="52" customFormat="1">
      <c r="A38" s="293" t="str">
        <f>VLOOKUP(U38,Sheet1!$C$2:$C$84,1,FALSE)</f>
        <v>B28YTC2</v>
      </c>
      <c r="B38" s="320" t="s">
        <v>475</v>
      </c>
      <c r="C38" s="320" t="s">
        <v>367</v>
      </c>
      <c r="D38">
        <v>4157</v>
      </c>
      <c r="E38" s="240">
        <f>VLOOKUP(A38,Sheet1!$C$2:$E$84,3,FALSE)</f>
        <v>4157</v>
      </c>
      <c r="F38" s="241">
        <f t="shared" si="0"/>
        <v>0</v>
      </c>
      <c r="G38" s="255">
        <f t="shared" si="4"/>
        <v>0</v>
      </c>
      <c r="H38">
        <v>293371.95</v>
      </c>
      <c r="I38" s="243">
        <f>VLOOKUP(A38,Sheet1!$C$2:$F$84,4,FALSE)</f>
        <v>293373.98</v>
      </c>
      <c r="J38" s="241">
        <f t="shared" si="1"/>
        <v>-2.029999999969732</v>
      </c>
      <c r="K38" s="255">
        <f t="shared" si="5"/>
        <v>-6.9195000000000004E-6</v>
      </c>
      <c r="L38" s="331">
        <v>123.970517</v>
      </c>
      <c r="M38" s="240">
        <f>VLOOKUP(A38,Sheet1!$C$2:$G$84,5,FALSE)</f>
        <v>123.83</v>
      </c>
      <c r="N38" s="241">
        <f t="shared" si="10"/>
        <v>0.14051700000000267</v>
      </c>
      <c r="O38" s="255">
        <f t="shared" si="11"/>
        <v>1.1334711000000001E-3</v>
      </c>
      <c r="P38">
        <v>515345.44</v>
      </c>
      <c r="Q38" s="240">
        <f>VLOOKUP(A38,Sheet1!$C$2:$H$84,6,FALSE)</f>
        <v>514781.58</v>
      </c>
      <c r="R38" s="241">
        <f t="shared" si="8"/>
        <v>563.85999999998603</v>
      </c>
      <c r="S38" s="255">
        <f t="shared" si="9"/>
        <v>1.0941398999999999E-3</v>
      </c>
      <c r="T38" s="10"/>
      <c r="U38" s="320" t="s">
        <v>366</v>
      </c>
    </row>
    <row r="39" spans="1:21" s="52" customFormat="1">
      <c r="A39" s="293">
        <f>VLOOKUP(U39,Sheet1!$C$2:$C$84,1,FALSE)</f>
        <v>6555805</v>
      </c>
      <c r="B39" s="320">
        <v>655580009</v>
      </c>
      <c r="C39" s="320" t="s">
        <v>476</v>
      </c>
      <c r="D39">
        <v>8400</v>
      </c>
      <c r="E39" s="240">
        <f>VLOOKUP(A39,Sheet1!$C$2:$E$84,3,FALSE)</f>
        <v>8400</v>
      </c>
      <c r="F39" s="241">
        <f t="shared" si="0"/>
        <v>0</v>
      </c>
      <c r="G39" s="255">
        <f t="shared" si="4"/>
        <v>0</v>
      </c>
      <c r="H39">
        <v>332837.38</v>
      </c>
      <c r="I39" s="243">
        <f>VLOOKUP(A39,Sheet1!$C$2:$F$84,4,FALSE)</f>
        <v>332837.38</v>
      </c>
      <c r="J39" s="241">
        <f t="shared" si="1"/>
        <v>0</v>
      </c>
      <c r="K39" s="255">
        <f t="shared" si="5"/>
        <v>0</v>
      </c>
      <c r="L39" s="331">
        <v>44.965921000000002</v>
      </c>
      <c r="M39" s="240">
        <f>VLOOKUP(A39,Sheet1!$C$2:$G$84,5,FALSE)</f>
        <v>44.98</v>
      </c>
      <c r="N39" s="241">
        <f t="shared" si="10"/>
        <v>-1.407899999999529E-2</v>
      </c>
      <c r="O39" s="255">
        <f t="shared" si="11"/>
        <v>-3.1310380000000002E-4</v>
      </c>
      <c r="P39">
        <v>377713.74</v>
      </c>
      <c r="Q39" s="240">
        <f>VLOOKUP(A39,Sheet1!$C$2:$H$84,6,FALSE)</f>
        <v>377834.72</v>
      </c>
      <c r="R39" s="241">
        <f t="shared" si="8"/>
        <v>-120.97999999998137</v>
      </c>
      <c r="S39" s="255">
        <f t="shared" si="9"/>
        <v>-3.2029550000000002E-4</v>
      </c>
      <c r="T39" s="10"/>
      <c r="U39" s="320">
        <v>6555805</v>
      </c>
    </row>
    <row r="40" spans="1:21" s="52" customFormat="1">
      <c r="A40" s="293">
        <f>VLOOKUP(U40,Sheet1!$C$2:$C$84,1,FALSE)</f>
        <v>4741844</v>
      </c>
      <c r="B40" s="320">
        <v>474184900</v>
      </c>
      <c r="C40" s="320" t="s">
        <v>369</v>
      </c>
      <c r="D40">
        <v>5099</v>
      </c>
      <c r="E40" s="240">
        <f>VLOOKUP(A40,Sheet1!$C$2:$E$84,3,FALSE)</f>
        <v>5099</v>
      </c>
      <c r="F40" s="241">
        <f t="shared" si="0"/>
        <v>0</v>
      </c>
      <c r="G40" s="255">
        <f t="shared" si="4"/>
        <v>0</v>
      </c>
      <c r="H40">
        <v>549015.56000000006</v>
      </c>
      <c r="I40" s="243">
        <f>VLOOKUP(A40,Sheet1!$C$2:$F$84,4,FALSE)</f>
        <v>549015.56000000006</v>
      </c>
      <c r="J40" s="241">
        <f t="shared" si="1"/>
        <v>0</v>
      </c>
      <c r="K40" s="255">
        <f t="shared" si="5"/>
        <v>0</v>
      </c>
      <c r="L40" s="331">
        <v>175.93532200000001</v>
      </c>
      <c r="M40" s="240">
        <f>VLOOKUP(A40,Sheet1!$C$2:$G$84,5,FALSE)</f>
        <v>175.64</v>
      </c>
      <c r="N40" s="241">
        <f t="shared" si="10"/>
        <v>0.29532200000002717</v>
      </c>
      <c r="O40" s="255">
        <f t="shared" si="11"/>
        <v>1.6785827999999999E-3</v>
      </c>
      <c r="P40">
        <v>897094.21</v>
      </c>
      <c r="Q40" s="240">
        <f>VLOOKUP(A40,Sheet1!$C$2:$H$84,6,FALSE)</f>
        <v>895588.09</v>
      </c>
      <c r="R40" s="241">
        <f t="shared" si="8"/>
        <v>1506.1199999999953</v>
      </c>
      <c r="S40" s="255">
        <f t="shared" si="9"/>
        <v>1.6788872000000001E-3</v>
      </c>
      <c r="T40" s="10"/>
      <c r="U40" s="320">
        <v>4741844</v>
      </c>
    </row>
    <row r="41" spans="1:21" s="52" customFormat="1">
      <c r="A41" s="293" t="str">
        <f>VLOOKUP(U41,Sheet1!$C$2:$C$84,1,FALSE)</f>
        <v>BYXD1N3</v>
      </c>
      <c r="B41" s="320">
        <v>631512209</v>
      </c>
      <c r="C41" s="320" t="s">
        <v>477</v>
      </c>
      <c r="D41">
        <v>18250</v>
      </c>
      <c r="E41" s="240">
        <f>VLOOKUP(A41,Sheet1!$C$2:$E$84,3,FALSE)</f>
        <v>18250</v>
      </c>
      <c r="F41" s="241">
        <f t="shared" si="0"/>
        <v>0</v>
      </c>
      <c r="G41" s="255">
        <f t="shared" si="4"/>
        <v>0</v>
      </c>
      <c r="H41">
        <v>743174.92</v>
      </c>
      <c r="I41" s="243">
        <f>VLOOKUP(A41,Sheet1!$C$2:$F$84,4,FALSE)</f>
        <v>513550.86</v>
      </c>
      <c r="J41" s="241">
        <f t="shared" si="1"/>
        <v>229624.06000000006</v>
      </c>
      <c r="K41" s="255">
        <f t="shared" si="5"/>
        <v>0.3089771382</v>
      </c>
      <c r="L41" s="331">
        <v>45.62</v>
      </c>
      <c r="M41" s="240">
        <f>VLOOKUP(A41,Sheet1!$C$2:$G$84,5,FALSE)</f>
        <v>45.62</v>
      </c>
      <c r="N41" s="241">
        <f t="shared" si="10"/>
        <v>0</v>
      </c>
      <c r="O41" s="255">
        <f t="shared" si="11"/>
        <v>0</v>
      </c>
      <c r="P41">
        <v>832565</v>
      </c>
      <c r="Q41" s="240">
        <f>VLOOKUP(A41,Sheet1!$C$2:$H$84,6,FALSE)</f>
        <v>832565</v>
      </c>
      <c r="R41" s="241">
        <f t="shared" si="8"/>
        <v>0</v>
      </c>
      <c r="S41" s="255">
        <f t="shared" si="9"/>
        <v>0</v>
      </c>
      <c r="T41" s="10"/>
      <c r="U41" s="320" t="s">
        <v>370</v>
      </c>
    </row>
    <row r="42" spans="1:21" s="52" customFormat="1">
      <c r="A42" s="293">
        <f>VLOOKUP(U42,Sheet1!$C$2:$C$84,1,FALSE)</f>
        <v>6640682</v>
      </c>
      <c r="B42" s="320">
        <v>664068004</v>
      </c>
      <c r="C42" s="320" t="s">
        <v>478</v>
      </c>
      <c r="D42">
        <v>10078</v>
      </c>
      <c r="E42" s="240">
        <f>VLOOKUP(A42,Sheet1!$C$2:$E$84,3,FALSE)</f>
        <v>10078</v>
      </c>
      <c r="F42" s="241">
        <f t="shared" si="0"/>
        <v>0</v>
      </c>
      <c r="G42" s="255">
        <f t="shared" si="4"/>
        <v>0</v>
      </c>
      <c r="H42">
        <v>550043.4</v>
      </c>
      <c r="I42" s="243">
        <f>VLOOKUP(A42,Sheet1!$C$2:$F$84,4,FALSE)</f>
        <v>564868.1</v>
      </c>
      <c r="J42" s="241">
        <f t="shared" si="1"/>
        <v>-14824.699999999953</v>
      </c>
      <c r="K42" s="255">
        <f t="shared" si="5"/>
        <v>-2.6951873300000002E-2</v>
      </c>
      <c r="L42" s="331">
        <v>115.776954</v>
      </c>
      <c r="M42" s="240">
        <f>VLOOKUP(A42,Sheet1!$C$2:$G$84,5,FALSE)</f>
        <v>115.81</v>
      </c>
      <c r="N42" s="241">
        <f t="shared" si="10"/>
        <v>-3.3045999999998799E-2</v>
      </c>
      <c r="O42" s="255">
        <f t="shared" si="11"/>
        <v>-2.8542809999999999E-4</v>
      </c>
      <c r="P42">
        <v>1166800.1499999999</v>
      </c>
      <c r="Q42" s="240">
        <f>VLOOKUP(A42,Sheet1!$C$2:$H$84,6,FALSE)</f>
        <v>1167173.8799999999</v>
      </c>
      <c r="R42" s="241">
        <f t="shared" si="8"/>
        <v>-373.72999999998137</v>
      </c>
      <c r="S42" s="255">
        <f t="shared" si="9"/>
        <v>-3.203034E-4</v>
      </c>
      <c r="T42" s="10"/>
      <c r="U42" s="320">
        <v>6640682</v>
      </c>
    </row>
    <row r="43" spans="1:21" s="52" customFormat="1">
      <c r="A43" s="293">
        <f>VLOOKUP(U43,Sheet1!$C$2:$C$84,1,FALSE)</f>
        <v>2640891</v>
      </c>
      <c r="B43" s="320">
        <v>654902204</v>
      </c>
      <c r="C43" s="320" t="s">
        <v>479</v>
      </c>
      <c r="D43">
        <v>40000</v>
      </c>
      <c r="E43" s="240">
        <f>VLOOKUP(A43,Sheet1!$C$2:$E$84,3,FALSE)</f>
        <v>40000</v>
      </c>
      <c r="F43" s="241">
        <f t="shared" si="0"/>
        <v>0</v>
      </c>
      <c r="G43" s="255">
        <f t="shared" si="4"/>
        <v>0</v>
      </c>
      <c r="H43">
        <v>137036</v>
      </c>
      <c r="I43" s="243">
        <f>VLOOKUP(A43,Sheet1!$C$2:$F$84,4,FALSE)</f>
        <v>137036</v>
      </c>
      <c r="J43" s="241">
        <f t="shared" si="1"/>
        <v>0</v>
      </c>
      <c r="K43" s="255">
        <f t="shared" si="5"/>
        <v>0</v>
      </c>
      <c r="L43" s="331">
        <v>4.68</v>
      </c>
      <c r="M43" s="240">
        <f>VLOOKUP(A43,Sheet1!$C$2:$G$84,5,FALSE)</f>
        <v>4.68</v>
      </c>
      <c r="N43" s="241">
        <f t="shared" si="10"/>
        <v>0</v>
      </c>
      <c r="O43" s="255">
        <f t="shared" si="11"/>
        <v>0</v>
      </c>
      <c r="P43">
        <v>187200</v>
      </c>
      <c r="Q43" s="240">
        <f>VLOOKUP(A43,Sheet1!$C$2:$H$84,6,FALSE)</f>
        <v>187200</v>
      </c>
      <c r="R43" s="241">
        <f t="shared" si="8"/>
        <v>0</v>
      </c>
      <c r="S43" s="255">
        <f t="shared" si="9"/>
        <v>0</v>
      </c>
      <c r="T43" s="10"/>
      <c r="U43" s="320">
        <v>2640891</v>
      </c>
    </row>
    <row r="44" spans="1:21" s="52" customFormat="1">
      <c r="A44" s="293">
        <f>VLOOKUP(U44,Sheet1!$C$2:$C$84,1,FALSE)</f>
        <v>6659428</v>
      </c>
      <c r="B44" s="320">
        <v>665942009</v>
      </c>
      <c r="C44" s="320" t="s">
        <v>480</v>
      </c>
      <c r="D44">
        <v>9946</v>
      </c>
      <c r="E44" s="240">
        <f>VLOOKUP(A44,Sheet1!$C$2:$E$84,3,FALSE)</f>
        <v>9946</v>
      </c>
      <c r="F44" s="241">
        <f t="shared" si="0"/>
        <v>0</v>
      </c>
      <c r="G44" s="255">
        <f t="shared" si="4"/>
        <v>0</v>
      </c>
      <c r="H44">
        <v>443613.24</v>
      </c>
      <c r="I44" s="243">
        <f>VLOOKUP(A44,Sheet1!$C$2:$F$84,4,FALSE)</f>
        <v>443613.24</v>
      </c>
      <c r="J44" s="241">
        <f t="shared" si="1"/>
        <v>0</v>
      </c>
      <c r="K44" s="255">
        <f t="shared" si="5"/>
        <v>0</v>
      </c>
      <c r="L44" s="331">
        <v>75.842825000000005</v>
      </c>
      <c r="M44" s="240">
        <f>VLOOKUP(A44,Sheet1!$C$2:$G$84,5,FALSE)</f>
        <v>75.87</v>
      </c>
      <c r="N44" s="241">
        <f t="shared" si="10"/>
        <v>-2.7174999999999727E-2</v>
      </c>
      <c r="O44" s="255">
        <f t="shared" si="11"/>
        <v>-3.5830680000000002E-4</v>
      </c>
      <c r="P44">
        <v>754332.74</v>
      </c>
      <c r="Q44" s="240">
        <f>VLOOKUP(A44,Sheet1!$C$2:$H$84,6,FALSE)</f>
        <v>754574.36</v>
      </c>
      <c r="R44" s="241">
        <f t="shared" si="8"/>
        <v>-241.61999999999534</v>
      </c>
      <c r="S44" s="255">
        <f t="shared" si="9"/>
        <v>-3.203096E-4</v>
      </c>
      <c r="T44" s="10"/>
      <c r="U44" s="320">
        <v>6659428</v>
      </c>
    </row>
    <row r="45" spans="1:21" s="52" customFormat="1">
      <c r="A45" s="293">
        <f>VLOOKUP(U45,Sheet1!$C$2:$C$84,1,FALSE)</f>
        <v>2655657</v>
      </c>
      <c r="B45" s="320">
        <v>683715106</v>
      </c>
      <c r="C45" s="320" t="s">
        <v>481</v>
      </c>
      <c r="D45">
        <v>12400</v>
      </c>
      <c r="E45" s="240">
        <f>VLOOKUP(A45,Sheet1!$C$2:$E$84,3,FALSE)</f>
        <v>12400</v>
      </c>
      <c r="F45" s="241">
        <f t="shared" si="0"/>
        <v>0</v>
      </c>
      <c r="G45" s="255">
        <f t="shared" si="4"/>
        <v>0</v>
      </c>
      <c r="H45">
        <v>433703.8</v>
      </c>
      <c r="I45" s="243">
        <f>VLOOKUP(A45,Sheet1!$C$2:$F$84,4,FALSE)</f>
        <v>433703.8</v>
      </c>
      <c r="J45" s="241">
        <f t="shared" si="1"/>
        <v>0</v>
      </c>
      <c r="K45" s="255">
        <f t="shared" si="5"/>
        <v>0</v>
      </c>
      <c r="L45" s="331">
        <v>47.1</v>
      </c>
      <c r="M45" s="240">
        <f>VLOOKUP(A45,Sheet1!$C$2:$G$84,5,FALSE)</f>
        <v>47.1</v>
      </c>
      <c r="N45" s="241">
        <f t="shared" si="10"/>
        <v>0</v>
      </c>
      <c r="O45" s="255">
        <f t="shared" si="11"/>
        <v>0</v>
      </c>
      <c r="P45">
        <v>584040</v>
      </c>
      <c r="Q45" s="240">
        <f>VLOOKUP(A45,Sheet1!$C$2:$H$84,6,FALSE)</f>
        <v>584040</v>
      </c>
      <c r="R45" s="241">
        <f t="shared" si="8"/>
        <v>0</v>
      </c>
      <c r="S45" s="255">
        <f t="shared" si="9"/>
        <v>0</v>
      </c>
      <c r="T45" s="10"/>
      <c r="U45" s="320">
        <v>2655657</v>
      </c>
    </row>
    <row r="46" spans="1:21" s="52" customFormat="1">
      <c r="A46" s="293">
        <f>VLOOKUP(U46,Sheet1!$C$2:$C$84,1,FALSE)</f>
        <v>2402444</v>
      </c>
      <c r="B46" s="320">
        <v>686330101</v>
      </c>
      <c r="C46" s="320" t="s">
        <v>482</v>
      </c>
      <c r="D46">
        <v>2750</v>
      </c>
      <c r="E46" s="240">
        <f>VLOOKUP(A46,Sheet1!$C$2:$E$84,3,FALSE)</f>
        <v>2750</v>
      </c>
      <c r="F46" s="241">
        <f t="shared" si="0"/>
        <v>0</v>
      </c>
      <c r="G46" s="255">
        <f t="shared" si="4"/>
        <v>0</v>
      </c>
      <c r="H46">
        <v>219454.13</v>
      </c>
      <c r="I46" s="243">
        <f>VLOOKUP(A46,Sheet1!$C$2:$F$84,4,FALSE)</f>
        <v>219454.13</v>
      </c>
      <c r="J46" s="241">
        <f t="shared" si="1"/>
        <v>0</v>
      </c>
      <c r="K46" s="255">
        <f t="shared" si="5"/>
        <v>0</v>
      </c>
      <c r="L46" s="331">
        <v>80.84</v>
      </c>
      <c r="M46" s="240">
        <f>VLOOKUP(A46,Sheet1!$C$2:$G$84,5,FALSE)</f>
        <v>80.84</v>
      </c>
      <c r="N46" s="241">
        <f t="shared" si="10"/>
        <v>0</v>
      </c>
      <c r="O46" s="255">
        <f t="shared" si="11"/>
        <v>0</v>
      </c>
      <c r="P46">
        <v>222310</v>
      </c>
      <c r="Q46" s="240">
        <f>VLOOKUP(A46,Sheet1!$C$2:$H$84,6,FALSE)</f>
        <v>222310</v>
      </c>
      <c r="R46" s="241">
        <f t="shared" si="8"/>
        <v>0</v>
      </c>
      <c r="S46" s="255">
        <f t="shared" si="9"/>
        <v>0</v>
      </c>
      <c r="T46" s="10"/>
      <c r="U46" s="320">
        <v>2402444</v>
      </c>
    </row>
    <row r="47" spans="1:21" s="52" customFormat="1">
      <c r="A47" s="293">
        <f>VLOOKUP(U47,Sheet1!$C$2:$C$84,1,FALSE)</f>
        <v>6661144</v>
      </c>
      <c r="B47" s="320">
        <v>666114004</v>
      </c>
      <c r="C47" s="320" t="s">
        <v>376</v>
      </c>
      <c r="D47">
        <v>22800</v>
      </c>
      <c r="E47" s="240">
        <f>VLOOKUP(A47,Sheet1!$C$2:$E$84,3,FALSE)</f>
        <v>22800</v>
      </c>
      <c r="F47" s="241">
        <f t="shared" si="0"/>
        <v>0</v>
      </c>
      <c r="G47" s="255">
        <f t="shared" si="4"/>
        <v>0</v>
      </c>
      <c r="H47">
        <v>366423.51</v>
      </c>
      <c r="I47" s="243">
        <f>VLOOKUP(A47,Sheet1!$C$2:$F$84,4,FALSE)</f>
        <v>366423.51</v>
      </c>
      <c r="J47" s="241">
        <f t="shared" si="1"/>
        <v>0</v>
      </c>
      <c r="K47" s="255">
        <f t="shared" si="5"/>
        <v>0</v>
      </c>
      <c r="L47" s="331">
        <v>16.078862000000001</v>
      </c>
      <c r="M47" s="240">
        <f>VLOOKUP(A47,Sheet1!$C$2:$G$84,5,FALSE)</f>
        <v>16.079999999999998</v>
      </c>
      <c r="N47" s="241">
        <f t="shared" si="10"/>
        <v>-1.1379999999974189E-3</v>
      </c>
      <c r="O47" s="255">
        <f t="shared" si="11"/>
        <v>-7.0776200000000002E-5</v>
      </c>
      <c r="P47">
        <v>366598.05</v>
      </c>
      <c r="Q47" s="240">
        <f>VLOOKUP(A47,Sheet1!$C$2:$H$84,6,FALSE)</f>
        <v>366715.48</v>
      </c>
      <c r="R47" s="241">
        <f t="shared" si="8"/>
        <v>-117.42999999999302</v>
      </c>
      <c r="S47" s="255">
        <f t="shared" si="9"/>
        <v>-3.203236E-4</v>
      </c>
      <c r="T47" s="10"/>
      <c r="U47" s="320">
        <v>6661144</v>
      </c>
    </row>
    <row r="48" spans="1:21" s="52" customFormat="1">
      <c r="A48" s="293" t="str">
        <f>VLOOKUP(U48,Sheet1!$C$2:$C$84,1,FALSE)</f>
        <v>BFWK4R7</v>
      </c>
      <c r="B48" s="320" t="s">
        <v>378</v>
      </c>
      <c r="C48" s="320" t="s">
        <v>483</v>
      </c>
      <c r="D48">
        <v>5500</v>
      </c>
      <c r="E48" s="240">
        <f>VLOOKUP(A48,Sheet1!$C$2:$E$84,3,FALSE)</f>
        <v>5500</v>
      </c>
      <c r="F48" s="241">
        <f t="shared" si="0"/>
        <v>0</v>
      </c>
      <c r="G48" s="255">
        <f t="shared" si="4"/>
        <v>0</v>
      </c>
      <c r="H48">
        <v>235133.8</v>
      </c>
      <c r="I48" s="243">
        <f>VLOOKUP(A48,Sheet1!$C$2:$F$84,4,FALSE)</f>
        <v>235133.8</v>
      </c>
      <c r="J48" s="241">
        <f t="shared" si="1"/>
        <v>0</v>
      </c>
      <c r="K48" s="255">
        <f t="shared" si="5"/>
        <v>0</v>
      </c>
      <c r="L48" s="331">
        <v>45.74</v>
      </c>
      <c r="M48" s="240">
        <f>VLOOKUP(A48,Sheet1!$C$2:$G$84,5,FALSE)</f>
        <v>45.74</v>
      </c>
      <c r="N48" s="241">
        <f t="shared" si="10"/>
        <v>0</v>
      </c>
      <c r="O48" s="255">
        <f t="shared" si="11"/>
        <v>0</v>
      </c>
      <c r="P48">
        <v>251570</v>
      </c>
      <c r="Q48" s="240">
        <f>VLOOKUP(A48,Sheet1!$C$2:$H$84,6,FALSE)</f>
        <v>251570</v>
      </c>
      <c r="R48" s="241">
        <f t="shared" si="8"/>
        <v>0</v>
      </c>
      <c r="S48" s="255">
        <f t="shared" si="9"/>
        <v>0</v>
      </c>
      <c r="T48" s="10"/>
      <c r="U48" s="320" t="s">
        <v>379</v>
      </c>
    </row>
    <row r="49" spans="1:37" s="52" customFormat="1">
      <c r="A49" s="293">
        <f>VLOOKUP(U49,Sheet1!$C$2:$C$84,1,FALSE)</f>
        <v>6269861</v>
      </c>
      <c r="B49" s="320">
        <v>626986905</v>
      </c>
      <c r="C49" s="320" t="s">
        <v>484</v>
      </c>
      <c r="D49">
        <v>14000</v>
      </c>
      <c r="E49" s="240">
        <f>VLOOKUP(A49,Sheet1!$C$2:$E$84,3,FALSE)</f>
        <v>14000</v>
      </c>
      <c r="F49" s="241">
        <f t="shared" si="0"/>
        <v>0</v>
      </c>
      <c r="G49" s="255">
        <f t="shared" si="4"/>
        <v>0</v>
      </c>
      <c r="H49">
        <v>219239.1</v>
      </c>
      <c r="I49" s="243">
        <f>VLOOKUP(A49,Sheet1!$C$2:$F$84,4,FALSE)</f>
        <v>219239.1</v>
      </c>
      <c r="J49" s="241">
        <f t="shared" si="1"/>
        <v>0</v>
      </c>
      <c r="K49" s="255">
        <f t="shared" si="5"/>
        <v>0</v>
      </c>
      <c r="L49" s="331">
        <v>21.545217999999998</v>
      </c>
      <c r="M49" s="240">
        <f>VLOOKUP(A49,Sheet1!$C$2:$G$84,5,FALSE)</f>
        <v>21.55</v>
      </c>
      <c r="N49" s="241">
        <f t="shared" si="10"/>
        <v>-4.7820000000022844E-3</v>
      </c>
      <c r="O49" s="255">
        <f t="shared" si="11"/>
        <v>-2.2195179999999999E-4</v>
      </c>
      <c r="P49">
        <v>301633.05</v>
      </c>
      <c r="Q49" s="240">
        <f>VLOOKUP(A49,Sheet1!$C$2:$H$84,6,FALSE)</f>
        <v>301729.65999999997</v>
      </c>
      <c r="R49" s="241">
        <f t="shared" si="8"/>
        <v>-96.60999999998603</v>
      </c>
      <c r="S49" s="255">
        <f t="shared" si="9"/>
        <v>-3.2028980000000002E-4</v>
      </c>
      <c r="T49" s="10"/>
      <c r="U49" s="320">
        <v>6269861</v>
      </c>
    </row>
    <row r="50" spans="1:37" s="52" customFormat="1">
      <c r="A50" s="293">
        <f>VLOOKUP(U50,Sheet1!$C$2:$C$84,1,FALSE)</f>
        <v>2704485</v>
      </c>
      <c r="B50" s="320">
        <v>705015105</v>
      </c>
      <c r="C50" s="320" t="s">
        <v>485</v>
      </c>
      <c r="D50">
        <v>43579</v>
      </c>
      <c r="E50" s="240">
        <f>VLOOKUP(A50,Sheet1!$C$2:$E$84,3,FALSE)</f>
        <v>43579</v>
      </c>
      <c r="F50" s="241">
        <f t="shared" si="0"/>
        <v>0</v>
      </c>
      <c r="G50" s="255">
        <f t="shared" si="4"/>
        <v>0</v>
      </c>
      <c r="H50">
        <v>513877.82</v>
      </c>
      <c r="I50" s="243">
        <f>VLOOKUP(A50,Sheet1!$C$2:$F$84,4,FALSE)</f>
        <v>513877.82</v>
      </c>
      <c r="J50" s="241">
        <f t="shared" si="1"/>
        <v>0</v>
      </c>
      <c r="K50" s="255">
        <f t="shared" si="5"/>
        <v>0</v>
      </c>
      <c r="L50" s="331">
        <v>11.5</v>
      </c>
      <c r="M50" s="240">
        <f>VLOOKUP(A50,Sheet1!$C$2:$G$84,5,FALSE)</f>
        <v>11.5</v>
      </c>
      <c r="N50" s="241">
        <f t="shared" si="10"/>
        <v>0</v>
      </c>
      <c r="O50" s="255">
        <f t="shared" si="11"/>
        <v>0</v>
      </c>
      <c r="P50">
        <v>501158.5</v>
      </c>
      <c r="Q50" s="240">
        <f>VLOOKUP(A50,Sheet1!$C$2:$H$84,6,FALSE)</f>
        <v>501158.5</v>
      </c>
      <c r="R50" s="241">
        <f t="shared" si="8"/>
        <v>0</v>
      </c>
      <c r="S50" s="255">
        <f t="shared" si="9"/>
        <v>0</v>
      </c>
      <c r="T50" s="10"/>
      <c r="U50" s="320">
        <v>2704485</v>
      </c>
    </row>
    <row r="51" spans="1:37" s="52" customFormat="1">
      <c r="A51" s="293" t="str">
        <f>VLOOKUP(U51,Sheet1!$C$2:$C$84,1,FALSE)</f>
        <v>BKT6LC7</v>
      </c>
      <c r="B51" s="320" t="s">
        <v>383</v>
      </c>
      <c r="C51" s="320" t="s">
        <v>486</v>
      </c>
      <c r="D51">
        <v>18250</v>
      </c>
      <c r="E51" s="240">
        <f>VLOOKUP(A51,Sheet1!$C$2:$E$84,3,FALSE)</f>
        <v>18250</v>
      </c>
      <c r="F51" s="241">
        <f t="shared" si="0"/>
        <v>0</v>
      </c>
      <c r="G51" s="255">
        <f t="shared" si="4"/>
        <v>0</v>
      </c>
      <c r="H51">
        <v>276487.5</v>
      </c>
      <c r="I51" s="243">
        <f>VLOOKUP(A51,Sheet1!$C$2:$F$84,4,FALSE)</f>
        <v>237485.37</v>
      </c>
      <c r="J51" s="241">
        <f t="shared" si="1"/>
        <v>39002.130000000005</v>
      </c>
      <c r="K51" s="255">
        <f t="shared" si="5"/>
        <v>0.1410629052</v>
      </c>
      <c r="L51" s="331">
        <v>21.75</v>
      </c>
      <c r="M51" s="240">
        <f>VLOOKUP(A51,Sheet1!$C$2:$G$84,5,FALSE)</f>
        <v>21.72</v>
      </c>
      <c r="N51" s="241">
        <f t="shared" si="10"/>
        <v>3.0000000000001137E-2</v>
      </c>
      <c r="O51" s="255">
        <f t="shared" si="11"/>
        <v>1.3793103E-3</v>
      </c>
      <c r="P51">
        <v>396937.5</v>
      </c>
      <c r="Q51" s="240">
        <f>VLOOKUP(A51,Sheet1!$C$2:$H$84,6,FALSE)</f>
        <v>396463</v>
      </c>
      <c r="R51" s="241">
        <f t="shared" si="8"/>
        <v>474.5</v>
      </c>
      <c r="S51" s="255">
        <f t="shared" si="9"/>
        <v>1.1954023E-3</v>
      </c>
      <c r="T51" s="10"/>
      <c r="U51" s="320" t="s">
        <v>384</v>
      </c>
    </row>
    <row r="52" spans="1:37" s="52" customFormat="1">
      <c r="A52" s="293">
        <f>VLOOKUP(U52,Sheet1!$C$2:$C$84,1,FALSE)</f>
        <v>6229597</v>
      </c>
      <c r="B52" s="320">
        <v>622959906</v>
      </c>
      <c r="C52" s="320" t="s">
        <v>487</v>
      </c>
      <c r="D52">
        <v>64434</v>
      </c>
      <c r="E52" s="240">
        <f>VLOOKUP(A52,Sheet1!$C$2:$E$84,3,FALSE)</f>
        <v>64434</v>
      </c>
      <c r="F52" s="241">
        <f t="shared" si="0"/>
        <v>0</v>
      </c>
      <c r="G52" s="255">
        <f t="shared" si="4"/>
        <v>0</v>
      </c>
      <c r="H52">
        <v>514317.24</v>
      </c>
      <c r="I52" s="243">
        <f>VLOOKUP(A52,Sheet1!$C$2:$F$84,4,FALSE)</f>
        <v>514317.24</v>
      </c>
      <c r="J52" s="241">
        <f t="shared" si="1"/>
        <v>0</v>
      </c>
      <c r="K52" s="255">
        <f t="shared" si="5"/>
        <v>0</v>
      </c>
      <c r="L52" s="331">
        <v>12.707561</v>
      </c>
      <c r="M52" s="240">
        <f>VLOOKUP(A52,Sheet1!$C$2:$G$84,5,FALSE)</f>
        <v>12.71</v>
      </c>
      <c r="N52" s="241">
        <f t="shared" si="10"/>
        <v>-2.4390000000007461E-3</v>
      </c>
      <c r="O52" s="255">
        <f t="shared" si="11"/>
        <v>-1.9193300000000001E-4</v>
      </c>
      <c r="P52">
        <v>818799.01</v>
      </c>
      <c r="Q52" s="240">
        <f>VLOOKUP(A52,Sheet1!$C$2:$H$84,6,FALSE)</f>
        <v>819061.28</v>
      </c>
      <c r="R52" s="241">
        <f t="shared" si="6"/>
        <v>-262.27000000001863</v>
      </c>
      <c r="S52" s="255">
        <f t="shared" si="7"/>
        <v>-3.2031060000000002E-4</v>
      </c>
      <c r="T52" s="10"/>
      <c r="U52" s="320">
        <v>6229597</v>
      </c>
    </row>
    <row r="53" spans="1:37" s="52" customFormat="1">
      <c r="A53" s="293" t="str">
        <f>VLOOKUP(U53,Sheet1!$C$2:$C$84,1,FALSE)</f>
        <v>BYRY2M8</v>
      </c>
      <c r="B53" s="320">
        <v>759530108</v>
      </c>
      <c r="C53" s="320" t="s">
        <v>488</v>
      </c>
      <c r="D53">
        <v>33500</v>
      </c>
      <c r="E53" s="240">
        <f>VLOOKUP(A53,Sheet1!$C$2:$E$84,3,FALSE)</f>
        <v>33500</v>
      </c>
      <c r="F53" s="241">
        <f t="shared" si="0"/>
        <v>0</v>
      </c>
      <c r="G53" s="255">
        <f t="shared" si="4"/>
        <v>0</v>
      </c>
      <c r="H53">
        <v>678997.24</v>
      </c>
      <c r="I53" s="243">
        <f>VLOOKUP(A53,Sheet1!$C$2:$F$84,4,FALSE)</f>
        <v>678997.24</v>
      </c>
      <c r="J53" s="241">
        <f t="shared" si="1"/>
        <v>0</v>
      </c>
      <c r="K53" s="255">
        <f t="shared" si="5"/>
        <v>0</v>
      </c>
      <c r="L53" s="331">
        <v>26.08</v>
      </c>
      <c r="M53" s="240">
        <f>VLOOKUP(A53,Sheet1!$C$2:$G$84,5,FALSE)</f>
        <v>26.08</v>
      </c>
      <c r="N53" s="241">
        <f t="shared" si="10"/>
        <v>0</v>
      </c>
      <c r="O53" s="255">
        <f t="shared" si="11"/>
        <v>0</v>
      </c>
      <c r="P53">
        <v>873680</v>
      </c>
      <c r="Q53" s="240">
        <f>VLOOKUP(A53,Sheet1!$C$2:$H$84,6,FALSE)</f>
        <v>873680</v>
      </c>
      <c r="R53" s="241">
        <f t="shared" si="6"/>
        <v>0</v>
      </c>
      <c r="S53" s="255">
        <f t="shared" si="7"/>
        <v>0</v>
      </c>
      <c r="T53" s="10"/>
      <c r="U53" s="320" t="s">
        <v>390</v>
      </c>
    </row>
    <row r="54" spans="1:37" s="52" customFormat="1">
      <c r="A54" s="293">
        <f>VLOOKUP(U54,Sheet1!$C$2:$C$84,1,FALSE)</f>
        <v>2775135</v>
      </c>
      <c r="B54" s="320">
        <v>803054204</v>
      </c>
      <c r="C54" s="320" t="s">
        <v>489</v>
      </c>
      <c r="D54">
        <v>3680</v>
      </c>
      <c r="E54" s="240">
        <f>VLOOKUP(A54,Sheet1!$C$2:$E$84,3,FALSE)</f>
        <v>3680</v>
      </c>
      <c r="F54" s="241">
        <f t="shared" si="0"/>
        <v>0</v>
      </c>
      <c r="G54" s="255">
        <f t="shared" si="4"/>
        <v>0</v>
      </c>
      <c r="H54">
        <v>388399.96</v>
      </c>
      <c r="I54" s="243">
        <f>VLOOKUP(A54,Sheet1!$C$2:$F$84,4,FALSE)</f>
        <v>421097.56</v>
      </c>
      <c r="J54" s="241">
        <f t="shared" si="1"/>
        <v>-32697.599999999977</v>
      </c>
      <c r="K54" s="255">
        <f t="shared" si="5"/>
        <v>-8.4185384599999996E-2</v>
      </c>
      <c r="L54" s="331">
        <v>139.94</v>
      </c>
      <c r="M54" s="240">
        <f>VLOOKUP(A54,Sheet1!$C$2:$G$84,5,FALSE)</f>
        <v>139.94</v>
      </c>
      <c r="N54" s="241">
        <f t="shared" si="10"/>
        <v>0</v>
      </c>
      <c r="O54" s="255">
        <f t="shared" si="11"/>
        <v>0</v>
      </c>
      <c r="P54">
        <v>514979.2</v>
      </c>
      <c r="Q54" s="240">
        <f>VLOOKUP(A54,Sheet1!$C$2:$H$84,6,FALSE)</f>
        <v>514979.2</v>
      </c>
      <c r="R54" s="241">
        <f t="shared" si="6"/>
        <v>0</v>
      </c>
      <c r="S54" s="255">
        <f t="shared" si="7"/>
        <v>0</v>
      </c>
      <c r="T54" s="10"/>
      <c r="U54" s="320">
        <v>2775135</v>
      </c>
    </row>
    <row r="55" spans="1:37" s="52" customFormat="1">
      <c r="A55" s="293">
        <f>VLOOKUP(U55,Sheet1!$C$2:$C$84,1,FALSE)</f>
        <v>6616508</v>
      </c>
      <c r="B55" s="320">
        <v>661650903</v>
      </c>
      <c r="C55" s="320" t="s">
        <v>490</v>
      </c>
      <c r="D55">
        <v>8616</v>
      </c>
      <c r="E55" s="240">
        <f>VLOOKUP(A55,Sheet1!$C$2:$E$84,3,FALSE)</f>
        <v>8616</v>
      </c>
      <c r="F55" s="241">
        <f t="shared" si="0"/>
        <v>0</v>
      </c>
      <c r="G55" s="255">
        <f t="shared" si="4"/>
        <v>0</v>
      </c>
      <c r="H55">
        <v>162531.43</v>
      </c>
      <c r="I55" s="243">
        <f>VLOOKUP(A55,Sheet1!$C$2:$F$84,4,FALSE)</f>
        <v>149085.14000000001</v>
      </c>
      <c r="J55" s="241">
        <f t="shared" si="1"/>
        <v>13446.289999999979</v>
      </c>
      <c r="K55" s="255">
        <f t="shared" si="5"/>
        <v>8.2730398699999999E-2</v>
      </c>
      <c r="L55" s="331">
        <v>16.998307</v>
      </c>
      <c r="M55" s="240">
        <f>VLOOKUP(A55,Sheet1!$C$2:$G$84,5,FALSE)</f>
        <v>17</v>
      </c>
      <c r="N55" s="241">
        <f t="shared" si="10"/>
        <v>-1.6929999999995005E-3</v>
      </c>
      <c r="O55" s="255">
        <f t="shared" si="11"/>
        <v>-9.9598200000000005E-5</v>
      </c>
      <c r="P55">
        <v>146457.42000000001</v>
      </c>
      <c r="Q55" s="240">
        <f>VLOOKUP(A55,Sheet1!$C$2:$H$84,6,FALSE)</f>
        <v>146504.32999999999</v>
      </c>
      <c r="R55" s="241">
        <f t="shared" si="6"/>
        <v>-46.909999999974389</v>
      </c>
      <c r="S55" s="255">
        <f t="shared" si="7"/>
        <v>-3.2029790000000002E-4</v>
      </c>
      <c r="T55" s="10"/>
      <c r="U55" s="320">
        <v>6616508</v>
      </c>
    </row>
    <row r="56" spans="1:37" s="52" customFormat="1">
      <c r="A56" s="293" t="str">
        <f>VLOOKUP(U56,Sheet1!$C$2:$C$84,1,FALSE)</f>
        <v>BXDZ9Z0</v>
      </c>
      <c r="B56" s="320" t="s">
        <v>394</v>
      </c>
      <c r="C56" s="320" t="s">
        <v>491</v>
      </c>
      <c r="D56">
        <v>1848</v>
      </c>
      <c r="E56" s="240">
        <f>VLOOKUP(A56,Sheet1!$C$2:$E$84,3,FALSE)</f>
        <v>1848</v>
      </c>
      <c r="F56" s="241">
        <f t="shared" ref="F56:F59" si="12">D56-E56</f>
        <v>0</v>
      </c>
      <c r="G56" s="255">
        <f t="shared" ref="G56:G59" si="13">ROUND(F56/D56,10)</f>
        <v>0</v>
      </c>
      <c r="H56">
        <v>286183.94</v>
      </c>
      <c r="I56" s="243">
        <f>VLOOKUP(A56,Sheet1!$C$2:$F$84,4,FALSE)</f>
        <v>276341.05</v>
      </c>
      <c r="J56" s="241">
        <f t="shared" ref="J56:J58" si="14">H56-I56</f>
        <v>9842.890000000014</v>
      </c>
      <c r="K56" s="255">
        <f t="shared" ref="K56:K58" si="15">ROUND(J56/H56,10)</f>
        <v>3.4393579200000003E-2</v>
      </c>
      <c r="L56" s="331">
        <v>1182.51</v>
      </c>
      <c r="M56" s="240">
        <f>VLOOKUP(A56,Sheet1!$C$2:$G$84,5,FALSE)</f>
        <v>1182.51</v>
      </c>
      <c r="N56" s="241">
        <f t="shared" si="10"/>
        <v>0</v>
      </c>
      <c r="O56" s="255">
        <f t="shared" si="11"/>
        <v>0</v>
      </c>
      <c r="P56">
        <v>2185278.48</v>
      </c>
      <c r="Q56" s="240">
        <f>VLOOKUP(A56,Sheet1!$C$2:$H$84,6,FALSE)</f>
        <v>2185278.48</v>
      </c>
      <c r="R56" s="241">
        <f t="shared" ref="R56" si="16">P56-Q56</f>
        <v>0</v>
      </c>
      <c r="S56" s="255">
        <f t="shared" ref="S56" si="17">ROUND(R56/P56,10)</f>
        <v>0</v>
      </c>
      <c r="T56" s="175"/>
      <c r="U56" s="320" t="s">
        <v>395</v>
      </c>
      <c r="V56" s="321"/>
      <c r="W56" s="321"/>
      <c r="X56" s="241"/>
      <c r="Y56" s="255"/>
      <c r="Z56" s="241"/>
      <c r="AA56" s="241"/>
      <c r="AB56" s="241"/>
      <c r="AC56" s="255"/>
      <c r="AD56" s="321"/>
      <c r="AE56" s="321"/>
      <c r="AF56" s="241"/>
      <c r="AG56" s="255"/>
      <c r="AH56" s="321"/>
      <c r="AI56" s="321"/>
      <c r="AJ56" s="241"/>
      <c r="AK56" s="255"/>
    </row>
    <row r="57" spans="1:37" s="52" customFormat="1">
      <c r="A57" s="293">
        <f>VLOOKUP(U57,Sheet1!$C$2:$C$84,1,FALSE)</f>
        <v>2495648</v>
      </c>
      <c r="B57" s="320" t="s">
        <v>397</v>
      </c>
      <c r="C57" s="320" t="s">
        <v>492</v>
      </c>
      <c r="D57">
        <v>11900</v>
      </c>
      <c r="E57" s="240">
        <f>VLOOKUP(A57,Sheet1!$C$2:$E$84,3,FALSE)</f>
        <v>11900</v>
      </c>
      <c r="F57" s="241">
        <f t="shared" si="12"/>
        <v>0</v>
      </c>
      <c r="G57" s="255">
        <f t="shared" si="13"/>
        <v>0</v>
      </c>
      <c r="H57">
        <v>294632.67</v>
      </c>
      <c r="I57" s="243">
        <f>VLOOKUP(A57,Sheet1!$C$2:$F$84,4,FALSE)</f>
        <v>294632.67</v>
      </c>
      <c r="J57" s="241">
        <f t="shared" si="14"/>
        <v>0</v>
      </c>
      <c r="K57" s="255">
        <f t="shared" si="15"/>
        <v>0</v>
      </c>
      <c r="L57" s="331">
        <v>30.04</v>
      </c>
      <c r="M57" s="240">
        <f>VLOOKUP(A57,Sheet1!$C$2:$G$84,5,FALSE)</f>
        <v>30.04</v>
      </c>
      <c r="N57" s="241">
        <f t="shared" si="10"/>
        <v>0</v>
      </c>
      <c r="O57" s="255">
        <f t="shared" si="11"/>
        <v>0</v>
      </c>
      <c r="P57">
        <v>357476</v>
      </c>
      <c r="Q57" s="240">
        <f>VLOOKUP(A57,Sheet1!$C$2:$H$84,6,FALSE)</f>
        <v>357476</v>
      </c>
      <c r="R57" s="241">
        <f t="shared" ref="R57:R71" si="18">P57-Q57</f>
        <v>0</v>
      </c>
      <c r="S57" s="255">
        <f t="shared" si="7"/>
        <v>0</v>
      </c>
      <c r="T57" s="10"/>
      <c r="U57" s="320">
        <v>2495648</v>
      </c>
    </row>
    <row r="58" spans="1:37" s="52" customFormat="1">
      <c r="A58" s="293" t="str">
        <f>VLOOKUP(U58,Sheet1!$C$2:$C$84,1,FALSE)</f>
        <v>B1Q3J35</v>
      </c>
      <c r="B58" s="320" t="s">
        <v>493</v>
      </c>
      <c r="C58" s="320" t="s">
        <v>400</v>
      </c>
      <c r="D58">
        <v>18532</v>
      </c>
      <c r="E58" s="240">
        <f>VLOOKUP(A58,Sheet1!$C$2:$E$84,3,FALSE)</f>
        <v>18532</v>
      </c>
      <c r="F58" s="241">
        <f t="shared" si="12"/>
        <v>0</v>
      </c>
      <c r="G58" s="255">
        <f t="shared" si="13"/>
        <v>0</v>
      </c>
      <c r="H58">
        <v>366391.61</v>
      </c>
      <c r="I58" s="243">
        <f>VLOOKUP(A58,Sheet1!$C$2:$F$84,4,FALSE)</f>
        <v>366391.61</v>
      </c>
      <c r="J58" s="241">
        <f t="shared" si="14"/>
        <v>0</v>
      </c>
      <c r="K58" s="255">
        <f t="shared" si="15"/>
        <v>0</v>
      </c>
      <c r="L58" s="331">
        <v>25.852231</v>
      </c>
      <c r="M58" s="240">
        <f>VLOOKUP(A58,Sheet1!$C$2:$G$84,5,FALSE)</f>
        <v>25.82</v>
      </c>
      <c r="N58" s="241">
        <f t="shared" si="10"/>
        <v>3.2230999999999455E-2</v>
      </c>
      <c r="O58" s="255">
        <f t="shared" si="11"/>
        <v>1.2467396E-3</v>
      </c>
      <c r="P58">
        <v>479093.54</v>
      </c>
      <c r="Q58" s="240">
        <f>VLOOKUP(A58,Sheet1!$C$2:$H$84,6,FALSE)</f>
        <v>478445.67</v>
      </c>
      <c r="R58" s="241">
        <f t="shared" si="18"/>
        <v>647.86999999999534</v>
      </c>
      <c r="S58" s="255">
        <f t="shared" si="7"/>
        <v>1.3522829000000001E-3</v>
      </c>
      <c r="T58" s="10"/>
      <c r="U58" s="320" t="s">
        <v>399</v>
      </c>
    </row>
    <row r="59" spans="1:37" s="52" customFormat="1">
      <c r="A59" s="293">
        <f>VLOOKUP(U59,Sheet1!$C$2:$C$84,1,FALSE)</f>
        <v>2615565</v>
      </c>
      <c r="B59" s="320" t="s">
        <v>402</v>
      </c>
      <c r="C59" s="320" t="s">
        <v>494</v>
      </c>
      <c r="D59">
        <v>19800</v>
      </c>
      <c r="E59" s="240">
        <f>VLOOKUP(A59,Sheet1!$C$2:$E$84,3,FALSE)</f>
        <v>19800</v>
      </c>
      <c r="F59" s="241">
        <f t="shared" si="12"/>
        <v>0</v>
      </c>
      <c r="G59" s="255">
        <f t="shared" si="13"/>
        <v>0</v>
      </c>
      <c r="H59">
        <v>666146.48</v>
      </c>
      <c r="I59" s="243">
        <f>VLOOKUP(A59,Sheet1!$C$2:$F$84,4,FALSE)</f>
        <v>666146.48</v>
      </c>
      <c r="J59" s="241">
        <f t="shared" si="1"/>
        <v>0</v>
      </c>
      <c r="K59" s="255">
        <f t="shared" si="5"/>
        <v>0</v>
      </c>
      <c r="L59" s="331">
        <v>43.17</v>
      </c>
      <c r="M59" s="240">
        <f>VLOOKUP(A59,Sheet1!$C$2:$G$84,5,FALSE)</f>
        <v>43.17</v>
      </c>
      <c r="N59" s="241">
        <f t="shared" si="10"/>
        <v>0</v>
      </c>
      <c r="O59" s="255">
        <f t="shared" si="11"/>
        <v>0</v>
      </c>
      <c r="P59">
        <v>854766</v>
      </c>
      <c r="Q59" s="240">
        <f>VLOOKUP(A59,Sheet1!$C$2:$H$84,6,FALSE)</f>
        <v>854766</v>
      </c>
      <c r="R59" s="241">
        <f t="shared" si="18"/>
        <v>0</v>
      </c>
      <c r="S59" s="255">
        <f t="shared" si="7"/>
        <v>0</v>
      </c>
      <c r="T59" s="10"/>
      <c r="U59" s="320">
        <v>2615565</v>
      </c>
    </row>
    <row r="60" spans="1:37" s="52" customFormat="1">
      <c r="A60" s="293" t="str">
        <f>VLOOKUP(U60,Sheet1!$C$2:$C$84,1,FALSE)</f>
        <v>B1WY233</v>
      </c>
      <c r="B60" s="320" t="s">
        <v>495</v>
      </c>
      <c r="C60" s="320" t="s">
        <v>496</v>
      </c>
      <c r="D60">
        <v>28840</v>
      </c>
      <c r="E60" s="240">
        <f>VLOOKUP(A60,Sheet1!$C$2:$E$84,3,FALSE)</f>
        <v>28840</v>
      </c>
      <c r="F60" s="241">
        <f t="shared" si="0"/>
        <v>0</v>
      </c>
      <c r="G60" s="255">
        <f t="shared" si="4"/>
        <v>0</v>
      </c>
      <c r="H60">
        <v>585517.89</v>
      </c>
      <c r="I60" s="243">
        <f>VLOOKUP(A60,Sheet1!$C$2:$F$84,4,FALSE)</f>
        <v>585517.89</v>
      </c>
      <c r="J60" s="241">
        <f t="shared" si="1"/>
        <v>0</v>
      </c>
      <c r="K60" s="255">
        <f t="shared" si="5"/>
        <v>0</v>
      </c>
      <c r="L60" s="331">
        <v>22.505870000000002</v>
      </c>
      <c r="M60" s="240">
        <f>VLOOKUP(A60,Sheet1!$C$2:$G$84,5,FALSE)</f>
        <v>22.45</v>
      </c>
      <c r="N60" s="241">
        <f t="shared" si="10"/>
        <v>5.5870000000002307E-2</v>
      </c>
      <c r="O60" s="255">
        <f t="shared" si="11"/>
        <v>2.4824635E-3</v>
      </c>
      <c r="P60">
        <v>649069.31000000006</v>
      </c>
      <c r="Q60" s="240">
        <f>VLOOKUP(A60,Sheet1!$C$2:$H$84,6,FALSE)</f>
        <v>647595.25</v>
      </c>
      <c r="R60" s="241">
        <f t="shared" si="18"/>
        <v>1474.0600000000559</v>
      </c>
      <c r="S60" s="255">
        <f t="shared" si="7"/>
        <v>2.2710363999999999E-3</v>
      </c>
      <c r="T60" s="10"/>
      <c r="U60" s="320" t="s">
        <v>404</v>
      </c>
    </row>
    <row r="61" spans="1:37" s="52" customFormat="1">
      <c r="A61" s="293">
        <f>VLOOKUP(U61,Sheet1!$C$2:$C$84,1,FALSE)</f>
        <v>2821481</v>
      </c>
      <c r="B61" s="320">
        <v>835699307</v>
      </c>
      <c r="C61" s="320" t="s">
        <v>497</v>
      </c>
      <c r="D61">
        <v>12950</v>
      </c>
      <c r="E61" s="240">
        <f>VLOOKUP(A61,Sheet1!$C$2:$E$84,3,FALSE)</f>
        <v>12950</v>
      </c>
      <c r="F61" s="241">
        <f t="shared" si="0"/>
        <v>0</v>
      </c>
      <c r="G61" s="255">
        <f t="shared" si="4"/>
        <v>0</v>
      </c>
      <c r="H61">
        <v>508165.82</v>
      </c>
      <c r="I61" s="243">
        <f>VLOOKUP(A61,Sheet1!$C$2:$F$84,4,FALSE)</f>
        <v>553607.09</v>
      </c>
      <c r="J61" s="241">
        <f t="shared" si="1"/>
        <v>-45441.26999999996</v>
      </c>
      <c r="K61" s="255">
        <f t="shared" si="5"/>
        <v>-8.9422130000000002E-2</v>
      </c>
      <c r="L61" s="331">
        <v>100.16</v>
      </c>
      <c r="M61" s="240">
        <f>VLOOKUP(A61,Sheet1!$C$2:$G$84,5,FALSE)</f>
        <v>100.16</v>
      </c>
      <c r="N61" s="241">
        <f t="shared" si="10"/>
        <v>0</v>
      </c>
      <c r="O61" s="255">
        <f t="shared" si="11"/>
        <v>0</v>
      </c>
      <c r="P61">
        <v>1297072</v>
      </c>
      <c r="Q61" s="240">
        <f>VLOOKUP(A61,Sheet1!$C$2:$H$84,6,FALSE)</f>
        <v>1297072</v>
      </c>
      <c r="R61" s="241">
        <f t="shared" si="18"/>
        <v>0</v>
      </c>
      <c r="S61" s="255">
        <f t="shared" si="7"/>
        <v>0</v>
      </c>
      <c r="T61" s="10"/>
      <c r="U61" s="320">
        <v>2821481</v>
      </c>
    </row>
    <row r="62" spans="1:37" s="52" customFormat="1">
      <c r="A62" s="293" t="str">
        <f>VLOOKUP(U62,Sheet1!$C$2:$C$84,1,FALSE)</f>
        <v>BWSW5D9</v>
      </c>
      <c r="B62" s="320" t="s">
        <v>498</v>
      </c>
      <c r="C62" s="320" t="s">
        <v>499</v>
      </c>
      <c r="D62">
        <v>116536</v>
      </c>
      <c r="E62" s="240">
        <f>VLOOKUP(A62,Sheet1!$C$2:$E$84,3,FALSE)</f>
        <v>116536</v>
      </c>
      <c r="F62" s="241">
        <f t="shared" si="0"/>
        <v>0</v>
      </c>
      <c r="G62" s="255">
        <f t="shared" si="4"/>
        <v>0</v>
      </c>
      <c r="H62">
        <v>256211.3</v>
      </c>
      <c r="I62" s="243">
        <f>VLOOKUP(A62,Sheet1!$C$2:$F$84,4,FALSE)</f>
        <v>256211.3</v>
      </c>
      <c r="J62" s="241">
        <f t="shared" si="1"/>
        <v>0</v>
      </c>
      <c r="K62" s="255">
        <f t="shared" si="5"/>
        <v>0</v>
      </c>
      <c r="L62" s="331">
        <v>2.224656</v>
      </c>
      <c r="M62" s="240">
        <f>VLOOKUP(A62,Sheet1!$C$2:$G$84,5,FALSE)</f>
        <v>2.2200000000000002</v>
      </c>
      <c r="N62" s="241">
        <f t="shared" si="10"/>
        <v>4.6559999999997714E-3</v>
      </c>
      <c r="O62" s="255">
        <f t="shared" si="11"/>
        <v>2.0929078E-3</v>
      </c>
      <c r="P62">
        <v>259252.55</v>
      </c>
      <c r="Q62" s="240">
        <f>VLOOKUP(A62,Sheet1!$C$2:$H$84,6,FALSE)</f>
        <v>258968.89</v>
      </c>
      <c r="R62" s="241">
        <f t="shared" si="18"/>
        <v>283.65999999997439</v>
      </c>
      <c r="S62" s="255">
        <f t="shared" si="7"/>
        <v>1.0941455000000001E-3</v>
      </c>
      <c r="T62" s="10"/>
      <c r="U62" s="320" t="s">
        <v>407</v>
      </c>
    </row>
    <row r="63" spans="1:37" s="52" customFormat="1">
      <c r="A63" s="293" t="str">
        <f>VLOOKUP(U63,Sheet1!$C$2:$C$84,1,FALSE)</f>
        <v>B1JB4K8</v>
      </c>
      <c r="B63" s="320" t="s">
        <v>500</v>
      </c>
      <c r="C63" s="320" t="s">
        <v>501</v>
      </c>
      <c r="D63">
        <v>8805</v>
      </c>
      <c r="E63" s="240">
        <f>VLOOKUP(A63,Sheet1!$C$2:$E$84,3,FALSE)</f>
        <v>8805</v>
      </c>
      <c r="F63" s="241">
        <f t="shared" si="0"/>
        <v>0</v>
      </c>
      <c r="G63" s="255">
        <f t="shared" si="4"/>
        <v>0</v>
      </c>
      <c r="H63">
        <v>699270.47</v>
      </c>
      <c r="I63" s="243">
        <f>VLOOKUP(A63,Sheet1!$C$2:$F$84,4,FALSE)</f>
        <v>699270.47</v>
      </c>
      <c r="J63" s="241">
        <f t="shared" si="1"/>
        <v>0</v>
      </c>
      <c r="K63" s="255">
        <f t="shared" si="5"/>
        <v>0</v>
      </c>
      <c r="L63" s="331">
        <v>129.288085</v>
      </c>
      <c r="M63" s="240">
        <f>VLOOKUP(A63,Sheet1!$C$2:$G$84,5,FALSE)</f>
        <v>129.07</v>
      </c>
      <c r="N63" s="241">
        <f t="shared" si="10"/>
        <v>0.21808500000000208</v>
      </c>
      <c r="O63" s="255">
        <f t="shared" si="11"/>
        <v>1.6868143999999999E-3</v>
      </c>
      <c r="P63">
        <v>1138381.5900000001</v>
      </c>
      <c r="Q63" s="240">
        <f>VLOOKUP(A63,Sheet1!$C$2:$H$84,6,FALSE)</f>
        <v>1136470.3799999999</v>
      </c>
      <c r="R63" s="241">
        <f t="shared" si="18"/>
        <v>1911.2100000001956</v>
      </c>
      <c r="S63" s="255">
        <f t="shared" si="7"/>
        <v>1.6788834000000001E-3</v>
      </c>
      <c r="T63" s="10"/>
      <c r="U63" s="320" t="s">
        <v>409</v>
      </c>
    </row>
    <row r="64" spans="1:37" s="52" customFormat="1">
      <c r="A64" s="293">
        <f>VLOOKUP(U64,Sheet1!$C$2:$C$84,1,FALSE)</f>
        <v>2113382</v>
      </c>
      <c r="B64" s="320">
        <v>874039100</v>
      </c>
      <c r="C64" s="320" t="s">
        <v>502</v>
      </c>
      <c r="D64">
        <v>3700</v>
      </c>
      <c r="E64" s="240">
        <f>VLOOKUP(A64,Sheet1!$C$2:$E$84,3,FALSE)</f>
        <v>3700</v>
      </c>
      <c r="F64" s="241">
        <f t="shared" si="0"/>
        <v>0</v>
      </c>
      <c r="G64" s="255">
        <f t="shared" si="4"/>
        <v>0</v>
      </c>
      <c r="H64">
        <v>396116.81</v>
      </c>
      <c r="I64" s="243">
        <f>VLOOKUP(A64,Sheet1!$C$2:$F$84,4,FALSE)</f>
        <v>396116.81</v>
      </c>
      <c r="J64" s="241">
        <f t="shared" si="1"/>
        <v>0</v>
      </c>
      <c r="K64" s="255">
        <f t="shared" si="5"/>
        <v>0</v>
      </c>
      <c r="L64" s="331">
        <v>116.74</v>
      </c>
      <c r="M64" s="240">
        <f>VLOOKUP(A64,Sheet1!$C$2:$G$84,5,FALSE)</f>
        <v>116.74</v>
      </c>
      <c r="N64" s="241">
        <f t="shared" si="10"/>
        <v>0</v>
      </c>
      <c r="O64" s="255">
        <f t="shared" si="11"/>
        <v>0</v>
      </c>
      <c r="P64">
        <v>431938</v>
      </c>
      <c r="Q64" s="240">
        <f>VLOOKUP(A64,Sheet1!$C$2:$H$84,6,FALSE)</f>
        <v>431938</v>
      </c>
      <c r="R64" s="241">
        <f t="shared" si="18"/>
        <v>0</v>
      </c>
      <c r="S64" s="255">
        <f t="shared" si="7"/>
        <v>0</v>
      </c>
      <c r="T64" s="10"/>
      <c r="U64" s="320">
        <v>2113382</v>
      </c>
    </row>
    <row r="65" spans="1:16378" s="52" customFormat="1">
      <c r="A65" s="293">
        <f>VLOOKUP(U65,Sheet1!$C$2:$C$84,1,FALSE)</f>
        <v>6869302</v>
      </c>
      <c r="B65" s="320">
        <v>686930009</v>
      </c>
      <c r="C65" s="320" t="s">
        <v>503</v>
      </c>
      <c r="D65">
        <v>2581</v>
      </c>
      <c r="E65" s="240">
        <f>VLOOKUP(A65,Sheet1!$C$2:$E$84,3,FALSE)</f>
        <v>2581</v>
      </c>
      <c r="F65" s="241">
        <f t="shared" si="0"/>
        <v>0</v>
      </c>
      <c r="G65" s="255">
        <f t="shared" si="4"/>
        <v>0</v>
      </c>
      <c r="H65">
        <v>192536.19</v>
      </c>
      <c r="I65" s="243">
        <f>VLOOKUP(A65,Sheet1!$C$2:$F$84,4,FALSE)</f>
        <v>232667.92</v>
      </c>
      <c r="J65" s="241">
        <f t="shared" si="1"/>
        <v>-40131.73000000001</v>
      </c>
      <c r="K65" s="255">
        <f t="shared" si="5"/>
        <v>-0.2084373333</v>
      </c>
      <c r="L65" s="331">
        <v>135.85837799999999</v>
      </c>
      <c r="M65" s="240">
        <f>VLOOKUP(A65,Sheet1!$C$2:$G$84,5,FALSE)</f>
        <v>135.9</v>
      </c>
      <c r="N65" s="241">
        <f t="shared" si="10"/>
        <v>-4.1622000000018033E-2</v>
      </c>
      <c r="O65" s="255">
        <f t="shared" si="11"/>
        <v>-3.0636310000000001E-4</v>
      </c>
      <c r="P65">
        <v>350650.47</v>
      </c>
      <c r="Q65" s="240">
        <f>VLOOKUP(A65,Sheet1!$C$2:$H$84,6,FALSE)</f>
        <v>350762.79</v>
      </c>
      <c r="R65" s="241">
        <f t="shared" si="18"/>
        <v>-112.32000000000698</v>
      </c>
      <c r="S65" s="255">
        <f t="shared" si="7"/>
        <v>-3.2031900000000001E-4</v>
      </c>
      <c r="T65" s="10"/>
      <c r="U65" s="320">
        <v>6869302</v>
      </c>
    </row>
    <row r="66" spans="1:16378" s="52" customFormat="1">
      <c r="A66" s="293">
        <f>VLOOKUP(U66,Sheet1!$C$2:$C$84,1,FALSE)</f>
        <v>2124533</v>
      </c>
      <c r="B66" s="320">
        <v>878742204</v>
      </c>
      <c r="C66" s="320" t="s">
        <v>504</v>
      </c>
      <c r="D66">
        <v>15000</v>
      </c>
      <c r="E66" s="240">
        <f>VLOOKUP(A66,Sheet1!$C$2:$E$84,3,FALSE)</f>
        <v>15000</v>
      </c>
      <c r="F66" s="241">
        <f t="shared" si="0"/>
        <v>0</v>
      </c>
      <c r="G66" s="255">
        <f t="shared" si="4"/>
        <v>0</v>
      </c>
      <c r="H66">
        <v>340718.02</v>
      </c>
      <c r="I66" s="243">
        <f>VLOOKUP(A66,Sheet1!$C$2:$F$84,4,FALSE)</f>
        <v>340869.47</v>
      </c>
      <c r="J66" s="241">
        <f t="shared" si="1"/>
        <v>-151.44999999995343</v>
      </c>
      <c r="K66" s="255">
        <f t="shared" si="5"/>
        <v>-4.445025E-4</v>
      </c>
      <c r="L66" s="331">
        <v>21.17</v>
      </c>
      <c r="M66" s="240">
        <f>VLOOKUP(A66,Sheet1!$C$2:$G$84,5,FALSE)</f>
        <v>21.17</v>
      </c>
      <c r="N66" s="241">
        <f t="shared" si="10"/>
        <v>0</v>
      </c>
      <c r="O66" s="255">
        <f t="shared" si="11"/>
        <v>0</v>
      </c>
      <c r="P66">
        <v>317550</v>
      </c>
      <c r="Q66" s="240">
        <f>VLOOKUP(A66,Sheet1!$C$2:$H$84,6,FALSE)</f>
        <v>317550</v>
      </c>
      <c r="R66" s="241">
        <f t="shared" si="18"/>
        <v>0</v>
      </c>
      <c r="S66" s="255">
        <f t="shared" si="7"/>
        <v>0</v>
      </c>
      <c r="T66" s="10"/>
      <c r="U66" s="320">
        <v>2124533</v>
      </c>
    </row>
    <row r="67" spans="1:16378" s="52" customFormat="1">
      <c r="A67" s="293">
        <f>VLOOKUP(U67,Sheet1!$C$2:$C$84,1,FALSE)</f>
        <v>5999330</v>
      </c>
      <c r="B67" s="320">
        <v>599933900</v>
      </c>
      <c r="C67" s="320" t="s">
        <v>505</v>
      </c>
      <c r="D67">
        <v>3050</v>
      </c>
      <c r="E67" s="240">
        <f>VLOOKUP(A67,Sheet1!$C$2:$E$84,3,FALSE)</f>
        <v>3050</v>
      </c>
      <c r="F67" s="241">
        <f t="shared" si="0"/>
        <v>0</v>
      </c>
      <c r="G67" s="255">
        <f t="shared" si="4"/>
        <v>0</v>
      </c>
      <c r="H67">
        <v>546282.9</v>
      </c>
      <c r="I67" s="243">
        <f>VLOOKUP(A67,Sheet1!$C$2:$F$84,4,FALSE)</f>
        <v>546282.9</v>
      </c>
      <c r="J67" s="241">
        <f t="shared" si="1"/>
        <v>0</v>
      </c>
      <c r="K67" s="255">
        <f t="shared" si="5"/>
        <v>0</v>
      </c>
      <c r="L67" s="331">
        <v>386.540075</v>
      </c>
      <c r="M67" s="240">
        <f>VLOOKUP(A67,Sheet1!$C$2:$G$84,5,FALSE)</f>
        <v>385.89</v>
      </c>
      <c r="N67" s="241">
        <f t="shared" ref="N67:N72" si="19">L67-M67</f>
        <v>0.65007500000001528</v>
      </c>
      <c r="O67" s="255">
        <f t="shared" ref="O67:O72" si="20">ROUND(N67/L67,10)</f>
        <v>1.681779E-3</v>
      </c>
      <c r="P67">
        <v>1178947.23</v>
      </c>
      <c r="Q67" s="240">
        <f>VLOOKUP(A67,Sheet1!$C$2:$H$84,6,FALSE)</f>
        <v>1176967.9099999999</v>
      </c>
      <c r="R67" s="241">
        <f t="shared" si="18"/>
        <v>1979.3200000000652</v>
      </c>
      <c r="S67" s="255">
        <f t="shared" si="7"/>
        <v>1.6788877E-3</v>
      </c>
      <c r="T67" s="10"/>
      <c r="U67" s="320">
        <v>5999330</v>
      </c>
    </row>
    <row r="68" spans="1:16378" s="52" customFormat="1">
      <c r="A68" s="293" t="str">
        <f>VLOOKUP(U68,Sheet1!$C$2:$C$84,1,FALSE)</f>
        <v>B61JC67</v>
      </c>
      <c r="B68" s="320" t="s">
        <v>506</v>
      </c>
      <c r="C68" s="320" t="s">
        <v>507</v>
      </c>
      <c r="D68">
        <v>26941</v>
      </c>
      <c r="E68" s="240">
        <f>VLOOKUP(A68,Sheet1!$C$2:$E$84,3,FALSE)</f>
        <v>26941</v>
      </c>
      <c r="F68" s="241">
        <f t="shared" si="0"/>
        <v>0</v>
      </c>
      <c r="G68" s="255">
        <f t="shared" si="4"/>
        <v>0</v>
      </c>
      <c r="H68">
        <v>272090.59999999998</v>
      </c>
      <c r="I68" s="243">
        <f>VLOOKUP(A68,Sheet1!$C$2:$F$84,4,FALSE)</f>
        <v>272090.57</v>
      </c>
      <c r="J68" s="241">
        <f t="shared" si="1"/>
        <v>2.9999999969732016E-2</v>
      </c>
      <c r="K68" s="255">
        <f t="shared" si="5"/>
        <v>1.103E-7</v>
      </c>
      <c r="L68" s="331">
        <v>7.7553989999999997</v>
      </c>
      <c r="M68" s="240">
        <f>VLOOKUP(A68,Sheet1!$C$2:$G$84,5,FALSE)</f>
        <v>7.75</v>
      </c>
      <c r="N68" s="241">
        <f t="shared" si="19"/>
        <v>5.3989999999997096E-3</v>
      </c>
      <c r="O68" s="255">
        <f t="shared" si="20"/>
        <v>6.9616019999999999E-4</v>
      </c>
      <c r="P68">
        <v>208938.21</v>
      </c>
      <c r="Q68" s="240">
        <f>VLOOKUP(A68,Sheet1!$C$2:$H$84,6,FALSE)</f>
        <v>208709.6</v>
      </c>
      <c r="R68" s="241">
        <f t="shared" si="18"/>
        <v>228.60999999998603</v>
      </c>
      <c r="S68" s="255">
        <f t="shared" si="7"/>
        <v>1.0941512000000001E-3</v>
      </c>
      <c r="T68" s="10"/>
      <c r="U68" s="320" t="s">
        <v>415</v>
      </c>
    </row>
    <row r="69" spans="1:16378" s="52" customFormat="1">
      <c r="A69" s="293" t="str">
        <f>VLOOKUP(U69,Sheet1!$C$2:$C$84,1,FALSE)</f>
        <v>BRTR118</v>
      </c>
      <c r="B69" s="320" t="s">
        <v>417</v>
      </c>
      <c r="C69" s="320" t="s">
        <v>508</v>
      </c>
      <c r="D69">
        <v>20000</v>
      </c>
      <c r="E69" s="240">
        <f>VLOOKUP(A69,Sheet1!$C$2:$E$84,3,FALSE)</f>
        <v>20000</v>
      </c>
      <c r="F69" s="241">
        <f t="shared" si="0"/>
        <v>0</v>
      </c>
      <c r="G69" s="255">
        <f t="shared" si="4"/>
        <v>0</v>
      </c>
      <c r="H69">
        <v>223700</v>
      </c>
      <c r="I69" s="243">
        <f>VLOOKUP(A69,Sheet1!$C$2:$F$84,4,FALSE)</f>
        <v>223700</v>
      </c>
      <c r="J69" s="241">
        <f t="shared" si="1"/>
        <v>0</v>
      </c>
      <c r="K69" s="255">
        <f t="shared" si="5"/>
        <v>0</v>
      </c>
      <c r="L69" s="331">
        <v>15.29</v>
      </c>
      <c r="M69" s="240">
        <f>VLOOKUP(A69,Sheet1!$C$2:$G$84,5,FALSE)</f>
        <v>15.29</v>
      </c>
      <c r="N69" s="241">
        <f t="shared" si="19"/>
        <v>0</v>
      </c>
      <c r="O69" s="255">
        <f t="shared" si="20"/>
        <v>0</v>
      </c>
      <c r="P69">
        <v>305800</v>
      </c>
      <c r="Q69" s="240">
        <f>VLOOKUP(A69,Sheet1!$C$2:$H$84,6,FALSE)</f>
        <v>305800</v>
      </c>
      <c r="R69" s="241">
        <f t="shared" si="18"/>
        <v>0</v>
      </c>
      <c r="S69" s="255">
        <f t="shared" si="7"/>
        <v>0</v>
      </c>
      <c r="T69" s="10"/>
      <c r="U69" s="320" t="s">
        <v>418</v>
      </c>
    </row>
    <row r="70" spans="1:16378" s="52" customFormat="1">
      <c r="A70" s="293" t="str">
        <f>VLOOKUP(U70,Sheet1!$C$2:$C$84,1,FALSE)</f>
        <v>BJFSR88</v>
      </c>
      <c r="B70" s="320" t="s">
        <v>420</v>
      </c>
      <c r="C70" s="320" t="s">
        <v>509</v>
      </c>
      <c r="D70">
        <v>12700</v>
      </c>
      <c r="E70" s="240">
        <f>VLOOKUP(A70,Sheet1!$C$2:$E$84,3,FALSE)</f>
        <v>12700</v>
      </c>
      <c r="F70" s="241">
        <f t="shared" si="0"/>
        <v>0</v>
      </c>
      <c r="G70" s="255">
        <f t="shared" si="4"/>
        <v>0</v>
      </c>
      <c r="H70">
        <v>868697.36</v>
      </c>
      <c r="I70" s="243">
        <f>VLOOKUP(A70,Sheet1!$C$2:$F$84,4,FALSE)</f>
        <v>868697.36</v>
      </c>
      <c r="J70" s="241">
        <f t="shared" si="1"/>
        <v>0</v>
      </c>
      <c r="K70" s="255">
        <f t="shared" si="5"/>
        <v>0</v>
      </c>
      <c r="L70" s="331">
        <v>32.270000000000003</v>
      </c>
      <c r="M70" s="240">
        <f>VLOOKUP(A70,Sheet1!$C$2:$G$84,5,FALSE)</f>
        <v>32.270000000000003</v>
      </c>
      <c r="N70" s="241">
        <f t="shared" si="19"/>
        <v>0</v>
      </c>
      <c r="O70" s="255">
        <f t="shared" si="20"/>
        <v>0</v>
      </c>
      <c r="P70">
        <v>409829</v>
      </c>
      <c r="Q70" s="240">
        <f>VLOOKUP(A70,Sheet1!$C$2:$H$84,6,FALSE)</f>
        <v>409829</v>
      </c>
      <c r="R70" s="241">
        <f t="shared" si="18"/>
        <v>0</v>
      </c>
      <c r="S70" s="255">
        <f t="shared" si="7"/>
        <v>0</v>
      </c>
      <c r="T70" s="10"/>
      <c r="U70" s="320" t="s">
        <v>421</v>
      </c>
    </row>
    <row r="71" spans="1:16378" s="52" customFormat="1">
      <c r="A71" s="293">
        <f>VLOOKUP(U71,Sheet1!$C$2:$C$84,1,FALSE)</f>
        <v>6916781</v>
      </c>
      <c r="B71" s="320">
        <v>691678007</v>
      </c>
      <c r="C71" s="320" t="s">
        <v>423</v>
      </c>
      <c r="D71">
        <v>16399</v>
      </c>
      <c r="E71" s="240">
        <f>VLOOKUP(A71,Sheet1!$C$2:$E$84,3,FALSE)</f>
        <v>16399</v>
      </c>
      <c r="F71" s="241">
        <f t="shared" si="0"/>
        <v>0</v>
      </c>
      <c r="G71" s="255">
        <f t="shared" si="4"/>
        <v>0</v>
      </c>
      <c r="H71">
        <v>277386.65999999997</v>
      </c>
      <c r="I71" s="243">
        <f>VLOOKUP(A71,Sheet1!$C$2:$F$84,4,FALSE)</f>
        <v>277386.65000000002</v>
      </c>
      <c r="J71" s="241">
        <f t="shared" si="1"/>
        <v>9.9999999511055648E-3</v>
      </c>
      <c r="K71" s="255">
        <f t="shared" si="5"/>
        <v>3.6099999999999999E-8</v>
      </c>
      <c r="L71" s="331">
        <v>19.986470000000001</v>
      </c>
      <c r="M71" s="240">
        <f>VLOOKUP(A71,Sheet1!$C$2:$G$84,5,FALSE)</f>
        <v>19.989999999999998</v>
      </c>
      <c r="N71" s="241">
        <f t="shared" si="19"/>
        <v>-3.5299999999978127E-3</v>
      </c>
      <c r="O71" s="255">
        <f t="shared" si="20"/>
        <v>-1.7661949999999999E-4</v>
      </c>
      <c r="P71">
        <v>327758.13</v>
      </c>
      <c r="Q71" s="240">
        <f>VLOOKUP(A71,Sheet1!$C$2:$H$84,6,FALSE)</f>
        <v>327832.05</v>
      </c>
      <c r="R71" s="241">
        <f t="shared" si="18"/>
        <v>-73.919999999983702</v>
      </c>
      <c r="S71" s="255">
        <f t="shared" si="7"/>
        <v>-2.2553220000000001E-4</v>
      </c>
      <c r="T71" s="10"/>
      <c r="U71" s="320">
        <v>6916781</v>
      </c>
    </row>
    <row r="72" spans="1:16378" s="52" customFormat="1">
      <c r="A72" s="293">
        <f>VLOOKUP(U72,Sheet1!$C$2:$C$84,1,FALSE)</f>
        <v>4031879</v>
      </c>
      <c r="B72" s="320">
        <v>403187909</v>
      </c>
      <c r="C72" s="320" t="s">
        <v>510</v>
      </c>
      <c r="D72">
        <v>24095</v>
      </c>
      <c r="E72" s="240">
        <f>VLOOKUP(A72,Sheet1!$C$2:$E$84,3,FALSE)</f>
        <v>24095</v>
      </c>
      <c r="F72" s="241">
        <f t="shared" ref="F72" si="21">D72-E72</f>
        <v>0</v>
      </c>
      <c r="G72" s="255">
        <f t="shared" ref="G72" si="22">ROUND(F72/D72,10)</f>
        <v>0</v>
      </c>
      <c r="H72">
        <v>474000.32</v>
      </c>
      <c r="I72" s="243">
        <f>VLOOKUP(A72,Sheet1!$C$2:$F$84,4,FALSE)</f>
        <v>474000.32</v>
      </c>
      <c r="J72" s="241">
        <f t="shared" ref="J72" si="23">H72-I72</f>
        <v>0</v>
      </c>
      <c r="K72" s="255">
        <f t="shared" ref="K72" si="24">ROUND(J72/H72,10)</f>
        <v>0</v>
      </c>
      <c r="L72" s="331">
        <v>31.888653000000001</v>
      </c>
      <c r="M72" s="240">
        <f>VLOOKUP(A72,Sheet1!$C$2:$G$84,5,FALSE)</f>
        <v>31.84</v>
      </c>
      <c r="N72" s="241">
        <f t="shared" si="19"/>
        <v>4.8653000000001612E-2</v>
      </c>
      <c r="O72" s="255">
        <f t="shared" si="20"/>
        <v>1.5257151E-3</v>
      </c>
      <c r="P72">
        <v>768357.1</v>
      </c>
      <c r="Q72" s="240">
        <f>VLOOKUP(A72,Sheet1!$C$2:$H$84,6,FALSE)</f>
        <v>767067.12</v>
      </c>
      <c r="R72" s="241">
        <f t="shared" ref="R72" si="25">P72-Q72</f>
        <v>1289.9799999999814</v>
      </c>
      <c r="S72" s="255">
        <f t="shared" ref="S72" si="26">ROUND(R72/P72,10)</f>
        <v>1.6788808000000001E-3</v>
      </c>
      <c r="T72" s="10"/>
      <c r="U72" s="320">
        <v>4031879</v>
      </c>
    </row>
    <row r="73" spans="1:16378" s="52" customFormat="1">
      <c r="A73" s="293" t="str">
        <f>VLOOKUP(U73,Sheet1!$C$2:$C$84,1,FALSE)</f>
        <v>B1P16F1</v>
      </c>
      <c r="B73" s="320">
        <v>925458101</v>
      </c>
      <c r="C73" s="320" t="s">
        <v>511</v>
      </c>
      <c r="D73">
        <v>3400</v>
      </c>
      <c r="E73" s="240">
        <f>VLOOKUP(A73,Sheet1!$C$2:$E$84,3,FALSE)</f>
        <v>3400</v>
      </c>
      <c r="F73" s="241">
        <f t="shared" ref="F73:F74" si="27">D73-E73</f>
        <v>0</v>
      </c>
      <c r="G73" s="255">
        <f t="shared" ref="G73:G74" si="28">ROUND(F73/D73,10)</f>
        <v>0</v>
      </c>
      <c r="H73">
        <v>244660.94</v>
      </c>
      <c r="I73" s="243">
        <f>VLOOKUP(A73,Sheet1!$C$2:$F$84,4,FALSE)</f>
        <v>244660.94</v>
      </c>
      <c r="J73" s="241">
        <f t="shared" ref="J73:J74" si="29">H73-I73</f>
        <v>0</v>
      </c>
      <c r="K73" s="255">
        <f t="shared" ref="K73:K74" si="30">ROUND(J73/H73,10)</f>
        <v>0</v>
      </c>
      <c r="L73" s="331">
        <v>68.400000000000006</v>
      </c>
      <c r="M73" s="240">
        <f>VLOOKUP(A73,Sheet1!$C$2:$G$84,5,FALSE)</f>
        <v>68.400000000000006</v>
      </c>
      <c r="N73" s="241">
        <f t="shared" ref="N73:N74" si="31">L73-M73</f>
        <v>0</v>
      </c>
      <c r="O73" s="255">
        <f t="shared" ref="O73:O74" si="32">ROUND(N73/L73,10)</f>
        <v>0</v>
      </c>
      <c r="P73">
        <v>232560</v>
      </c>
      <c r="Q73" s="240">
        <f>VLOOKUP(A73,Sheet1!$C$2:$H$84,6,FALSE)</f>
        <v>232560</v>
      </c>
      <c r="R73" s="241">
        <f t="shared" ref="R73:R74" si="33">P73-Q73</f>
        <v>0</v>
      </c>
      <c r="S73" s="255">
        <f t="shared" ref="S73:S74" si="34">ROUND(R73/P73,10)</f>
        <v>0</v>
      </c>
      <c r="T73" s="10"/>
      <c r="U73" s="320" t="s">
        <v>426</v>
      </c>
    </row>
    <row r="74" spans="1:16378" s="52" customFormat="1">
      <c r="A74" s="293">
        <f>VLOOKUP(U74,Sheet1!$C$2:$C$84,1,FALSE)</f>
        <v>6986041</v>
      </c>
      <c r="B74" s="320">
        <v>698604006</v>
      </c>
      <c r="C74" s="320" t="s">
        <v>512</v>
      </c>
      <c r="D74">
        <v>8000</v>
      </c>
      <c r="E74" s="240">
        <f>VLOOKUP(A74,Sheet1!$C$2:$E$84,3,FALSE)</f>
        <v>8000</v>
      </c>
      <c r="F74" s="241">
        <f t="shared" si="27"/>
        <v>0</v>
      </c>
      <c r="G74" s="255">
        <f t="shared" si="28"/>
        <v>0</v>
      </c>
      <c r="H74">
        <v>210938.62</v>
      </c>
      <c r="I74" s="243">
        <f>VLOOKUP(A74,Sheet1!$C$2:$F$84,4,FALSE)</f>
        <v>210938.62</v>
      </c>
      <c r="J74" s="241">
        <f t="shared" si="29"/>
        <v>0</v>
      </c>
      <c r="K74" s="255">
        <f t="shared" si="30"/>
        <v>0</v>
      </c>
      <c r="L74" s="331">
        <v>46.10951</v>
      </c>
      <c r="M74" s="240">
        <f>VLOOKUP(A74,Sheet1!$C$2:$G$84,5,FALSE)</f>
        <v>46.12</v>
      </c>
      <c r="N74" s="241">
        <f t="shared" si="31"/>
        <v>-1.0489999999997224E-2</v>
      </c>
      <c r="O74" s="255">
        <f t="shared" si="32"/>
        <v>-2.275019E-4</v>
      </c>
      <c r="P74">
        <v>368876.08</v>
      </c>
      <c r="Q74" s="240">
        <f>VLOOKUP(A74,Sheet1!$C$2:$H$84,6,FALSE)</f>
        <v>368994.23</v>
      </c>
      <c r="R74" s="241">
        <f t="shared" si="33"/>
        <v>-118.14999999996508</v>
      </c>
      <c r="S74" s="255">
        <f t="shared" si="34"/>
        <v>-3.2029729999999998E-4</v>
      </c>
      <c r="T74" s="10"/>
      <c r="U74" s="320">
        <v>6986041</v>
      </c>
    </row>
    <row r="75" spans="1:16378" s="52" customFormat="1">
      <c r="A75" s="293"/>
      <c r="B75" s="320"/>
      <c r="C75" s="320"/>
      <c r="D75"/>
      <c r="E75" s="240"/>
      <c r="F75" s="241"/>
      <c r="G75" s="255"/>
      <c r="H75"/>
      <c r="I75" s="243"/>
      <c r="J75" s="241"/>
      <c r="K75" s="255"/>
      <c r="L75" s="331"/>
      <c r="M75" s="240"/>
      <c r="N75" s="241"/>
      <c r="O75" s="255"/>
      <c r="P75"/>
      <c r="Q75" s="240"/>
      <c r="R75" s="241"/>
      <c r="S75" s="255"/>
      <c r="T75" s="10"/>
      <c r="U75" s="320"/>
    </row>
    <row r="76" spans="1:16378" s="52" customFormat="1">
      <c r="A76" s="293"/>
      <c r="B76"/>
      <c r="C76"/>
      <c r="D76"/>
      <c r="E76" s="240"/>
      <c r="F76" s="241"/>
      <c r="G76" s="255"/>
      <c r="H76"/>
      <c r="I76" s="243"/>
      <c r="J76" s="241"/>
      <c r="K76" s="255"/>
      <c r="L76" s="331"/>
      <c r="M76" s="240"/>
      <c r="N76" s="241"/>
      <c r="O76" s="255"/>
      <c r="P76"/>
      <c r="Q76" s="240"/>
      <c r="R76" s="241"/>
      <c r="S76" s="255"/>
      <c r="T76" s="10"/>
      <c r="U76" s="320"/>
    </row>
    <row r="77" spans="1:16378" s="52" customFormat="1">
      <c r="A77" s="174" t="s">
        <v>143</v>
      </c>
      <c r="B77" s="174"/>
      <c r="C77" s="173"/>
      <c r="D77" s="244"/>
      <c r="E77" s="240"/>
      <c r="F77" s="241"/>
      <c r="G77" s="255"/>
      <c r="H77" s="244"/>
      <c r="I77" s="243"/>
      <c r="J77" s="241"/>
      <c r="K77" s="255"/>
      <c r="L77" s="332"/>
      <c r="M77" s="240"/>
      <c r="N77" s="241"/>
      <c r="O77" s="255"/>
      <c r="P77" s="244"/>
      <c r="Q77" s="240"/>
      <c r="R77" s="241"/>
      <c r="S77" s="255"/>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5"/>
      <c r="E78" s="246"/>
      <c r="F78" s="241"/>
      <c r="G78" s="241"/>
      <c r="H78" s="245"/>
      <c r="I78" s="247"/>
      <c r="J78" s="241"/>
      <c r="K78" s="255"/>
      <c r="L78" s="333"/>
      <c r="M78" s="247"/>
      <c r="N78" s="241"/>
      <c r="O78" s="255"/>
      <c r="P78" s="244"/>
      <c r="Q78" s="247"/>
      <c r="R78" s="241"/>
      <c r="S78" s="255"/>
    </row>
    <row r="79" spans="1:16378" ht="13.5" thickBot="1">
      <c r="A79" s="53"/>
      <c r="B79" s="53"/>
      <c r="C79" s="53"/>
      <c r="D79" s="248">
        <f t="shared" ref="D79:S79" si="35">SUM(D3:D78)</f>
        <v>1385181</v>
      </c>
      <c r="E79" s="249">
        <f t="shared" si="35"/>
        <v>1385181</v>
      </c>
      <c r="F79" s="250">
        <f t="shared" si="35"/>
        <v>0</v>
      </c>
      <c r="G79" s="286">
        <f t="shared" si="4"/>
        <v>0</v>
      </c>
      <c r="H79" s="248">
        <f>SUM(H3:H77)</f>
        <v>31486344.270000003</v>
      </c>
      <c r="I79" s="249">
        <f>SUM(I3:I77)</f>
        <v>31426531.590000004</v>
      </c>
      <c r="J79" s="250">
        <f t="shared" si="35"/>
        <v>59812.680000000226</v>
      </c>
      <c r="K79" s="287">
        <f>ROUND(J79/H79,10)</f>
        <v>1.8996388E-3</v>
      </c>
      <c r="L79" s="334">
        <f>SUM(L3:L78)</f>
        <v>7275.2751630000012</v>
      </c>
      <c r="M79" s="249">
        <f t="shared" si="35"/>
        <v>7271.47</v>
      </c>
      <c r="N79" s="250">
        <f t="shared" si="35"/>
        <v>3.8051629999999648</v>
      </c>
      <c r="O79" s="287">
        <f>ROUND(N79/L79,10)</f>
        <v>5.2302670000000002E-4</v>
      </c>
      <c r="P79" s="248">
        <f t="shared" si="35"/>
        <v>47885822.830000006</v>
      </c>
      <c r="Q79" s="249">
        <f t="shared" si="35"/>
        <v>47870208.939999983</v>
      </c>
      <c r="R79" s="250">
        <f t="shared" si="35"/>
        <v>15613.890000000654</v>
      </c>
      <c r="S79" s="316" t="e">
        <f t="shared" si="35"/>
        <v>#DIV/0!</v>
      </c>
    </row>
    <row r="80" spans="1:16378" ht="14.25" thickTop="1" thickBot="1">
      <c r="H80" s="251"/>
      <c r="I80" s="251"/>
    </row>
    <row r="81" spans="1:9" ht="13.5" thickBot="1">
      <c r="A81" s="150" t="s">
        <v>83</v>
      </c>
      <c r="B81" s="277"/>
      <c r="C81" s="151"/>
      <c r="D81" s="252"/>
      <c r="E81" s="252"/>
      <c r="F81" s="252"/>
      <c r="G81" s="252"/>
      <c r="H81" s="253"/>
      <c r="I81" s="254"/>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602572.06000000006</v>
      </c>
      <c r="D4">
        <v>602572.06000000006</v>
      </c>
      <c r="E4" s="79">
        <f>C4-D4</f>
        <v>0</v>
      </c>
      <c r="F4" s="264">
        <f>ROUND(E4/C4,10)</f>
        <v>0</v>
      </c>
      <c r="G4" s="80"/>
    </row>
    <row r="5" spans="1:16384" ht="13.9" customHeight="1">
      <c r="A5" t="s">
        <v>513</v>
      </c>
      <c r="B5" t="s">
        <v>514</v>
      </c>
      <c r="C5">
        <v>16231.11</v>
      </c>
      <c r="D5">
        <v>16213.35</v>
      </c>
      <c r="E5" s="79">
        <f t="shared" ref="E5:E16" si="0">C5-D5</f>
        <v>17.760000000000218</v>
      </c>
      <c r="F5" s="264">
        <f t="shared" ref="F5:F18" si="1">ROUND(E5/C5,10)</f>
        <v>1.0941950000000001E-3</v>
      </c>
      <c r="G5" s="80"/>
    </row>
    <row r="6" spans="1:16384" ht="13.9" customHeight="1">
      <c r="A6" t="s">
        <v>515</v>
      </c>
      <c r="B6" t="s">
        <v>516</v>
      </c>
      <c r="C6">
        <v>46332.35</v>
      </c>
      <c r="D6">
        <v>46268.94</v>
      </c>
      <c r="E6" s="79">
        <f t="shared" si="0"/>
        <v>63.409999999996217</v>
      </c>
      <c r="F6" s="264">
        <f t="shared" si="1"/>
        <v>1.3685901999999999E-3</v>
      </c>
      <c r="G6" s="80"/>
    </row>
    <row r="7" spans="1:16384" ht="13.9" customHeight="1">
      <c r="A7" t="s">
        <v>517</v>
      </c>
      <c r="B7" t="s">
        <v>518</v>
      </c>
      <c r="C7">
        <v>13568.68</v>
      </c>
      <c r="D7">
        <v>13545.9</v>
      </c>
      <c r="E7" s="79">
        <f t="shared" si="0"/>
        <v>22.780000000000655</v>
      </c>
      <c r="F7" s="264">
        <f t="shared" si="1"/>
        <v>1.6788663000000001E-3</v>
      </c>
      <c r="G7" s="80"/>
    </row>
    <row r="8" spans="1:16384" ht="12.75">
      <c r="A8" t="s">
        <v>519</v>
      </c>
      <c r="B8" t="s">
        <v>520</v>
      </c>
      <c r="C8">
        <v>24875.67</v>
      </c>
      <c r="D8">
        <v>24819.17</v>
      </c>
      <c r="E8" s="79">
        <f t="shared" si="0"/>
        <v>56.5</v>
      </c>
      <c r="F8" s="264">
        <f t="shared" si="1"/>
        <v>2.2712956000000002E-3</v>
      </c>
    </row>
    <row r="9" spans="1:16384" ht="12.75">
      <c r="A9" t="s">
        <v>521</v>
      </c>
      <c r="B9" t="s">
        <v>522</v>
      </c>
      <c r="C9">
        <v>107383.72</v>
      </c>
      <c r="D9">
        <v>107418.11</v>
      </c>
      <c r="E9" s="79">
        <f t="shared" si="0"/>
        <v>-34.389999999999418</v>
      </c>
      <c r="F9" s="264">
        <f t="shared" si="1"/>
        <v>-3.2025340000000003E-4</v>
      </c>
      <c r="G9" s="71"/>
    </row>
    <row r="10" spans="1:16384" ht="12.75">
      <c r="A10" t="s">
        <v>523</v>
      </c>
      <c r="B10" t="s">
        <v>524</v>
      </c>
      <c r="C10">
        <v>15555.33</v>
      </c>
      <c r="D10">
        <v>15543.17</v>
      </c>
      <c r="E10" s="79">
        <f>C10-D10</f>
        <v>12.159999999999854</v>
      </c>
      <c r="F10" s="264">
        <f t="shared" si="1"/>
        <v>7.8172560000000003E-4</v>
      </c>
      <c r="G10" s="71"/>
    </row>
    <row r="11" spans="1:16384" ht="12.75">
      <c r="A11" t="s">
        <v>525</v>
      </c>
      <c r="B11" t="s">
        <v>526</v>
      </c>
      <c r="C11">
        <v>39005.47</v>
      </c>
      <c r="D11">
        <v>38952.730000000003</v>
      </c>
      <c r="E11" s="79">
        <f>C11-D11</f>
        <v>52.739999999997963</v>
      </c>
      <c r="F11" s="264">
        <f t="shared" si="1"/>
        <v>1.352118E-3</v>
      </c>
      <c r="G11" s="71"/>
    </row>
    <row r="12" spans="1:16384" ht="12.75">
      <c r="A12" t="s">
        <v>527</v>
      </c>
      <c r="B12" t="s">
        <v>528</v>
      </c>
      <c r="C12">
        <v>6199.6</v>
      </c>
      <c r="D12">
        <v>6201</v>
      </c>
      <c r="E12" s="79">
        <f>C12-D12</f>
        <v>-1.3999999999996362</v>
      </c>
      <c r="F12" s="264">
        <f>ROUND(E12/C12,10)</f>
        <v>-2.2582099999999999E-4</v>
      </c>
      <c r="G12" s="71"/>
    </row>
    <row r="13" spans="1:16384" ht="12.75">
      <c r="A13"/>
      <c r="B13"/>
      <c r="C13"/>
      <c r="D13"/>
      <c r="E13" s="79">
        <f t="shared" si="0"/>
        <v>0</v>
      </c>
      <c r="F13" s="264"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4" t="e">
        <f t="shared" si="1"/>
        <v>#DIV/0!</v>
      </c>
      <c r="G14" s="71"/>
    </row>
    <row r="15" spans="1:16384" ht="12.75">
      <c r="A15"/>
      <c r="B15" s="68"/>
      <c r="C15" s="81"/>
      <c r="D15" s="74"/>
      <c r="E15" s="79">
        <f t="shared" si="0"/>
        <v>0</v>
      </c>
      <c r="F15" s="264" t="e">
        <f t="shared" si="1"/>
        <v>#DIV/0!</v>
      </c>
      <c r="G15" s="71"/>
    </row>
    <row r="16" spans="1:16384">
      <c r="A16" s="69"/>
      <c r="B16" s="68"/>
      <c r="C16" s="74"/>
      <c r="D16" s="74"/>
      <c r="E16" s="79">
        <f t="shared" si="0"/>
        <v>0</v>
      </c>
      <c r="F16" s="264" t="e">
        <f t="shared" si="1"/>
        <v>#DIV/0!</v>
      </c>
      <c r="G16" s="75"/>
    </row>
    <row r="17" spans="2:6">
      <c r="C17" s="82"/>
      <c r="D17" s="82"/>
      <c r="E17" s="82"/>
      <c r="F17" s="263"/>
    </row>
    <row r="18" spans="2:6" ht="12.75" thickBot="1">
      <c r="B18" s="83" t="s">
        <v>11</v>
      </c>
      <c r="C18" s="84">
        <f>SUM(C4:C17)</f>
        <v>871723.99</v>
      </c>
      <c r="D18" s="84">
        <f>SUM(D4:D17)</f>
        <v>871534.43000000017</v>
      </c>
      <c r="E18" s="84">
        <f>SUM(E4:E17)</f>
        <v>189.55999999999585</v>
      </c>
      <c r="F18" s="264">
        <f t="shared" si="1"/>
        <v>2.174542E-4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8"/>
      <c r="C38" s="31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6"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3" t="s">
        <v>16</v>
      </c>
      <c r="D1" s="157" t="s">
        <v>5</v>
      </c>
      <c r="E1" s="183" t="s">
        <v>117</v>
      </c>
      <c r="F1" s="272"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517</v>
      </c>
      <c r="C2" s="320" t="s">
        <v>444</v>
      </c>
      <c r="D2" t="s">
        <v>445</v>
      </c>
      <c r="E2">
        <v>5497</v>
      </c>
      <c r="F2">
        <v>5497</v>
      </c>
      <c r="G2" s="262">
        <f>E2-F2</f>
        <v>0</v>
      </c>
      <c r="H2" s="278">
        <f>ROUND(G2/E2,10)</f>
        <v>0</v>
      </c>
      <c r="I2">
        <v>0</v>
      </c>
      <c r="J2">
        <v>0</v>
      </c>
      <c r="K2" s="262">
        <f>I2-J2</f>
        <v>0</v>
      </c>
      <c r="L2" s="278" t="e">
        <f>ROUND(K2/I2,10)</f>
        <v>#DIV/0!</v>
      </c>
      <c r="M2">
        <v>0</v>
      </c>
      <c r="N2">
        <v>0</v>
      </c>
      <c r="O2" s="262">
        <f>M2-N2</f>
        <v>0</v>
      </c>
      <c r="P2" s="278" t="e">
        <f>ROUND(O2/M2,10)</f>
        <v>#DIV/0!</v>
      </c>
      <c r="Q2">
        <v>0</v>
      </c>
      <c r="R2">
        <v>0</v>
      </c>
      <c r="S2" s="262">
        <f>Q2-R2</f>
        <v>0</v>
      </c>
      <c r="T2" s="278" t="e">
        <f>ROUND(S2/Q2,10)</f>
        <v>#DIV/0!</v>
      </c>
      <c r="U2" s="158"/>
      <c r="V2" s="256"/>
      <c r="W2" s="256"/>
      <c r="X2" s="256"/>
    </row>
    <row r="3" spans="1:24" s="69" customFormat="1" ht="12.75">
      <c r="A3" t="s">
        <v>276</v>
      </c>
      <c r="B3" t="s">
        <v>517</v>
      </c>
      <c r="C3" s="320" t="s">
        <v>444</v>
      </c>
      <c r="D3" t="s">
        <v>445</v>
      </c>
      <c r="E3">
        <v>5497</v>
      </c>
      <c r="F3">
        <v>5497</v>
      </c>
      <c r="G3" s="262">
        <f t="shared" ref="G3" si="0">E3-F3</f>
        <v>0</v>
      </c>
      <c r="H3" s="278">
        <f t="shared" ref="H3" si="1">ROUND(G3/E3,10)</f>
        <v>0</v>
      </c>
      <c r="I3">
        <v>0</v>
      </c>
      <c r="J3">
        <v>0</v>
      </c>
      <c r="K3" s="262">
        <f t="shared" ref="K3" si="2">I3-J3</f>
        <v>0</v>
      </c>
      <c r="L3" s="278" t="e">
        <f t="shared" ref="L3" si="3">ROUND(K3/I3,10)</f>
        <v>#DIV/0!</v>
      </c>
      <c r="M3">
        <v>0</v>
      </c>
      <c r="N3">
        <v>0</v>
      </c>
      <c r="O3" s="262">
        <f t="shared" ref="O3:O68" si="4">M3-N3</f>
        <v>0</v>
      </c>
      <c r="P3" s="278" t="e">
        <f t="shared" ref="P3:P68" si="5">ROUND(O3/M3,10)</f>
        <v>#DIV/0!</v>
      </c>
      <c r="Q3">
        <v>0</v>
      </c>
      <c r="R3">
        <v>0</v>
      </c>
      <c r="S3" s="262">
        <f t="shared" ref="S3:S68" si="6">Q3-R3</f>
        <v>0</v>
      </c>
      <c r="T3" s="278" t="e">
        <f t="shared" ref="T3:T68" si="7">ROUND(S3/Q3,10)</f>
        <v>#DIV/0!</v>
      </c>
      <c r="U3" s="158"/>
    </row>
    <row r="4" spans="1:24" s="69" customFormat="1" ht="12.75">
      <c r="A4" t="s">
        <v>276</v>
      </c>
      <c r="B4" t="s">
        <v>517</v>
      </c>
      <c r="C4" s="320" t="s">
        <v>444</v>
      </c>
      <c r="D4" t="s">
        <v>445</v>
      </c>
      <c r="E4">
        <v>5497</v>
      </c>
      <c r="F4">
        <v>5497</v>
      </c>
      <c r="G4" s="262">
        <f t="shared" ref="G4:G5" si="8">E4-F4</f>
        <v>0</v>
      </c>
      <c r="H4" s="278">
        <f t="shared" ref="H4:H5" si="9">ROUND(G4/E4,10)</f>
        <v>0</v>
      </c>
      <c r="I4">
        <v>8581.14</v>
      </c>
      <c r="J4">
        <v>8581.14</v>
      </c>
      <c r="K4" s="262">
        <f t="shared" ref="K4:K31" si="10">I4-J4</f>
        <v>0</v>
      </c>
      <c r="L4" s="278">
        <f t="shared" ref="L4:L31" si="11">ROUND(K4/I4,10)</f>
        <v>0</v>
      </c>
      <c r="M4">
        <v>1514.32</v>
      </c>
      <c r="N4">
        <v>1514.32</v>
      </c>
      <c r="O4" s="262">
        <f t="shared" si="4"/>
        <v>0</v>
      </c>
      <c r="P4" s="278">
        <f t="shared" si="5"/>
        <v>0</v>
      </c>
      <c r="Q4">
        <v>-31.61</v>
      </c>
      <c r="R4">
        <v>-31.61</v>
      </c>
      <c r="S4" s="262">
        <f t="shared" si="6"/>
        <v>0</v>
      </c>
      <c r="T4" s="278">
        <f t="shared" si="7"/>
        <v>0</v>
      </c>
      <c r="U4" s="158"/>
    </row>
    <row r="5" spans="1:24" s="69" customFormat="1" ht="12.75">
      <c r="A5" t="s">
        <v>276</v>
      </c>
      <c r="B5" t="s">
        <v>517</v>
      </c>
      <c r="C5" s="320" t="s">
        <v>444</v>
      </c>
      <c r="D5" t="s">
        <v>445</v>
      </c>
      <c r="E5">
        <v>5497</v>
      </c>
      <c r="F5">
        <v>5497</v>
      </c>
      <c r="G5" s="262">
        <f t="shared" si="8"/>
        <v>0</v>
      </c>
      <c r="H5" s="278">
        <f t="shared" si="9"/>
        <v>0</v>
      </c>
      <c r="I5">
        <v>0</v>
      </c>
      <c r="J5">
        <v>0</v>
      </c>
      <c r="K5" s="262">
        <f t="shared" si="10"/>
        <v>0</v>
      </c>
      <c r="L5" s="278" t="e">
        <f t="shared" si="11"/>
        <v>#DIV/0!</v>
      </c>
      <c r="M5">
        <v>0</v>
      </c>
      <c r="N5">
        <v>0</v>
      </c>
      <c r="O5" s="262">
        <f t="shared" si="4"/>
        <v>0</v>
      </c>
      <c r="P5" s="278" t="e">
        <f t="shared" si="5"/>
        <v>#DIV/0!</v>
      </c>
      <c r="Q5">
        <v>0</v>
      </c>
      <c r="R5">
        <v>0</v>
      </c>
      <c r="S5" s="262">
        <f t="shared" si="6"/>
        <v>0</v>
      </c>
      <c r="T5" s="278" t="e">
        <f t="shared" si="7"/>
        <v>#DIV/0!</v>
      </c>
      <c r="U5" s="158"/>
    </row>
    <row r="6" spans="1:24" s="69" customFormat="1" ht="12.75">
      <c r="A6" t="s">
        <v>276</v>
      </c>
      <c r="B6" t="s">
        <v>529</v>
      </c>
      <c r="C6" s="320">
        <v>705015105</v>
      </c>
      <c r="D6" t="s">
        <v>485</v>
      </c>
      <c r="E6">
        <v>43579</v>
      </c>
      <c r="F6">
        <v>43579</v>
      </c>
      <c r="G6" s="262">
        <f t="shared" ref="G6:G30" si="12">E6-F6</f>
        <v>0</v>
      </c>
      <c r="H6" s="278">
        <f t="shared" ref="H6:H30" si="13">ROUND(G6/E6,10)</f>
        <v>0</v>
      </c>
      <c r="I6">
        <v>8215.25</v>
      </c>
      <c r="J6">
        <v>8215.25</v>
      </c>
      <c r="K6" s="262">
        <f t="shared" si="10"/>
        <v>0</v>
      </c>
      <c r="L6" s="278">
        <f t="shared" si="11"/>
        <v>0</v>
      </c>
      <c r="M6">
        <v>0</v>
      </c>
      <c r="N6">
        <v>0</v>
      </c>
      <c r="O6" s="262">
        <f t="shared" si="4"/>
        <v>0</v>
      </c>
      <c r="P6" s="278" t="e">
        <f t="shared" si="5"/>
        <v>#DIV/0!</v>
      </c>
      <c r="Q6">
        <v>0</v>
      </c>
      <c r="R6">
        <v>0</v>
      </c>
      <c r="S6" s="262">
        <f t="shared" si="6"/>
        <v>0</v>
      </c>
      <c r="T6" s="278" t="e">
        <f t="shared" si="7"/>
        <v>#DIV/0!</v>
      </c>
      <c r="U6" s="158"/>
    </row>
    <row r="7" spans="1:24" s="69" customFormat="1" ht="12.75">
      <c r="A7" t="s">
        <v>276</v>
      </c>
      <c r="B7" t="s">
        <v>517</v>
      </c>
      <c r="C7" s="320">
        <v>599933900</v>
      </c>
      <c r="D7" t="s">
        <v>505</v>
      </c>
      <c r="E7">
        <v>3050</v>
      </c>
      <c r="F7">
        <v>3050</v>
      </c>
      <c r="G7" s="262">
        <f t="shared" si="12"/>
        <v>0</v>
      </c>
      <c r="H7" s="278">
        <f t="shared" si="13"/>
        <v>0</v>
      </c>
      <c r="I7">
        <v>0</v>
      </c>
      <c r="J7">
        <v>0</v>
      </c>
      <c r="K7" s="262">
        <f t="shared" si="10"/>
        <v>0</v>
      </c>
      <c r="L7" s="278" t="e">
        <f t="shared" si="11"/>
        <v>#DIV/0!</v>
      </c>
      <c r="M7">
        <v>0</v>
      </c>
      <c r="N7">
        <v>0</v>
      </c>
      <c r="O7" s="262">
        <f t="shared" si="4"/>
        <v>0</v>
      </c>
      <c r="P7" s="278" t="e">
        <f t="shared" si="5"/>
        <v>#DIV/0!</v>
      </c>
      <c r="Q7">
        <v>0</v>
      </c>
      <c r="R7">
        <v>0</v>
      </c>
      <c r="S7" s="262">
        <f t="shared" si="6"/>
        <v>0</v>
      </c>
      <c r="T7" s="278" t="e">
        <f t="shared" si="7"/>
        <v>#DIV/0!</v>
      </c>
      <c r="U7" s="158"/>
    </row>
    <row r="8" spans="1:24" s="69" customFormat="1" ht="12.75">
      <c r="A8" t="s">
        <v>276</v>
      </c>
      <c r="B8" t="s">
        <v>517</v>
      </c>
      <c r="C8" s="320">
        <v>599933900</v>
      </c>
      <c r="D8" t="s">
        <v>505</v>
      </c>
      <c r="E8">
        <v>3050</v>
      </c>
      <c r="F8">
        <v>3050</v>
      </c>
      <c r="G8" s="262">
        <f t="shared" si="12"/>
        <v>0</v>
      </c>
      <c r="H8" s="278">
        <f t="shared" si="13"/>
        <v>0</v>
      </c>
      <c r="I8">
        <v>0</v>
      </c>
      <c r="J8">
        <v>0</v>
      </c>
      <c r="K8" s="262">
        <f t="shared" si="10"/>
        <v>0</v>
      </c>
      <c r="L8" s="278" t="e">
        <f t="shared" si="11"/>
        <v>#DIV/0!</v>
      </c>
      <c r="M8">
        <v>0</v>
      </c>
      <c r="N8">
        <v>0</v>
      </c>
      <c r="O8" s="262">
        <f t="shared" si="4"/>
        <v>0</v>
      </c>
      <c r="P8" s="278" t="e">
        <f t="shared" si="5"/>
        <v>#DIV/0!</v>
      </c>
      <c r="Q8">
        <v>0</v>
      </c>
      <c r="R8">
        <v>0</v>
      </c>
      <c r="S8" s="262">
        <f t="shared" si="6"/>
        <v>0</v>
      </c>
      <c r="T8" s="278" t="e">
        <f t="shared" si="7"/>
        <v>#DIV/0!</v>
      </c>
      <c r="U8" s="158"/>
    </row>
    <row r="9" spans="1:24" s="69" customFormat="1" ht="12.75">
      <c r="A9" t="s">
        <v>276</v>
      </c>
      <c r="B9" t="s">
        <v>517</v>
      </c>
      <c r="C9" s="320">
        <v>599933900</v>
      </c>
      <c r="D9" t="s">
        <v>505</v>
      </c>
      <c r="E9">
        <v>3050</v>
      </c>
      <c r="F9">
        <v>3050</v>
      </c>
      <c r="G9" s="262">
        <f t="shared" si="12"/>
        <v>0</v>
      </c>
      <c r="H9" s="278">
        <f t="shared" si="13"/>
        <v>0</v>
      </c>
      <c r="I9">
        <v>0</v>
      </c>
      <c r="J9">
        <v>0</v>
      </c>
      <c r="K9" s="262">
        <f t="shared" si="10"/>
        <v>0</v>
      </c>
      <c r="L9" s="278" t="e">
        <f t="shared" si="11"/>
        <v>#DIV/0!</v>
      </c>
      <c r="M9">
        <v>0</v>
      </c>
      <c r="N9">
        <v>0</v>
      </c>
      <c r="O9" s="262">
        <f t="shared" si="4"/>
        <v>0</v>
      </c>
      <c r="P9" s="278" t="e">
        <f t="shared" si="5"/>
        <v>#DIV/0!</v>
      </c>
      <c r="Q9">
        <v>0</v>
      </c>
      <c r="R9">
        <v>0</v>
      </c>
      <c r="S9" s="262">
        <f t="shared" si="6"/>
        <v>0</v>
      </c>
      <c r="T9" s="278" t="e">
        <f t="shared" si="7"/>
        <v>#DIV/0!</v>
      </c>
      <c r="U9" s="158"/>
    </row>
    <row r="10" spans="1:24" s="69" customFormat="1" ht="12.75">
      <c r="A10" t="s">
        <v>276</v>
      </c>
      <c r="B10" t="s">
        <v>521</v>
      </c>
      <c r="C10" s="320">
        <v>698604006</v>
      </c>
      <c r="D10" t="s">
        <v>512</v>
      </c>
      <c r="E10">
        <v>8000</v>
      </c>
      <c r="F10">
        <v>8000</v>
      </c>
      <c r="G10" s="262">
        <f t="shared" ref="G10:G20" si="14">E10-F10</f>
        <v>0</v>
      </c>
      <c r="H10" s="278">
        <f t="shared" ref="H10:H20" si="15">ROUND(G10/E10,10)</f>
        <v>0</v>
      </c>
      <c r="I10">
        <v>903.4</v>
      </c>
      <c r="J10">
        <v>903.4</v>
      </c>
      <c r="K10" s="262">
        <f t="shared" ref="K10:K20" si="16">I10-J10</f>
        <v>0</v>
      </c>
      <c r="L10" s="278">
        <f t="shared" ref="L10:L20" si="17">ROUND(K10/I10,10)</f>
        <v>0</v>
      </c>
      <c r="M10">
        <v>0</v>
      </c>
      <c r="N10">
        <v>0</v>
      </c>
      <c r="O10" s="262">
        <f t="shared" ref="O10:O20" si="18">M10-N10</f>
        <v>0</v>
      </c>
      <c r="P10" s="278" t="e">
        <f t="shared" ref="P10:P20" si="19">ROUND(O10/M10,10)</f>
        <v>#DIV/0!</v>
      </c>
      <c r="Q10">
        <v>-25.12</v>
      </c>
      <c r="R10">
        <v>-25.12</v>
      </c>
      <c r="S10" s="262">
        <f t="shared" ref="S10:S20" si="20">Q10-R10</f>
        <v>0</v>
      </c>
      <c r="T10" s="278">
        <f t="shared" ref="T10:T20" si="21">ROUND(S10/Q10,10)</f>
        <v>0</v>
      </c>
      <c r="U10" s="158"/>
    </row>
    <row r="11" spans="1:24" s="69" customFormat="1" ht="12.75">
      <c r="A11" t="s">
        <v>276</v>
      </c>
      <c r="B11" t="s">
        <v>519</v>
      </c>
      <c r="C11" s="320" t="s">
        <v>450</v>
      </c>
      <c r="D11" t="s">
        <v>315</v>
      </c>
      <c r="E11">
        <v>75797</v>
      </c>
      <c r="F11">
        <v>75797</v>
      </c>
      <c r="G11" s="262">
        <f t="shared" si="14"/>
        <v>0</v>
      </c>
      <c r="H11" s="278">
        <f t="shared" si="15"/>
        <v>0</v>
      </c>
      <c r="I11">
        <v>15007.1</v>
      </c>
      <c r="J11">
        <v>15007.1</v>
      </c>
      <c r="K11" s="262">
        <f t="shared" si="16"/>
        <v>0</v>
      </c>
      <c r="L11" s="278">
        <f t="shared" si="17"/>
        <v>0</v>
      </c>
      <c r="M11">
        <v>0</v>
      </c>
      <c r="N11">
        <v>0</v>
      </c>
      <c r="O11" s="262">
        <f t="shared" si="18"/>
        <v>0</v>
      </c>
      <c r="P11" s="278" t="e">
        <f t="shared" si="19"/>
        <v>#DIV/0!</v>
      </c>
      <c r="Q11">
        <v>0</v>
      </c>
      <c r="R11">
        <v>0</v>
      </c>
      <c r="S11" s="262">
        <f t="shared" si="20"/>
        <v>0</v>
      </c>
      <c r="T11" s="278" t="e">
        <f t="shared" si="21"/>
        <v>#DIV/0!</v>
      </c>
      <c r="U11" s="158"/>
    </row>
    <row r="12" spans="1:24" s="69" customFormat="1" ht="12.75">
      <c r="A12" t="s">
        <v>276</v>
      </c>
      <c r="B12" t="s">
        <v>517</v>
      </c>
      <c r="C12" s="320">
        <v>403197908</v>
      </c>
      <c r="D12" t="s">
        <v>295</v>
      </c>
      <c r="E12">
        <v>1495</v>
      </c>
      <c r="F12">
        <v>1495</v>
      </c>
      <c r="G12" s="262">
        <f t="shared" si="14"/>
        <v>0</v>
      </c>
      <c r="H12" s="278">
        <f t="shared" si="15"/>
        <v>0</v>
      </c>
      <c r="I12">
        <v>0</v>
      </c>
      <c r="J12">
        <v>0</v>
      </c>
      <c r="K12" s="262">
        <f t="shared" si="16"/>
        <v>0</v>
      </c>
      <c r="L12" s="278" t="e">
        <f t="shared" si="17"/>
        <v>#DIV/0!</v>
      </c>
      <c r="M12">
        <v>0</v>
      </c>
      <c r="N12">
        <v>0</v>
      </c>
      <c r="O12" s="262">
        <f t="shared" si="18"/>
        <v>0</v>
      </c>
      <c r="P12" s="278" t="e">
        <f t="shared" si="19"/>
        <v>#DIV/0!</v>
      </c>
      <c r="Q12">
        <v>0</v>
      </c>
      <c r="R12">
        <v>0</v>
      </c>
      <c r="S12" s="262">
        <f t="shared" si="20"/>
        <v>0</v>
      </c>
      <c r="T12" s="278" t="e">
        <f t="shared" si="21"/>
        <v>#DIV/0!</v>
      </c>
      <c r="U12" s="158"/>
    </row>
    <row r="13" spans="1:24" s="69" customFormat="1" ht="12.75">
      <c r="A13" t="s">
        <v>276</v>
      </c>
      <c r="B13" t="s">
        <v>517</v>
      </c>
      <c r="C13" s="320">
        <v>403197908</v>
      </c>
      <c r="D13" t="s">
        <v>295</v>
      </c>
      <c r="E13">
        <v>1930</v>
      </c>
      <c r="F13">
        <v>1930</v>
      </c>
      <c r="G13" s="262">
        <f t="shared" si="14"/>
        <v>0</v>
      </c>
      <c r="H13" s="278">
        <f t="shared" si="15"/>
        <v>0</v>
      </c>
      <c r="I13">
        <v>0</v>
      </c>
      <c r="J13">
        <v>0</v>
      </c>
      <c r="K13" s="262">
        <f t="shared" si="16"/>
        <v>0</v>
      </c>
      <c r="L13" s="278" t="e">
        <f t="shared" si="17"/>
        <v>#DIV/0!</v>
      </c>
      <c r="M13">
        <v>0</v>
      </c>
      <c r="N13">
        <v>0</v>
      </c>
      <c r="O13" s="262">
        <f t="shared" si="18"/>
        <v>0</v>
      </c>
      <c r="P13" s="278" t="e">
        <f t="shared" si="19"/>
        <v>#DIV/0!</v>
      </c>
      <c r="Q13">
        <v>0</v>
      </c>
      <c r="R13">
        <v>0</v>
      </c>
      <c r="S13" s="262">
        <f t="shared" si="20"/>
        <v>0</v>
      </c>
      <c r="T13" s="278" t="e">
        <f t="shared" si="21"/>
        <v>#DIV/0!</v>
      </c>
      <c r="U13" s="158"/>
    </row>
    <row r="14" spans="1:24" s="69" customFormat="1" ht="12.75">
      <c r="A14" t="s">
        <v>276</v>
      </c>
      <c r="B14" t="s">
        <v>517</v>
      </c>
      <c r="C14" s="320">
        <v>403197908</v>
      </c>
      <c r="D14" t="s">
        <v>295</v>
      </c>
      <c r="E14">
        <v>2330</v>
      </c>
      <c r="F14">
        <v>2330</v>
      </c>
      <c r="G14" s="262">
        <f t="shared" si="14"/>
        <v>0</v>
      </c>
      <c r="H14" s="278">
        <f t="shared" si="15"/>
        <v>0</v>
      </c>
      <c r="I14">
        <v>0</v>
      </c>
      <c r="J14">
        <v>0</v>
      </c>
      <c r="K14" s="262">
        <f t="shared" si="16"/>
        <v>0</v>
      </c>
      <c r="L14" s="278" t="e">
        <f t="shared" si="17"/>
        <v>#DIV/0!</v>
      </c>
      <c r="M14">
        <v>0</v>
      </c>
      <c r="N14">
        <v>0</v>
      </c>
      <c r="O14" s="262">
        <f t="shared" si="18"/>
        <v>0</v>
      </c>
      <c r="P14" s="278" t="e">
        <f t="shared" si="19"/>
        <v>#DIV/0!</v>
      </c>
      <c r="Q14">
        <v>0</v>
      </c>
      <c r="R14">
        <v>0</v>
      </c>
      <c r="S14" s="262">
        <f t="shared" si="20"/>
        <v>0</v>
      </c>
      <c r="T14" s="278" t="e">
        <f t="shared" si="21"/>
        <v>#DIV/0!</v>
      </c>
      <c r="U14" s="158"/>
    </row>
    <row r="15" spans="1:24" s="69" customFormat="1" ht="12.75">
      <c r="A15" t="s">
        <v>276</v>
      </c>
      <c r="B15" t="s">
        <v>517</v>
      </c>
      <c r="C15" s="320">
        <v>474184900</v>
      </c>
      <c r="D15" t="s">
        <v>369</v>
      </c>
      <c r="E15">
        <v>3329</v>
      </c>
      <c r="F15">
        <v>3329</v>
      </c>
      <c r="G15" s="262">
        <f t="shared" si="14"/>
        <v>0</v>
      </c>
      <c r="H15" s="278">
        <f t="shared" si="15"/>
        <v>0</v>
      </c>
      <c r="I15">
        <v>0</v>
      </c>
      <c r="J15">
        <v>0</v>
      </c>
      <c r="K15" s="262">
        <f t="shared" si="16"/>
        <v>0</v>
      </c>
      <c r="L15" s="278" t="e">
        <f t="shared" si="17"/>
        <v>#DIV/0!</v>
      </c>
      <c r="M15">
        <v>0</v>
      </c>
      <c r="N15">
        <v>0</v>
      </c>
      <c r="O15" s="262">
        <f t="shared" si="18"/>
        <v>0</v>
      </c>
      <c r="P15" s="278" t="e">
        <f t="shared" si="19"/>
        <v>#DIV/0!</v>
      </c>
      <c r="Q15">
        <v>0</v>
      </c>
      <c r="R15">
        <v>0</v>
      </c>
      <c r="S15" s="262">
        <f t="shared" si="20"/>
        <v>0</v>
      </c>
      <c r="T15" s="278" t="e">
        <f t="shared" si="21"/>
        <v>#DIV/0!</v>
      </c>
      <c r="U15" s="158"/>
    </row>
    <row r="16" spans="1:24" s="69" customFormat="1" ht="12.75">
      <c r="A16" t="s">
        <v>276</v>
      </c>
      <c r="B16" t="s">
        <v>517</v>
      </c>
      <c r="C16" s="320">
        <v>474184900</v>
      </c>
      <c r="D16" t="s">
        <v>369</v>
      </c>
      <c r="E16">
        <v>4299</v>
      </c>
      <c r="F16">
        <v>4299</v>
      </c>
      <c r="G16" s="262">
        <f t="shared" si="14"/>
        <v>0</v>
      </c>
      <c r="H16" s="278">
        <f t="shared" si="15"/>
        <v>0</v>
      </c>
      <c r="I16">
        <v>0</v>
      </c>
      <c r="J16">
        <v>0</v>
      </c>
      <c r="K16" s="262">
        <f t="shared" si="16"/>
        <v>0</v>
      </c>
      <c r="L16" s="278" t="e">
        <f t="shared" si="17"/>
        <v>#DIV/0!</v>
      </c>
      <c r="M16">
        <v>0</v>
      </c>
      <c r="N16">
        <v>0</v>
      </c>
      <c r="O16" s="262">
        <f t="shared" si="18"/>
        <v>0</v>
      </c>
      <c r="P16" s="278" t="e">
        <f t="shared" si="19"/>
        <v>#DIV/0!</v>
      </c>
      <c r="Q16">
        <v>0</v>
      </c>
      <c r="R16">
        <v>0</v>
      </c>
      <c r="S16" s="262">
        <f t="shared" si="20"/>
        <v>0</v>
      </c>
      <c r="T16" s="278" t="e">
        <f t="shared" si="21"/>
        <v>#DIV/0!</v>
      </c>
      <c r="U16" s="158"/>
    </row>
    <row r="17" spans="1:21" s="69" customFormat="1" ht="12.75">
      <c r="A17" t="s">
        <v>276</v>
      </c>
      <c r="B17" t="s">
        <v>517</v>
      </c>
      <c r="C17" s="320">
        <v>474184900</v>
      </c>
      <c r="D17" t="s">
        <v>369</v>
      </c>
      <c r="E17">
        <v>5099</v>
      </c>
      <c r="F17">
        <v>5099</v>
      </c>
      <c r="G17" s="262">
        <f t="shared" si="14"/>
        <v>0</v>
      </c>
      <c r="H17" s="278">
        <f t="shared" si="15"/>
        <v>0</v>
      </c>
      <c r="I17">
        <v>0</v>
      </c>
      <c r="J17">
        <v>0</v>
      </c>
      <c r="K17" s="262">
        <f t="shared" si="16"/>
        <v>0</v>
      </c>
      <c r="L17" s="278" t="e">
        <f t="shared" si="17"/>
        <v>#DIV/0!</v>
      </c>
      <c r="M17">
        <v>0</v>
      </c>
      <c r="N17">
        <v>0</v>
      </c>
      <c r="O17" s="262">
        <f t="shared" si="18"/>
        <v>0</v>
      </c>
      <c r="P17" s="278" t="e">
        <f t="shared" si="19"/>
        <v>#DIV/0!</v>
      </c>
      <c r="Q17">
        <v>0</v>
      </c>
      <c r="R17">
        <v>0</v>
      </c>
      <c r="S17" s="262">
        <f t="shared" si="20"/>
        <v>0</v>
      </c>
      <c r="T17" s="278" t="e">
        <f t="shared" si="21"/>
        <v>#DIV/0!</v>
      </c>
      <c r="U17" s="158"/>
    </row>
    <row r="18" spans="1:21" s="69" customFormat="1" ht="12.75">
      <c r="A18" t="s">
        <v>276</v>
      </c>
      <c r="B18" t="s">
        <v>517</v>
      </c>
      <c r="C18" s="320">
        <v>474184900</v>
      </c>
      <c r="D18" t="s">
        <v>369</v>
      </c>
      <c r="E18">
        <v>5099</v>
      </c>
      <c r="F18">
        <v>5099</v>
      </c>
      <c r="G18" s="262">
        <f t="shared" si="14"/>
        <v>0</v>
      </c>
      <c r="H18" s="278">
        <f t="shared" si="15"/>
        <v>0</v>
      </c>
      <c r="I18">
        <v>0</v>
      </c>
      <c r="J18">
        <v>0</v>
      </c>
      <c r="K18" s="262">
        <f t="shared" si="16"/>
        <v>0</v>
      </c>
      <c r="L18" s="278" t="e">
        <f t="shared" si="17"/>
        <v>#DIV/0!</v>
      </c>
      <c r="M18">
        <v>0</v>
      </c>
      <c r="N18">
        <v>0</v>
      </c>
      <c r="O18" s="262">
        <f t="shared" si="18"/>
        <v>0</v>
      </c>
      <c r="P18" s="278" t="e">
        <f t="shared" si="19"/>
        <v>#DIV/0!</v>
      </c>
      <c r="Q18">
        <v>0</v>
      </c>
      <c r="R18">
        <v>0</v>
      </c>
      <c r="S18" s="262">
        <f t="shared" si="20"/>
        <v>0</v>
      </c>
      <c r="T18" s="278" t="e">
        <f t="shared" si="21"/>
        <v>#DIV/0!</v>
      </c>
      <c r="U18" s="158"/>
    </row>
    <row r="19" spans="1:21" s="69" customFormat="1" ht="12.75">
      <c r="A19" t="s">
        <v>276</v>
      </c>
      <c r="B19" t="s">
        <v>517</v>
      </c>
      <c r="C19" s="320">
        <v>474184900</v>
      </c>
      <c r="D19" t="s">
        <v>369</v>
      </c>
      <c r="E19">
        <v>5099</v>
      </c>
      <c r="F19">
        <v>5099</v>
      </c>
      <c r="G19" s="262">
        <f t="shared" si="14"/>
        <v>0</v>
      </c>
      <c r="H19" s="278">
        <f t="shared" si="15"/>
        <v>0</v>
      </c>
      <c r="I19">
        <v>0</v>
      </c>
      <c r="J19">
        <v>0</v>
      </c>
      <c r="K19" s="262">
        <f t="shared" si="16"/>
        <v>0</v>
      </c>
      <c r="L19" s="278" t="e">
        <f t="shared" si="17"/>
        <v>#DIV/0!</v>
      </c>
      <c r="M19">
        <v>0</v>
      </c>
      <c r="N19">
        <v>0</v>
      </c>
      <c r="O19" s="262">
        <f t="shared" si="18"/>
        <v>0</v>
      </c>
      <c r="P19" s="278" t="e">
        <f t="shared" si="19"/>
        <v>#DIV/0!</v>
      </c>
      <c r="Q19">
        <v>0</v>
      </c>
      <c r="R19">
        <v>0</v>
      </c>
      <c r="S19" s="262">
        <f t="shared" si="20"/>
        <v>0</v>
      </c>
      <c r="T19" s="278" t="e">
        <f t="shared" si="21"/>
        <v>#DIV/0!</v>
      </c>
      <c r="U19" s="158"/>
    </row>
    <row r="20" spans="1:21" s="69" customFormat="1" ht="12.75">
      <c r="A20" t="s">
        <v>276</v>
      </c>
      <c r="B20" t="s">
        <v>517</v>
      </c>
      <c r="C20" s="320">
        <v>533004909</v>
      </c>
      <c r="D20" t="s">
        <v>460</v>
      </c>
      <c r="E20">
        <v>6807</v>
      </c>
      <c r="F20">
        <v>6807</v>
      </c>
      <c r="G20" s="262">
        <f t="shared" si="14"/>
        <v>0</v>
      </c>
      <c r="H20" s="278">
        <f t="shared" si="15"/>
        <v>0</v>
      </c>
      <c r="I20">
        <v>0</v>
      </c>
      <c r="J20">
        <v>0</v>
      </c>
      <c r="K20" s="262">
        <f t="shared" si="16"/>
        <v>0</v>
      </c>
      <c r="L20" s="278" t="e">
        <f t="shared" si="17"/>
        <v>#DIV/0!</v>
      </c>
      <c r="M20">
        <v>0</v>
      </c>
      <c r="N20">
        <v>0</v>
      </c>
      <c r="O20" s="262">
        <f t="shared" si="18"/>
        <v>0</v>
      </c>
      <c r="P20" s="278" t="e">
        <f t="shared" si="19"/>
        <v>#DIV/0!</v>
      </c>
      <c r="Q20">
        <v>0</v>
      </c>
      <c r="R20">
        <v>0</v>
      </c>
      <c r="S20" s="262">
        <f t="shared" si="20"/>
        <v>0</v>
      </c>
      <c r="T20" s="278" t="e">
        <f t="shared" si="21"/>
        <v>#DIV/0!</v>
      </c>
      <c r="U20" s="158"/>
    </row>
    <row r="21" spans="1:21" s="69" customFormat="1" ht="12.75">
      <c r="A21" t="s">
        <v>276</v>
      </c>
      <c r="B21" t="s">
        <v>517</v>
      </c>
      <c r="C21" s="320">
        <v>533004909</v>
      </c>
      <c r="D21" t="s">
        <v>460</v>
      </c>
      <c r="E21">
        <v>6807</v>
      </c>
      <c r="F21">
        <v>6807</v>
      </c>
      <c r="G21" s="262">
        <f t="shared" si="12"/>
        <v>0</v>
      </c>
      <c r="H21" s="278">
        <f t="shared" si="13"/>
        <v>0</v>
      </c>
      <c r="I21">
        <v>0</v>
      </c>
      <c r="J21">
        <v>0</v>
      </c>
      <c r="K21" s="262">
        <f t="shared" si="10"/>
        <v>0</v>
      </c>
      <c r="L21" s="278" t="e">
        <f t="shared" si="11"/>
        <v>#DIV/0!</v>
      </c>
      <c r="M21">
        <v>0</v>
      </c>
      <c r="N21">
        <v>0</v>
      </c>
      <c r="O21" s="262">
        <f t="shared" si="4"/>
        <v>0</v>
      </c>
      <c r="P21" s="278" t="e">
        <f t="shared" si="5"/>
        <v>#DIV/0!</v>
      </c>
      <c r="Q21">
        <v>0</v>
      </c>
      <c r="R21">
        <v>0</v>
      </c>
      <c r="S21" s="262">
        <f t="shared" si="6"/>
        <v>0</v>
      </c>
      <c r="T21" s="278" t="e">
        <f t="shared" si="7"/>
        <v>#DIV/0!</v>
      </c>
      <c r="U21" s="158"/>
    </row>
    <row r="22" spans="1:21" s="69" customFormat="1" ht="12.75">
      <c r="A22" t="s">
        <v>276</v>
      </c>
      <c r="B22" t="s">
        <v>517</v>
      </c>
      <c r="C22" s="320">
        <v>545831901</v>
      </c>
      <c r="D22" t="s">
        <v>304</v>
      </c>
      <c r="E22">
        <v>6185</v>
      </c>
      <c r="F22">
        <v>6185</v>
      </c>
      <c r="G22" s="262">
        <f t="shared" si="12"/>
        <v>0</v>
      </c>
      <c r="H22" s="278">
        <f t="shared" si="13"/>
        <v>0</v>
      </c>
      <c r="I22">
        <v>0</v>
      </c>
      <c r="J22">
        <v>0</v>
      </c>
      <c r="K22" s="262">
        <f t="shared" si="10"/>
        <v>0</v>
      </c>
      <c r="L22" s="278" t="e">
        <f t="shared" si="11"/>
        <v>#DIV/0!</v>
      </c>
      <c r="M22">
        <v>0</v>
      </c>
      <c r="N22">
        <v>0</v>
      </c>
      <c r="O22" s="262">
        <f t="shared" si="4"/>
        <v>0</v>
      </c>
      <c r="P22" s="278" t="e">
        <f t="shared" si="5"/>
        <v>#DIV/0!</v>
      </c>
      <c r="Q22">
        <v>0</v>
      </c>
      <c r="R22">
        <v>0</v>
      </c>
      <c r="S22" s="262">
        <f t="shared" si="6"/>
        <v>0</v>
      </c>
      <c r="T22" s="278" t="e">
        <f t="shared" si="7"/>
        <v>#DIV/0!</v>
      </c>
      <c r="U22" s="158"/>
    </row>
    <row r="23" spans="1:21" s="69" customFormat="1" ht="12.75">
      <c r="A23" t="s">
        <v>276</v>
      </c>
      <c r="B23" t="s">
        <v>517</v>
      </c>
      <c r="C23" s="320">
        <v>575035902</v>
      </c>
      <c r="D23" t="s">
        <v>530</v>
      </c>
      <c r="E23">
        <v>16586</v>
      </c>
      <c r="F23">
        <v>16586</v>
      </c>
      <c r="G23" s="262">
        <f t="shared" si="12"/>
        <v>0</v>
      </c>
      <c r="H23" s="278">
        <f t="shared" si="13"/>
        <v>0</v>
      </c>
      <c r="I23">
        <v>0</v>
      </c>
      <c r="J23">
        <v>0</v>
      </c>
      <c r="K23" s="262">
        <f t="shared" si="10"/>
        <v>0</v>
      </c>
      <c r="L23" s="278" t="e">
        <f t="shared" si="11"/>
        <v>#DIV/0!</v>
      </c>
      <c r="M23">
        <v>0</v>
      </c>
      <c r="N23">
        <v>0</v>
      </c>
      <c r="O23" s="262">
        <f t="shared" si="4"/>
        <v>0</v>
      </c>
      <c r="P23" s="278" t="e">
        <f t="shared" si="5"/>
        <v>#DIV/0!</v>
      </c>
      <c r="Q23">
        <v>0</v>
      </c>
      <c r="R23">
        <v>0</v>
      </c>
      <c r="S23" s="262">
        <f t="shared" si="6"/>
        <v>0</v>
      </c>
      <c r="T23" s="278" t="e">
        <f t="shared" si="7"/>
        <v>#DIV/0!</v>
      </c>
      <c r="U23" s="158"/>
    </row>
    <row r="24" spans="1:21" s="69" customFormat="1" ht="12.75">
      <c r="A24" t="s">
        <v>276</v>
      </c>
      <c r="B24" t="s">
        <v>517</v>
      </c>
      <c r="C24" s="320">
        <v>575035902</v>
      </c>
      <c r="D24" t="s">
        <v>530</v>
      </c>
      <c r="E24">
        <v>16586</v>
      </c>
      <c r="F24">
        <v>16586</v>
      </c>
      <c r="G24" s="262">
        <f t="shared" si="12"/>
        <v>0</v>
      </c>
      <c r="H24" s="278">
        <f t="shared" si="13"/>
        <v>0</v>
      </c>
      <c r="I24">
        <v>0</v>
      </c>
      <c r="J24">
        <v>0</v>
      </c>
      <c r="K24" s="262">
        <f t="shared" si="10"/>
        <v>0</v>
      </c>
      <c r="L24" s="278" t="e">
        <f t="shared" si="11"/>
        <v>#DIV/0!</v>
      </c>
      <c r="M24">
        <v>0</v>
      </c>
      <c r="N24">
        <v>0</v>
      </c>
      <c r="O24" s="262">
        <f t="shared" si="4"/>
        <v>0</v>
      </c>
      <c r="P24" s="278" t="e">
        <f t="shared" si="5"/>
        <v>#DIV/0!</v>
      </c>
      <c r="Q24">
        <v>0</v>
      </c>
      <c r="R24">
        <v>0</v>
      </c>
      <c r="S24" s="262">
        <f t="shared" si="6"/>
        <v>0</v>
      </c>
      <c r="T24" s="278" t="e">
        <f t="shared" si="7"/>
        <v>#DIV/0!</v>
      </c>
      <c r="U24" s="158"/>
    </row>
    <row r="25" spans="1:21" s="69" customFormat="1" ht="12.75">
      <c r="A25" t="s">
        <v>276</v>
      </c>
      <c r="B25" t="s">
        <v>517</v>
      </c>
      <c r="C25" s="320">
        <v>575035902</v>
      </c>
      <c r="D25" t="s">
        <v>530</v>
      </c>
      <c r="E25">
        <v>21421</v>
      </c>
      <c r="F25">
        <v>21421</v>
      </c>
      <c r="G25" s="262">
        <f t="shared" si="12"/>
        <v>0</v>
      </c>
      <c r="H25" s="278">
        <f t="shared" si="13"/>
        <v>0</v>
      </c>
      <c r="I25">
        <v>0</v>
      </c>
      <c r="J25">
        <v>0</v>
      </c>
      <c r="K25" s="262">
        <f t="shared" si="10"/>
        <v>0</v>
      </c>
      <c r="L25" s="278" t="e">
        <f t="shared" si="11"/>
        <v>#DIV/0!</v>
      </c>
      <c r="M25">
        <v>0</v>
      </c>
      <c r="N25">
        <v>0</v>
      </c>
      <c r="O25" s="262">
        <f t="shared" si="4"/>
        <v>0</v>
      </c>
      <c r="P25" s="278" t="e">
        <f t="shared" si="5"/>
        <v>#DIV/0!</v>
      </c>
      <c r="Q25">
        <v>0</v>
      </c>
      <c r="R25">
        <v>0</v>
      </c>
      <c r="S25" s="262">
        <f t="shared" si="6"/>
        <v>0</v>
      </c>
      <c r="T25" s="278" t="e">
        <f t="shared" si="7"/>
        <v>#DIV/0!</v>
      </c>
      <c r="U25" s="158"/>
    </row>
    <row r="26" spans="1:21" s="69" customFormat="1" ht="12.75">
      <c r="A26" t="s">
        <v>276</v>
      </c>
      <c r="B26" t="s">
        <v>521</v>
      </c>
      <c r="C26" s="320">
        <v>605460005</v>
      </c>
      <c r="D26" t="s">
        <v>447</v>
      </c>
      <c r="E26">
        <v>32500</v>
      </c>
      <c r="F26">
        <v>32500</v>
      </c>
      <c r="G26" s="262">
        <f t="shared" si="12"/>
        <v>0</v>
      </c>
      <c r="H26" s="278">
        <f t="shared" si="13"/>
        <v>0</v>
      </c>
      <c r="I26">
        <v>4241.74</v>
      </c>
      <c r="J26">
        <v>4241.74</v>
      </c>
      <c r="K26" s="262">
        <f t="shared" si="10"/>
        <v>0</v>
      </c>
      <c r="L26" s="278">
        <f t="shared" si="11"/>
        <v>0</v>
      </c>
      <c r="M26">
        <v>767.1</v>
      </c>
      <c r="N26">
        <v>767.1</v>
      </c>
      <c r="O26" s="262">
        <f t="shared" si="4"/>
        <v>0</v>
      </c>
      <c r="P26" s="278">
        <f t="shared" si="5"/>
        <v>0</v>
      </c>
      <c r="Q26">
        <v>38.81</v>
      </c>
      <c r="R26">
        <v>38.81</v>
      </c>
      <c r="S26" s="262">
        <f t="shared" si="6"/>
        <v>0</v>
      </c>
      <c r="T26" s="278">
        <f t="shared" si="7"/>
        <v>0</v>
      </c>
      <c r="U26" s="158"/>
    </row>
    <row r="27" spans="1:21" s="69" customFormat="1" ht="12.75">
      <c r="A27" t="s">
        <v>276</v>
      </c>
      <c r="B27" t="s">
        <v>521</v>
      </c>
      <c r="C27" s="320">
        <v>649926003</v>
      </c>
      <c r="D27" t="s">
        <v>359</v>
      </c>
      <c r="E27">
        <v>5800</v>
      </c>
      <c r="F27">
        <v>5800</v>
      </c>
      <c r="G27" s="262">
        <f t="shared" si="12"/>
        <v>0</v>
      </c>
      <c r="H27" s="278">
        <f t="shared" si="13"/>
        <v>0</v>
      </c>
      <c r="I27">
        <v>3562.29</v>
      </c>
      <c r="J27">
        <v>3562.29</v>
      </c>
      <c r="K27" s="262">
        <f t="shared" si="10"/>
        <v>0</v>
      </c>
      <c r="L27" s="278">
        <f t="shared" si="11"/>
        <v>0</v>
      </c>
      <c r="M27">
        <v>644.23</v>
      </c>
      <c r="N27">
        <v>644.23</v>
      </c>
      <c r="O27" s="262">
        <f t="shared" si="4"/>
        <v>0</v>
      </c>
      <c r="P27" s="278">
        <f t="shared" si="5"/>
        <v>0</v>
      </c>
      <c r="Q27">
        <v>32.590000000000003</v>
      </c>
      <c r="R27">
        <v>32.590000000000003</v>
      </c>
      <c r="S27" s="262">
        <f t="shared" si="6"/>
        <v>0</v>
      </c>
      <c r="T27" s="278">
        <f t="shared" si="7"/>
        <v>0</v>
      </c>
      <c r="U27" s="158"/>
    </row>
    <row r="28" spans="1:21" s="69" customFormat="1" ht="12.75">
      <c r="A28" t="s">
        <v>276</v>
      </c>
      <c r="B28" t="s">
        <v>521</v>
      </c>
      <c r="C28" s="320">
        <v>655580009</v>
      </c>
      <c r="D28" t="s">
        <v>476</v>
      </c>
      <c r="E28">
        <v>8400</v>
      </c>
      <c r="F28">
        <v>8400</v>
      </c>
      <c r="G28" s="262">
        <f t="shared" si="12"/>
        <v>0</v>
      </c>
      <c r="H28" s="278">
        <f t="shared" si="13"/>
        <v>0</v>
      </c>
      <c r="I28">
        <v>3804.9</v>
      </c>
      <c r="J28">
        <v>3804.9</v>
      </c>
      <c r="K28" s="262">
        <f t="shared" si="10"/>
        <v>0</v>
      </c>
      <c r="L28" s="278">
        <f t="shared" si="11"/>
        <v>0</v>
      </c>
      <c r="M28">
        <v>688.1</v>
      </c>
      <c r="N28">
        <v>688.1</v>
      </c>
      <c r="O28" s="262">
        <f t="shared" si="4"/>
        <v>0</v>
      </c>
      <c r="P28" s="278">
        <f t="shared" si="5"/>
        <v>0</v>
      </c>
      <c r="Q28">
        <v>34.81</v>
      </c>
      <c r="R28">
        <v>34.81</v>
      </c>
      <c r="S28" s="262">
        <f t="shared" si="6"/>
        <v>0</v>
      </c>
      <c r="T28" s="278">
        <f t="shared" si="7"/>
        <v>0</v>
      </c>
      <c r="U28" s="158"/>
    </row>
    <row r="29" spans="1:21" s="69" customFormat="1" ht="12.75">
      <c r="A29" t="s">
        <v>276</v>
      </c>
      <c r="B29" t="s">
        <v>521</v>
      </c>
      <c r="C29" s="320">
        <v>664068004</v>
      </c>
      <c r="D29" t="s">
        <v>478</v>
      </c>
      <c r="E29">
        <v>10078</v>
      </c>
      <c r="F29">
        <v>10078</v>
      </c>
      <c r="G29" s="262">
        <f t="shared" si="12"/>
        <v>0</v>
      </c>
      <c r="H29" s="278">
        <f t="shared" si="13"/>
        <v>0</v>
      </c>
      <c r="I29">
        <v>2321.17</v>
      </c>
      <c r="J29">
        <v>2321.17</v>
      </c>
      <c r="K29" s="262">
        <f t="shared" si="10"/>
        <v>0</v>
      </c>
      <c r="L29" s="278">
        <f t="shared" si="11"/>
        <v>0</v>
      </c>
      <c r="M29">
        <v>419.78</v>
      </c>
      <c r="N29">
        <v>419.78</v>
      </c>
      <c r="O29" s="262">
        <f t="shared" si="4"/>
        <v>0</v>
      </c>
      <c r="P29" s="278">
        <f t="shared" si="5"/>
        <v>0</v>
      </c>
      <c r="Q29">
        <v>21.24</v>
      </c>
      <c r="R29">
        <v>21.24</v>
      </c>
      <c r="S29" s="262">
        <f t="shared" si="6"/>
        <v>0</v>
      </c>
      <c r="T29" s="278">
        <f t="shared" si="7"/>
        <v>0</v>
      </c>
      <c r="U29" s="158"/>
    </row>
    <row r="30" spans="1:21" s="69" customFormat="1" ht="12.75">
      <c r="A30" t="s">
        <v>276</v>
      </c>
      <c r="B30" t="s">
        <v>521</v>
      </c>
      <c r="C30" s="320">
        <v>665942009</v>
      </c>
      <c r="D30" t="s">
        <v>480</v>
      </c>
      <c r="E30">
        <v>9946</v>
      </c>
      <c r="F30">
        <v>9946</v>
      </c>
      <c r="G30" s="262">
        <f t="shared" si="12"/>
        <v>0</v>
      </c>
      <c r="H30" s="278">
        <f t="shared" si="13"/>
        <v>0</v>
      </c>
      <c r="I30">
        <v>3207.07</v>
      </c>
      <c r="J30">
        <v>3207.07</v>
      </c>
      <c r="K30" s="262">
        <f t="shared" si="10"/>
        <v>0</v>
      </c>
      <c r="L30" s="278">
        <f t="shared" si="11"/>
        <v>0</v>
      </c>
      <c r="M30">
        <v>579.99</v>
      </c>
      <c r="N30">
        <v>579.99</v>
      </c>
      <c r="O30" s="262">
        <f t="shared" si="4"/>
        <v>0</v>
      </c>
      <c r="P30" s="278">
        <f t="shared" si="5"/>
        <v>0</v>
      </c>
      <c r="Q30">
        <v>29.34</v>
      </c>
      <c r="R30">
        <v>29.34</v>
      </c>
      <c r="S30" s="262">
        <f t="shared" si="6"/>
        <v>0</v>
      </c>
      <c r="T30" s="278">
        <f t="shared" si="7"/>
        <v>0</v>
      </c>
      <c r="U30" s="158"/>
    </row>
    <row r="31" spans="1:21" s="69" customFormat="1" ht="12.75">
      <c r="A31" t="s">
        <v>276</v>
      </c>
      <c r="B31" t="s">
        <v>521</v>
      </c>
      <c r="C31" s="320">
        <v>666114004</v>
      </c>
      <c r="D31" t="s">
        <v>376</v>
      </c>
      <c r="E31">
        <v>22800</v>
      </c>
      <c r="F31">
        <v>22800</v>
      </c>
      <c r="G31" s="262">
        <f t="shared" ref="G31" si="22">E31-F31</f>
        <v>0</v>
      </c>
      <c r="H31" s="278">
        <f t="shared" ref="H31" si="23">ROUND(G31/E31,10)</f>
        <v>0</v>
      </c>
      <c r="I31">
        <v>7176.78</v>
      </c>
      <c r="J31">
        <v>7176.78</v>
      </c>
      <c r="K31" s="262">
        <f t="shared" si="10"/>
        <v>0</v>
      </c>
      <c r="L31" s="278">
        <f t="shared" si="11"/>
        <v>0</v>
      </c>
      <c r="M31">
        <v>1297.9000000000001</v>
      </c>
      <c r="N31">
        <v>1297.9000000000001</v>
      </c>
      <c r="O31" s="262">
        <f t="shared" si="4"/>
        <v>0</v>
      </c>
      <c r="P31" s="278">
        <f t="shared" si="5"/>
        <v>0</v>
      </c>
      <c r="Q31">
        <v>65.66</v>
      </c>
      <c r="R31">
        <v>65.66</v>
      </c>
      <c r="S31" s="262">
        <f t="shared" si="6"/>
        <v>0</v>
      </c>
      <c r="T31" s="278">
        <f t="shared" si="7"/>
        <v>0</v>
      </c>
      <c r="U31" s="158"/>
    </row>
    <row r="32" spans="1:21" s="69" customFormat="1" ht="12.75">
      <c r="A32" t="s">
        <v>276</v>
      </c>
      <c r="B32" t="s">
        <v>517</v>
      </c>
      <c r="C32" s="320">
        <v>588950907</v>
      </c>
      <c r="D32" t="s">
        <v>345</v>
      </c>
      <c r="E32">
        <v>26729</v>
      </c>
      <c r="F32">
        <v>26729</v>
      </c>
      <c r="G32" s="262">
        <f t="shared" ref="G32:G68" si="24">E32-F32</f>
        <v>0</v>
      </c>
      <c r="H32" s="278">
        <f t="shared" ref="H32:H68" si="25">ROUND(G32/E32,10)</f>
        <v>0</v>
      </c>
      <c r="I32">
        <v>0</v>
      </c>
      <c r="J32">
        <v>0</v>
      </c>
      <c r="K32" s="262">
        <f t="shared" ref="K32:K68" si="26">I32-J32</f>
        <v>0</v>
      </c>
      <c r="L32" s="278" t="e">
        <f t="shared" ref="L32:L68" si="27">ROUND(K32/I32,10)</f>
        <v>#DIV/0!</v>
      </c>
      <c r="M32">
        <v>0</v>
      </c>
      <c r="N32">
        <v>0</v>
      </c>
      <c r="O32" s="262">
        <f t="shared" si="4"/>
        <v>0</v>
      </c>
      <c r="P32" s="278" t="e">
        <f t="shared" si="5"/>
        <v>#DIV/0!</v>
      </c>
      <c r="Q32">
        <v>0</v>
      </c>
      <c r="R32">
        <v>0</v>
      </c>
      <c r="S32" s="262">
        <f t="shared" si="6"/>
        <v>0</v>
      </c>
      <c r="T32" s="278" t="e">
        <f t="shared" si="7"/>
        <v>#DIV/0!</v>
      </c>
      <c r="U32" s="158"/>
    </row>
    <row r="33" spans="1:21" s="69" customFormat="1" ht="12.75">
      <c r="A33" t="s">
        <v>276</v>
      </c>
      <c r="B33" t="s">
        <v>517</v>
      </c>
      <c r="C33" s="320">
        <v>588950907</v>
      </c>
      <c r="D33" t="s">
        <v>345</v>
      </c>
      <c r="E33">
        <v>26729</v>
      </c>
      <c r="F33">
        <v>26729</v>
      </c>
      <c r="G33" s="262">
        <f t="shared" si="24"/>
        <v>0</v>
      </c>
      <c r="H33" s="278">
        <f t="shared" si="25"/>
        <v>0</v>
      </c>
      <c r="I33">
        <v>0</v>
      </c>
      <c r="J33">
        <v>0</v>
      </c>
      <c r="K33" s="262">
        <f t="shared" si="26"/>
        <v>0</v>
      </c>
      <c r="L33" s="278" t="e">
        <f t="shared" si="27"/>
        <v>#DIV/0!</v>
      </c>
      <c r="M33">
        <v>0</v>
      </c>
      <c r="N33">
        <v>0</v>
      </c>
      <c r="O33" s="262">
        <f t="shared" si="4"/>
        <v>0</v>
      </c>
      <c r="P33" s="278" t="e">
        <f t="shared" si="5"/>
        <v>#DIV/0!</v>
      </c>
      <c r="Q33">
        <v>0</v>
      </c>
      <c r="R33">
        <v>0</v>
      </c>
      <c r="S33" s="262">
        <f t="shared" si="6"/>
        <v>0</v>
      </c>
      <c r="T33" s="278" t="e">
        <f t="shared" si="7"/>
        <v>#DIV/0!</v>
      </c>
      <c r="U33" s="158"/>
    </row>
    <row r="34" spans="1:21" s="69" customFormat="1" ht="12.75">
      <c r="A34" t="s">
        <v>276</v>
      </c>
      <c r="B34" t="s">
        <v>517</v>
      </c>
      <c r="C34" s="320">
        <v>588950907</v>
      </c>
      <c r="D34" t="s">
        <v>345</v>
      </c>
      <c r="E34">
        <v>26729</v>
      </c>
      <c r="F34">
        <v>26729</v>
      </c>
      <c r="G34" s="262">
        <f t="shared" si="24"/>
        <v>0</v>
      </c>
      <c r="H34" s="278">
        <f t="shared" si="25"/>
        <v>0</v>
      </c>
      <c r="I34">
        <v>0</v>
      </c>
      <c r="J34">
        <v>0</v>
      </c>
      <c r="K34" s="262">
        <f t="shared" si="26"/>
        <v>0</v>
      </c>
      <c r="L34" s="278" t="e">
        <f t="shared" si="27"/>
        <v>#DIV/0!</v>
      </c>
      <c r="M34">
        <v>0</v>
      </c>
      <c r="N34">
        <v>0</v>
      </c>
      <c r="O34" s="262">
        <f t="shared" si="4"/>
        <v>0</v>
      </c>
      <c r="P34" s="278" t="e">
        <f t="shared" si="5"/>
        <v>#DIV/0!</v>
      </c>
      <c r="Q34">
        <v>0</v>
      </c>
      <c r="R34">
        <v>0</v>
      </c>
      <c r="S34" s="262">
        <f t="shared" si="6"/>
        <v>0</v>
      </c>
      <c r="T34" s="278" t="e">
        <f t="shared" si="7"/>
        <v>#DIV/0!</v>
      </c>
      <c r="U34" s="158"/>
    </row>
    <row r="35" spans="1:21" s="69" customFormat="1" ht="12.75">
      <c r="A35" t="s">
        <v>276</v>
      </c>
      <c r="B35" t="s">
        <v>521</v>
      </c>
      <c r="C35" s="320">
        <v>686930009</v>
      </c>
      <c r="D35" t="s">
        <v>503</v>
      </c>
      <c r="E35">
        <v>2581</v>
      </c>
      <c r="F35">
        <v>2581</v>
      </c>
      <c r="G35" s="262">
        <f t="shared" si="24"/>
        <v>0</v>
      </c>
      <c r="H35" s="278">
        <f t="shared" si="25"/>
        <v>0</v>
      </c>
      <c r="I35">
        <v>1783.37</v>
      </c>
      <c r="J35">
        <v>1783.37</v>
      </c>
      <c r="K35" s="262">
        <f t="shared" si="26"/>
        <v>0</v>
      </c>
      <c r="L35" s="278">
        <f t="shared" si="27"/>
        <v>0</v>
      </c>
      <c r="M35">
        <v>322.52</v>
      </c>
      <c r="N35">
        <v>322.52</v>
      </c>
      <c r="O35" s="262">
        <f t="shared" si="4"/>
        <v>0</v>
      </c>
      <c r="P35" s="278">
        <f t="shared" si="5"/>
        <v>0</v>
      </c>
      <c r="Q35">
        <v>16.32</v>
      </c>
      <c r="R35">
        <v>16.32</v>
      </c>
      <c r="S35" s="262">
        <f t="shared" si="6"/>
        <v>0</v>
      </c>
      <c r="T35" s="278">
        <f t="shared" si="7"/>
        <v>0</v>
      </c>
      <c r="U35" s="158"/>
    </row>
    <row r="36" spans="1:21" s="69" customFormat="1" ht="12.75">
      <c r="A36" t="s">
        <v>276</v>
      </c>
      <c r="B36" t="s">
        <v>529</v>
      </c>
      <c r="C36" s="320">
        <v>803054204</v>
      </c>
      <c r="D36" t="s">
        <v>489</v>
      </c>
      <c r="E36">
        <v>3900</v>
      </c>
      <c r="F36">
        <v>3900</v>
      </c>
      <c r="G36" s="262">
        <f t="shared" si="24"/>
        <v>0</v>
      </c>
      <c r="H36" s="278">
        <f t="shared" si="25"/>
        <v>0</v>
      </c>
      <c r="I36">
        <v>0</v>
      </c>
      <c r="J36">
        <v>0</v>
      </c>
      <c r="K36" s="262">
        <f t="shared" si="26"/>
        <v>0</v>
      </c>
      <c r="L36" s="278" t="e">
        <f t="shared" si="27"/>
        <v>#DIV/0!</v>
      </c>
      <c r="M36">
        <v>0</v>
      </c>
      <c r="N36">
        <v>0</v>
      </c>
      <c r="O36" s="262">
        <f t="shared" si="4"/>
        <v>0</v>
      </c>
      <c r="P36" s="278" t="e">
        <f t="shared" si="5"/>
        <v>#DIV/0!</v>
      </c>
      <c r="Q36">
        <v>0</v>
      </c>
      <c r="R36">
        <v>0</v>
      </c>
      <c r="S36" s="262">
        <f t="shared" si="6"/>
        <v>0</v>
      </c>
      <c r="T36" s="278" t="e">
        <f t="shared" si="7"/>
        <v>#DIV/0!</v>
      </c>
      <c r="U36" s="158"/>
    </row>
    <row r="37" spans="1:21" s="69" customFormat="1" ht="12.75">
      <c r="A37" t="s">
        <v>276</v>
      </c>
      <c r="B37" t="s">
        <v>529</v>
      </c>
      <c r="C37" s="320">
        <v>803054204</v>
      </c>
      <c r="D37" t="s">
        <v>489</v>
      </c>
      <c r="E37">
        <v>5050</v>
      </c>
      <c r="F37">
        <v>5050</v>
      </c>
      <c r="G37" s="262">
        <f t="shared" si="24"/>
        <v>0</v>
      </c>
      <c r="H37" s="278">
        <f t="shared" si="25"/>
        <v>0</v>
      </c>
      <c r="I37">
        <v>0</v>
      </c>
      <c r="J37">
        <v>0</v>
      </c>
      <c r="K37" s="262">
        <f t="shared" si="26"/>
        <v>0</v>
      </c>
      <c r="L37" s="278" t="e">
        <f t="shared" si="27"/>
        <v>#DIV/0!</v>
      </c>
      <c r="M37">
        <v>0</v>
      </c>
      <c r="N37">
        <v>0</v>
      </c>
      <c r="O37" s="262">
        <f t="shared" si="4"/>
        <v>0</v>
      </c>
      <c r="P37" s="278" t="e">
        <f t="shared" si="5"/>
        <v>#DIV/0!</v>
      </c>
      <c r="Q37">
        <v>0</v>
      </c>
      <c r="R37">
        <v>0</v>
      </c>
      <c r="S37" s="262">
        <f t="shared" si="6"/>
        <v>0</v>
      </c>
      <c r="T37" s="278" t="e">
        <f t="shared" si="7"/>
        <v>#DIV/0!</v>
      </c>
      <c r="U37" s="158"/>
    </row>
    <row r="38" spans="1:21" s="69" customFormat="1" ht="12.75">
      <c r="A38" t="s">
        <v>276</v>
      </c>
      <c r="B38" t="s">
        <v>529</v>
      </c>
      <c r="C38" s="320">
        <v>803054204</v>
      </c>
      <c r="D38" t="s">
        <v>489</v>
      </c>
      <c r="E38">
        <v>8380</v>
      </c>
      <c r="F38">
        <v>8380</v>
      </c>
      <c r="G38" s="262">
        <f t="shared" si="24"/>
        <v>0</v>
      </c>
      <c r="H38" s="278">
        <f t="shared" si="25"/>
        <v>0</v>
      </c>
      <c r="I38">
        <v>0</v>
      </c>
      <c r="J38">
        <v>0</v>
      </c>
      <c r="K38" s="262">
        <f t="shared" si="26"/>
        <v>0</v>
      </c>
      <c r="L38" s="278" t="e">
        <f t="shared" si="27"/>
        <v>#DIV/0!</v>
      </c>
      <c r="M38">
        <v>0</v>
      </c>
      <c r="N38">
        <v>0</v>
      </c>
      <c r="O38" s="262">
        <f t="shared" si="4"/>
        <v>0</v>
      </c>
      <c r="P38" s="278" t="e">
        <f t="shared" si="5"/>
        <v>#DIV/0!</v>
      </c>
      <c r="Q38">
        <v>0</v>
      </c>
      <c r="R38">
        <v>0</v>
      </c>
      <c r="S38" s="262">
        <f t="shared" si="6"/>
        <v>0</v>
      </c>
      <c r="T38" s="278" t="e">
        <f t="shared" si="7"/>
        <v>#DIV/0!</v>
      </c>
      <c r="U38" s="158"/>
    </row>
    <row r="39" spans="1:21" s="69" customFormat="1" ht="12.75">
      <c r="A39" t="s">
        <v>276</v>
      </c>
      <c r="B39" t="s">
        <v>529</v>
      </c>
      <c r="C39" s="320">
        <v>803054204</v>
      </c>
      <c r="D39" t="s">
        <v>489</v>
      </c>
      <c r="E39">
        <v>6980</v>
      </c>
      <c r="F39">
        <v>6980</v>
      </c>
      <c r="G39" s="262">
        <f t="shared" si="24"/>
        <v>0</v>
      </c>
      <c r="H39" s="278">
        <f t="shared" si="25"/>
        <v>0</v>
      </c>
      <c r="I39">
        <v>0</v>
      </c>
      <c r="J39">
        <v>0</v>
      </c>
      <c r="K39" s="262">
        <f t="shared" si="26"/>
        <v>0</v>
      </c>
      <c r="L39" s="278" t="e">
        <f t="shared" si="27"/>
        <v>#DIV/0!</v>
      </c>
      <c r="M39">
        <v>0</v>
      </c>
      <c r="N39">
        <v>0</v>
      </c>
      <c r="O39" s="262">
        <f t="shared" si="4"/>
        <v>0</v>
      </c>
      <c r="P39" s="278" t="e">
        <f t="shared" si="5"/>
        <v>#DIV/0!</v>
      </c>
      <c r="Q39">
        <v>0</v>
      </c>
      <c r="R39">
        <v>0</v>
      </c>
      <c r="S39" s="262">
        <f t="shared" si="6"/>
        <v>0</v>
      </c>
      <c r="T39" s="278" t="e">
        <f t="shared" si="7"/>
        <v>#DIV/0!</v>
      </c>
      <c r="U39" s="158"/>
    </row>
    <row r="40" spans="1:21" s="69" customFormat="1" ht="12.75">
      <c r="A40" t="s">
        <v>276</v>
      </c>
      <c r="B40" t="s">
        <v>529</v>
      </c>
      <c r="C40" s="320" t="s">
        <v>402</v>
      </c>
      <c r="D40" t="s">
        <v>494</v>
      </c>
      <c r="E40">
        <v>19800</v>
      </c>
      <c r="F40">
        <v>19800</v>
      </c>
      <c r="G40" s="262">
        <f t="shared" si="24"/>
        <v>0</v>
      </c>
      <c r="H40" s="278">
        <f t="shared" si="25"/>
        <v>0</v>
      </c>
      <c r="I40">
        <v>9147.6</v>
      </c>
      <c r="J40">
        <v>9147.6</v>
      </c>
      <c r="K40" s="262">
        <f t="shared" si="26"/>
        <v>0</v>
      </c>
      <c r="L40" s="278">
        <f t="shared" si="27"/>
        <v>0</v>
      </c>
      <c r="M40">
        <v>0</v>
      </c>
      <c r="N40">
        <v>0</v>
      </c>
      <c r="O40" s="262">
        <f t="shared" si="4"/>
        <v>0</v>
      </c>
      <c r="P40" s="278" t="e">
        <f t="shared" si="5"/>
        <v>#DIV/0!</v>
      </c>
      <c r="Q40">
        <v>0</v>
      </c>
      <c r="R40">
        <v>0</v>
      </c>
      <c r="S40" s="262">
        <f t="shared" si="6"/>
        <v>0</v>
      </c>
      <c r="T40" s="278" t="e">
        <f t="shared" si="7"/>
        <v>#DIV/0!</v>
      </c>
      <c r="U40" s="158"/>
    </row>
    <row r="41" spans="1:21" s="69" customFormat="1" ht="12.75">
      <c r="A41" t="s">
        <v>276</v>
      </c>
      <c r="B41" t="s">
        <v>515</v>
      </c>
      <c r="C41" s="320">
        <v>712459908</v>
      </c>
      <c r="D41" t="s">
        <v>317</v>
      </c>
      <c r="E41">
        <v>3260</v>
      </c>
      <c r="F41">
        <v>3260</v>
      </c>
      <c r="G41" s="262">
        <f t="shared" si="24"/>
        <v>0</v>
      </c>
      <c r="H41" s="278">
        <f t="shared" si="25"/>
        <v>0</v>
      </c>
      <c r="I41">
        <v>0</v>
      </c>
      <c r="J41">
        <v>0</v>
      </c>
      <c r="K41" s="262">
        <f t="shared" si="26"/>
        <v>0</v>
      </c>
      <c r="L41" s="278" t="e">
        <f t="shared" si="27"/>
        <v>#DIV/0!</v>
      </c>
      <c r="M41">
        <v>0</v>
      </c>
      <c r="N41">
        <v>0</v>
      </c>
      <c r="O41" s="262">
        <f t="shared" si="4"/>
        <v>0</v>
      </c>
      <c r="P41" s="278" t="e">
        <f t="shared" si="5"/>
        <v>#DIV/0!</v>
      </c>
      <c r="Q41">
        <v>0</v>
      </c>
      <c r="R41">
        <v>0</v>
      </c>
      <c r="S41" s="262">
        <f t="shared" si="6"/>
        <v>0</v>
      </c>
      <c r="T41" s="278" t="e">
        <f t="shared" si="7"/>
        <v>#DIV/0!</v>
      </c>
      <c r="U41" s="158"/>
    </row>
    <row r="42" spans="1:21" s="69" customFormat="1" ht="12.75">
      <c r="A42" t="s">
        <v>276</v>
      </c>
      <c r="B42" t="s">
        <v>515</v>
      </c>
      <c r="C42" s="320">
        <v>717158901</v>
      </c>
      <c r="D42" t="s">
        <v>330</v>
      </c>
      <c r="E42">
        <v>25642</v>
      </c>
      <c r="F42">
        <v>25642</v>
      </c>
      <c r="G42" s="262">
        <f t="shared" si="24"/>
        <v>0</v>
      </c>
      <c r="H42" s="278">
        <f t="shared" si="25"/>
        <v>0</v>
      </c>
      <c r="I42">
        <v>0</v>
      </c>
      <c r="J42">
        <v>0</v>
      </c>
      <c r="K42" s="262">
        <f t="shared" si="26"/>
        <v>0</v>
      </c>
      <c r="L42" s="278" t="e">
        <f t="shared" si="27"/>
        <v>#DIV/0!</v>
      </c>
      <c r="M42">
        <v>0</v>
      </c>
      <c r="N42">
        <v>0</v>
      </c>
      <c r="O42" s="262">
        <f t="shared" si="4"/>
        <v>0</v>
      </c>
      <c r="P42" s="278" t="e">
        <f t="shared" si="5"/>
        <v>#DIV/0!</v>
      </c>
      <c r="Q42">
        <v>0</v>
      </c>
      <c r="R42">
        <v>0</v>
      </c>
      <c r="S42" s="262">
        <f t="shared" si="6"/>
        <v>0</v>
      </c>
      <c r="T42" s="278" t="e">
        <f t="shared" si="7"/>
        <v>#DIV/0!</v>
      </c>
      <c r="U42" s="158"/>
    </row>
    <row r="43" spans="1:21" s="69" customFormat="1" ht="12.75">
      <c r="A43" t="s">
        <v>276</v>
      </c>
      <c r="B43" t="s">
        <v>515</v>
      </c>
      <c r="C43" s="320">
        <v>717158901</v>
      </c>
      <c r="D43" t="s">
        <v>330</v>
      </c>
      <c r="E43">
        <v>25642</v>
      </c>
      <c r="F43">
        <v>25642</v>
      </c>
      <c r="G43" s="262">
        <f t="shared" si="24"/>
        <v>0</v>
      </c>
      <c r="H43" s="278">
        <f t="shared" si="25"/>
        <v>0</v>
      </c>
      <c r="I43">
        <v>0</v>
      </c>
      <c r="J43">
        <v>0</v>
      </c>
      <c r="K43" s="262">
        <f t="shared" si="26"/>
        <v>0</v>
      </c>
      <c r="L43" s="278" t="e">
        <f t="shared" si="27"/>
        <v>#DIV/0!</v>
      </c>
      <c r="M43">
        <v>0</v>
      </c>
      <c r="N43">
        <v>0</v>
      </c>
      <c r="O43" s="262">
        <f t="shared" si="4"/>
        <v>0</v>
      </c>
      <c r="P43" s="278" t="e">
        <f t="shared" si="5"/>
        <v>#DIV/0!</v>
      </c>
      <c r="Q43">
        <v>0</v>
      </c>
      <c r="R43">
        <v>0</v>
      </c>
      <c r="S43" s="262">
        <f t="shared" si="6"/>
        <v>0</v>
      </c>
      <c r="T43" s="278" t="e">
        <f t="shared" si="7"/>
        <v>#DIV/0!</v>
      </c>
      <c r="U43" s="158"/>
    </row>
    <row r="44" spans="1:21" s="69" customFormat="1" ht="12.75">
      <c r="A44" t="s">
        <v>276</v>
      </c>
      <c r="B44" t="s">
        <v>515</v>
      </c>
      <c r="C44" s="320">
        <v>733337901</v>
      </c>
      <c r="D44" t="s">
        <v>474</v>
      </c>
      <c r="E44">
        <v>3335</v>
      </c>
      <c r="F44">
        <v>3335</v>
      </c>
      <c r="G44" s="262">
        <f t="shared" si="24"/>
        <v>0</v>
      </c>
      <c r="H44" s="278">
        <f t="shared" si="25"/>
        <v>0</v>
      </c>
      <c r="I44">
        <v>0</v>
      </c>
      <c r="J44">
        <v>0</v>
      </c>
      <c r="K44" s="262">
        <f t="shared" si="26"/>
        <v>0</v>
      </c>
      <c r="L44" s="278" t="e">
        <f t="shared" si="27"/>
        <v>#DIV/0!</v>
      </c>
      <c r="M44">
        <v>0</v>
      </c>
      <c r="N44">
        <v>0</v>
      </c>
      <c r="O44" s="262">
        <f t="shared" si="4"/>
        <v>0</v>
      </c>
      <c r="P44" s="278" t="e">
        <f t="shared" si="5"/>
        <v>#DIV/0!</v>
      </c>
      <c r="Q44">
        <v>0</v>
      </c>
      <c r="R44">
        <v>0</v>
      </c>
      <c r="S44" s="262">
        <f t="shared" si="6"/>
        <v>0</v>
      </c>
      <c r="T44" s="278" t="e">
        <f t="shared" si="7"/>
        <v>#DIV/0!</v>
      </c>
      <c r="U44" s="158"/>
    </row>
    <row r="45" spans="1:21" s="69" customFormat="1" ht="12.75">
      <c r="A45" t="s">
        <v>276</v>
      </c>
      <c r="B45" t="s">
        <v>529</v>
      </c>
      <c r="C45" s="320" t="s">
        <v>319</v>
      </c>
      <c r="D45" t="s">
        <v>451</v>
      </c>
      <c r="E45">
        <v>10600</v>
      </c>
      <c r="F45">
        <v>10600</v>
      </c>
      <c r="G45" s="262">
        <f t="shared" si="24"/>
        <v>0</v>
      </c>
      <c r="H45" s="278">
        <f t="shared" si="25"/>
        <v>0</v>
      </c>
      <c r="I45">
        <v>6397.49</v>
      </c>
      <c r="J45">
        <v>6397.49</v>
      </c>
      <c r="K45" s="262">
        <f t="shared" si="26"/>
        <v>0</v>
      </c>
      <c r="L45" s="278">
        <f t="shared" si="27"/>
        <v>0</v>
      </c>
      <c r="M45">
        <v>3444.8</v>
      </c>
      <c r="N45">
        <v>3444.8</v>
      </c>
      <c r="O45" s="262">
        <f t="shared" si="4"/>
        <v>0</v>
      </c>
      <c r="P45" s="278">
        <f t="shared" si="5"/>
        <v>0</v>
      </c>
      <c r="Q45">
        <v>0</v>
      </c>
      <c r="R45">
        <v>0</v>
      </c>
      <c r="S45" s="262">
        <f t="shared" si="6"/>
        <v>0</v>
      </c>
      <c r="T45" s="278" t="e">
        <f t="shared" si="7"/>
        <v>#DIV/0!</v>
      </c>
      <c r="U45" s="158"/>
    </row>
    <row r="46" spans="1:21" s="69" customFormat="1" ht="12.75">
      <c r="A46" t="s">
        <v>276</v>
      </c>
      <c r="B46" t="s">
        <v>529</v>
      </c>
      <c r="C46" s="320">
        <v>294821608</v>
      </c>
      <c r="D46" t="s">
        <v>461</v>
      </c>
      <c r="E46">
        <v>21957.112000000001</v>
      </c>
      <c r="F46">
        <v>21957.112000000001</v>
      </c>
      <c r="G46" s="262">
        <f t="shared" si="24"/>
        <v>0</v>
      </c>
      <c r="H46" s="278">
        <f t="shared" si="25"/>
        <v>0</v>
      </c>
      <c r="I46">
        <v>2568.96</v>
      </c>
      <c r="J46">
        <v>2568.96</v>
      </c>
      <c r="K46" s="262">
        <f t="shared" si="26"/>
        <v>0</v>
      </c>
      <c r="L46" s="278">
        <f t="shared" si="27"/>
        <v>0</v>
      </c>
      <c r="M46">
        <v>0</v>
      </c>
      <c r="N46">
        <v>0</v>
      </c>
      <c r="O46" s="262">
        <f t="shared" si="4"/>
        <v>0</v>
      </c>
      <c r="P46" s="278" t="e">
        <f t="shared" si="5"/>
        <v>#DIV/0!</v>
      </c>
      <c r="Q46">
        <v>0</v>
      </c>
      <c r="R46">
        <v>0</v>
      </c>
      <c r="S46" s="262">
        <f t="shared" si="6"/>
        <v>0</v>
      </c>
      <c r="T46" s="278" t="e">
        <f t="shared" si="7"/>
        <v>#DIV/0!</v>
      </c>
      <c r="U46" s="158"/>
    </row>
    <row r="47" spans="1:21" s="69" customFormat="1" ht="12.75">
      <c r="A47" t="s">
        <v>276</v>
      </c>
      <c r="B47" t="s">
        <v>521</v>
      </c>
      <c r="C47" s="320">
        <v>661650903</v>
      </c>
      <c r="D47" t="s">
        <v>490</v>
      </c>
      <c r="E47">
        <v>8616</v>
      </c>
      <c r="F47">
        <v>8616</v>
      </c>
      <c r="G47" s="262">
        <f t="shared" si="24"/>
        <v>0</v>
      </c>
      <c r="H47" s="278">
        <f t="shared" si="25"/>
        <v>0</v>
      </c>
      <c r="I47">
        <v>2050.59</v>
      </c>
      <c r="J47">
        <v>2050.59</v>
      </c>
      <c r="K47" s="262">
        <f t="shared" si="26"/>
        <v>0</v>
      </c>
      <c r="L47" s="278">
        <f t="shared" si="27"/>
        <v>0</v>
      </c>
      <c r="M47">
        <v>370.84</v>
      </c>
      <c r="N47">
        <v>370.84</v>
      </c>
      <c r="O47" s="262">
        <f t="shared" si="4"/>
        <v>0</v>
      </c>
      <c r="P47" s="278">
        <f t="shared" si="5"/>
        <v>0</v>
      </c>
      <c r="Q47">
        <v>18.760000000000002</v>
      </c>
      <c r="R47">
        <v>18.760000000000002</v>
      </c>
      <c r="S47" s="262">
        <f t="shared" si="6"/>
        <v>0</v>
      </c>
      <c r="T47" s="278">
        <f t="shared" si="7"/>
        <v>0</v>
      </c>
      <c r="U47" s="158"/>
    </row>
    <row r="48" spans="1:21" s="69" customFormat="1" ht="12.75">
      <c r="A48" t="s">
        <v>276</v>
      </c>
      <c r="B48" t="s">
        <v>519</v>
      </c>
      <c r="C48" s="320" t="s">
        <v>472</v>
      </c>
      <c r="D48" t="s">
        <v>473</v>
      </c>
      <c r="E48">
        <v>8300</v>
      </c>
      <c r="F48">
        <v>8300</v>
      </c>
      <c r="G48" s="262">
        <f t="shared" si="24"/>
        <v>0</v>
      </c>
      <c r="H48" s="278">
        <f t="shared" si="25"/>
        <v>0</v>
      </c>
      <c r="I48">
        <v>5984.37</v>
      </c>
      <c r="J48">
        <v>5984.37</v>
      </c>
      <c r="K48" s="262">
        <f t="shared" si="26"/>
        <v>0</v>
      </c>
      <c r="L48" s="278">
        <f t="shared" si="27"/>
        <v>0</v>
      </c>
      <c r="M48">
        <v>0</v>
      </c>
      <c r="N48">
        <v>0</v>
      </c>
      <c r="O48" s="262">
        <f t="shared" si="4"/>
        <v>0</v>
      </c>
      <c r="P48" s="278" t="e">
        <f t="shared" si="5"/>
        <v>#DIV/0!</v>
      </c>
      <c r="Q48">
        <v>-43.12</v>
      </c>
      <c r="R48">
        <v>-43.12</v>
      </c>
      <c r="S48" s="262">
        <f t="shared" si="6"/>
        <v>0</v>
      </c>
      <c r="T48" s="278">
        <f t="shared" si="7"/>
        <v>0</v>
      </c>
      <c r="U48" s="158"/>
    </row>
    <row r="49" spans="1:21" s="69" customFormat="1" ht="12.75">
      <c r="A49" t="s">
        <v>276</v>
      </c>
      <c r="B49" t="s">
        <v>517</v>
      </c>
      <c r="C49" s="320" t="s">
        <v>500</v>
      </c>
      <c r="D49" t="s">
        <v>501</v>
      </c>
      <c r="E49">
        <v>2852</v>
      </c>
      <c r="F49">
        <v>2852</v>
      </c>
      <c r="G49" s="262">
        <f t="shared" si="24"/>
        <v>0</v>
      </c>
      <c r="H49" s="278">
        <f t="shared" si="25"/>
        <v>0</v>
      </c>
      <c r="I49">
        <v>0</v>
      </c>
      <c r="J49">
        <v>0</v>
      </c>
      <c r="K49" s="262">
        <f t="shared" si="26"/>
        <v>0</v>
      </c>
      <c r="L49" s="278" t="e">
        <f t="shared" si="27"/>
        <v>#DIV/0!</v>
      </c>
      <c r="M49">
        <v>0</v>
      </c>
      <c r="N49">
        <v>0</v>
      </c>
      <c r="O49" s="262">
        <f t="shared" si="4"/>
        <v>0</v>
      </c>
      <c r="P49" s="278" t="e">
        <f t="shared" si="5"/>
        <v>#DIV/0!</v>
      </c>
      <c r="Q49">
        <v>0</v>
      </c>
      <c r="R49">
        <v>0</v>
      </c>
      <c r="S49" s="262">
        <f t="shared" si="6"/>
        <v>0</v>
      </c>
      <c r="T49" s="278" t="e">
        <f t="shared" si="7"/>
        <v>#DIV/0!</v>
      </c>
      <c r="U49" s="158"/>
    </row>
    <row r="50" spans="1:21" s="69" customFormat="1" ht="12.75">
      <c r="A50" t="s">
        <v>276</v>
      </c>
      <c r="B50" t="s">
        <v>517</v>
      </c>
      <c r="C50" s="320" t="s">
        <v>500</v>
      </c>
      <c r="D50" t="s">
        <v>501</v>
      </c>
      <c r="E50">
        <v>3682</v>
      </c>
      <c r="F50">
        <v>3682</v>
      </c>
      <c r="G50" s="262">
        <f t="shared" si="24"/>
        <v>0</v>
      </c>
      <c r="H50" s="278">
        <f t="shared" si="25"/>
        <v>0</v>
      </c>
      <c r="I50">
        <v>0</v>
      </c>
      <c r="J50">
        <v>0</v>
      </c>
      <c r="K50" s="262">
        <f t="shared" si="26"/>
        <v>0</v>
      </c>
      <c r="L50" s="278" t="e">
        <f t="shared" si="27"/>
        <v>#DIV/0!</v>
      </c>
      <c r="M50">
        <v>0</v>
      </c>
      <c r="N50">
        <v>0</v>
      </c>
      <c r="O50" s="262">
        <f t="shared" si="4"/>
        <v>0</v>
      </c>
      <c r="P50" s="278" t="e">
        <f t="shared" si="5"/>
        <v>#DIV/0!</v>
      </c>
      <c r="Q50">
        <v>0</v>
      </c>
      <c r="R50">
        <v>0</v>
      </c>
      <c r="S50" s="262">
        <f t="shared" si="6"/>
        <v>0</v>
      </c>
      <c r="T50" s="278" t="e">
        <f t="shared" si="7"/>
        <v>#DIV/0!</v>
      </c>
      <c r="U50" s="158"/>
    </row>
    <row r="51" spans="1:21" s="69" customFormat="1" ht="12.75">
      <c r="A51" t="s">
        <v>276</v>
      </c>
      <c r="B51" t="s">
        <v>517</v>
      </c>
      <c r="C51" s="320" t="s">
        <v>500</v>
      </c>
      <c r="D51" t="s">
        <v>501</v>
      </c>
      <c r="E51">
        <v>8805</v>
      </c>
      <c r="F51">
        <v>8805</v>
      </c>
      <c r="G51" s="262">
        <f t="shared" ref="G51:G60" si="28">E51-F51</f>
        <v>0</v>
      </c>
      <c r="H51" s="278">
        <f t="shared" ref="H51:H60" si="29">ROUND(G51/E51,10)</f>
        <v>0</v>
      </c>
      <c r="I51">
        <v>0</v>
      </c>
      <c r="J51">
        <v>0</v>
      </c>
      <c r="K51" s="262">
        <f t="shared" ref="K51:K60" si="30">I51-J51</f>
        <v>0</v>
      </c>
      <c r="L51" s="278" t="e">
        <f t="shared" ref="L51:L60" si="31">ROUND(K51/I51,10)</f>
        <v>#DIV/0!</v>
      </c>
      <c r="M51">
        <v>0</v>
      </c>
      <c r="N51">
        <v>0</v>
      </c>
      <c r="O51" s="262">
        <f t="shared" ref="O51:O60" si="32">M51-N51</f>
        <v>0</v>
      </c>
      <c r="P51" s="278" t="e">
        <f t="shared" ref="P51:P60" si="33">ROUND(O51/M51,10)</f>
        <v>#DIV/0!</v>
      </c>
      <c r="Q51">
        <v>0</v>
      </c>
      <c r="R51">
        <v>0</v>
      </c>
      <c r="S51" s="262">
        <f t="shared" ref="S51:S60" si="34">Q51-R51</f>
        <v>0</v>
      </c>
      <c r="T51" s="278" t="e">
        <f t="shared" ref="T51:T60" si="35">ROUND(S51/Q51,10)</f>
        <v>#DIV/0!</v>
      </c>
      <c r="U51" s="158"/>
    </row>
    <row r="52" spans="1:21" s="69" customFormat="1" ht="12.75">
      <c r="A52" t="s">
        <v>276</v>
      </c>
      <c r="B52" t="s">
        <v>517</v>
      </c>
      <c r="C52" s="320" t="s">
        <v>500</v>
      </c>
      <c r="D52" t="s">
        <v>501</v>
      </c>
      <c r="E52">
        <v>8805</v>
      </c>
      <c r="F52">
        <v>8805</v>
      </c>
      <c r="G52" s="262">
        <f t="shared" si="28"/>
        <v>0</v>
      </c>
      <c r="H52" s="278">
        <f t="shared" si="29"/>
        <v>0</v>
      </c>
      <c r="I52">
        <v>0</v>
      </c>
      <c r="J52">
        <v>0</v>
      </c>
      <c r="K52" s="262">
        <f t="shared" si="30"/>
        <v>0</v>
      </c>
      <c r="L52" s="278" t="e">
        <f t="shared" si="31"/>
        <v>#DIV/0!</v>
      </c>
      <c r="M52">
        <v>0</v>
      </c>
      <c r="N52">
        <v>0</v>
      </c>
      <c r="O52" s="262">
        <f t="shared" si="32"/>
        <v>0</v>
      </c>
      <c r="P52" s="278" t="e">
        <f t="shared" si="33"/>
        <v>#DIV/0!</v>
      </c>
      <c r="Q52">
        <v>0</v>
      </c>
      <c r="R52">
        <v>0</v>
      </c>
      <c r="S52" s="262">
        <f t="shared" si="34"/>
        <v>0</v>
      </c>
      <c r="T52" s="278" t="e">
        <f t="shared" si="35"/>
        <v>#DIV/0!</v>
      </c>
      <c r="U52" s="158"/>
    </row>
    <row r="53" spans="1:21" s="69" customFormat="1" ht="12.75">
      <c r="A53" t="s">
        <v>276</v>
      </c>
      <c r="B53" t="s">
        <v>529</v>
      </c>
      <c r="C53" s="320">
        <v>925458101</v>
      </c>
      <c r="D53" t="s">
        <v>511</v>
      </c>
      <c r="E53">
        <v>3400</v>
      </c>
      <c r="F53">
        <v>3400</v>
      </c>
      <c r="G53" s="262">
        <f t="shared" si="28"/>
        <v>0</v>
      </c>
      <c r="H53" s="278">
        <f t="shared" si="29"/>
        <v>0</v>
      </c>
      <c r="I53">
        <v>0</v>
      </c>
      <c r="J53">
        <v>0</v>
      </c>
      <c r="K53" s="262">
        <f t="shared" si="30"/>
        <v>0</v>
      </c>
      <c r="L53" s="278" t="e">
        <f t="shared" si="31"/>
        <v>#DIV/0!</v>
      </c>
      <c r="M53">
        <v>0</v>
      </c>
      <c r="N53">
        <v>0</v>
      </c>
      <c r="O53" s="262">
        <f t="shared" si="32"/>
        <v>0</v>
      </c>
      <c r="P53" s="278" t="e">
        <f t="shared" si="33"/>
        <v>#DIV/0!</v>
      </c>
      <c r="Q53">
        <v>0</v>
      </c>
      <c r="R53">
        <v>0</v>
      </c>
      <c r="S53" s="262">
        <f t="shared" si="34"/>
        <v>0</v>
      </c>
      <c r="T53" s="278" t="e">
        <f t="shared" si="35"/>
        <v>#DIV/0!</v>
      </c>
      <c r="U53" s="158"/>
    </row>
    <row r="54" spans="1:21" s="69" customFormat="1" ht="12.75">
      <c r="A54" t="s">
        <v>276</v>
      </c>
      <c r="B54" t="s">
        <v>519</v>
      </c>
      <c r="C54" s="320" t="s">
        <v>495</v>
      </c>
      <c r="D54" t="s">
        <v>496</v>
      </c>
      <c r="E54">
        <v>28840</v>
      </c>
      <c r="F54">
        <v>28840</v>
      </c>
      <c r="G54" s="262">
        <f t="shared" si="28"/>
        <v>0</v>
      </c>
      <c r="H54" s="278">
        <f t="shared" si="29"/>
        <v>0</v>
      </c>
      <c r="I54">
        <v>4632.8900000000003</v>
      </c>
      <c r="J54">
        <v>4632.8900000000003</v>
      </c>
      <c r="K54" s="262">
        <f t="shared" si="30"/>
        <v>0</v>
      </c>
      <c r="L54" s="278">
        <f t="shared" si="31"/>
        <v>0</v>
      </c>
      <c r="M54">
        <v>0</v>
      </c>
      <c r="N54">
        <v>0</v>
      </c>
      <c r="O54" s="262">
        <f t="shared" si="32"/>
        <v>0</v>
      </c>
      <c r="P54" s="278" t="e">
        <f t="shared" si="33"/>
        <v>#DIV/0!</v>
      </c>
      <c r="Q54">
        <v>38.97</v>
      </c>
      <c r="R54">
        <v>38.97</v>
      </c>
      <c r="S54" s="262">
        <f t="shared" si="34"/>
        <v>0</v>
      </c>
      <c r="T54" s="278">
        <f t="shared" si="35"/>
        <v>0</v>
      </c>
      <c r="U54" s="158"/>
    </row>
    <row r="55" spans="1:21" s="69" customFormat="1" ht="12.75">
      <c r="A55" t="s">
        <v>276</v>
      </c>
      <c r="B55" t="s">
        <v>515</v>
      </c>
      <c r="C55" s="320" t="s">
        <v>467</v>
      </c>
      <c r="D55" t="s">
        <v>350</v>
      </c>
      <c r="E55">
        <v>6140</v>
      </c>
      <c r="F55">
        <v>6140</v>
      </c>
      <c r="G55" s="262">
        <f t="shared" si="28"/>
        <v>0</v>
      </c>
      <c r="H55" s="278">
        <f t="shared" si="29"/>
        <v>0</v>
      </c>
      <c r="I55">
        <v>0</v>
      </c>
      <c r="J55">
        <v>0</v>
      </c>
      <c r="K55" s="262">
        <f t="shared" si="30"/>
        <v>0</v>
      </c>
      <c r="L55" s="278" t="e">
        <f t="shared" si="31"/>
        <v>#DIV/0!</v>
      </c>
      <c r="M55">
        <v>0</v>
      </c>
      <c r="N55">
        <v>0</v>
      </c>
      <c r="O55" s="262">
        <f t="shared" si="32"/>
        <v>0</v>
      </c>
      <c r="P55" s="278" t="e">
        <f t="shared" si="33"/>
        <v>#DIV/0!</v>
      </c>
      <c r="Q55">
        <v>0</v>
      </c>
      <c r="R55">
        <v>0</v>
      </c>
      <c r="S55" s="262">
        <f t="shared" si="34"/>
        <v>0</v>
      </c>
      <c r="T55" s="278" t="e">
        <f t="shared" si="35"/>
        <v>#DIV/0!</v>
      </c>
      <c r="U55" s="158"/>
    </row>
    <row r="56" spans="1:21" s="69" customFormat="1" ht="12.75">
      <c r="A56" t="s">
        <v>276</v>
      </c>
      <c r="B56" t="s">
        <v>515</v>
      </c>
      <c r="C56" s="320" t="s">
        <v>467</v>
      </c>
      <c r="D56" t="s">
        <v>350</v>
      </c>
      <c r="E56">
        <v>6140</v>
      </c>
      <c r="F56">
        <v>6140</v>
      </c>
      <c r="G56" s="262">
        <f t="shared" si="28"/>
        <v>0</v>
      </c>
      <c r="H56" s="278">
        <f t="shared" si="29"/>
        <v>0</v>
      </c>
      <c r="I56">
        <v>0</v>
      </c>
      <c r="J56">
        <v>0</v>
      </c>
      <c r="K56" s="262">
        <f t="shared" si="30"/>
        <v>0</v>
      </c>
      <c r="L56" s="278" t="e">
        <f t="shared" si="31"/>
        <v>#DIV/0!</v>
      </c>
      <c r="M56">
        <v>0</v>
      </c>
      <c r="N56">
        <v>0</v>
      </c>
      <c r="O56" s="262">
        <f t="shared" si="32"/>
        <v>0</v>
      </c>
      <c r="P56" s="278" t="e">
        <f t="shared" si="33"/>
        <v>#DIV/0!</v>
      </c>
      <c r="Q56">
        <v>0</v>
      </c>
      <c r="R56">
        <v>0</v>
      </c>
      <c r="S56" s="262">
        <f t="shared" si="34"/>
        <v>0</v>
      </c>
      <c r="T56" s="278" t="e">
        <f t="shared" si="35"/>
        <v>#DIV/0!</v>
      </c>
      <c r="U56" s="158"/>
    </row>
    <row r="57" spans="1:21" s="69" customFormat="1" ht="12.75">
      <c r="A57" t="s">
        <v>276</v>
      </c>
      <c r="B57" t="s">
        <v>515</v>
      </c>
      <c r="C57" s="320" t="s">
        <v>467</v>
      </c>
      <c r="D57" t="s">
        <v>350</v>
      </c>
      <c r="E57">
        <v>6140</v>
      </c>
      <c r="F57">
        <v>6140</v>
      </c>
      <c r="G57" s="262">
        <f t="shared" si="28"/>
        <v>0</v>
      </c>
      <c r="H57" s="278">
        <f t="shared" si="29"/>
        <v>0</v>
      </c>
      <c r="I57">
        <v>0</v>
      </c>
      <c r="J57">
        <v>0</v>
      </c>
      <c r="K57" s="262">
        <f t="shared" si="30"/>
        <v>0</v>
      </c>
      <c r="L57" s="278" t="e">
        <f t="shared" si="31"/>
        <v>#DIV/0!</v>
      </c>
      <c r="M57">
        <v>0</v>
      </c>
      <c r="N57">
        <v>0</v>
      </c>
      <c r="O57" s="262">
        <f t="shared" si="32"/>
        <v>0</v>
      </c>
      <c r="P57" s="278" t="e">
        <f t="shared" si="33"/>
        <v>#DIV/0!</v>
      </c>
      <c r="Q57">
        <v>0</v>
      </c>
      <c r="R57">
        <v>0</v>
      </c>
      <c r="S57" s="262">
        <f t="shared" si="34"/>
        <v>0</v>
      </c>
      <c r="T57" s="278" t="e">
        <f t="shared" si="35"/>
        <v>#DIV/0!</v>
      </c>
      <c r="U57" s="158"/>
    </row>
    <row r="58" spans="1:21" s="69" customFormat="1" ht="12.75">
      <c r="A58" t="s">
        <v>276</v>
      </c>
      <c r="B58" t="s">
        <v>529</v>
      </c>
      <c r="C58" s="320" t="s">
        <v>351</v>
      </c>
      <c r="D58" t="s">
        <v>468</v>
      </c>
      <c r="E58">
        <v>25300</v>
      </c>
      <c r="F58">
        <v>25300</v>
      </c>
      <c r="G58" s="262">
        <f t="shared" si="28"/>
        <v>0</v>
      </c>
      <c r="H58" s="278">
        <f t="shared" si="29"/>
        <v>0</v>
      </c>
      <c r="I58">
        <v>2296.7199999999998</v>
      </c>
      <c r="J58">
        <v>2296.7199999999998</v>
      </c>
      <c r="K58" s="262">
        <f t="shared" si="30"/>
        <v>0</v>
      </c>
      <c r="L58" s="278">
        <f t="shared" si="31"/>
        <v>0</v>
      </c>
      <c r="M58">
        <v>1236.7</v>
      </c>
      <c r="N58">
        <v>1236.7</v>
      </c>
      <c r="O58" s="262">
        <f t="shared" si="32"/>
        <v>0</v>
      </c>
      <c r="P58" s="278">
        <f t="shared" si="33"/>
        <v>0</v>
      </c>
      <c r="Q58">
        <v>0</v>
      </c>
      <c r="R58">
        <v>0</v>
      </c>
      <c r="S58" s="262">
        <f t="shared" si="34"/>
        <v>0</v>
      </c>
      <c r="T58" s="278" t="e">
        <f t="shared" si="35"/>
        <v>#DIV/0!</v>
      </c>
      <c r="U58" s="158"/>
    </row>
    <row r="59" spans="1:21" s="69" customFormat="1" ht="12.75">
      <c r="A59" t="s">
        <v>276</v>
      </c>
      <c r="B59" t="s">
        <v>529</v>
      </c>
      <c r="C59" s="320">
        <v>485785109</v>
      </c>
      <c r="D59" t="s">
        <v>469</v>
      </c>
      <c r="E59">
        <v>14500</v>
      </c>
      <c r="F59">
        <v>14500</v>
      </c>
      <c r="G59" s="262">
        <f t="shared" si="28"/>
        <v>0</v>
      </c>
      <c r="H59" s="278">
        <f t="shared" si="29"/>
        <v>0</v>
      </c>
      <c r="I59">
        <v>4317.6099999999997</v>
      </c>
      <c r="J59">
        <v>4317.6099999999997</v>
      </c>
      <c r="K59" s="262">
        <f t="shared" si="30"/>
        <v>0</v>
      </c>
      <c r="L59" s="278">
        <f t="shared" si="31"/>
        <v>0</v>
      </c>
      <c r="M59">
        <v>479.73</v>
      </c>
      <c r="N59">
        <v>479.73</v>
      </c>
      <c r="O59" s="262">
        <f t="shared" si="32"/>
        <v>0</v>
      </c>
      <c r="P59" s="278">
        <f t="shared" si="33"/>
        <v>0</v>
      </c>
      <c r="Q59">
        <v>0</v>
      </c>
      <c r="R59">
        <v>0</v>
      </c>
      <c r="S59" s="262">
        <f t="shared" si="34"/>
        <v>0</v>
      </c>
      <c r="T59" s="278" t="e">
        <f t="shared" si="35"/>
        <v>#DIV/0!</v>
      </c>
      <c r="U59" s="158"/>
    </row>
    <row r="60" spans="1:21" s="69" customFormat="1" ht="12.75">
      <c r="A60" t="s">
        <v>276</v>
      </c>
      <c r="B60" t="s">
        <v>529</v>
      </c>
      <c r="C60" s="320">
        <v>398438408</v>
      </c>
      <c r="D60" t="s">
        <v>463</v>
      </c>
      <c r="E60">
        <v>3689.384</v>
      </c>
      <c r="F60">
        <v>3689.384</v>
      </c>
      <c r="G60" s="262">
        <f t="shared" si="28"/>
        <v>0</v>
      </c>
      <c r="H60" s="278">
        <f t="shared" si="29"/>
        <v>0</v>
      </c>
      <c r="I60">
        <v>601.98</v>
      </c>
      <c r="J60">
        <v>601.98</v>
      </c>
      <c r="K60" s="262">
        <f t="shared" si="30"/>
        <v>0</v>
      </c>
      <c r="L60" s="278">
        <f t="shared" si="31"/>
        <v>0</v>
      </c>
      <c r="M60">
        <v>1152.03</v>
      </c>
      <c r="N60">
        <v>1152.03</v>
      </c>
      <c r="O60" s="262">
        <f t="shared" si="32"/>
        <v>0</v>
      </c>
      <c r="P60" s="278">
        <f t="shared" si="33"/>
        <v>0</v>
      </c>
      <c r="Q60">
        <v>0</v>
      </c>
      <c r="R60">
        <v>0</v>
      </c>
      <c r="S60" s="262">
        <f t="shared" si="34"/>
        <v>0</v>
      </c>
      <c r="T60" s="278" t="e">
        <f t="shared" si="35"/>
        <v>#DIV/0!</v>
      </c>
      <c r="U60" s="158"/>
    </row>
    <row r="61" spans="1:21" s="69" customFormat="1" ht="12.75">
      <c r="A61" t="s">
        <v>276</v>
      </c>
      <c r="B61" t="s">
        <v>529</v>
      </c>
      <c r="C61" s="320" t="s">
        <v>312</v>
      </c>
      <c r="D61" t="s">
        <v>449</v>
      </c>
      <c r="E61">
        <v>3750</v>
      </c>
      <c r="F61">
        <v>3750</v>
      </c>
      <c r="G61" s="262">
        <f t="shared" si="24"/>
        <v>0</v>
      </c>
      <c r="H61" s="278">
        <f t="shared" si="25"/>
        <v>0</v>
      </c>
      <c r="I61">
        <v>0</v>
      </c>
      <c r="J61">
        <v>0</v>
      </c>
      <c r="K61" s="262">
        <f t="shared" si="26"/>
        <v>0</v>
      </c>
      <c r="L61" s="278" t="e">
        <f t="shared" si="27"/>
        <v>#DIV/0!</v>
      </c>
      <c r="M61">
        <v>0</v>
      </c>
      <c r="N61">
        <v>0</v>
      </c>
      <c r="O61" s="262">
        <f t="shared" si="4"/>
        <v>0</v>
      </c>
      <c r="P61" s="278" t="e">
        <f t="shared" si="5"/>
        <v>#DIV/0!</v>
      </c>
      <c r="Q61">
        <v>0</v>
      </c>
      <c r="R61">
        <v>0</v>
      </c>
      <c r="S61" s="262">
        <f t="shared" si="6"/>
        <v>0</v>
      </c>
      <c r="T61" s="278" t="e">
        <f t="shared" si="7"/>
        <v>#DIV/0!</v>
      </c>
      <c r="U61" s="158"/>
    </row>
    <row r="62" spans="1:21" s="69" customFormat="1" ht="12.75">
      <c r="A62" t="s">
        <v>276</v>
      </c>
      <c r="B62" t="s">
        <v>529</v>
      </c>
      <c r="C62" s="320" t="s">
        <v>312</v>
      </c>
      <c r="D62" t="s">
        <v>449</v>
      </c>
      <c r="E62">
        <v>4450</v>
      </c>
      <c r="F62">
        <v>4450</v>
      </c>
      <c r="G62" s="262">
        <f t="shared" si="24"/>
        <v>0</v>
      </c>
      <c r="H62" s="278">
        <f t="shared" si="25"/>
        <v>0</v>
      </c>
      <c r="I62">
        <v>0</v>
      </c>
      <c r="J62">
        <v>0</v>
      </c>
      <c r="K62" s="262">
        <f t="shared" si="26"/>
        <v>0</v>
      </c>
      <c r="L62" s="278" t="e">
        <f t="shared" si="27"/>
        <v>#DIV/0!</v>
      </c>
      <c r="M62">
        <v>0</v>
      </c>
      <c r="N62">
        <v>0</v>
      </c>
      <c r="O62" s="262">
        <f t="shared" si="4"/>
        <v>0</v>
      </c>
      <c r="P62" s="278" t="e">
        <f t="shared" si="5"/>
        <v>#DIV/0!</v>
      </c>
      <c r="Q62">
        <v>0</v>
      </c>
      <c r="R62">
        <v>0</v>
      </c>
      <c r="S62" s="262">
        <f t="shared" si="6"/>
        <v>0</v>
      </c>
      <c r="T62" s="278" t="e">
        <f t="shared" si="7"/>
        <v>#DIV/0!</v>
      </c>
      <c r="U62" s="158"/>
    </row>
    <row r="63" spans="1:21" s="69" customFormat="1" ht="12.75">
      <c r="A63" t="s">
        <v>276</v>
      </c>
      <c r="B63" t="s">
        <v>529</v>
      </c>
      <c r="C63" s="320" t="s">
        <v>417</v>
      </c>
      <c r="D63" t="s">
        <v>508</v>
      </c>
      <c r="E63">
        <v>20000</v>
      </c>
      <c r="F63">
        <v>20000</v>
      </c>
      <c r="G63" s="262">
        <f t="shared" si="24"/>
        <v>0</v>
      </c>
      <c r="H63" s="278">
        <f t="shared" si="25"/>
        <v>0</v>
      </c>
      <c r="I63">
        <v>0</v>
      </c>
      <c r="J63">
        <v>0</v>
      </c>
      <c r="K63" s="262">
        <f t="shared" si="26"/>
        <v>0</v>
      </c>
      <c r="L63" s="278" t="e">
        <f t="shared" si="27"/>
        <v>#DIV/0!</v>
      </c>
      <c r="M63">
        <v>0</v>
      </c>
      <c r="N63">
        <v>0</v>
      </c>
      <c r="O63" s="262">
        <f t="shared" si="4"/>
        <v>0</v>
      </c>
      <c r="P63" s="278" t="e">
        <f t="shared" si="5"/>
        <v>#DIV/0!</v>
      </c>
      <c r="Q63">
        <v>0</v>
      </c>
      <c r="R63">
        <v>0</v>
      </c>
      <c r="S63" s="262">
        <f t="shared" si="6"/>
        <v>0</v>
      </c>
      <c r="T63" s="278" t="e">
        <f t="shared" si="7"/>
        <v>#DIV/0!</v>
      </c>
      <c r="U63" s="158"/>
    </row>
    <row r="64" spans="1:21" s="69" customFormat="1" ht="12.75">
      <c r="A64" t="s">
        <v>276</v>
      </c>
      <c r="B64" t="s">
        <v>529</v>
      </c>
      <c r="C64" s="320">
        <v>759530108</v>
      </c>
      <c r="D64" t="s">
        <v>488</v>
      </c>
      <c r="E64">
        <v>33500</v>
      </c>
      <c r="F64">
        <v>33500</v>
      </c>
      <c r="G64" s="262">
        <f t="shared" si="24"/>
        <v>0</v>
      </c>
      <c r="H64" s="278">
        <f t="shared" si="25"/>
        <v>0</v>
      </c>
      <c r="I64">
        <v>15720.55</v>
      </c>
      <c r="J64">
        <v>15720.55</v>
      </c>
      <c r="K64" s="262">
        <f t="shared" si="26"/>
        <v>0</v>
      </c>
      <c r="L64" s="278">
        <f t="shared" si="27"/>
        <v>0</v>
      </c>
      <c r="M64">
        <v>0</v>
      </c>
      <c r="N64">
        <v>0</v>
      </c>
      <c r="O64" s="262">
        <f t="shared" si="4"/>
        <v>0</v>
      </c>
      <c r="P64" s="278" t="e">
        <f t="shared" si="5"/>
        <v>#DIV/0!</v>
      </c>
      <c r="Q64">
        <v>0</v>
      </c>
      <c r="R64">
        <v>0</v>
      </c>
      <c r="S64" s="262">
        <f t="shared" si="6"/>
        <v>0</v>
      </c>
      <c r="T64" s="278" t="e">
        <f t="shared" si="7"/>
        <v>#DIV/0!</v>
      </c>
      <c r="U64" s="158"/>
    </row>
    <row r="65" spans="1:21" s="69" customFormat="1" ht="12.75">
      <c r="A65" t="s">
        <v>276</v>
      </c>
      <c r="B65" t="s">
        <v>529</v>
      </c>
      <c r="C65" s="320" t="s">
        <v>335</v>
      </c>
      <c r="D65" t="s">
        <v>462</v>
      </c>
      <c r="E65">
        <v>7800</v>
      </c>
      <c r="F65">
        <v>7800</v>
      </c>
      <c r="G65" s="262">
        <f t="shared" ref="G65" si="36">E65-F65</f>
        <v>0</v>
      </c>
      <c r="H65" s="278">
        <f t="shared" ref="H65" si="37">ROUND(G65/E65,10)</f>
        <v>0</v>
      </c>
      <c r="I65">
        <v>5990.18</v>
      </c>
      <c r="J65">
        <v>5990.18</v>
      </c>
      <c r="K65" s="262">
        <f t="shared" ref="K65" si="38">I65-J65</f>
        <v>0</v>
      </c>
      <c r="L65" s="278">
        <f t="shared" ref="L65" si="39">ROUND(K65/I65,10)</f>
        <v>0</v>
      </c>
      <c r="M65">
        <v>2104.66</v>
      </c>
      <c r="N65">
        <v>2104.66</v>
      </c>
      <c r="O65" s="262">
        <f t="shared" ref="O65" si="40">M65-N65</f>
        <v>0</v>
      </c>
      <c r="P65" s="278">
        <f t="shared" ref="P65" si="41">ROUND(O65/M65,10)</f>
        <v>0</v>
      </c>
      <c r="Q65">
        <v>0</v>
      </c>
      <c r="R65">
        <v>0</v>
      </c>
      <c r="S65" s="262">
        <f t="shared" ref="S65" si="42">Q65-R65</f>
        <v>0</v>
      </c>
      <c r="T65" s="278" t="e">
        <f t="shared" ref="T65" si="43">ROUND(S65/Q65,10)</f>
        <v>#DIV/0!</v>
      </c>
      <c r="U65" s="158"/>
    </row>
    <row r="66" spans="1:21" s="69" customFormat="1" ht="15">
      <c r="A66" s="315" t="s">
        <v>276</v>
      </c>
      <c r="B66" s="315" t="s">
        <v>529</v>
      </c>
      <c r="C66" s="324" t="s">
        <v>335</v>
      </c>
      <c r="D66" s="315" t="s">
        <v>462</v>
      </c>
      <c r="E66" s="315">
        <v>3197.998</v>
      </c>
      <c r="F66" s="315">
        <v>3197.998</v>
      </c>
      <c r="G66" s="262">
        <f t="shared" si="24"/>
        <v>0</v>
      </c>
      <c r="H66" s="278">
        <f t="shared" si="25"/>
        <v>0</v>
      </c>
      <c r="I66" s="315">
        <v>3722.47</v>
      </c>
      <c r="J66" s="315">
        <v>3722.47</v>
      </c>
      <c r="K66" s="262">
        <f t="shared" si="26"/>
        <v>0</v>
      </c>
      <c r="L66" s="278">
        <f t="shared" si="27"/>
        <v>0</v>
      </c>
      <c r="M66" s="315">
        <v>0</v>
      </c>
      <c r="N66" s="315">
        <v>0</v>
      </c>
      <c r="O66" s="262">
        <f t="shared" si="4"/>
        <v>0</v>
      </c>
      <c r="P66" s="278" t="e">
        <f t="shared" si="5"/>
        <v>#DIV/0!</v>
      </c>
      <c r="Q66" s="315">
        <v>0</v>
      </c>
      <c r="R66" s="315">
        <v>0</v>
      </c>
      <c r="S66" s="262">
        <f t="shared" si="6"/>
        <v>0</v>
      </c>
      <c r="T66" s="278" t="e">
        <f t="shared" si="7"/>
        <v>#DIV/0!</v>
      </c>
      <c r="U66" s="158"/>
    </row>
    <row r="67" spans="1:21" s="69" customFormat="1" ht="15">
      <c r="A67" s="315" t="s">
        <v>276</v>
      </c>
      <c r="B67" s="315" t="s">
        <v>517</v>
      </c>
      <c r="C67" s="324" t="s">
        <v>444</v>
      </c>
      <c r="D67" s="315" t="s">
        <v>445</v>
      </c>
      <c r="E67" s="315">
        <v>5497</v>
      </c>
      <c r="F67" s="315">
        <v>5497</v>
      </c>
      <c r="G67" s="262">
        <f t="shared" si="24"/>
        <v>0</v>
      </c>
      <c r="H67" s="278">
        <f t="shared" si="25"/>
        <v>0</v>
      </c>
      <c r="I67" s="315">
        <v>0</v>
      </c>
      <c r="J67" s="315">
        <v>0</v>
      </c>
      <c r="K67" s="262">
        <f t="shared" si="26"/>
        <v>0</v>
      </c>
      <c r="L67" s="278" t="e">
        <f t="shared" si="27"/>
        <v>#DIV/0!</v>
      </c>
      <c r="M67" s="315">
        <v>0</v>
      </c>
      <c r="N67" s="315">
        <v>0</v>
      </c>
      <c r="O67" s="262">
        <f t="shared" si="4"/>
        <v>0</v>
      </c>
      <c r="P67" s="278" t="e">
        <f t="shared" si="5"/>
        <v>#DIV/0!</v>
      </c>
      <c r="Q67" s="315">
        <v>0</v>
      </c>
      <c r="R67" s="315">
        <v>0</v>
      </c>
      <c r="S67" s="262">
        <f t="shared" si="6"/>
        <v>0</v>
      </c>
      <c r="T67" s="278" t="e">
        <f t="shared" si="7"/>
        <v>#DIV/0!</v>
      </c>
      <c r="U67" s="158"/>
    </row>
    <row r="68" spans="1:21" s="69" customFormat="1" ht="15">
      <c r="A68" s="315" t="s">
        <v>276</v>
      </c>
      <c r="B68" s="315" t="s">
        <v>517</v>
      </c>
      <c r="C68" s="324" t="s">
        <v>444</v>
      </c>
      <c r="D68" s="315" t="s">
        <v>445</v>
      </c>
      <c r="E68" s="315">
        <v>5497</v>
      </c>
      <c r="F68" s="315">
        <v>5497</v>
      </c>
      <c r="G68" s="262">
        <f t="shared" si="24"/>
        <v>0</v>
      </c>
      <c r="H68" s="278">
        <f t="shared" si="25"/>
        <v>0</v>
      </c>
      <c r="I68" s="315">
        <v>0</v>
      </c>
      <c r="J68" s="315">
        <v>0</v>
      </c>
      <c r="K68" s="262">
        <f t="shared" si="26"/>
        <v>0</v>
      </c>
      <c r="L68" s="278" t="e">
        <f t="shared" si="27"/>
        <v>#DIV/0!</v>
      </c>
      <c r="M68" s="315">
        <v>0</v>
      </c>
      <c r="N68" s="315">
        <v>0</v>
      </c>
      <c r="O68" s="262">
        <f t="shared" si="4"/>
        <v>0</v>
      </c>
      <c r="P68" s="278" t="e">
        <f t="shared" si="5"/>
        <v>#DIV/0!</v>
      </c>
      <c r="Q68" s="315">
        <v>0</v>
      </c>
      <c r="R68" s="315">
        <v>0</v>
      </c>
      <c r="S68" s="262">
        <f t="shared" si="6"/>
        <v>0</v>
      </c>
      <c r="T68" s="278" t="e">
        <f t="shared" si="7"/>
        <v>#DIV/0!</v>
      </c>
      <c r="U68" s="158"/>
    </row>
    <row r="69" spans="1:21" s="209" customFormat="1" ht="15">
      <c r="A69" s="315"/>
      <c r="B69" s="315"/>
      <c r="C69" s="324"/>
      <c r="D69" s="315"/>
      <c r="E69" s="315"/>
      <c r="F69" s="315"/>
      <c r="G69" s="262"/>
      <c r="H69" s="278"/>
      <c r="I69"/>
      <c r="J69"/>
      <c r="K69" s="262"/>
      <c r="L69" s="278"/>
      <c r="M69"/>
      <c r="N69"/>
      <c r="O69" s="262"/>
      <c r="P69" s="278"/>
      <c r="Q69"/>
      <c r="R69"/>
      <c r="S69" s="262"/>
      <c r="T69" s="278"/>
      <c r="U69" s="206"/>
    </row>
    <row r="70" spans="1:21" s="160" customFormat="1" ht="12.75">
      <c r="A70" s="174" t="s">
        <v>143</v>
      </c>
      <c r="B70" s="182"/>
      <c r="C70" s="325"/>
      <c r="D70" s="182"/>
      <c r="E70" s="184"/>
      <c r="F70" s="273"/>
      <c r="G70" s="162"/>
      <c r="H70" s="162"/>
      <c r="I70" s="167"/>
      <c r="J70" s="161"/>
      <c r="K70" s="162"/>
      <c r="L70" s="162"/>
      <c r="M70" s="167"/>
      <c r="N70" s="161"/>
      <c r="O70" s="162"/>
      <c r="P70" s="162"/>
      <c r="Q70" s="167"/>
      <c r="R70" s="161"/>
      <c r="S70" s="162"/>
      <c r="T70" s="162"/>
      <c r="U70" s="161"/>
    </row>
    <row r="71" spans="1:21" s="67" customFormat="1">
      <c r="A71" s="116"/>
      <c r="B71" s="115"/>
      <c r="C71" s="118"/>
      <c r="D71" s="117"/>
      <c r="E71" s="207"/>
      <c r="F71" s="273"/>
      <c r="G71" s="156"/>
      <c r="H71" s="156"/>
      <c r="I71" s="167"/>
      <c r="J71" s="156"/>
      <c r="K71" s="156"/>
      <c r="L71" s="156"/>
      <c r="M71" s="167"/>
      <c r="N71" s="156"/>
      <c r="O71" s="156"/>
      <c r="P71" s="156"/>
      <c r="Q71" s="167"/>
      <c r="R71" s="156"/>
      <c r="S71" s="156"/>
      <c r="T71" s="156"/>
      <c r="U71" s="61"/>
    </row>
    <row r="72" spans="1:21" s="69" customFormat="1">
      <c r="A72" s="116"/>
      <c r="B72" s="115"/>
      <c r="C72" s="118"/>
      <c r="D72" s="117"/>
      <c r="E72" s="208">
        <f>SUM(E2:E71)</f>
        <v>787325.49399999995</v>
      </c>
      <c r="F72" s="274">
        <f>SUM(F2:F71)</f>
        <v>787325.49399999995</v>
      </c>
      <c r="G72" s="169">
        <f>SUM(G2:G71)</f>
        <v>0</v>
      </c>
      <c r="H72" s="278">
        <f>ROUND(G72/E72,10)</f>
        <v>0</v>
      </c>
      <c r="I72" s="168">
        <f>SUM(I2:I71)</f>
        <v>122235.62</v>
      </c>
      <c r="J72" s="169">
        <f>SUM(J2:J71)</f>
        <v>122235.62</v>
      </c>
      <c r="K72" s="169">
        <f>SUM(K2:K71)</f>
        <v>0</v>
      </c>
      <c r="L72" s="279">
        <f>ROUND(K72/I72,10)</f>
        <v>0</v>
      </c>
      <c r="M72" s="168">
        <f>SUM(M2:M71)</f>
        <v>15022.700000000003</v>
      </c>
      <c r="N72" s="169">
        <f>SUM(N2:N71)</f>
        <v>15022.700000000003</v>
      </c>
      <c r="O72" s="169">
        <f>SUM(O2:O71)</f>
        <v>0</v>
      </c>
      <c r="P72" s="279">
        <f>ROUND(O72/M72,10)</f>
        <v>0</v>
      </c>
      <c r="Q72" s="168">
        <f>SUM(Q2:Q71)</f>
        <v>196.64999999999998</v>
      </c>
      <c r="R72" s="169">
        <f>SUM(R2:R71)</f>
        <v>196.64999999999998</v>
      </c>
      <c r="S72" s="169">
        <f t="shared" ref="S72" si="44">SUM(S2:S71)</f>
        <v>0</v>
      </c>
      <c r="T72" s="279">
        <f>ROUND(S72/Q72,10)</f>
        <v>0</v>
      </c>
      <c r="U72" s="169">
        <f>SUM(U2:U71)</f>
        <v>0</v>
      </c>
    </row>
    <row r="73" spans="1:21">
      <c r="A73" s="116"/>
      <c r="B73" s="115"/>
      <c r="C73" s="118"/>
      <c r="D73" s="117"/>
      <c r="E73" s="117"/>
      <c r="F73" s="275"/>
      <c r="G73" s="163"/>
      <c r="H73" s="163"/>
      <c r="I73" s="164"/>
      <c r="J73" s="115"/>
      <c r="K73" s="115"/>
      <c r="L73" s="115"/>
      <c r="M73" s="164"/>
      <c r="N73" s="164"/>
      <c r="O73" s="164"/>
      <c r="P73" s="164"/>
      <c r="Q73" s="164"/>
      <c r="R73" s="164"/>
      <c r="S73" s="164"/>
      <c r="T73" s="164"/>
      <c r="U73" s="164"/>
    </row>
    <row r="74" spans="1:21">
      <c r="A74" s="116"/>
      <c r="B74" s="115"/>
      <c r="C74" s="118"/>
      <c r="D74" s="117"/>
      <c r="E74" s="117"/>
      <c r="F74" s="275"/>
      <c r="G74" s="163"/>
      <c r="H74" s="163"/>
      <c r="I74" s="164"/>
      <c r="J74" s="115"/>
      <c r="K74" s="115"/>
      <c r="L74" s="115"/>
      <c r="M74" s="164"/>
      <c r="N74" s="164"/>
      <c r="O74" s="164"/>
      <c r="P74" s="164"/>
      <c r="Q74" s="164"/>
      <c r="R74" s="164"/>
      <c r="S74" s="164"/>
      <c r="T74" s="164"/>
      <c r="U74" s="164"/>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0"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5" t="s">
        <v>75</v>
      </c>
      <c r="F1" s="3" t="s">
        <v>7</v>
      </c>
      <c r="G1" s="159" t="s">
        <v>193</v>
      </c>
      <c r="H1" s="62" t="s">
        <v>209</v>
      </c>
    </row>
    <row r="2" spans="1:8" s="53" customFormat="1" ht="25.5" customHeight="1">
      <c r="A2" t="s">
        <v>276</v>
      </c>
      <c r="B2" t="s">
        <v>278</v>
      </c>
      <c r="C2" t="s">
        <v>275</v>
      </c>
      <c r="D2" s="315">
        <v>40.98</v>
      </c>
      <c r="E2" s="315">
        <v>40.98</v>
      </c>
      <c r="F2" s="271">
        <f>D2-E2</f>
        <v>0</v>
      </c>
      <c r="G2" s="280">
        <f>ROUND(F2/D2,10)</f>
        <v>0</v>
      </c>
      <c r="H2" s="62"/>
    </row>
    <row r="3" spans="1:8" s="53" customFormat="1" ht="25.5" customHeight="1">
      <c r="A3" s="2"/>
      <c r="B3" s="2"/>
      <c r="C3" s="2"/>
      <c r="D3" s="3"/>
      <c r="E3" s="265"/>
      <c r="F3" s="3"/>
      <c r="G3" s="3"/>
      <c r="H3" s="62"/>
    </row>
    <row r="4" spans="1:8" s="53" customFormat="1" ht="25.5" customHeight="1">
      <c r="A4" s="2"/>
      <c r="B4" s="2"/>
      <c r="C4" s="2"/>
      <c r="D4" s="3"/>
      <c r="E4" s="265"/>
      <c r="F4" s="3"/>
      <c r="G4" s="3"/>
      <c r="H4" s="62"/>
    </row>
    <row r="5" spans="1:8" s="53" customFormat="1" ht="25.5" customHeight="1">
      <c r="A5" s="2"/>
      <c r="B5" s="2"/>
      <c r="C5" s="2"/>
      <c r="D5" s="3"/>
      <c r="E5" s="265"/>
      <c r="F5" s="3"/>
      <c r="G5" s="3"/>
      <c r="H5" s="62"/>
    </row>
    <row r="6" spans="1:8" s="53" customFormat="1" ht="19.5" customHeight="1">
      <c r="A6" s="63"/>
      <c r="B6" s="55"/>
      <c r="D6" s="56"/>
      <c r="E6" s="266"/>
      <c r="F6" s="56"/>
      <c r="G6" s="56"/>
      <c r="H6" s="2"/>
    </row>
    <row r="7" spans="1:8" s="53" customFormat="1" ht="11.25" customHeight="1">
      <c r="D7" s="64"/>
      <c r="E7" s="267"/>
      <c r="F7" s="64"/>
      <c r="G7" s="64"/>
    </row>
    <row r="8" spans="1:8" s="53" customFormat="1" ht="19.5" customHeight="1" thickBot="1">
      <c r="C8" s="4" t="s">
        <v>11</v>
      </c>
      <c r="D8" s="5">
        <f>SUM(D2:D7)</f>
        <v>40.98</v>
      </c>
      <c r="E8" s="268">
        <f>SUM(E2:E7)</f>
        <v>40.98</v>
      </c>
      <c r="F8" s="5">
        <f>SUM(F2:F7)</f>
        <v>0</v>
      </c>
      <c r="G8" s="281">
        <f>ROUND(F8/D8,10)</f>
        <v>0</v>
      </c>
    </row>
    <row r="9" spans="1:8" s="53" customFormat="1" ht="13.5" thickTop="1">
      <c r="E9" s="269"/>
    </row>
    <row r="10" spans="1:8" s="53" customFormat="1" ht="13.5" thickBot="1">
      <c r="E10" s="269"/>
    </row>
    <row r="11" spans="1:8" s="53" customFormat="1" ht="13.5" thickBot="1">
      <c r="A11" s="10" t="s">
        <v>53</v>
      </c>
      <c r="B11" s="10"/>
      <c r="C11" s="52"/>
      <c r="D11" s="65"/>
      <c r="E11" s="261"/>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29" customWidth="1"/>
    <col min="2" max="2" width="33.7109375" style="52" customWidth="1"/>
    <col min="3" max="3" width="14" style="261"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6" t="s">
        <v>16</v>
      </c>
      <c r="B1" s="10" t="s">
        <v>5</v>
      </c>
      <c r="C1" s="257"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4" t="s">
        <v>444</v>
      </c>
      <c r="B2" s="315" t="s">
        <v>445</v>
      </c>
      <c r="C2" s="315">
        <v>5497</v>
      </c>
      <c r="D2" s="319">
        <v>43591</v>
      </c>
      <c r="E2" s="315" t="s">
        <v>517</v>
      </c>
      <c r="F2" s="315">
        <v>1179.1099999999999</v>
      </c>
      <c r="G2" s="315"/>
      <c r="H2" s="202">
        <f t="shared" ref="H2:H71" si="0">F2-G2</f>
        <v>1179.1099999999999</v>
      </c>
      <c r="I2" s="284">
        <f t="shared" ref="I2:I71" si="1">ROUND(H2/F2,10)</f>
        <v>1</v>
      </c>
      <c r="J2">
        <v>1316.59</v>
      </c>
      <c r="K2">
        <v>1419.41</v>
      </c>
      <c r="L2">
        <v>102.82</v>
      </c>
      <c r="M2"/>
      <c r="N2"/>
      <c r="O2"/>
      <c r="P2" s="202">
        <f t="shared" ref="P2:P33" si="2">J2-N2</f>
        <v>1316.59</v>
      </c>
      <c r="Q2" s="282">
        <f t="shared" ref="Q2:Q33" si="3">ROUND(P2/J2,10)</f>
        <v>1</v>
      </c>
      <c r="R2" s="202">
        <f t="shared" ref="R2:R33" si="4">K2-M2</f>
        <v>1419.41</v>
      </c>
      <c r="S2" s="282">
        <f>ROUND(R2/K2,10)</f>
        <v>1</v>
      </c>
      <c r="T2" s="202">
        <f>L2-O2</f>
        <v>102.82</v>
      </c>
      <c r="U2" s="282">
        <f>ROUND(T2/L2,10)</f>
        <v>1</v>
      </c>
      <c r="V2" s="8"/>
    </row>
    <row r="3" spans="1:22" ht="15">
      <c r="A3" s="324" t="s">
        <v>444</v>
      </c>
      <c r="B3" s="315" t="s">
        <v>445</v>
      </c>
      <c r="C3" s="315">
        <v>5497</v>
      </c>
      <c r="D3" s="319">
        <v>43958</v>
      </c>
      <c r="E3" s="315" t="s">
        <v>517</v>
      </c>
      <c r="F3" s="315">
        <v>1228.58</v>
      </c>
      <c r="G3" s="315"/>
      <c r="H3" s="202">
        <f t="shared" si="0"/>
        <v>1228.58</v>
      </c>
      <c r="I3" s="284">
        <f t="shared" si="1"/>
        <v>1</v>
      </c>
      <c r="J3">
        <v>1331.84</v>
      </c>
      <c r="K3">
        <v>1478.96</v>
      </c>
      <c r="L3">
        <v>147.12</v>
      </c>
      <c r="M3"/>
      <c r="N3"/>
      <c r="O3"/>
      <c r="P3" s="202">
        <f t="shared" si="2"/>
        <v>1331.84</v>
      </c>
      <c r="Q3" s="282">
        <f t="shared" si="3"/>
        <v>1</v>
      </c>
      <c r="R3" s="202">
        <f t="shared" si="4"/>
        <v>1478.96</v>
      </c>
      <c r="S3" s="282">
        <f t="shared" ref="S3:S71" si="5">ROUND(R3/K3,10)</f>
        <v>1</v>
      </c>
      <c r="T3" s="202">
        <f t="shared" ref="T3:T71" si="6">L3-O3</f>
        <v>147.12</v>
      </c>
      <c r="U3" s="282">
        <f t="shared" ref="U3:U71" si="7">ROUND(T3/L3,10)</f>
        <v>1</v>
      </c>
      <c r="V3" s="8"/>
    </row>
    <row r="4" spans="1:22" ht="15">
      <c r="A4" s="324" t="s">
        <v>444</v>
      </c>
      <c r="B4" s="315" t="s">
        <v>445</v>
      </c>
      <c r="C4" s="315">
        <v>5497</v>
      </c>
      <c r="D4" s="319">
        <v>44322</v>
      </c>
      <c r="E4" s="315" t="s">
        <v>517</v>
      </c>
      <c r="F4" s="315">
        <v>1253.32</v>
      </c>
      <c r="G4" s="315"/>
      <c r="H4" s="202">
        <f t="shared" si="0"/>
        <v>1253.32</v>
      </c>
      <c r="I4" s="284">
        <f t="shared" si="1"/>
        <v>1</v>
      </c>
      <c r="J4">
        <v>1514.32</v>
      </c>
      <c r="K4">
        <v>1508.75</v>
      </c>
      <c r="L4">
        <v>-5.57</v>
      </c>
      <c r="M4"/>
      <c r="N4"/>
      <c r="O4"/>
      <c r="P4" s="202">
        <f t="shared" si="2"/>
        <v>1514.32</v>
      </c>
      <c r="Q4" s="282">
        <f t="shared" si="3"/>
        <v>1</v>
      </c>
      <c r="R4" s="202">
        <f t="shared" si="4"/>
        <v>1508.75</v>
      </c>
      <c r="S4" s="282">
        <f t="shared" si="5"/>
        <v>1</v>
      </c>
      <c r="T4" s="202">
        <f t="shared" si="6"/>
        <v>-5.57</v>
      </c>
      <c r="U4" s="282">
        <f t="shared" si="7"/>
        <v>1</v>
      </c>
      <c r="V4" s="8"/>
    </row>
    <row r="5" spans="1:22" ht="15">
      <c r="A5" s="324" t="s">
        <v>444</v>
      </c>
      <c r="B5" s="315" t="s">
        <v>445</v>
      </c>
      <c r="C5" s="315">
        <v>5497</v>
      </c>
      <c r="D5" s="319">
        <v>43521</v>
      </c>
      <c r="E5" s="315" t="s">
        <v>517</v>
      </c>
      <c r="F5" s="315">
        <v>3710.47</v>
      </c>
      <c r="G5" s="315"/>
      <c r="H5" s="202">
        <f t="shared" si="0"/>
        <v>3710.47</v>
      </c>
      <c r="I5" s="284">
        <f t="shared" si="1"/>
        <v>1</v>
      </c>
      <c r="J5">
        <v>4211.01</v>
      </c>
      <c r="K5">
        <v>4466.66</v>
      </c>
      <c r="L5">
        <v>255.65</v>
      </c>
      <c r="M5"/>
      <c r="N5"/>
      <c r="O5"/>
      <c r="P5" s="202">
        <f t="shared" si="2"/>
        <v>4211.01</v>
      </c>
      <c r="Q5" s="282">
        <f t="shared" si="3"/>
        <v>1</v>
      </c>
      <c r="R5" s="202">
        <f t="shared" si="4"/>
        <v>4466.66</v>
      </c>
      <c r="S5" s="282">
        <f t="shared" si="5"/>
        <v>1</v>
      </c>
      <c r="T5" s="202">
        <f t="shared" si="6"/>
        <v>255.65</v>
      </c>
      <c r="U5" s="282">
        <f t="shared" si="7"/>
        <v>1</v>
      </c>
      <c r="V5" s="8"/>
    </row>
    <row r="6" spans="1:22" ht="15">
      <c r="A6" s="324">
        <v>705015105</v>
      </c>
      <c r="B6" s="315" t="s">
        <v>485</v>
      </c>
      <c r="C6" s="315">
        <v>43579</v>
      </c>
      <c r="D6" s="319">
        <v>44328</v>
      </c>
      <c r="E6" s="315" t="s">
        <v>529</v>
      </c>
      <c r="F6" s="315">
        <v>0</v>
      </c>
      <c r="G6" s="315"/>
      <c r="H6" s="202">
        <f t="shared" si="0"/>
        <v>0</v>
      </c>
      <c r="I6" s="284" t="e">
        <f t="shared" si="1"/>
        <v>#DIV/0!</v>
      </c>
      <c r="J6">
        <v>0</v>
      </c>
      <c r="K6">
        <v>0</v>
      </c>
      <c r="L6">
        <v>0</v>
      </c>
      <c r="M6"/>
      <c r="N6"/>
      <c r="O6"/>
      <c r="P6" s="202">
        <f t="shared" si="2"/>
        <v>0</v>
      </c>
      <c r="Q6" s="282" t="e">
        <f t="shared" si="3"/>
        <v>#DIV/0!</v>
      </c>
      <c r="R6" s="202">
        <f t="shared" si="4"/>
        <v>0</v>
      </c>
      <c r="S6" s="282" t="e">
        <f t="shared" si="5"/>
        <v>#DIV/0!</v>
      </c>
      <c r="T6" s="202">
        <f t="shared" si="6"/>
        <v>0</v>
      </c>
      <c r="U6" s="282" t="e">
        <f t="shared" si="7"/>
        <v>#DIV/0!</v>
      </c>
      <c r="V6" s="8"/>
    </row>
    <row r="7" spans="1:22" ht="15">
      <c r="A7" s="324">
        <v>599933900</v>
      </c>
      <c r="B7" s="315" t="s">
        <v>505</v>
      </c>
      <c r="C7" s="315">
        <v>3050</v>
      </c>
      <c r="D7" s="319">
        <v>43600</v>
      </c>
      <c r="E7" s="315" t="s">
        <v>517</v>
      </c>
      <c r="F7" s="315">
        <v>869.25</v>
      </c>
      <c r="G7" s="315"/>
      <c r="H7" s="202">
        <f t="shared" si="0"/>
        <v>869.25</v>
      </c>
      <c r="I7" s="284">
        <f t="shared" si="1"/>
        <v>1</v>
      </c>
      <c r="J7">
        <v>977.3</v>
      </c>
      <c r="K7">
        <v>1046.4000000000001</v>
      </c>
      <c r="L7">
        <v>69.099999999999994</v>
      </c>
      <c r="M7"/>
      <c r="N7"/>
      <c r="O7"/>
      <c r="P7" s="202">
        <f t="shared" si="2"/>
        <v>977.3</v>
      </c>
      <c r="Q7" s="282">
        <f t="shared" si="3"/>
        <v>1</v>
      </c>
      <c r="R7" s="202">
        <f t="shared" si="4"/>
        <v>1046.4000000000001</v>
      </c>
      <c r="S7" s="282">
        <f t="shared" si="5"/>
        <v>1</v>
      </c>
      <c r="T7" s="202">
        <f t="shared" si="6"/>
        <v>69.099999999999994</v>
      </c>
      <c r="U7" s="282">
        <f t="shared" si="7"/>
        <v>1</v>
      </c>
      <c r="V7" s="8"/>
    </row>
    <row r="8" spans="1:22" ht="15">
      <c r="A8" s="324">
        <v>599933900</v>
      </c>
      <c r="B8" s="315" t="s">
        <v>505</v>
      </c>
      <c r="C8" s="315">
        <v>3050</v>
      </c>
      <c r="D8" s="319">
        <v>44018</v>
      </c>
      <c r="E8" s="315" t="s">
        <v>517</v>
      </c>
      <c r="F8" s="315">
        <v>951.6</v>
      </c>
      <c r="G8" s="315"/>
      <c r="H8" s="202">
        <f t="shared" si="0"/>
        <v>951.6</v>
      </c>
      <c r="I8" s="284">
        <f t="shared" si="1"/>
        <v>1</v>
      </c>
      <c r="J8">
        <v>1068.5</v>
      </c>
      <c r="K8">
        <v>1145.54</v>
      </c>
      <c r="L8">
        <v>77.040000000000006</v>
      </c>
      <c r="M8"/>
      <c r="N8"/>
      <c r="O8"/>
      <c r="P8" s="202">
        <f t="shared" si="2"/>
        <v>1068.5</v>
      </c>
      <c r="Q8" s="282">
        <f t="shared" si="3"/>
        <v>1</v>
      </c>
      <c r="R8" s="202">
        <f t="shared" si="4"/>
        <v>1145.54</v>
      </c>
      <c r="S8" s="282">
        <f t="shared" ref="S8" si="8">ROUND(R8/K8,10)</f>
        <v>1</v>
      </c>
      <c r="T8" s="202">
        <f t="shared" si="6"/>
        <v>77.040000000000006</v>
      </c>
      <c r="U8" s="282">
        <f t="shared" si="7"/>
        <v>1</v>
      </c>
      <c r="V8" s="8"/>
    </row>
    <row r="9" spans="1:22" ht="15">
      <c r="A9" s="324">
        <v>599933900</v>
      </c>
      <c r="B9" s="315" t="s">
        <v>505</v>
      </c>
      <c r="C9" s="315">
        <v>3050</v>
      </c>
      <c r="D9" s="319">
        <v>44315</v>
      </c>
      <c r="E9" s="315" t="s">
        <v>517</v>
      </c>
      <c r="F9" s="315">
        <v>841.8</v>
      </c>
      <c r="G9" s="315"/>
      <c r="H9" s="202">
        <f t="shared" si="0"/>
        <v>841.8</v>
      </c>
      <c r="I9" s="284">
        <f t="shared" si="1"/>
        <v>1</v>
      </c>
      <c r="J9">
        <v>1017.02</v>
      </c>
      <c r="K9">
        <v>1013.36</v>
      </c>
      <c r="L9">
        <v>-3.66</v>
      </c>
      <c r="M9"/>
      <c r="N9"/>
      <c r="O9"/>
      <c r="P9" s="202">
        <f t="shared" si="2"/>
        <v>1017.02</v>
      </c>
      <c r="Q9" s="282">
        <f t="shared" si="3"/>
        <v>1</v>
      </c>
      <c r="R9" s="202">
        <f t="shared" si="4"/>
        <v>1013.36</v>
      </c>
      <c r="S9" s="282">
        <f t="shared" si="5"/>
        <v>1</v>
      </c>
      <c r="T9" s="202">
        <f t="shared" si="6"/>
        <v>-3.66</v>
      </c>
      <c r="U9" s="282">
        <f t="shared" si="7"/>
        <v>1</v>
      </c>
      <c r="V9" s="8"/>
    </row>
    <row r="10" spans="1:22" ht="15">
      <c r="A10" s="324" t="s">
        <v>278</v>
      </c>
      <c r="B10" s="315" t="s">
        <v>275</v>
      </c>
      <c r="C10" s="315">
        <v>602675.01</v>
      </c>
      <c r="D10" s="319">
        <v>44317</v>
      </c>
      <c r="E10" s="315" t="s">
        <v>529</v>
      </c>
      <c r="F10" s="315">
        <v>0</v>
      </c>
      <c r="G10" s="315"/>
      <c r="H10" s="202">
        <f t="shared" si="0"/>
        <v>0</v>
      </c>
      <c r="I10" s="284" t="e">
        <f t="shared" si="1"/>
        <v>#DIV/0!</v>
      </c>
      <c r="J10">
        <v>0</v>
      </c>
      <c r="K10">
        <v>0</v>
      </c>
      <c r="L10">
        <v>0</v>
      </c>
      <c r="M10"/>
      <c r="N10"/>
      <c r="O10"/>
      <c r="P10" s="202">
        <f t="shared" si="2"/>
        <v>0</v>
      </c>
      <c r="Q10" s="282" t="e">
        <f t="shared" si="3"/>
        <v>#DIV/0!</v>
      </c>
      <c r="R10" s="202">
        <f t="shared" si="4"/>
        <v>0</v>
      </c>
      <c r="S10" s="282" t="e">
        <f t="shared" si="5"/>
        <v>#DIV/0!</v>
      </c>
      <c r="T10" s="202">
        <f t="shared" si="6"/>
        <v>0</v>
      </c>
      <c r="U10" s="282" t="e">
        <f t="shared" si="7"/>
        <v>#DIV/0!</v>
      </c>
      <c r="V10" s="8"/>
    </row>
    <row r="11" spans="1:22" ht="15">
      <c r="A11" s="324">
        <v>698604006</v>
      </c>
      <c r="B11" s="315" t="s">
        <v>512</v>
      </c>
      <c r="C11" s="315">
        <v>8000</v>
      </c>
      <c r="D11" s="319">
        <v>44323</v>
      </c>
      <c r="E11" s="315" t="s">
        <v>521</v>
      </c>
      <c r="F11" s="315">
        <v>0</v>
      </c>
      <c r="G11" s="315"/>
      <c r="H11" s="202">
        <f t="shared" ref="H11:H18" si="9">F11-G11</f>
        <v>0</v>
      </c>
      <c r="I11" s="284" t="e">
        <f t="shared" ref="I11:I18" si="10">ROUND(H11/F11,10)</f>
        <v>#DIV/0!</v>
      </c>
      <c r="J11">
        <v>0</v>
      </c>
      <c r="K11">
        <v>0</v>
      </c>
      <c r="L11">
        <v>0</v>
      </c>
      <c r="M11"/>
      <c r="N11"/>
      <c r="O11"/>
      <c r="P11" s="202">
        <f t="shared" si="2"/>
        <v>0</v>
      </c>
      <c r="Q11" s="282" t="e">
        <f t="shared" si="3"/>
        <v>#DIV/0!</v>
      </c>
      <c r="R11" s="202">
        <f t="shared" si="4"/>
        <v>0</v>
      </c>
      <c r="S11" s="282" t="e">
        <f t="shared" ref="S11:S18" si="11">ROUND(R11/K11,10)</f>
        <v>#DIV/0!</v>
      </c>
      <c r="T11" s="202">
        <f t="shared" ref="T11:T18" si="12">L11-O11</f>
        <v>0</v>
      </c>
      <c r="U11" s="282" t="e">
        <f t="shared" ref="U11:U18" si="13">ROUND(T11/L11,10)</f>
        <v>#DIV/0!</v>
      </c>
      <c r="V11" s="8"/>
    </row>
    <row r="12" spans="1:22" ht="15">
      <c r="A12" s="324" t="s">
        <v>450</v>
      </c>
      <c r="B12" s="315" t="s">
        <v>315</v>
      </c>
      <c r="C12" s="315">
        <v>75797</v>
      </c>
      <c r="D12" s="319">
        <v>44348</v>
      </c>
      <c r="E12" s="315" t="s">
        <v>519</v>
      </c>
      <c r="F12" s="315">
        <v>0</v>
      </c>
      <c r="G12" s="315"/>
      <c r="H12" s="202">
        <f t="shared" si="9"/>
        <v>0</v>
      </c>
      <c r="I12" s="284" t="e">
        <f t="shared" si="10"/>
        <v>#DIV/0!</v>
      </c>
      <c r="J12">
        <v>0</v>
      </c>
      <c r="K12">
        <v>0</v>
      </c>
      <c r="L12">
        <v>0</v>
      </c>
      <c r="M12"/>
      <c r="N12"/>
      <c r="O12"/>
      <c r="P12" s="202">
        <f t="shared" si="2"/>
        <v>0</v>
      </c>
      <c r="Q12" s="282" t="e">
        <f t="shared" si="3"/>
        <v>#DIV/0!</v>
      </c>
      <c r="R12" s="202">
        <f t="shared" si="4"/>
        <v>0</v>
      </c>
      <c r="S12" s="282" t="e">
        <f t="shared" si="11"/>
        <v>#DIV/0!</v>
      </c>
      <c r="T12" s="202">
        <f t="shared" si="12"/>
        <v>0</v>
      </c>
      <c r="U12" s="282" t="e">
        <f t="shared" si="13"/>
        <v>#DIV/0!</v>
      </c>
      <c r="V12" s="8"/>
    </row>
    <row r="13" spans="1:22" ht="15">
      <c r="A13" s="324">
        <v>403197908</v>
      </c>
      <c r="B13" s="315" t="s">
        <v>295</v>
      </c>
      <c r="C13" s="315">
        <v>1495</v>
      </c>
      <c r="D13" s="319">
        <v>42871</v>
      </c>
      <c r="E13" s="315" t="s">
        <v>517</v>
      </c>
      <c r="F13" s="315">
        <v>788.61</v>
      </c>
      <c r="G13" s="315"/>
      <c r="H13" s="202">
        <f t="shared" si="9"/>
        <v>788.61</v>
      </c>
      <c r="I13" s="284">
        <f t="shared" si="10"/>
        <v>1</v>
      </c>
      <c r="J13">
        <v>861.4</v>
      </c>
      <c r="K13">
        <v>949.33</v>
      </c>
      <c r="L13">
        <v>87.93</v>
      </c>
      <c r="M13"/>
      <c r="N13"/>
      <c r="O13"/>
      <c r="P13" s="202">
        <f t="shared" si="2"/>
        <v>861.4</v>
      </c>
      <c r="Q13" s="282">
        <f t="shared" si="3"/>
        <v>1</v>
      </c>
      <c r="R13" s="202">
        <f t="shared" si="4"/>
        <v>949.33</v>
      </c>
      <c r="S13" s="282">
        <f t="shared" si="11"/>
        <v>1</v>
      </c>
      <c r="T13" s="202">
        <f t="shared" si="12"/>
        <v>87.93</v>
      </c>
      <c r="U13" s="282">
        <f t="shared" si="13"/>
        <v>1</v>
      </c>
      <c r="V13" s="8"/>
    </row>
    <row r="14" spans="1:22" ht="15">
      <c r="A14" s="324">
        <v>403197908</v>
      </c>
      <c r="B14" s="315" t="s">
        <v>295</v>
      </c>
      <c r="C14" s="315">
        <v>1930</v>
      </c>
      <c r="D14" s="319">
        <v>43235</v>
      </c>
      <c r="E14" s="315" t="s">
        <v>517</v>
      </c>
      <c r="F14" s="315">
        <v>1323.5</v>
      </c>
      <c r="G14" s="315"/>
      <c r="H14" s="202">
        <f t="shared" si="9"/>
        <v>1323.5</v>
      </c>
      <c r="I14" s="284">
        <f t="shared" si="10"/>
        <v>1</v>
      </c>
      <c r="J14">
        <v>1572.25</v>
      </c>
      <c r="K14">
        <v>1593.23</v>
      </c>
      <c r="L14">
        <v>20.98</v>
      </c>
      <c r="M14"/>
      <c r="N14"/>
      <c r="O14"/>
      <c r="P14" s="202">
        <f t="shared" si="2"/>
        <v>1572.25</v>
      </c>
      <c r="Q14" s="282">
        <f t="shared" si="3"/>
        <v>1</v>
      </c>
      <c r="R14" s="202">
        <f t="shared" si="4"/>
        <v>1593.23</v>
      </c>
      <c r="S14" s="282">
        <f t="shared" si="11"/>
        <v>1</v>
      </c>
      <c r="T14" s="202">
        <f t="shared" si="12"/>
        <v>20.98</v>
      </c>
      <c r="U14" s="282">
        <f t="shared" si="13"/>
        <v>1</v>
      </c>
      <c r="V14" s="8"/>
    </row>
    <row r="15" spans="1:22" ht="15">
      <c r="A15" s="324">
        <v>403197908</v>
      </c>
      <c r="B15" s="315" t="s">
        <v>295</v>
      </c>
      <c r="C15" s="315">
        <v>2330</v>
      </c>
      <c r="D15" s="319">
        <v>43599</v>
      </c>
      <c r="E15" s="315" t="s">
        <v>517</v>
      </c>
      <c r="F15" s="315">
        <v>2058.6999999999998</v>
      </c>
      <c r="G15" s="315"/>
      <c r="H15" s="202">
        <f t="shared" si="9"/>
        <v>2058.6999999999998</v>
      </c>
      <c r="I15" s="284">
        <f t="shared" si="10"/>
        <v>1</v>
      </c>
      <c r="J15">
        <v>2314.8000000000002</v>
      </c>
      <c r="K15">
        <v>2478.2600000000002</v>
      </c>
      <c r="L15">
        <v>163.46</v>
      </c>
      <c r="M15"/>
      <c r="N15"/>
      <c r="O15"/>
      <c r="P15" s="202">
        <f t="shared" si="2"/>
        <v>2314.8000000000002</v>
      </c>
      <c r="Q15" s="282">
        <f t="shared" si="3"/>
        <v>1</v>
      </c>
      <c r="R15" s="202">
        <f t="shared" si="4"/>
        <v>2478.2600000000002</v>
      </c>
      <c r="S15" s="282">
        <f t="shared" si="11"/>
        <v>1</v>
      </c>
      <c r="T15" s="202">
        <f t="shared" si="12"/>
        <v>163.46</v>
      </c>
      <c r="U15" s="282">
        <f t="shared" si="13"/>
        <v>1</v>
      </c>
      <c r="V15" s="8"/>
    </row>
    <row r="16" spans="1:22" ht="15">
      <c r="A16" s="324">
        <v>474184900</v>
      </c>
      <c r="B16" s="315" t="s">
        <v>369</v>
      </c>
      <c r="C16" s="315">
        <v>3329</v>
      </c>
      <c r="D16" s="319">
        <v>42859</v>
      </c>
      <c r="E16" s="315" t="s">
        <v>517</v>
      </c>
      <c r="F16" s="315">
        <v>1053.6300000000001</v>
      </c>
      <c r="G16" s="315"/>
      <c r="H16" s="202">
        <f t="shared" si="9"/>
        <v>1053.6300000000001</v>
      </c>
      <c r="I16" s="284">
        <f t="shared" si="10"/>
        <v>1</v>
      </c>
      <c r="J16">
        <v>1148.6099999999999</v>
      </c>
      <c r="K16">
        <v>1268.3599999999999</v>
      </c>
      <c r="L16">
        <v>119.75</v>
      </c>
      <c r="M16"/>
      <c r="N16"/>
      <c r="O16"/>
      <c r="P16" s="202">
        <f t="shared" si="2"/>
        <v>1148.6099999999999</v>
      </c>
      <c r="Q16" s="282">
        <f t="shared" si="3"/>
        <v>1</v>
      </c>
      <c r="R16" s="202">
        <f t="shared" si="4"/>
        <v>1268.3599999999999</v>
      </c>
      <c r="S16" s="282">
        <f t="shared" si="11"/>
        <v>1</v>
      </c>
      <c r="T16" s="202">
        <f t="shared" si="12"/>
        <v>119.75</v>
      </c>
      <c r="U16" s="282">
        <f t="shared" si="13"/>
        <v>1</v>
      </c>
      <c r="V16" s="8"/>
    </row>
    <row r="17" spans="1:22" ht="15">
      <c r="A17" s="324">
        <v>474184900</v>
      </c>
      <c r="B17" s="315" t="s">
        <v>369</v>
      </c>
      <c r="C17" s="315">
        <v>4299</v>
      </c>
      <c r="D17" s="319">
        <v>43223</v>
      </c>
      <c r="E17" s="315" t="s">
        <v>517</v>
      </c>
      <c r="F17" s="315">
        <v>1417.33</v>
      </c>
      <c r="G17" s="315"/>
      <c r="H17" s="202">
        <f t="shared" si="9"/>
        <v>1417.33</v>
      </c>
      <c r="I17" s="284">
        <f t="shared" si="10"/>
        <v>1</v>
      </c>
      <c r="J17">
        <v>1712.41</v>
      </c>
      <c r="K17">
        <v>1706.18</v>
      </c>
      <c r="L17">
        <v>-6.23</v>
      </c>
      <c r="M17"/>
      <c r="N17"/>
      <c r="O17"/>
      <c r="P17" s="202">
        <f t="shared" si="2"/>
        <v>1712.41</v>
      </c>
      <c r="Q17" s="282">
        <f t="shared" si="3"/>
        <v>1</v>
      </c>
      <c r="R17" s="202">
        <f t="shared" si="4"/>
        <v>1706.18</v>
      </c>
      <c r="S17" s="282">
        <f t="shared" si="11"/>
        <v>1</v>
      </c>
      <c r="T17" s="202">
        <f t="shared" si="12"/>
        <v>-6.23</v>
      </c>
      <c r="U17" s="282">
        <f t="shared" si="13"/>
        <v>1</v>
      </c>
      <c r="V17" s="8"/>
    </row>
    <row r="18" spans="1:22" ht="15">
      <c r="A18" s="324">
        <v>474184900</v>
      </c>
      <c r="B18" s="315" t="s">
        <v>369</v>
      </c>
      <c r="C18" s="315">
        <v>5099</v>
      </c>
      <c r="D18" s="319">
        <v>43587</v>
      </c>
      <c r="E18" s="315" t="s">
        <v>517</v>
      </c>
      <c r="F18" s="315">
        <v>1681.08</v>
      </c>
      <c r="G18" s="315"/>
      <c r="H18" s="202">
        <f t="shared" si="9"/>
        <v>1681.08</v>
      </c>
      <c r="I18" s="284">
        <f t="shared" si="10"/>
        <v>1</v>
      </c>
      <c r="J18">
        <v>1877.09</v>
      </c>
      <c r="K18">
        <v>2023.68</v>
      </c>
      <c r="L18">
        <v>146.59</v>
      </c>
      <c r="M18"/>
      <c r="N18"/>
      <c r="O18"/>
      <c r="P18" s="202">
        <f t="shared" si="2"/>
        <v>1877.09</v>
      </c>
      <c r="Q18" s="282">
        <f t="shared" si="3"/>
        <v>1</v>
      </c>
      <c r="R18" s="202">
        <f t="shared" si="4"/>
        <v>2023.68</v>
      </c>
      <c r="S18" s="282">
        <f t="shared" si="11"/>
        <v>1</v>
      </c>
      <c r="T18" s="202">
        <f t="shared" si="12"/>
        <v>146.59</v>
      </c>
      <c r="U18" s="282">
        <f t="shared" si="13"/>
        <v>1</v>
      </c>
      <c r="V18" s="8"/>
    </row>
    <row r="19" spans="1:22" ht="15">
      <c r="A19" s="324">
        <v>474184900</v>
      </c>
      <c r="B19" s="315" t="s">
        <v>369</v>
      </c>
      <c r="C19" s="315">
        <v>5099</v>
      </c>
      <c r="D19" s="319">
        <v>43985</v>
      </c>
      <c r="E19" s="315" t="s">
        <v>517</v>
      </c>
      <c r="F19" s="315">
        <v>1748.32</v>
      </c>
      <c r="G19" s="315"/>
      <c r="H19" s="202">
        <f t="shared" si="0"/>
        <v>1748.32</v>
      </c>
      <c r="I19" s="284">
        <f t="shared" si="1"/>
        <v>1</v>
      </c>
      <c r="J19">
        <v>1944.74</v>
      </c>
      <c r="K19">
        <v>2104.63</v>
      </c>
      <c r="L19">
        <v>159.88999999999999</v>
      </c>
      <c r="M19"/>
      <c r="N19"/>
      <c r="O19"/>
      <c r="P19" s="202">
        <f t="shared" si="2"/>
        <v>1944.74</v>
      </c>
      <c r="Q19" s="282">
        <f t="shared" si="3"/>
        <v>1</v>
      </c>
      <c r="R19" s="202">
        <f t="shared" si="4"/>
        <v>2104.63</v>
      </c>
      <c r="S19" s="282">
        <f t="shared" si="5"/>
        <v>1</v>
      </c>
      <c r="T19" s="202">
        <f t="shared" si="6"/>
        <v>159.88999999999999</v>
      </c>
      <c r="U19" s="282">
        <f t="shared" si="7"/>
        <v>1</v>
      </c>
      <c r="V19" s="8"/>
    </row>
    <row r="20" spans="1:22" ht="15">
      <c r="A20" s="324">
        <v>474184900</v>
      </c>
      <c r="B20" s="315" t="s">
        <v>369</v>
      </c>
      <c r="C20" s="315">
        <v>5099</v>
      </c>
      <c r="D20" s="319">
        <v>44314</v>
      </c>
      <c r="E20" s="315" t="s">
        <v>517</v>
      </c>
      <c r="F20" s="315">
        <v>1882.81</v>
      </c>
      <c r="G20" s="315"/>
      <c r="H20" s="202">
        <f t="shared" si="0"/>
        <v>1882.81</v>
      </c>
      <c r="I20" s="284">
        <f t="shared" si="1"/>
        <v>1</v>
      </c>
      <c r="J20">
        <v>2274.9</v>
      </c>
      <c r="K20">
        <v>2266.5300000000002</v>
      </c>
      <c r="L20">
        <v>-8.3699999999999992</v>
      </c>
      <c r="M20"/>
      <c r="N20"/>
      <c r="O20"/>
      <c r="P20" s="202">
        <f t="shared" si="2"/>
        <v>2274.9</v>
      </c>
      <c r="Q20" s="282">
        <f t="shared" si="3"/>
        <v>1</v>
      </c>
      <c r="R20" s="202">
        <f t="shared" si="4"/>
        <v>2266.5300000000002</v>
      </c>
      <c r="S20" s="282">
        <f t="shared" si="5"/>
        <v>1</v>
      </c>
      <c r="T20" s="202">
        <f t="shared" si="6"/>
        <v>-8.3699999999999992</v>
      </c>
      <c r="U20" s="282">
        <f t="shared" si="7"/>
        <v>1</v>
      </c>
      <c r="V20" s="8"/>
    </row>
    <row r="21" spans="1:22" ht="15">
      <c r="A21" s="324">
        <v>533004909</v>
      </c>
      <c r="B21" s="315" t="s">
        <v>460</v>
      </c>
      <c r="C21" s="315">
        <v>6807</v>
      </c>
      <c r="D21" s="319">
        <v>43616</v>
      </c>
      <c r="E21" s="315" t="s">
        <v>517</v>
      </c>
      <c r="F21" s="315">
        <v>663.68</v>
      </c>
      <c r="G21" s="315"/>
      <c r="H21" s="202">
        <f t="shared" si="0"/>
        <v>663.68</v>
      </c>
      <c r="I21" s="284">
        <f t="shared" si="1"/>
        <v>1</v>
      </c>
      <c r="J21">
        <v>739.51</v>
      </c>
      <c r="K21">
        <v>798.94</v>
      </c>
      <c r="L21">
        <v>59.43</v>
      </c>
      <c r="M21"/>
      <c r="N21"/>
      <c r="O21"/>
      <c r="P21" s="202">
        <f t="shared" si="2"/>
        <v>739.51</v>
      </c>
      <c r="Q21" s="282">
        <f t="shared" si="3"/>
        <v>1</v>
      </c>
      <c r="R21" s="202">
        <f t="shared" si="4"/>
        <v>798.94</v>
      </c>
      <c r="S21" s="282">
        <f t="shared" si="5"/>
        <v>1</v>
      </c>
      <c r="T21" s="202">
        <f t="shared" si="6"/>
        <v>59.43</v>
      </c>
      <c r="U21" s="282">
        <f t="shared" si="7"/>
        <v>1</v>
      </c>
      <c r="V21" s="8"/>
    </row>
    <row r="22" spans="1:22" ht="15">
      <c r="A22" s="324">
        <v>533004909</v>
      </c>
      <c r="B22" s="315" t="s">
        <v>460</v>
      </c>
      <c r="C22" s="315">
        <v>6807</v>
      </c>
      <c r="D22" s="319">
        <v>43984</v>
      </c>
      <c r="E22" s="315" t="s">
        <v>517</v>
      </c>
      <c r="F22" s="315">
        <v>619.44000000000005</v>
      </c>
      <c r="G22" s="315"/>
      <c r="H22" s="202">
        <f t="shared" si="0"/>
        <v>619.44000000000005</v>
      </c>
      <c r="I22" s="284">
        <f t="shared" si="1"/>
        <v>1</v>
      </c>
      <c r="J22">
        <v>684.82</v>
      </c>
      <c r="K22">
        <v>745.68</v>
      </c>
      <c r="L22">
        <v>60.86</v>
      </c>
      <c r="M22"/>
      <c r="N22"/>
      <c r="O22"/>
      <c r="P22" s="202">
        <f t="shared" si="2"/>
        <v>684.82</v>
      </c>
      <c r="Q22" s="282">
        <f t="shared" si="3"/>
        <v>1</v>
      </c>
      <c r="R22" s="202">
        <f t="shared" si="4"/>
        <v>745.68</v>
      </c>
      <c r="S22" s="282">
        <f t="shared" si="5"/>
        <v>1</v>
      </c>
      <c r="T22" s="202">
        <f t="shared" si="6"/>
        <v>60.86</v>
      </c>
      <c r="U22" s="282">
        <f t="shared" si="7"/>
        <v>1</v>
      </c>
      <c r="V22" s="8"/>
    </row>
    <row r="23" spans="1:22" ht="15">
      <c r="A23" s="324">
        <v>545831901</v>
      </c>
      <c r="B23" s="315" t="s">
        <v>304</v>
      </c>
      <c r="C23" s="315">
        <v>6185</v>
      </c>
      <c r="D23" s="319">
        <v>43399</v>
      </c>
      <c r="E23" s="315" t="s">
        <v>517</v>
      </c>
      <c r="F23" s="315">
        <v>343.27</v>
      </c>
      <c r="G23" s="315"/>
      <c r="H23" s="202">
        <f t="shared" si="0"/>
        <v>343.27</v>
      </c>
      <c r="I23" s="284">
        <f t="shared" si="1"/>
        <v>1</v>
      </c>
      <c r="J23">
        <v>394.62</v>
      </c>
      <c r="K23">
        <v>413.23</v>
      </c>
      <c r="L23">
        <v>18.61</v>
      </c>
      <c r="M23"/>
      <c r="N23"/>
      <c r="O23"/>
      <c r="P23" s="202">
        <f t="shared" si="2"/>
        <v>394.62</v>
      </c>
      <c r="Q23" s="282">
        <f t="shared" si="3"/>
        <v>1</v>
      </c>
      <c r="R23" s="202">
        <f t="shared" si="4"/>
        <v>413.23</v>
      </c>
      <c r="S23" s="282">
        <f t="shared" si="5"/>
        <v>1</v>
      </c>
      <c r="T23" s="202">
        <f t="shared" si="6"/>
        <v>18.61</v>
      </c>
      <c r="U23" s="282">
        <f t="shared" si="7"/>
        <v>1</v>
      </c>
      <c r="V23" s="8"/>
    </row>
    <row r="24" spans="1:22" ht="15">
      <c r="A24" s="324">
        <v>575035902</v>
      </c>
      <c r="B24" s="315" t="s">
        <v>530</v>
      </c>
      <c r="C24" s="315">
        <v>16586</v>
      </c>
      <c r="D24" s="319">
        <v>42878</v>
      </c>
      <c r="E24" s="315" t="s">
        <v>517</v>
      </c>
      <c r="F24" s="315">
        <v>349.96</v>
      </c>
      <c r="G24" s="315"/>
      <c r="H24" s="202">
        <f t="shared" si="0"/>
        <v>349.96</v>
      </c>
      <c r="I24" s="284">
        <f t="shared" si="1"/>
        <v>1</v>
      </c>
      <c r="J24">
        <v>391.78</v>
      </c>
      <c r="K24">
        <v>421.28</v>
      </c>
      <c r="L24">
        <v>29.5</v>
      </c>
      <c r="M24"/>
      <c r="N24"/>
      <c r="O24"/>
      <c r="P24" s="202">
        <f t="shared" si="2"/>
        <v>391.78</v>
      </c>
      <c r="Q24" s="282">
        <f t="shared" si="3"/>
        <v>1</v>
      </c>
      <c r="R24" s="202">
        <f t="shared" si="4"/>
        <v>421.28</v>
      </c>
      <c r="S24" s="282">
        <f t="shared" si="5"/>
        <v>1</v>
      </c>
      <c r="T24" s="202">
        <f t="shared" si="6"/>
        <v>29.5</v>
      </c>
      <c r="U24" s="282">
        <f t="shared" si="7"/>
        <v>1</v>
      </c>
      <c r="V24" s="8"/>
    </row>
    <row r="25" spans="1:22" ht="15">
      <c r="A25" s="324">
        <v>575035902</v>
      </c>
      <c r="B25" s="315" t="s">
        <v>530</v>
      </c>
      <c r="C25" s="315">
        <v>16586</v>
      </c>
      <c r="D25" s="319">
        <v>42878</v>
      </c>
      <c r="E25" s="315" t="s">
        <v>517</v>
      </c>
      <c r="F25" s="315">
        <v>481.2</v>
      </c>
      <c r="G25" s="315"/>
      <c r="H25" s="202">
        <f t="shared" si="0"/>
        <v>481.2</v>
      </c>
      <c r="I25" s="284">
        <f t="shared" si="1"/>
        <v>1</v>
      </c>
      <c r="J25">
        <v>538.70000000000005</v>
      </c>
      <c r="K25">
        <v>579.27</v>
      </c>
      <c r="L25">
        <v>40.57</v>
      </c>
      <c r="M25"/>
      <c r="N25"/>
      <c r="O25"/>
      <c r="P25" s="202">
        <f t="shared" si="2"/>
        <v>538.70000000000005</v>
      </c>
      <c r="Q25" s="282">
        <f t="shared" si="3"/>
        <v>1</v>
      </c>
      <c r="R25" s="202">
        <f t="shared" si="4"/>
        <v>579.27</v>
      </c>
      <c r="S25" s="282">
        <f t="shared" si="5"/>
        <v>1</v>
      </c>
      <c r="T25" s="202">
        <f t="shared" si="6"/>
        <v>40.57</v>
      </c>
      <c r="U25" s="282">
        <f t="shared" si="7"/>
        <v>1</v>
      </c>
      <c r="V25" s="8"/>
    </row>
    <row r="26" spans="1:22" ht="15">
      <c r="A26" s="324">
        <v>575035902</v>
      </c>
      <c r="B26" s="315" t="s">
        <v>530</v>
      </c>
      <c r="C26" s="315">
        <v>21421</v>
      </c>
      <c r="D26" s="319">
        <v>43249</v>
      </c>
      <c r="E26" s="315" t="s">
        <v>517</v>
      </c>
      <c r="F26" s="315">
        <v>621.48</v>
      </c>
      <c r="G26" s="315"/>
      <c r="H26" s="202">
        <f t="shared" si="0"/>
        <v>621.48</v>
      </c>
      <c r="I26" s="284">
        <f t="shared" si="1"/>
        <v>1</v>
      </c>
      <c r="J26">
        <v>724.3</v>
      </c>
      <c r="K26">
        <v>748.14</v>
      </c>
      <c r="L26">
        <v>23.84</v>
      </c>
      <c r="M26"/>
      <c r="N26"/>
      <c r="O26"/>
      <c r="P26" s="202">
        <f t="shared" si="2"/>
        <v>724.3</v>
      </c>
      <c r="Q26" s="282">
        <f t="shared" si="3"/>
        <v>1</v>
      </c>
      <c r="R26" s="202">
        <f t="shared" si="4"/>
        <v>748.14</v>
      </c>
      <c r="S26" s="282">
        <f t="shared" si="5"/>
        <v>1</v>
      </c>
      <c r="T26" s="202">
        <f t="shared" si="6"/>
        <v>23.84</v>
      </c>
      <c r="U26" s="282">
        <f t="shared" si="7"/>
        <v>1</v>
      </c>
      <c r="V26" s="8"/>
    </row>
    <row r="27" spans="1:22" ht="15">
      <c r="A27" s="324">
        <v>605460005</v>
      </c>
      <c r="B27" s="315" t="s">
        <v>447</v>
      </c>
      <c r="C27" s="315">
        <v>32500</v>
      </c>
      <c r="D27" s="319">
        <v>44375</v>
      </c>
      <c r="E27" s="315" t="s">
        <v>521</v>
      </c>
      <c r="F27" s="315">
        <v>84615</v>
      </c>
      <c r="G27" s="315"/>
      <c r="H27" s="202">
        <f t="shared" si="0"/>
        <v>84615</v>
      </c>
      <c r="I27" s="284">
        <f t="shared" si="1"/>
        <v>1</v>
      </c>
      <c r="J27">
        <v>767.1</v>
      </c>
      <c r="K27">
        <v>774.12</v>
      </c>
      <c r="L27">
        <v>7.02</v>
      </c>
      <c r="M27"/>
      <c r="N27"/>
      <c r="O27"/>
      <c r="P27" s="202">
        <f t="shared" si="2"/>
        <v>767.1</v>
      </c>
      <c r="Q27" s="282">
        <f t="shared" si="3"/>
        <v>1</v>
      </c>
      <c r="R27" s="202">
        <f t="shared" si="4"/>
        <v>774.12</v>
      </c>
      <c r="S27" s="282">
        <f t="shared" si="5"/>
        <v>1</v>
      </c>
      <c r="T27" s="202">
        <f t="shared" si="6"/>
        <v>7.02</v>
      </c>
      <c r="U27" s="282">
        <f t="shared" si="7"/>
        <v>1</v>
      </c>
      <c r="V27" s="8"/>
    </row>
    <row r="28" spans="1:22" ht="15">
      <c r="A28" s="324">
        <v>649926003</v>
      </c>
      <c r="B28" s="315" t="s">
        <v>359</v>
      </c>
      <c r="C28" s="315">
        <v>5800</v>
      </c>
      <c r="D28" s="319">
        <v>44375</v>
      </c>
      <c r="E28" s="315" t="s">
        <v>521</v>
      </c>
      <c r="F28" s="315">
        <v>71062</v>
      </c>
      <c r="G28" s="315"/>
      <c r="H28" s="202">
        <f t="shared" si="0"/>
        <v>71062</v>
      </c>
      <c r="I28" s="284">
        <f t="shared" si="1"/>
        <v>1</v>
      </c>
      <c r="J28">
        <v>644.23</v>
      </c>
      <c r="K28">
        <v>650.13</v>
      </c>
      <c r="L28">
        <v>5.9</v>
      </c>
      <c r="M28"/>
      <c r="N28"/>
      <c r="O28"/>
      <c r="P28" s="202">
        <f t="shared" si="2"/>
        <v>644.23</v>
      </c>
      <c r="Q28" s="282">
        <f t="shared" si="3"/>
        <v>1</v>
      </c>
      <c r="R28" s="202">
        <f t="shared" si="4"/>
        <v>650.13</v>
      </c>
      <c r="S28" s="282">
        <f t="shared" si="5"/>
        <v>1</v>
      </c>
      <c r="T28" s="202">
        <f t="shared" si="6"/>
        <v>5.9</v>
      </c>
      <c r="U28" s="282">
        <f t="shared" si="7"/>
        <v>1</v>
      </c>
      <c r="V28" s="8"/>
    </row>
    <row r="29" spans="1:22" ht="15">
      <c r="A29" s="324">
        <v>655580009</v>
      </c>
      <c r="B29" s="315" t="s">
        <v>476</v>
      </c>
      <c r="C29" s="315">
        <v>8400</v>
      </c>
      <c r="D29" s="319">
        <v>44375</v>
      </c>
      <c r="E29" s="315" t="s">
        <v>521</v>
      </c>
      <c r="F29" s="315">
        <v>75901</v>
      </c>
      <c r="G29" s="315"/>
      <c r="H29" s="202">
        <f t="shared" si="0"/>
        <v>75901</v>
      </c>
      <c r="I29" s="284">
        <f t="shared" si="1"/>
        <v>1</v>
      </c>
      <c r="J29">
        <v>688.1</v>
      </c>
      <c r="K29">
        <v>694.4</v>
      </c>
      <c r="L29">
        <v>6.3</v>
      </c>
      <c r="M29"/>
      <c r="N29"/>
      <c r="O29"/>
      <c r="P29" s="202">
        <f t="shared" si="2"/>
        <v>688.1</v>
      </c>
      <c r="Q29" s="282">
        <f t="shared" si="3"/>
        <v>1</v>
      </c>
      <c r="R29" s="202">
        <f t="shared" si="4"/>
        <v>694.4</v>
      </c>
      <c r="S29" s="282">
        <f t="shared" si="5"/>
        <v>1</v>
      </c>
      <c r="T29" s="202">
        <f t="shared" si="6"/>
        <v>6.3</v>
      </c>
      <c r="U29" s="282">
        <f t="shared" si="7"/>
        <v>1</v>
      </c>
      <c r="V29" s="8"/>
    </row>
    <row r="30" spans="1:22" ht="15">
      <c r="A30" s="324">
        <v>664068004</v>
      </c>
      <c r="B30" s="315" t="s">
        <v>478</v>
      </c>
      <c r="C30" s="315">
        <v>10078</v>
      </c>
      <c r="D30" s="319">
        <v>44348</v>
      </c>
      <c r="E30" s="315" t="s">
        <v>521</v>
      </c>
      <c r="F30" s="315">
        <v>46303</v>
      </c>
      <c r="G30" s="315"/>
      <c r="H30" s="202">
        <f t="shared" si="0"/>
        <v>46303</v>
      </c>
      <c r="I30" s="284">
        <f t="shared" si="1"/>
        <v>1</v>
      </c>
      <c r="J30">
        <v>419.78</v>
      </c>
      <c r="K30">
        <v>423.61</v>
      </c>
      <c r="L30">
        <v>3.83</v>
      </c>
      <c r="M30"/>
      <c r="N30"/>
      <c r="O30"/>
      <c r="P30" s="202">
        <f t="shared" si="2"/>
        <v>419.78</v>
      </c>
      <c r="Q30" s="282">
        <f t="shared" si="3"/>
        <v>1</v>
      </c>
      <c r="R30" s="202">
        <f t="shared" si="4"/>
        <v>423.61</v>
      </c>
      <c r="S30" s="282">
        <f t="shared" si="5"/>
        <v>1</v>
      </c>
      <c r="T30" s="202">
        <f t="shared" si="6"/>
        <v>3.83</v>
      </c>
      <c r="U30" s="282">
        <f t="shared" si="7"/>
        <v>1</v>
      </c>
      <c r="V30" s="8"/>
    </row>
    <row r="31" spans="1:22" ht="15">
      <c r="A31" s="324">
        <v>665942009</v>
      </c>
      <c r="B31" s="315" t="s">
        <v>480</v>
      </c>
      <c r="C31" s="315">
        <v>9946</v>
      </c>
      <c r="D31" s="319">
        <v>44372</v>
      </c>
      <c r="E31" s="315" t="s">
        <v>521</v>
      </c>
      <c r="F31" s="315">
        <v>63976</v>
      </c>
      <c r="G31" s="315"/>
      <c r="H31" s="202">
        <f t="shared" si="0"/>
        <v>63976</v>
      </c>
      <c r="I31" s="284">
        <f t="shared" si="1"/>
        <v>1</v>
      </c>
      <c r="J31">
        <v>579.99</v>
      </c>
      <c r="K31">
        <v>585.29999999999995</v>
      </c>
      <c r="L31">
        <v>5.31</v>
      </c>
      <c r="M31"/>
      <c r="N31"/>
      <c r="O31"/>
      <c r="P31" s="202">
        <f t="shared" si="2"/>
        <v>579.99</v>
      </c>
      <c r="Q31" s="282">
        <f t="shared" si="3"/>
        <v>1</v>
      </c>
      <c r="R31" s="202">
        <f t="shared" si="4"/>
        <v>585.29999999999995</v>
      </c>
      <c r="S31" s="282">
        <f t="shared" si="5"/>
        <v>1</v>
      </c>
      <c r="T31" s="202">
        <f t="shared" si="6"/>
        <v>5.31</v>
      </c>
      <c r="U31" s="282">
        <f t="shared" si="7"/>
        <v>1</v>
      </c>
      <c r="V31" s="8"/>
    </row>
    <row r="32" spans="1:22" ht="15">
      <c r="A32" s="324">
        <v>666114004</v>
      </c>
      <c r="B32" s="315" t="s">
        <v>376</v>
      </c>
      <c r="C32" s="315">
        <v>22800</v>
      </c>
      <c r="D32" s="319">
        <v>44375</v>
      </c>
      <c r="E32" s="315" t="s">
        <v>521</v>
      </c>
      <c r="F32" s="315">
        <v>143165</v>
      </c>
      <c r="G32" s="315"/>
      <c r="H32" s="202">
        <f t="shared" si="0"/>
        <v>143165</v>
      </c>
      <c r="I32" s="284">
        <f t="shared" si="1"/>
        <v>1</v>
      </c>
      <c r="J32">
        <v>1297.9000000000001</v>
      </c>
      <c r="K32">
        <v>1309.78</v>
      </c>
      <c r="L32">
        <v>11.88</v>
      </c>
      <c r="M32"/>
      <c r="N32"/>
      <c r="O32"/>
      <c r="P32" s="202">
        <f t="shared" si="2"/>
        <v>1297.9000000000001</v>
      </c>
      <c r="Q32" s="282">
        <f t="shared" si="3"/>
        <v>1</v>
      </c>
      <c r="R32" s="202">
        <f t="shared" si="4"/>
        <v>1309.78</v>
      </c>
      <c r="S32" s="282">
        <f t="shared" si="5"/>
        <v>1</v>
      </c>
      <c r="T32" s="202">
        <f t="shared" si="6"/>
        <v>11.88</v>
      </c>
      <c r="U32" s="282">
        <f t="shared" si="7"/>
        <v>1</v>
      </c>
      <c r="V32" s="8"/>
    </row>
    <row r="33" spans="1:22" ht="15">
      <c r="A33" s="324">
        <v>588950907</v>
      </c>
      <c r="B33" s="315" t="s">
        <v>345</v>
      </c>
      <c r="C33" s="315">
        <v>26729</v>
      </c>
      <c r="D33" s="319">
        <v>44257</v>
      </c>
      <c r="E33" s="315" t="s">
        <v>517</v>
      </c>
      <c r="F33" s="315">
        <v>1550.95</v>
      </c>
      <c r="G33" s="315"/>
      <c r="H33" s="202">
        <f t="shared" si="0"/>
        <v>1550.95</v>
      </c>
      <c r="I33" s="284">
        <f t="shared" si="1"/>
        <v>1</v>
      </c>
      <c r="J33">
        <v>1882.54</v>
      </c>
      <c r="K33">
        <v>1867.03</v>
      </c>
      <c r="L33">
        <v>-15.51</v>
      </c>
      <c r="M33"/>
      <c r="N33"/>
      <c r="O33"/>
      <c r="P33" s="202">
        <f t="shared" si="2"/>
        <v>1882.54</v>
      </c>
      <c r="Q33" s="282">
        <f t="shared" si="3"/>
        <v>1</v>
      </c>
      <c r="R33" s="202">
        <f t="shared" si="4"/>
        <v>1867.03</v>
      </c>
      <c r="S33" s="282">
        <f t="shared" si="5"/>
        <v>1</v>
      </c>
      <c r="T33" s="202">
        <f t="shared" si="6"/>
        <v>-15.51</v>
      </c>
      <c r="U33" s="282">
        <f t="shared" si="7"/>
        <v>1</v>
      </c>
      <c r="V33" s="8"/>
    </row>
    <row r="34" spans="1:22" ht="15">
      <c r="A34" s="324">
        <v>588950907</v>
      </c>
      <c r="B34" s="315" t="s">
        <v>345</v>
      </c>
      <c r="C34" s="315">
        <v>26729</v>
      </c>
      <c r="D34" s="319">
        <v>43522</v>
      </c>
      <c r="E34" s="315" t="s">
        <v>517</v>
      </c>
      <c r="F34" s="315">
        <v>1903.44</v>
      </c>
      <c r="G34" s="315"/>
      <c r="H34" s="202">
        <f t="shared" si="0"/>
        <v>1903.44</v>
      </c>
      <c r="I34" s="284">
        <f t="shared" si="1"/>
        <v>1</v>
      </c>
      <c r="J34">
        <v>2158.41</v>
      </c>
      <c r="K34">
        <v>2291.36</v>
      </c>
      <c r="L34">
        <v>132.94999999999999</v>
      </c>
      <c r="M34"/>
      <c r="N34"/>
      <c r="O34"/>
      <c r="P34" s="202">
        <f t="shared" ref="P34:P69" si="14">J34-N34</f>
        <v>2158.41</v>
      </c>
      <c r="Q34" s="282">
        <f t="shared" ref="Q34:Q65" si="15">ROUND(P34/J34,10)</f>
        <v>1</v>
      </c>
      <c r="R34" s="202">
        <f t="shared" ref="R34:R69" si="16">K34-M34</f>
        <v>2291.36</v>
      </c>
      <c r="S34" s="282">
        <f t="shared" si="5"/>
        <v>1</v>
      </c>
      <c r="T34" s="202">
        <f t="shared" si="6"/>
        <v>132.94999999999999</v>
      </c>
      <c r="U34" s="282">
        <f t="shared" si="7"/>
        <v>1</v>
      </c>
      <c r="V34" s="8"/>
    </row>
    <row r="35" spans="1:22" ht="15">
      <c r="A35" s="324">
        <v>588950907</v>
      </c>
      <c r="B35" s="315" t="s">
        <v>345</v>
      </c>
      <c r="C35" s="315">
        <v>26729</v>
      </c>
      <c r="D35" s="319">
        <v>43886</v>
      </c>
      <c r="E35" s="315" t="s">
        <v>517</v>
      </c>
      <c r="F35" s="315">
        <v>1903.44</v>
      </c>
      <c r="G35" s="315"/>
      <c r="H35" s="202">
        <f t="shared" si="0"/>
        <v>1903.44</v>
      </c>
      <c r="I35" s="284">
        <f t="shared" si="1"/>
        <v>1</v>
      </c>
      <c r="J35">
        <v>2065.61</v>
      </c>
      <c r="K35">
        <v>2291.36</v>
      </c>
      <c r="L35">
        <v>225.75</v>
      </c>
      <c r="M35"/>
      <c r="N35"/>
      <c r="O35"/>
      <c r="P35" s="202">
        <f t="shared" si="14"/>
        <v>2065.61</v>
      </c>
      <c r="Q35" s="282">
        <f t="shared" si="15"/>
        <v>1</v>
      </c>
      <c r="R35" s="202">
        <f t="shared" si="16"/>
        <v>2291.36</v>
      </c>
      <c r="S35" s="282">
        <f t="shared" si="5"/>
        <v>1</v>
      </c>
      <c r="T35" s="202">
        <f t="shared" si="6"/>
        <v>225.75</v>
      </c>
      <c r="U35" s="282">
        <f t="shared" si="7"/>
        <v>1</v>
      </c>
      <c r="V35" s="8"/>
    </row>
    <row r="36" spans="1:22" ht="15">
      <c r="A36" s="324">
        <v>686930009</v>
      </c>
      <c r="B36" s="315" t="s">
        <v>503</v>
      </c>
      <c r="C36" s="315">
        <v>2581</v>
      </c>
      <c r="D36" s="319">
        <v>44371</v>
      </c>
      <c r="E36" s="315" t="s">
        <v>521</v>
      </c>
      <c r="F36" s="315">
        <v>35575</v>
      </c>
      <c r="G36" s="315"/>
      <c r="H36" s="202">
        <f t="shared" si="0"/>
        <v>35575</v>
      </c>
      <c r="I36" s="284">
        <f t="shared" si="1"/>
        <v>1</v>
      </c>
      <c r="J36">
        <v>322.52</v>
      </c>
      <c r="K36">
        <v>325.47000000000003</v>
      </c>
      <c r="L36">
        <v>2.95</v>
      </c>
      <c r="M36"/>
      <c r="N36"/>
      <c r="O36"/>
      <c r="P36" s="202">
        <f t="shared" si="14"/>
        <v>322.52</v>
      </c>
      <c r="Q36" s="282">
        <f t="shared" si="15"/>
        <v>1</v>
      </c>
      <c r="R36" s="202">
        <f t="shared" si="16"/>
        <v>325.47000000000003</v>
      </c>
      <c r="S36" s="282">
        <f t="shared" si="5"/>
        <v>1</v>
      </c>
      <c r="T36" s="202">
        <f t="shared" si="6"/>
        <v>2.95</v>
      </c>
      <c r="U36" s="282">
        <f t="shared" si="7"/>
        <v>1</v>
      </c>
      <c r="V36" s="8"/>
    </row>
    <row r="37" spans="1:22" ht="15">
      <c r="A37" s="324">
        <v>803054204</v>
      </c>
      <c r="B37" s="315" t="s">
        <v>489</v>
      </c>
      <c r="C37" s="315">
        <v>3900</v>
      </c>
      <c r="D37" s="319">
        <v>42877</v>
      </c>
      <c r="E37" s="315" t="s">
        <v>529</v>
      </c>
      <c r="F37" s="315">
        <v>1542</v>
      </c>
      <c r="G37" s="315"/>
      <c r="H37" s="202">
        <f t="shared" si="0"/>
        <v>1542</v>
      </c>
      <c r="I37" s="284">
        <f t="shared" si="1"/>
        <v>1</v>
      </c>
      <c r="J37">
        <v>1542</v>
      </c>
      <c r="K37">
        <v>1542</v>
      </c>
      <c r="L37">
        <v>0</v>
      </c>
      <c r="M37"/>
      <c r="N37"/>
      <c r="O37"/>
      <c r="P37" s="202">
        <f t="shared" si="14"/>
        <v>1542</v>
      </c>
      <c r="Q37" s="282">
        <f t="shared" si="15"/>
        <v>1</v>
      </c>
      <c r="R37" s="202">
        <f t="shared" si="16"/>
        <v>1542</v>
      </c>
      <c r="S37" s="282">
        <f t="shared" si="5"/>
        <v>1</v>
      </c>
      <c r="T37" s="202">
        <f t="shared" si="6"/>
        <v>0</v>
      </c>
      <c r="U37" s="282" t="e">
        <f t="shared" si="7"/>
        <v>#DIV/0!</v>
      </c>
      <c r="V37" s="8"/>
    </row>
    <row r="38" spans="1:22" ht="15">
      <c r="A38" s="324">
        <v>803054204</v>
      </c>
      <c r="B38" s="315" t="s">
        <v>489</v>
      </c>
      <c r="C38" s="315">
        <v>5050</v>
      </c>
      <c r="D38" s="319">
        <v>43249</v>
      </c>
      <c r="E38" s="315" t="s">
        <v>529</v>
      </c>
      <c r="F38" s="315">
        <v>2149.5300000000002</v>
      </c>
      <c r="G38" s="315"/>
      <c r="H38" s="202">
        <f t="shared" si="0"/>
        <v>2149.5300000000002</v>
      </c>
      <c r="I38" s="284">
        <f t="shared" si="1"/>
        <v>1</v>
      </c>
      <c r="J38">
        <v>2149.5300000000002</v>
      </c>
      <c r="K38">
        <v>2149.5300000000002</v>
      </c>
      <c r="L38">
        <v>0</v>
      </c>
      <c r="M38"/>
      <c r="N38"/>
      <c r="O38"/>
      <c r="P38" s="202">
        <f t="shared" si="14"/>
        <v>2149.5300000000002</v>
      </c>
      <c r="Q38" s="282">
        <f t="shared" si="15"/>
        <v>1</v>
      </c>
      <c r="R38" s="202">
        <f t="shared" si="16"/>
        <v>2149.5300000000002</v>
      </c>
      <c r="S38" s="282">
        <f t="shared" si="5"/>
        <v>1</v>
      </c>
      <c r="T38" s="202">
        <f t="shared" si="6"/>
        <v>0</v>
      </c>
      <c r="U38" s="282" t="e">
        <f t="shared" si="7"/>
        <v>#DIV/0!</v>
      </c>
      <c r="V38" s="8"/>
    </row>
    <row r="39" spans="1:22" ht="15">
      <c r="A39" s="324">
        <v>803054204</v>
      </c>
      <c r="B39" s="315" t="s">
        <v>489</v>
      </c>
      <c r="C39" s="315">
        <v>8380</v>
      </c>
      <c r="D39" s="319">
        <v>43613</v>
      </c>
      <c r="E39" s="315" t="s">
        <v>529</v>
      </c>
      <c r="F39" s="315">
        <v>3610.45</v>
      </c>
      <c r="G39" s="315"/>
      <c r="H39" s="202">
        <f t="shared" si="0"/>
        <v>3610.45</v>
      </c>
      <c r="I39" s="284">
        <f t="shared" si="1"/>
        <v>1</v>
      </c>
      <c r="J39">
        <v>3610.45</v>
      </c>
      <c r="K39">
        <v>3610.45</v>
      </c>
      <c r="L39">
        <v>0</v>
      </c>
      <c r="M39"/>
      <c r="N39"/>
      <c r="O39"/>
      <c r="P39" s="202">
        <f t="shared" si="14"/>
        <v>3610.45</v>
      </c>
      <c r="Q39" s="282">
        <f t="shared" si="15"/>
        <v>1</v>
      </c>
      <c r="R39" s="202">
        <f t="shared" si="16"/>
        <v>3610.45</v>
      </c>
      <c r="S39" s="282">
        <f t="shared" si="5"/>
        <v>1</v>
      </c>
      <c r="T39" s="202">
        <f t="shared" si="6"/>
        <v>0</v>
      </c>
      <c r="U39" s="282" t="e">
        <f t="shared" si="7"/>
        <v>#DIV/0!</v>
      </c>
      <c r="V39" s="8"/>
    </row>
    <row r="40" spans="1:22" ht="15">
      <c r="A40" s="324">
        <v>803054204</v>
      </c>
      <c r="B40" s="315" t="s">
        <v>489</v>
      </c>
      <c r="C40" s="315">
        <v>6980</v>
      </c>
      <c r="D40" s="319">
        <v>43984</v>
      </c>
      <c r="E40" s="315" t="s">
        <v>529</v>
      </c>
      <c r="F40" s="315">
        <v>3116.68</v>
      </c>
      <c r="G40" s="315"/>
      <c r="H40" s="202">
        <f t="shared" si="0"/>
        <v>3116.68</v>
      </c>
      <c r="I40" s="284">
        <f t="shared" si="1"/>
        <v>1</v>
      </c>
      <c r="J40">
        <v>3116.68</v>
      </c>
      <c r="K40">
        <v>3116.68</v>
      </c>
      <c r="L40">
        <v>0</v>
      </c>
      <c r="M40"/>
      <c r="N40"/>
      <c r="O40"/>
      <c r="P40" s="202">
        <f t="shared" si="14"/>
        <v>3116.68</v>
      </c>
      <c r="Q40" s="282">
        <f t="shared" si="15"/>
        <v>1</v>
      </c>
      <c r="R40" s="202">
        <f t="shared" si="16"/>
        <v>3116.68</v>
      </c>
      <c r="S40" s="282">
        <f t="shared" si="5"/>
        <v>1</v>
      </c>
      <c r="T40" s="202">
        <f t="shared" si="6"/>
        <v>0</v>
      </c>
      <c r="U40" s="282" t="e">
        <f t="shared" si="7"/>
        <v>#DIV/0!</v>
      </c>
      <c r="V40" s="8"/>
    </row>
    <row r="41" spans="1:22" ht="15">
      <c r="A41" s="324" t="s">
        <v>402</v>
      </c>
      <c r="B41" s="315" t="s">
        <v>494</v>
      </c>
      <c r="C41" s="315">
        <v>19800</v>
      </c>
      <c r="D41" s="319">
        <v>44328</v>
      </c>
      <c r="E41" s="315" t="s">
        <v>529</v>
      </c>
      <c r="F41" s="315">
        <v>0</v>
      </c>
      <c r="G41" s="315"/>
      <c r="H41" s="202">
        <f t="shared" si="0"/>
        <v>0</v>
      </c>
      <c r="I41" s="284" t="e">
        <f t="shared" si="1"/>
        <v>#DIV/0!</v>
      </c>
      <c r="J41">
        <v>0</v>
      </c>
      <c r="K41">
        <v>0</v>
      </c>
      <c r="L41">
        <v>0</v>
      </c>
      <c r="M41"/>
      <c r="N41"/>
      <c r="O41"/>
      <c r="P41" s="202">
        <f t="shared" si="14"/>
        <v>0</v>
      </c>
      <c r="Q41" s="282" t="e">
        <f t="shared" si="15"/>
        <v>#DIV/0!</v>
      </c>
      <c r="R41" s="202">
        <f t="shared" si="16"/>
        <v>0</v>
      </c>
      <c r="S41" s="282" t="e">
        <f t="shared" si="5"/>
        <v>#DIV/0!</v>
      </c>
      <c r="T41" s="202">
        <f t="shared" si="6"/>
        <v>0</v>
      </c>
      <c r="U41" s="282" t="e">
        <f t="shared" si="7"/>
        <v>#DIV/0!</v>
      </c>
      <c r="V41" s="8"/>
    </row>
    <row r="42" spans="1:22" ht="15">
      <c r="A42" s="324">
        <v>712459908</v>
      </c>
      <c r="B42" s="315" t="s">
        <v>317</v>
      </c>
      <c r="C42" s="315">
        <v>3260</v>
      </c>
      <c r="D42" s="319">
        <v>43951</v>
      </c>
      <c r="E42" s="315" t="s">
        <v>515</v>
      </c>
      <c r="F42" s="315">
        <v>7302.4</v>
      </c>
      <c r="G42" s="315"/>
      <c r="H42" s="202">
        <f t="shared" si="0"/>
        <v>7302.4</v>
      </c>
      <c r="I42" s="284">
        <f t="shared" si="1"/>
        <v>1</v>
      </c>
      <c r="J42">
        <v>7489.26</v>
      </c>
      <c r="K42">
        <v>8006.58</v>
      </c>
      <c r="L42">
        <v>517.32000000000005</v>
      </c>
      <c r="M42"/>
      <c r="N42"/>
      <c r="O42"/>
      <c r="P42" s="202">
        <f t="shared" si="14"/>
        <v>7489.26</v>
      </c>
      <c r="Q42" s="282">
        <f t="shared" si="15"/>
        <v>1</v>
      </c>
      <c r="R42" s="202">
        <f t="shared" si="16"/>
        <v>8006.58</v>
      </c>
      <c r="S42" s="282">
        <f t="shared" si="5"/>
        <v>1</v>
      </c>
      <c r="T42" s="202">
        <f t="shared" si="6"/>
        <v>517.32000000000005</v>
      </c>
      <c r="U42" s="282">
        <f t="shared" si="7"/>
        <v>1</v>
      </c>
      <c r="V42" s="8"/>
    </row>
    <row r="43" spans="1:22" ht="15">
      <c r="A43" s="324">
        <v>717158901</v>
      </c>
      <c r="B43" s="315" t="s">
        <v>330</v>
      </c>
      <c r="C43" s="315">
        <v>25642</v>
      </c>
      <c r="D43" s="319">
        <v>43962</v>
      </c>
      <c r="E43" s="315" t="s">
        <v>515</v>
      </c>
      <c r="F43" s="315">
        <v>622.84</v>
      </c>
      <c r="G43" s="315"/>
      <c r="H43" s="202">
        <f t="shared" si="0"/>
        <v>622.84</v>
      </c>
      <c r="I43" s="284">
        <f t="shared" si="1"/>
        <v>1</v>
      </c>
      <c r="J43">
        <v>637.02</v>
      </c>
      <c r="K43">
        <v>682.9</v>
      </c>
      <c r="L43">
        <v>45.88</v>
      </c>
      <c r="M43"/>
      <c r="N43"/>
      <c r="O43"/>
      <c r="P43" s="202">
        <f t="shared" si="14"/>
        <v>637.02</v>
      </c>
      <c r="Q43" s="282">
        <f t="shared" si="15"/>
        <v>1</v>
      </c>
      <c r="R43" s="202">
        <f t="shared" si="16"/>
        <v>682.9</v>
      </c>
      <c r="S43" s="282">
        <f t="shared" si="5"/>
        <v>1</v>
      </c>
      <c r="T43" s="202">
        <f t="shared" si="6"/>
        <v>45.88</v>
      </c>
      <c r="U43" s="282">
        <f t="shared" si="7"/>
        <v>1</v>
      </c>
      <c r="V43" s="8"/>
    </row>
    <row r="44" spans="1:22" ht="15">
      <c r="A44" s="324">
        <v>717158901</v>
      </c>
      <c r="B44" s="315" t="s">
        <v>330</v>
      </c>
      <c r="C44" s="315">
        <v>25642</v>
      </c>
      <c r="D44" s="319">
        <v>44172</v>
      </c>
      <c r="E44" s="315" t="s">
        <v>515</v>
      </c>
      <c r="F44" s="315">
        <v>622.84</v>
      </c>
      <c r="G44" s="315"/>
      <c r="H44" s="202">
        <f t="shared" ref="H44:H57" si="17">F44-G44</f>
        <v>622.84</v>
      </c>
      <c r="I44" s="284">
        <f t="shared" ref="I44:I57" si="18">ROUND(H44/F44,10)</f>
        <v>1</v>
      </c>
      <c r="J44">
        <v>699.43</v>
      </c>
      <c r="K44">
        <v>682.9</v>
      </c>
      <c r="L44">
        <v>-16.53</v>
      </c>
      <c r="M44"/>
      <c r="N44"/>
      <c r="O44"/>
      <c r="P44" s="202">
        <f t="shared" si="14"/>
        <v>699.43</v>
      </c>
      <c r="Q44" s="282">
        <f t="shared" si="15"/>
        <v>1</v>
      </c>
      <c r="R44" s="202">
        <f t="shared" si="16"/>
        <v>682.9</v>
      </c>
      <c r="S44" s="282">
        <f t="shared" ref="S44:S57" si="19">ROUND(R44/K44,10)</f>
        <v>1</v>
      </c>
      <c r="T44" s="202">
        <f t="shared" ref="T44:T57" si="20">L44-O44</f>
        <v>-16.53</v>
      </c>
      <c r="U44" s="282">
        <f t="shared" ref="U44:U57" si="21">ROUND(T44/L44,10)</f>
        <v>1</v>
      </c>
      <c r="V44" s="8"/>
    </row>
    <row r="45" spans="1:22" ht="15">
      <c r="A45" s="324">
        <v>733337901</v>
      </c>
      <c r="B45" s="315" t="s">
        <v>474</v>
      </c>
      <c r="C45" s="315">
        <v>3335</v>
      </c>
      <c r="D45" s="319">
        <v>43956</v>
      </c>
      <c r="E45" s="315" t="s">
        <v>515</v>
      </c>
      <c r="F45" s="315">
        <v>1604.97</v>
      </c>
      <c r="G45" s="315"/>
      <c r="H45" s="202">
        <f t="shared" si="17"/>
        <v>1604.97</v>
      </c>
      <c r="I45" s="284">
        <f t="shared" si="18"/>
        <v>1</v>
      </c>
      <c r="J45">
        <v>1662.92</v>
      </c>
      <c r="K45">
        <v>1759.74</v>
      </c>
      <c r="L45">
        <v>96.82</v>
      </c>
      <c r="M45"/>
      <c r="N45"/>
      <c r="O45"/>
      <c r="P45" s="202">
        <f t="shared" si="14"/>
        <v>1662.92</v>
      </c>
      <c r="Q45" s="282">
        <f t="shared" si="15"/>
        <v>1</v>
      </c>
      <c r="R45" s="202">
        <f t="shared" si="16"/>
        <v>1759.74</v>
      </c>
      <c r="S45" s="282">
        <f t="shared" si="19"/>
        <v>1</v>
      </c>
      <c r="T45" s="202">
        <f t="shared" si="20"/>
        <v>96.82</v>
      </c>
      <c r="U45" s="282">
        <f t="shared" si="21"/>
        <v>1</v>
      </c>
      <c r="V45" s="8"/>
    </row>
    <row r="46" spans="1:22" ht="15">
      <c r="A46" s="324" t="s">
        <v>319</v>
      </c>
      <c r="B46" s="315" t="s">
        <v>451</v>
      </c>
      <c r="C46" s="315">
        <v>10600</v>
      </c>
      <c r="D46" s="319">
        <v>44323</v>
      </c>
      <c r="E46" s="315" t="s">
        <v>529</v>
      </c>
      <c r="F46" s="315">
        <v>0</v>
      </c>
      <c r="G46" s="315"/>
      <c r="H46" s="202">
        <f t="shared" si="17"/>
        <v>0</v>
      </c>
      <c r="I46" s="284" t="e">
        <f t="shared" si="18"/>
        <v>#DIV/0!</v>
      </c>
      <c r="J46">
        <v>0</v>
      </c>
      <c r="K46">
        <v>0</v>
      </c>
      <c r="L46">
        <v>0</v>
      </c>
      <c r="M46"/>
      <c r="N46"/>
      <c r="O46"/>
      <c r="P46" s="202">
        <f t="shared" si="14"/>
        <v>0</v>
      </c>
      <c r="Q46" s="282" t="e">
        <f t="shared" si="15"/>
        <v>#DIV/0!</v>
      </c>
      <c r="R46" s="202">
        <f t="shared" si="16"/>
        <v>0</v>
      </c>
      <c r="S46" s="282" t="e">
        <f t="shared" si="19"/>
        <v>#DIV/0!</v>
      </c>
      <c r="T46" s="202">
        <f t="shared" si="20"/>
        <v>0</v>
      </c>
      <c r="U46" s="282" t="e">
        <f t="shared" si="21"/>
        <v>#DIV/0!</v>
      </c>
      <c r="V46" s="8"/>
    </row>
    <row r="47" spans="1:22" ht="15">
      <c r="A47" s="324">
        <v>294821608</v>
      </c>
      <c r="B47" s="315" t="s">
        <v>461</v>
      </c>
      <c r="C47" s="315">
        <v>21957.112000000001</v>
      </c>
      <c r="D47" s="319">
        <v>44302</v>
      </c>
      <c r="E47" s="315" t="s">
        <v>529</v>
      </c>
      <c r="F47" s="315">
        <v>0</v>
      </c>
      <c r="G47" s="315"/>
      <c r="H47" s="202">
        <f t="shared" si="17"/>
        <v>0</v>
      </c>
      <c r="I47" s="284" t="e">
        <f t="shared" si="18"/>
        <v>#DIV/0!</v>
      </c>
      <c r="J47">
        <v>0</v>
      </c>
      <c r="K47">
        <v>0</v>
      </c>
      <c r="L47">
        <v>0</v>
      </c>
      <c r="M47"/>
      <c r="N47"/>
      <c r="O47"/>
      <c r="P47" s="202">
        <f t="shared" si="14"/>
        <v>0</v>
      </c>
      <c r="Q47" s="282" t="e">
        <f t="shared" si="15"/>
        <v>#DIV/0!</v>
      </c>
      <c r="R47" s="202">
        <f t="shared" si="16"/>
        <v>0</v>
      </c>
      <c r="S47" s="282" t="e">
        <f t="shared" si="19"/>
        <v>#DIV/0!</v>
      </c>
      <c r="T47" s="202">
        <f t="shared" si="20"/>
        <v>0</v>
      </c>
      <c r="U47" s="282" t="e">
        <f t="shared" si="21"/>
        <v>#DIV/0!</v>
      </c>
      <c r="V47" s="8"/>
    </row>
    <row r="48" spans="1:22" ht="15">
      <c r="A48" s="324">
        <v>661650903</v>
      </c>
      <c r="B48" s="315" t="s">
        <v>490</v>
      </c>
      <c r="C48" s="315">
        <v>8616</v>
      </c>
      <c r="D48" s="319">
        <v>44375</v>
      </c>
      <c r="E48" s="315" t="s">
        <v>521</v>
      </c>
      <c r="F48" s="315">
        <v>40906</v>
      </c>
      <c r="G48" s="315"/>
      <c r="H48" s="202">
        <f t="shared" si="17"/>
        <v>40906</v>
      </c>
      <c r="I48" s="284">
        <f t="shared" si="18"/>
        <v>1</v>
      </c>
      <c r="J48">
        <v>370.84</v>
      </c>
      <c r="K48">
        <v>374.24</v>
      </c>
      <c r="L48">
        <v>3.4</v>
      </c>
      <c r="M48"/>
      <c r="N48"/>
      <c r="O48"/>
      <c r="P48" s="202">
        <f t="shared" si="14"/>
        <v>370.84</v>
      </c>
      <c r="Q48" s="282">
        <f t="shared" si="15"/>
        <v>1</v>
      </c>
      <c r="R48" s="202">
        <f t="shared" si="16"/>
        <v>374.24</v>
      </c>
      <c r="S48" s="282">
        <f t="shared" si="19"/>
        <v>1</v>
      </c>
      <c r="T48" s="202">
        <f t="shared" si="20"/>
        <v>3.4</v>
      </c>
      <c r="U48" s="282">
        <f t="shared" si="21"/>
        <v>1</v>
      </c>
      <c r="V48" s="8"/>
    </row>
    <row r="49" spans="1:22" ht="15">
      <c r="A49" s="324" t="s">
        <v>472</v>
      </c>
      <c r="B49" s="315" t="s">
        <v>473</v>
      </c>
      <c r="C49" s="315">
        <v>8300</v>
      </c>
      <c r="D49" s="319">
        <v>44342</v>
      </c>
      <c r="E49" s="315" t="s">
        <v>519</v>
      </c>
      <c r="F49" s="315">
        <v>0</v>
      </c>
      <c r="G49" s="315"/>
      <c r="H49" s="202">
        <f t="shared" si="17"/>
        <v>0</v>
      </c>
      <c r="I49" s="284" t="e">
        <f t="shared" si="18"/>
        <v>#DIV/0!</v>
      </c>
      <c r="J49">
        <v>0</v>
      </c>
      <c r="K49">
        <v>0</v>
      </c>
      <c r="L49">
        <v>0</v>
      </c>
      <c r="M49"/>
      <c r="N49"/>
      <c r="O49"/>
      <c r="P49" s="202">
        <f t="shared" si="14"/>
        <v>0</v>
      </c>
      <c r="Q49" s="282" t="e">
        <f t="shared" si="15"/>
        <v>#DIV/0!</v>
      </c>
      <c r="R49" s="202">
        <f t="shared" si="16"/>
        <v>0</v>
      </c>
      <c r="S49" s="282" t="e">
        <f t="shared" si="19"/>
        <v>#DIV/0!</v>
      </c>
      <c r="T49" s="202">
        <f t="shared" si="20"/>
        <v>0</v>
      </c>
      <c r="U49" s="282" t="e">
        <f t="shared" si="21"/>
        <v>#DIV/0!</v>
      </c>
      <c r="V49" s="8"/>
    </row>
    <row r="50" spans="1:22" ht="15">
      <c r="A50" s="324" t="s">
        <v>500</v>
      </c>
      <c r="B50" s="315" t="s">
        <v>501</v>
      </c>
      <c r="C50" s="315">
        <v>2852</v>
      </c>
      <c r="D50" s="319">
        <v>42877</v>
      </c>
      <c r="E50" s="315" t="s">
        <v>517</v>
      </c>
      <c r="F50" s="315">
        <v>639.38</v>
      </c>
      <c r="G50" s="315"/>
      <c r="H50" s="202">
        <f t="shared" si="17"/>
        <v>639.38</v>
      </c>
      <c r="I50" s="284">
        <f t="shared" si="18"/>
        <v>1</v>
      </c>
      <c r="J50">
        <v>711.41</v>
      </c>
      <c r="K50">
        <v>769.69</v>
      </c>
      <c r="L50">
        <v>58.28</v>
      </c>
      <c r="M50"/>
      <c r="N50"/>
      <c r="O50"/>
      <c r="P50" s="202">
        <f t="shared" si="14"/>
        <v>711.41</v>
      </c>
      <c r="Q50" s="282">
        <f t="shared" si="15"/>
        <v>1</v>
      </c>
      <c r="R50" s="202">
        <f t="shared" si="16"/>
        <v>769.69</v>
      </c>
      <c r="S50" s="282">
        <f t="shared" si="19"/>
        <v>1</v>
      </c>
      <c r="T50" s="202">
        <f t="shared" si="20"/>
        <v>58.28</v>
      </c>
      <c r="U50" s="282">
        <f t="shared" si="21"/>
        <v>1</v>
      </c>
      <c r="V50" s="8"/>
    </row>
    <row r="51" spans="1:22" ht="15">
      <c r="A51" s="324" t="s">
        <v>500</v>
      </c>
      <c r="B51" s="315" t="s">
        <v>501</v>
      </c>
      <c r="C51" s="315">
        <v>3682</v>
      </c>
      <c r="D51" s="319">
        <v>43242</v>
      </c>
      <c r="E51" s="315" t="s">
        <v>517</v>
      </c>
      <c r="F51" s="315">
        <v>854.59</v>
      </c>
      <c r="G51" s="315"/>
      <c r="H51" s="202">
        <f t="shared" si="17"/>
        <v>854.59</v>
      </c>
      <c r="I51" s="284">
        <f t="shared" si="18"/>
        <v>1</v>
      </c>
      <c r="J51">
        <v>1007.73</v>
      </c>
      <c r="K51">
        <v>1028.76</v>
      </c>
      <c r="L51">
        <v>21.03</v>
      </c>
      <c r="M51"/>
      <c r="N51"/>
      <c r="O51"/>
      <c r="P51" s="202">
        <f t="shared" si="14"/>
        <v>1007.73</v>
      </c>
      <c r="Q51" s="282">
        <f t="shared" si="15"/>
        <v>1</v>
      </c>
      <c r="R51" s="202">
        <f t="shared" si="16"/>
        <v>1028.76</v>
      </c>
      <c r="S51" s="282">
        <f t="shared" si="19"/>
        <v>1</v>
      </c>
      <c r="T51" s="202">
        <f t="shared" si="20"/>
        <v>21.03</v>
      </c>
      <c r="U51" s="282">
        <f t="shared" si="21"/>
        <v>1</v>
      </c>
      <c r="V51" s="8"/>
    </row>
    <row r="52" spans="1:22">
      <c r="A52" s="320" t="s">
        <v>500</v>
      </c>
      <c r="B52" t="s">
        <v>501</v>
      </c>
      <c r="C52">
        <v>8805</v>
      </c>
      <c r="D52" s="1">
        <v>43612</v>
      </c>
      <c r="E52" t="s">
        <v>517</v>
      </c>
      <c r="F52">
        <v>2090.09</v>
      </c>
      <c r="G52"/>
      <c r="H52" s="202">
        <f t="shared" si="17"/>
        <v>2090.09</v>
      </c>
      <c r="I52" s="284">
        <f t="shared" si="18"/>
        <v>1</v>
      </c>
      <c r="J52">
        <v>2330.4499999999998</v>
      </c>
      <c r="K52">
        <v>2516.0500000000002</v>
      </c>
      <c r="L52">
        <v>185.6</v>
      </c>
      <c r="M52"/>
      <c r="N52"/>
      <c r="O52"/>
      <c r="P52" s="202">
        <f t="shared" si="14"/>
        <v>2330.4499999999998</v>
      </c>
      <c r="Q52" s="282">
        <f t="shared" si="15"/>
        <v>1</v>
      </c>
      <c r="R52" s="202">
        <f t="shared" si="16"/>
        <v>2516.0500000000002</v>
      </c>
      <c r="S52" s="282">
        <f t="shared" si="19"/>
        <v>1</v>
      </c>
      <c r="T52" s="202">
        <f t="shared" si="20"/>
        <v>185.6</v>
      </c>
      <c r="U52" s="282">
        <f t="shared" si="21"/>
        <v>1</v>
      </c>
      <c r="V52" s="8"/>
    </row>
    <row r="53" spans="1:22">
      <c r="A53" s="320" t="s">
        <v>500</v>
      </c>
      <c r="B53" t="s">
        <v>501</v>
      </c>
      <c r="C53">
        <v>8805</v>
      </c>
      <c r="D53" s="1">
        <v>44004</v>
      </c>
      <c r="E53" t="s">
        <v>517</v>
      </c>
      <c r="F53">
        <v>2206.1999999999998</v>
      </c>
      <c r="G53"/>
      <c r="H53" s="202">
        <f t="shared" si="17"/>
        <v>2206.1999999999998</v>
      </c>
      <c r="I53" s="284">
        <f t="shared" si="18"/>
        <v>1</v>
      </c>
      <c r="J53">
        <v>2475.25</v>
      </c>
      <c r="K53">
        <v>2655.82</v>
      </c>
      <c r="L53">
        <v>180.57</v>
      </c>
      <c r="M53"/>
      <c r="N53"/>
      <c r="O53"/>
      <c r="P53" s="202">
        <f t="shared" si="14"/>
        <v>2475.25</v>
      </c>
      <c r="Q53" s="282">
        <f t="shared" si="15"/>
        <v>1</v>
      </c>
      <c r="R53" s="202">
        <f t="shared" si="16"/>
        <v>2655.82</v>
      </c>
      <c r="S53" s="282">
        <f t="shared" si="19"/>
        <v>1</v>
      </c>
      <c r="T53" s="202">
        <f t="shared" si="20"/>
        <v>180.57</v>
      </c>
      <c r="U53" s="282">
        <f t="shared" si="21"/>
        <v>1</v>
      </c>
      <c r="V53" s="8"/>
    </row>
    <row r="54" spans="1:22">
      <c r="A54" s="320">
        <v>925458101</v>
      </c>
      <c r="B54" t="s">
        <v>511</v>
      </c>
      <c r="C54">
        <v>3400</v>
      </c>
      <c r="D54" s="1">
        <v>44313</v>
      </c>
      <c r="E54" t="s">
        <v>529</v>
      </c>
      <c r="F54">
        <v>156.66999999999999</v>
      </c>
      <c r="G54"/>
      <c r="H54" s="202">
        <f t="shared" si="17"/>
        <v>156.66999999999999</v>
      </c>
      <c r="I54" s="284">
        <f t="shared" si="18"/>
        <v>1</v>
      </c>
      <c r="J54">
        <v>156.66999999999999</v>
      </c>
      <c r="K54">
        <v>156.66999999999999</v>
      </c>
      <c r="L54">
        <v>0</v>
      </c>
      <c r="M54"/>
      <c r="N54"/>
      <c r="O54"/>
      <c r="P54" s="202">
        <f t="shared" si="14"/>
        <v>156.66999999999999</v>
      </c>
      <c r="Q54" s="282">
        <f t="shared" si="15"/>
        <v>1</v>
      </c>
      <c r="R54" s="202">
        <f t="shared" si="16"/>
        <v>156.66999999999999</v>
      </c>
      <c r="S54" s="282">
        <f t="shared" si="19"/>
        <v>1</v>
      </c>
      <c r="T54" s="202">
        <f t="shared" si="20"/>
        <v>0</v>
      </c>
      <c r="U54" s="282" t="e">
        <f t="shared" si="21"/>
        <v>#DIV/0!</v>
      </c>
      <c r="V54" s="8"/>
    </row>
    <row r="55" spans="1:22">
      <c r="A55" s="320" t="s">
        <v>495</v>
      </c>
      <c r="B55" t="s">
        <v>496</v>
      </c>
      <c r="C55">
        <v>28840</v>
      </c>
      <c r="D55" s="1">
        <v>44330</v>
      </c>
      <c r="E55" t="s">
        <v>519</v>
      </c>
      <c r="F55">
        <v>0</v>
      </c>
      <c r="G55"/>
      <c r="H55" s="202">
        <f t="shared" si="17"/>
        <v>0</v>
      </c>
      <c r="I55" s="284" t="e">
        <f t="shared" si="18"/>
        <v>#DIV/0!</v>
      </c>
      <c r="J55">
        <v>0</v>
      </c>
      <c r="K55">
        <v>0</v>
      </c>
      <c r="L55">
        <v>0</v>
      </c>
      <c r="M55"/>
      <c r="N55"/>
      <c r="O55"/>
      <c r="P55" s="202">
        <f t="shared" si="14"/>
        <v>0</v>
      </c>
      <c r="Q55" s="282" t="e">
        <f t="shared" si="15"/>
        <v>#DIV/0!</v>
      </c>
      <c r="R55" s="202">
        <f t="shared" si="16"/>
        <v>0</v>
      </c>
      <c r="S55" s="282" t="e">
        <f t="shared" si="19"/>
        <v>#DIV/0!</v>
      </c>
      <c r="T55" s="202">
        <f t="shared" si="20"/>
        <v>0</v>
      </c>
      <c r="U55" s="282" t="e">
        <f t="shared" si="21"/>
        <v>#DIV/0!</v>
      </c>
      <c r="V55" s="8"/>
    </row>
    <row r="56" spans="1:22">
      <c r="A56" s="320" t="s">
        <v>467</v>
      </c>
      <c r="B56" t="s">
        <v>350</v>
      </c>
      <c r="C56">
        <v>6140</v>
      </c>
      <c r="D56" s="1">
        <v>44306</v>
      </c>
      <c r="E56" t="s">
        <v>515</v>
      </c>
      <c r="F56">
        <v>1375.36</v>
      </c>
      <c r="G56"/>
      <c r="H56" s="202">
        <f t="shared" si="17"/>
        <v>1375.36</v>
      </c>
      <c r="I56" s="284">
        <f t="shared" si="18"/>
        <v>1</v>
      </c>
      <c r="J56">
        <v>1496.66</v>
      </c>
      <c r="K56">
        <v>1507.99</v>
      </c>
      <c r="L56">
        <v>11.33</v>
      </c>
      <c r="M56"/>
      <c r="N56"/>
      <c r="O56"/>
      <c r="P56" s="202">
        <f t="shared" si="14"/>
        <v>1496.66</v>
      </c>
      <c r="Q56" s="282">
        <f t="shared" si="15"/>
        <v>1</v>
      </c>
      <c r="R56" s="202">
        <f t="shared" si="16"/>
        <v>1507.99</v>
      </c>
      <c r="S56" s="282">
        <f t="shared" si="19"/>
        <v>1</v>
      </c>
      <c r="T56" s="202">
        <f t="shared" si="20"/>
        <v>11.33</v>
      </c>
      <c r="U56" s="282">
        <f t="shared" si="21"/>
        <v>1</v>
      </c>
      <c r="V56" s="8"/>
    </row>
    <row r="57" spans="1:22">
      <c r="A57" s="320" t="s">
        <v>467</v>
      </c>
      <c r="B57" t="s">
        <v>350</v>
      </c>
      <c r="C57">
        <v>6140</v>
      </c>
      <c r="D57" s="1">
        <v>43976</v>
      </c>
      <c r="E57" t="s">
        <v>515</v>
      </c>
      <c r="F57">
        <v>805.88</v>
      </c>
      <c r="G57"/>
      <c r="H57" s="202">
        <f t="shared" si="17"/>
        <v>805.88</v>
      </c>
      <c r="I57" s="284">
        <f t="shared" si="18"/>
        <v>1</v>
      </c>
      <c r="J57">
        <v>835.84</v>
      </c>
      <c r="K57">
        <v>883.59</v>
      </c>
      <c r="L57">
        <v>47.75</v>
      </c>
      <c r="M57"/>
      <c r="N57"/>
      <c r="O57"/>
      <c r="P57" s="202">
        <f t="shared" si="14"/>
        <v>835.84</v>
      </c>
      <c r="Q57" s="282">
        <f t="shared" si="15"/>
        <v>1</v>
      </c>
      <c r="R57" s="202">
        <f t="shared" si="16"/>
        <v>883.59</v>
      </c>
      <c r="S57" s="282">
        <f t="shared" si="19"/>
        <v>1</v>
      </c>
      <c r="T57" s="202">
        <f t="shared" si="20"/>
        <v>47.75</v>
      </c>
      <c r="U57" s="282">
        <f t="shared" si="21"/>
        <v>1</v>
      </c>
      <c r="V57" s="8"/>
    </row>
    <row r="58" spans="1:22">
      <c r="A58" s="320" t="s">
        <v>467</v>
      </c>
      <c r="B58" t="s">
        <v>350</v>
      </c>
      <c r="C58">
        <v>6140</v>
      </c>
      <c r="D58" s="1">
        <v>44141</v>
      </c>
      <c r="E58" t="s">
        <v>515</v>
      </c>
      <c r="F58">
        <v>805.88</v>
      </c>
      <c r="G58"/>
      <c r="H58" s="202">
        <f t="shared" si="0"/>
        <v>805.88</v>
      </c>
      <c r="I58" s="284">
        <f t="shared" si="1"/>
        <v>1</v>
      </c>
      <c r="J58">
        <v>883.68</v>
      </c>
      <c r="K58">
        <v>883.59</v>
      </c>
      <c r="L58">
        <v>-0.09</v>
      </c>
      <c r="M58"/>
      <c r="N58"/>
      <c r="O58"/>
      <c r="P58" s="202">
        <f t="shared" si="14"/>
        <v>883.68</v>
      </c>
      <c r="Q58" s="282">
        <f t="shared" si="15"/>
        <v>1</v>
      </c>
      <c r="R58" s="202">
        <f t="shared" si="16"/>
        <v>883.59</v>
      </c>
      <c r="S58" s="282">
        <f t="shared" si="5"/>
        <v>1</v>
      </c>
      <c r="T58" s="202">
        <f t="shared" si="6"/>
        <v>-0.09</v>
      </c>
      <c r="U58" s="282">
        <f t="shared" si="7"/>
        <v>1</v>
      </c>
      <c r="V58" s="8"/>
    </row>
    <row r="59" spans="1:22">
      <c r="A59" s="320" t="s">
        <v>351</v>
      </c>
      <c r="B59" t="s">
        <v>468</v>
      </c>
      <c r="C59">
        <v>25300</v>
      </c>
      <c r="D59" s="1">
        <v>44320</v>
      </c>
      <c r="E59" t="s">
        <v>529</v>
      </c>
      <c r="F59">
        <v>1236.7</v>
      </c>
      <c r="G59"/>
      <c r="H59" s="202">
        <f t="shared" si="0"/>
        <v>1236.7</v>
      </c>
      <c r="I59" s="284">
        <f t="shared" si="1"/>
        <v>1</v>
      </c>
      <c r="J59">
        <v>1236.7</v>
      </c>
      <c r="K59">
        <v>1236.7</v>
      </c>
      <c r="L59">
        <v>0</v>
      </c>
      <c r="M59"/>
      <c r="N59"/>
      <c r="O59"/>
      <c r="P59" s="202">
        <f t="shared" si="14"/>
        <v>1236.7</v>
      </c>
      <c r="Q59" s="282">
        <f t="shared" si="15"/>
        <v>1</v>
      </c>
      <c r="R59" s="202">
        <f t="shared" si="16"/>
        <v>1236.7</v>
      </c>
      <c r="S59" s="282">
        <f t="shared" si="5"/>
        <v>1</v>
      </c>
      <c r="T59" s="202">
        <f t="shared" si="6"/>
        <v>0</v>
      </c>
      <c r="U59" s="282" t="e">
        <f t="shared" si="7"/>
        <v>#DIV/0!</v>
      </c>
      <c r="V59" s="8"/>
    </row>
    <row r="60" spans="1:22">
      <c r="A60" s="320">
        <v>485785109</v>
      </c>
      <c r="B60" t="s">
        <v>469</v>
      </c>
      <c r="C60">
        <v>14500</v>
      </c>
      <c r="D60" s="1">
        <v>44340</v>
      </c>
      <c r="E60" t="s">
        <v>529</v>
      </c>
      <c r="F60">
        <v>0</v>
      </c>
      <c r="G60"/>
      <c r="H60" s="202">
        <f t="shared" si="0"/>
        <v>0</v>
      </c>
      <c r="I60" s="284" t="e">
        <f t="shared" si="1"/>
        <v>#DIV/0!</v>
      </c>
      <c r="J60">
        <v>0</v>
      </c>
      <c r="K60">
        <v>0</v>
      </c>
      <c r="L60">
        <v>0</v>
      </c>
      <c r="M60"/>
      <c r="N60"/>
      <c r="O60"/>
      <c r="P60" s="202">
        <f t="shared" si="14"/>
        <v>0</v>
      </c>
      <c r="Q60" s="282" t="e">
        <f t="shared" si="15"/>
        <v>#DIV/0!</v>
      </c>
      <c r="R60" s="202">
        <f t="shared" si="16"/>
        <v>0</v>
      </c>
      <c r="S60" s="282" t="e">
        <f t="shared" si="5"/>
        <v>#DIV/0!</v>
      </c>
      <c r="T60" s="202">
        <f t="shared" si="6"/>
        <v>0</v>
      </c>
      <c r="U60" s="282" t="e">
        <f t="shared" si="7"/>
        <v>#DIV/0!</v>
      </c>
      <c r="V60" s="8"/>
    </row>
    <row r="61" spans="1:22">
      <c r="A61" s="320">
        <v>398438408</v>
      </c>
      <c r="B61" t="s">
        <v>463</v>
      </c>
      <c r="C61">
        <v>3689.384</v>
      </c>
      <c r="D61" s="1">
        <v>44144</v>
      </c>
      <c r="E61" t="s">
        <v>529</v>
      </c>
      <c r="F61">
        <v>217.46</v>
      </c>
      <c r="G61"/>
      <c r="H61" s="202">
        <f t="shared" si="0"/>
        <v>217.46</v>
      </c>
      <c r="I61" s="284">
        <f t="shared" si="1"/>
        <v>1</v>
      </c>
      <c r="J61">
        <v>217.46</v>
      </c>
      <c r="K61">
        <v>217.46</v>
      </c>
      <c r="L61">
        <v>0</v>
      </c>
      <c r="M61"/>
      <c r="N61"/>
      <c r="O61"/>
      <c r="P61" s="202">
        <f t="shared" si="14"/>
        <v>217.46</v>
      </c>
      <c r="Q61" s="282">
        <f t="shared" si="15"/>
        <v>1</v>
      </c>
      <c r="R61" s="202">
        <f t="shared" si="16"/>
        <v>217.46</v>
      </c>
      <c r="S61" s="282">
        <f t="shared" si="5"/>
        <v>1</v>
      </c>
      <c r="T61" s="202">
        <f t="shared" si="6"/>
        <v>0</v>
      </c>
      <c r="U61" s="282" t="e">
        <f t="shared" si="7"/>
        <v>#DIV/0!</v>
      </c>
      <c r="V61" s="8"/>
    </row>
    <row r="62" spans="1:22">
      <c r="A62" s="320" t="s">
        <v>312</v>
      </c>
      <c r="B62" t="s">
        <v>449</v>
      </c>
      <c r="C62">
        <v>3750</v>
      </c>
      <c r="D62" s="1">
        <v>43784</v>
      </c>
      <c r="E62" t="s">
        <v>529</v>
      </c>
      <c r="F62">
        <v>657.96</v>
      </c>
      <c r="G62"/>
      <c r="H62" s="202">
        <f t="shared" si="0"/>
        <v>657.96</v>
      </c>
      <c r="I62" s="284">
        <f t="shared" si="1"/>
        <v>1</v>
      </c>
      <c r="J62">
        <v>657.96</v>
      </c>
      <c r="K62">
        <v>657.96</v>
      </c>
      <c r="L62">
        <v>0</v>
      </c>
      <c r="M62"/>
      <c r="N62"/>
      <c r="O62"/>
      <c r="P62" s="202">
        <f t="shared" si="14"/>
        <v>657.96</v>
      </c>
      <c r="Q62" s="282">
        <f t="shared" si="15"/>
        <v>1</v>
      </c>
      <c r="R62" s="202">
        <f t="shared" si="16"/>
        <v>657.96</v>
      </c>
      <c r="S62" s="282">
        <f t="shared" si="5"/>
        <v>1</v>
      </c>
      <c r="T62" s="202">
        <f t="shared" si="6"/>
        <v>0</v>
      </c>
      <c r="U62" s="282" t="e">
        <f t="shared" si="7"/>
        <v>#DIV/0!</v>
      </c>
      <c r="V62" s="8"/>
    </row>
    <row r="63" spans="1:22">
      <c r="A63" s="320" t="s">
        <v>312</v>
      </c>
      <c r="B63" t="s">
        <v>449</v>
      </c>
      <c r="C63">
        <v>4450</v>
      </c>
      <c r="D63" s="1">
        <v>43593</v>
      </c>
      <c r="E63" t="s">
        <v>529</v>
      </c>
      <c r="F63">
        <v>1564.35</v>
      </c>
      <c r="G63"/>
      <c r="H63" s="202">
        <f t="shared" si="0"/>
        <v>1564.35</v>
      </c>
      <c r="I63" s="284">
        <f t="shared" si="1"/>
        <v>1</v>
      </c>
      <c r="J63">
        <v>1564.35</v>
      </c>
      <c r="K63">
        <v>1564.35</v>
      </c>
      <c r="L63">
        <v>0</v>
      </c>
      <c r="M63"/>
      <c r="N63"/>
      <c r="O63"/>
      <c r="P63" s="202">
        <f t="shared" si="14"/>
        <v>1564.35</v>
      </c>
      <c r="Q63" s="282">
        <f t="shared" si="15"/>
        <v>1</v>
      </c>
      <c r="R63" s="202">
        <f t="shared" si="16"/>
        <v>1564.35</v>
      </c>
      <c r="S63" s="282">
        <f t="shared" si="5"/>
        <v>1</v>
      </c>
      <c r="T63" s="202">
        <f t="shared" si="6"/>
        <v>0</v>
      </c>
      <c r="U63" s="282" t="e">
        <f t="shared" si="7"/>
        <v>#DIV/0!</v>
      </c>
      <c r="V63" s="8"/>
    </row>
    <row r="64" spans="1:22">
      <c r="A64" s="320" t="s">
        <v>417</v>
      </c>
      <c r="B64" t="s">
        <v>508</v>
      </c>
      <c r="C64">
        <v>20000</v>
      </c>
      <c r="D64" s="1">
        <v>44301</v>
      </c>
      <c r="E64" t="s">
        <v>529</v>
      </c>
      <c r="F64">
        <v>1295</v>
      </c>
      <c r="G64"/>
      <c r="H64" s="202">
        <f t="shared" si="0"/>
        <v>1295</v>
      </c>
      <c r="I64" s="284">
        <f t="shared" si="1"/>
        <v>1</v>
      </c>
      <c r="J64">
        <v>1295</v>
      </c>
      <c r="K64">
        <v>1295</v>
      </c>
      <c r="L64">
        <v>0</v>
      </c>
      <c r="M64"/>
      <c r="N64"/>
      <c r="O64"/>
      <c r="P64" s="202">
        <f t="shared" si="14"/>
        <v>1295</v>
      </c>
      <c r="Q64" s="282">
        <f t="shared" si="15"/>
        <v>1</v>
      </c>
      <c r="R64" s="202">
        <f t="shared" si="16"/>
        <v>1295</v>
      </c>
      <c r="S64" s="282">
        <f t="shared" si="5"/>
        <v>1</v>
      </c>
      <c r="T64" s="202">
        <f t="shared" si="6"/>
        <v>0</v>
      </c>
      <c r="U64" s="282" t="e">
        <f t="shared" si="7"/>
        <v>#DIV/0!</v>
      </c>
      <c r="V64" s="8"/>
    </row>
    <row r="65" spans="1:22">
      <c r="A65" s="320">
        <v>759530108</v>
      </c>
      <c r="B65" t="s">
        <v>488</v>
      </c>
      <c r="C65">
        <v>33500</v>
      </c>
      <c r="D65" s="1">
        <v>44355</v>
      </c>
      <c r="E65" t="s">
        <v>529</v>
      </c>
      <c r="F65">
        <v>0</v>
      </c>
      <c r="G65"/>
      <c r="H65" s="202">
        <f t="shared" si="0"/>
        <v>0</v>
      </c>
      <c r="I65" s="284" t="e">
        <f t="shared" si="1"/>
        <v>#DIV/0!</v>
      </c>
      <c r="J65">
        <v>0</v>
      </c>
      <c r="K65">
        <v>0</v>
      </c>
      <c r="L65">
        <v>0</v>
      </c>
      <c r="M65"/>
      <c r="N65"/>
      <c r="O65"/>
      <c r="P65" s="202">
        <f t="shared" si="14"/>
        <v>0</v>
      </c>
      <c r="Q65" s="282" t="e">
        <f t="shared" si="15"/>
        <v>#DIV/0!</v>
      </c>
      <c r="R65" s="202">
        <f t="shared" si="16"/>
        <v>0</v>
      </c>
      <c r="S65" s="282" t="e">
        <f t="shared" si="5"/>
        <v>#DIV/0!</v>
      </c>
      <c r="T65" s="202">
        <f t="shared" si="6"/>
        <v>0</v>
      </c>
      <c r="U65" s="282" t="e">
        <f t="shared" si="7"/>
        <v>#DIV/0!</v>
      </c>
      <c r="V65" s="8"/>
    </row>
    <row r="66" spans="1:22">
      <c r="A66" s="320" t="s">
        <v>335</v>
      </c>
      <c r="B66" t="s">
        <v>462</v>
      </c>
      <c r="C66">
        <v>7800</v>
      </c>
      <c r="D66" s="1">
        <v>44321</v>
      </c>
      <c r="E66" t="s">
        <v>529</v>
      </c>
      <c r="F66">
        <v>2104.66</v>
      </c>
      <c r="G66"/>
      <c r="H66" s="202">
        <f t="shared" si="0"/>
        <v>2104.66</v>
      </c>
      <c r="I66" s="284">
        <f t="shared" si="1"/>
        <v>1</v>
      </c>
      <c r="J66">
        <v>2104.66</v>
      </c>
      <c r="K66">
        <v>2104.66</v>
      </c>
      <c r="L66">
        <v>0</v>
      </c>
      <c r="M66"/>
      <c r="N66"/>
      <c r="O66"/>
      <c r="P66" s="202">
        <f t="shared" si="14"/>
        <v>2104.66</v>
      </c>
      <c r="Q66" s="282">
        <f t="shared" ref="Q66:Q97" si="22">ROUND(P66/J66,10)</f>
        <v>1</v>
      </c>
      <c r="R66" s="202">
        <f t="shared" si="16"/>
        <v>2104.66</v>
      </c>
      <c r="S66" s="282">
        <f t="shared" si="5"/>
        <v>1</v>
      </c>
      <c r="T66" s="202">
        <f t="shared" si="6"/>
        <v>0</v>
      </c>
      <c r="U66" s="282" t="e">
        <f t="shared" si="7"/>
        <v>#DIV/0!</v>
      </c>
      <c r="V66" s="8"/>
    </row>
    <row r="67" spans="1:22">
      <c r="A67" s="320" t="s">
        <v>335</v>
      </c>
      <c r="B67" t="s">
        <v>462</v>
      </c>
      <c r="C67">
        <v>3197.998</v>
      </c>
      <c r="D67" s="1">
        <v>43587</v>
      </c>
      <c r="E67" t="s">
        <v>529</v>
      </c>
      <c r="F67">
        <v>0</v>
      </c>
      <c r="G67"/>
      <c r="H67" s="202">
        <f t="shared" si="0"/>
        <v>0</v>
      </c>
      <c r="I67" s="284" t="e">
        <f t="shared" si="1"/>
        <v>#DIV/0!</v>
      </c>
      <c r="J67">
        <v>0</v>
      </c>
      <c r="K67">
        <v>0</v>
      </c>
      <c r="L67">
        <v>0</v>
      </c>
      <c r="M67"/>
      <c r="N67"/>
      <c r="O67"/>
      <c r="P67" s="202">
        <f t="shared" si="14"/>
        <v>0</v>
      </c>
      <c r="Q67" s="282" t="e">
        <f t="shared" si="22"/>
        <v>#DIV/0!</v>
      </c>
      <c r="R67" s="202">
        <f t="shared" si="16"/>
        <v>0</v>
      </c>
      <c r="S67" s="282" t="e">
        <f t="shared" si="5"/>
        <v>#DIV/0!</v>
      </c>
      <c r="T67" s="202">
        <f t="shared" si="6"/>
        <v>0</v>
      </c>
      <c r="U67" s="282" t="e">
        <f t="shared" si="7"/>
        <v>#DIV/0!</v>
      </c>
      <c r="V67" s="8"/>
    </row>
    <row r="68" spans="1:22">
      <c r="A68" s="320" t="s">
        <v>444</v>
      </c>
      <c r="B68" t="s">
        <v>445</v>
      </c>
      <c r="C68">
        <v>5497</v>
      </c>
      <c r="D68" s="1">
        <v>43775</v>
      </c>
      <c r="E68" t="s">
        <v>517</v>
      </c>
      <c r="F68">
        <v>338.07</v>
      </c>
      <c r="G68"/>
      <c r="H68" s="202">
        <f t="shared" si="0"/>
        <v>338.07</v>
      </c>
      <c r="I68" s="284">
        <f t="shared" si="1"/>
        <v>1</v>
      </c>
      <c r="J68">
        <v>374.95</v>
      </c>
      <c r="K68">
        <v>406.97</v>
      </c>
      <c r="L68">
        <v>32.020000000000003</v>
      </c>
      <c r="M68"/>
      <c r="N68"/>
      <c r="O68"/>
      <c r="P68" s="202">
        <f t="shared" si="14"/>
        <v>374.95</v>
      </c>
      <c r="Q68" s="282">
        <f t="shared" si="22"/>
        <v>1</v>
      </c>
      <c r="R68" s="202">
        <f t="shared" si="16"/>
        <v>406.97</v>
      </c>
      <c r="S68" s="282">
        <f t="shared" si="5"/>
        <v>1</v>
      </c>
      <c r="T68" s="202">
        <f t="shared" si="6"/>
        <v>32.020000000000003</v>
      </c>
      <c r="U68" s="282">
        <f t="shared" si="7"/>
        <v>1</v>
      </c>
      <c r="V68" s="8"/>
    </row>
    <row r="69" spans="1:22">
      <c r="A69" s="320" t="s">
        <v>444</v>
      </c>
      <c r="B69" t="s">
        <v>445</v>
      </c>
      <c r="C69">
        <v>5497</v>
      </c>
      <c r="D69" s="1">
        <v>44140</v>
      </c>
      <c r="E69" t="s">
        <v>517</v>
      </c>
      <c r="F69">
        <v>354.56</v>
      </c>
      <c r="G69"/>
      <c r="H69" s="202">
        <f t="shared" si="0"/>
        <v>354.56</v>
      </c>
      <c r="I69" s="284">
        <f t="shared" si="1"/>
        <v>1</v>
      </c>
      <c r="J69">
        <v>419.64</v>
      </c>
      <c r="K69">
        <v>426.82</v>
      </c>
      <c r="L69">
        <v>7.18</v>
      </c>
      <c r="M69"/>
      <c r="N69"/>
      <c r="O69"/>
      <c r="P69" s="202">
        <f t="shared" si="14"/>
        <v>419.64</v>
      </c>
      <c r="Q69" s="282">
        <f t="shared" si="22"/>
        <v>1</v>
      </c>
      <c r="R69" s="202">
        <f t="shared" si="16"/>
        <v>426.82</v>
      </c>
      <c r="S69" s="282">
        <f t="shared" si="5"/>
        <v>1</v>
      </c>
      <c r="T69" s="202">
        <f t="shared" si="6"/>
        <v>7.18</v>
      </c>
      <c r="U69" s="282">
        <f t="shared" si="7"/>
        <v>1</v>
      </c>
      <c r="V69" s="8"/>
    </row>
    <row r="70" spans="1:22">
      <c r="A70" s="320"/>
      <c r="B70"/>
      <c r="C70"/>
      <c r="D70" s="1"/>
      <c r="E70"/>
      <c r="F70"/>
      <c r="G70"/>
      <c r="H70" s="202">
        <f t="shared" si="0"/>
        <v>0</v>
      </c>
      <c r="I70" s="284" t="e">
        <f t="shared" si="1"/>
        <v>#DIV/0!</v>
      </c>
      <c r="J70"/>
      <c r="K70"/>
      <c r="L70"/>
      <c r="M70"/>
      <c r="N70"/>
      <c r="O70"/>
      <c r="P70" s="202">
        <f t="shared" ref="P70:P71" si="23">J70-N70</f>
        <v>0</v>
      </c>
      <c r="Q70" s="282" t="e">
        <f t="shared" ref="Q70:Q72" si="24">ROUND(P70/J70,10)</f>
        <v>#DIV/0!</v>
      </c>
      <c r="R70" s="202">
        <f t="shared" ref="R70:R71" si="25">K70-M70</f>
        <v>0</v>
      </c>
      <c r="S70" s="282" t="e">
        <f t="shared" si="5"/>
        <v>#DIV/0!</v>
      </c>
      <c r="T70" s="202">
        <f t="shared" si="6"/>
        <v>0</v>
      </c>
      <c r="U70" s="282" t="e">
        <f t="shared" si="7"/>
        <v>#DIV/0!</v>
      </c>
      <c r="V70" s="8"/>
    </row>
    <row r="71" spans="1:22">
      <c r="A71" s="327" t="s">
        <v>143</v>
      </c>
      <c r="B71" s="195"/>
      <c r="C71" s="258"/>
      <c r="D71" s="186"/>
      <c r="E71" s="185"/>
      <c r="F71" s="178">
        <v>0</v>
      </c>
      <c r="G71" s="176">
        <v>0</v>
      </c>
      <c r="H71" s="202">
        <f t="shared" si="0"/>
        <v>0</v>
      </c>
      <c r="I71" s="284" t="e">
        <f t="shared" si="1"/>
        <v>#DIV/0!</v>
      </c>
      <c r="J71" s="178">
        <v>0</v>
      </c>
      <c r="K71" s="178">
        <v>0</v>
      </c>
      <c r="L71" s="210">
        <v>0</v>
      </c>
      <c r="M71" s="200">
        <v>0</v>
      </c>
      <c r="N71" s="200">
        <v>0</v>
      </c>
      <c r="O71" s="210">
        <v>0</v>
      </c>
      <c r="P71" s="202">
        <f t="shared" si="23"/>
        <v>0</v>
      </c>
      <c r="Q71" s="282" t="e">
        <f t="shared" si="24"/>
        <v>#DIV/0!</v>
      </c>
      <c r="R71" s="202">
        <f t="shared" si="25"/>
        <v>0</v>
      </c>
      <c r="S71" s="282" t="e">
        <f t="shared" si="5"/>
        <v>#DIV/0!</v>
      </c>
      <c r="T71" s="202">
        <f t="shared" si="6"/>
        <v>0</v>
      </c>
      <c r="U71" s="282" t="e">
        <f t="shared" si="7"/>
        <v>#DIV/0!</v>
      </c>
      <c r="V71" s="8"/>
    </row>
    <row r="72" spans="1:22" ht="13.5" thickBot="1">
      <c r="A72" s="328"/>
      <c r="B72" s="188"/>
      <c r="C72" s="259"/>
      <c r="D72" s="189"/>
      <c r="E72" s="189"/>
      <c r="F72" s="179">
        <f>SUM(F2:F71)</f>
        <v>629202.48999999976</v>
      </c>
      <c r="G72" s="177">
        <f>SUM(G2:G71)</f>
        <v>0</v>
      </c>
      <c r="H72" s="12">
        <f>SUM(H2:H71)</f>
        <v>629202.48999999976</v>
      </c>
      <c r="I72" s="285">
        <f t="shared" ref="I72" si="26">ROUND(H72/F72,10)</f>
        <v>1</v>
      </c>
      <c r="J72" s="198">
        <f>SUM(J2:J71)</f>
        <v>78489.23</v>
      </c>
      <c r="K72" s="179">
        <f t="shared" ref="K72:P72" si="27">SUM(K2:K71)</f>
        <v>81625.480000000025</v>
      </c>
      <c r="L72" s="198">
        <f t="shared" si="27"/>
        <v>3136.25</v>
      </c>
      <c r="M72" s="201">
        <f t="shared" si="27"/>
        <v>0</v>
      </c>
      <c r="N72" s="201">
        <f t="shared" si="27"/>
        <v>0</v>
      </c>
      <c r="O72" s="201">
        <f t="shared" si="27"/>
        <v>0</v>
      </c>
      <c r="P72" s="9">
        <f t="shared" si="27"/>
        <v>78489.23</v>
      </c>
      <c r="Q72" s="283">
        <f t="shared" si="24"/>
        <v>1</v>
      </c>
      <c r="R72" s="9">
        <f>SUM(R2:R71)</f>
        <v>81625.480000000025</v>
      </c>
      <c r="S72" s="283">
        <f>ROUND(R72/K72,10)</f>
        <v>1</v>
      </c>
      <c r="T72" s="283"/>
      <c r="U72" s="283">
        <f>ROUND(T72/L72,10)</f>
        <v>0</v>
      </c>
      <c r="V72" s="187"/>
    </row>
    <row r="73" spans="1:22" ht="13.5" thickTop="1">
      <c r="A73" s="328"/>
      <c r="B73" s="188"/>
      <c r="C73" s="260"/>
      <c r="D73" s="191"/>
      <c r="E73" s="191"/>
      <c r="F73" s="13"/>
      <c r="G73" s="13"/>
      <c r="H73" s="13"/>
      <c r="I73" s="13"/>
      <c r="J73" s="192"/>
      <c r="K73" s="13"/>
      <c r="L73" s="192"/>
      <c r="M73" s="190"/>
      <c r="N73" s="190"/>
      <c r="O73" s="190"/>
      <c r="P73" s="190"/>
      <c r="Q73" s="190"/>
      <c r="R73" s="190"/>
      <c r="S73" s="190"/>
      <c r="T73" s="190"/>
      <c r="U73" s="190"/>
      <c r="V73" s="187"/>
    </row>
    <row r="74" spans="1:22">
      <c r="A74" s="328"/>
      <c r="B74" s="188"/>
      <c r="C74" s="260"/>
      <c r="D74" s="191"/>
      <c r="E74" s="191"/>
      <c r="F74" s="13"/>
      <c r="G74" s="13"/>
      <c r="H74" s="13"/>
      <c r="I74" s="13"/>
      <c r="J74" s="190"/>
      <c r="K74" s="13"/>
      <c r="L74" s="190"/>
      <c r="M74" s="190"/>
      <c r="N74" s="190"/>
      <c r="O74" s="190"/>
      <c r="P74" s="190"/>
      <c r="Q74" s="190"/>
      <c r="R74" s="190"/>
      <c r="S74" s="190"/>
      <c r="T74" s="190"/>
      <c r="U74" s="190"/>
      <c r="V74" s="187"/>
    </row>
    <row r="75" spans="1:22">
      <c r="A75" s="328"/>
      <c r="B75" s="188"/>
      <c r="C75" s="260"/>
      <c r="D75" s="191"/>
      <c r="E75" s="191"/>
      <c r="F75" s="13"/>
      <c r="G75" s="13"/>
      <c r="H75" s="13"/>
      <c r="I75" s="13"/>
      <c r="J75" s="190"/>
      <c r="K75" s="13"/>
      <c r="L75" s="190"/>
      <c r="M75" s="190"/>
      <c r="N75" s="190"/>
      <c r="O75" s="190"/>
      <c r="P75" s="190"/>
      <c r="Q75" s="190"/>
      <c r="R75" s="190"/>
      <c r="S75" s="190"/>
      <c r="T75" s="190"/>
      <c r="U75" s="190"/>
      <c r="V75" s="187"/>
    </row>
    <row r="76" spans="1:22">
      <c r="A76" s="328"/>
      <c r="B76" s="188"/>
      <c r="C76" s="260"/>
      <c r="D76" s="191"/>
      <c r="E76" s="191"/>
      <c r="F76" s="13"/>
      <c r="G76" s="13"/>
      <c r="H76" s="13"/>
      <c r="I76" s="13"/>
      <c r="J76" s="190"/>
      <c r="K76" s="13"/>
      <c r="L76" s="190"/>
      <c r="M76" s="190"/>
      <c r="N76" s="190"/>
      <c r="O76" s="190"/>
      <c r="P76" s="190"/>
      <c r="Q76" s="190"/>
      <c r="R76" s="190"/>
      <c r="S76" s="190"/>
      <c r="T76" s="190"/>
      <c r="U76" s="190"/>
      <c r="V76" s="187"/>
    </row>
    <row r="77" spans="1:22">
      <c r="A77" s="328"/>
      <c r="B77" s="188"/>
      <c r="C77" s="260"/>
      <c r="D77" s="191"/>
      <c r="E77" s="191"/>
      <c r="F77" s="13"/>
      <c r="G77" s="13"/>
      <c r="H77" s="13"/>
      <c r="I77" s="13"/>
      <c r="J77" s="190"/>
      <c r="K77" s="13"/>
      <c r="L77" s="190"/>
      <c r="M77" s="190"/>
      <c r="N77" s="190"/>
      <c r="O77" s="190"/>
      <c r="P77" s="190"/>
      <c r="Q77" s="190"/>
      <c r="R77" s="190"/>
      <c r="S77" s="190"/>
      <c r="T77" s="190"/>
      <c r="U77" s="190"/>
      <c r="V77" s="187"/>
    </row>
    <row r="78" spans="1:22">
      <c r="A78" s="328"/>
      <c r="B78" s="188"/>
      <c r="C78" s="260"/>
      <c r="D78" s="191"/>
      <c r="E78" s="191"/>
      <c r="F78" s="13"/>
      <c r="G78" s="13"/>
      <c r="H78" s="13"/>
      <c r="I78" s="13"/>
      <c r="J78" s="190"/>
      <c r="K78" s="13"/>
      <c r="L78" s="190"/>
      <c r="M78" s="190"/>
      <c r="N78" s="190"/>
      <c r="O78" s="190"/>
      <c r="P78" s="190"/>
      <c r="Q78" s="190"/>
      <c r="R78" s="190"/>
      <c r="S78" s="190"/>
      <c r="T78" s="190"/>
      <c r="U78" s="190"/>
      <c r="V78" s="187"/>
    </row>
    <row r="83" spans="1:10">
      <c r="J83" s="194"/>
    </row>
    <row r="86" spans="1:10">
      <c r="A86" s="330"/>
    </row>
    <row r="87" spans="1:10">
      <c r="A87" s="330"/>
    </row>
    <row r="88" spans="1:10">
      <c r="A88" s="330"/>
    </row>
    <row r="89" spans="1:10">
      <c r="A89" s="330"/>
    </row>
    <row r="90" spans="1:10">
      <c r="A90" s="330"/>
    </row>
    <row r="91" spans="1:10">
      <c r="A91" s="330"/>
    </row>
    <row r="92" spans="1:10">
      <c r="A92" s="330"/>
    </row>
    <row r="93" spans="1:10">
      <c r="A93" s="330"/>
    </row>
    <row r="94" spans="1:10">
      <c r="A94" s="330"/>
    </row>
    <row r="95" spans="1:10">
      <c r="A95" s="330"/>
    </row>
    <row r="96" spans="1:10">
      <c r="A96" s="330"/>
    </row>
    <row r="97" spans="1:1">
      <c r="A97" s="330"/>
    </row>
    <row r="98" spans="1:1">
      <c r="A98" s="33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8" customWidth="1"/>
    <col min="8" max="8" width="13.85546875" style="53" customWidth="1"/>
    <col min="9" max="9" width="14.7109375" style="53" customWidth="1"/>
    <col min="10" max="10" width="10" style="359"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8"/>
      <c r="J1" s="359"/>
    </row>
    <row r="2" spans="1:16" s="53" customFormat="1">
      <c r="C2" s="86"/>
      <c r="D2" s="119"/>
      <c r="E2" s="119"/>
      <c r="F2" s="119"/>
      <c r="G2" s="289"/>
      <c r="J2" s="359"/>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360"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0" t="e">
        <f t="shared" ref="G4:G5" si="1">ROUND(F4/D4,10)</f>
        <v>#DIV/0!</v>
      </c>
      <c r="H4" s="127"/>
      <c r="I4" s="127"/>
      <c r="J4" s="361"/>
      <c r="K4" s="211" t="s">
        <v>221</v>
      </c>
      <c r="L4" s="128">
        <v>0</v>
      </c>
      <c r="M4" s="128">
        <v>0</v>
      </c>
      <c r="N4" s="126">
        <f>+L4-M4</f>
        <v>0</v>
      </c>
      <c r="O4" s="290" t="e">
        <f>ROUND(N4/L4,10)</f>
        <v>#DIV/0!</v>
      </c>
      <c r="P4" s="107"/>
    </row>
    <row r="5" spans="1:16" ht="12.75" customHeight="1">
      <c r="A5" s="124"/>
      <c r="B5" s="124"/>
      <c r="C5" s="124"/>
      <c r="D5" s="124"/>
      <c r="E5" s="124"/>
      <c r="F5" s="126">
        <f t="shared" si="0"/>
        <v>0</v>
      </c>
      <c r="G5" s="290" t="e">
        <f t="shared" si="1"/>
        <v>#DIV/0!</v>
      </c>
      <c r="H5" s="127"/>
      <c r="I5" s="127"/>
      <c r="J5" s="361"/>
      <c r="K5" s="211" t="s">
        <v>221</v>
      </c>
      <c r="L5" s="128">
        <v>0</v>
      </c>
      <c r="M5" s="128">
        <v>0</v>
      </c>
      <c r="N5" s="126">
        <f t="shared" ref="N5:N18" si="2">+L5-M5</f>
        <v>0</v>
      </c>
      <c r="O5" s="290" t="e">
        <f t="shared" ref="O5:O19" si="3">ROUND(N5/L5,10)</f>
        <v>#DIV/0!</v>
      </c>
      <c r="P5" s="107"/>
    </row>
    <row r="6" spans="1:16" ht="12.75" customHeight="1">
      <c r="A6" s="124"/>
      <c r="B6" s="124"/>
      <c r="C6" s="124"/>
      <c r="D6" s="124"/>
      <c r="E6" s="124"/>
      <c r="F6" s="126">
        <f t="shared" ref="F6:F11" si="4">+D6-E6</f>
        <v>0</v>
      </c>
      <c r="G6" s="290" t="e">
        <f t="shared" ref="G6:G11" si="5">ROUND(F6/D6,10)</f>
        <v>#DIV/0!</v>
      </c>
      <c r="H6" s="127"/>
      <c r="I6" s="127"/>
      <c r="J6" s="362"/>
      <c r="K6" s="211" t="s">
        <v>221</v>
      </c>
      <c r="L6" s="128">
        <v>0</v>
      </c>
      <c r="M6" s="128">
        <v>0</v>
      </c>
      <c r="N6" s="126">
        <f t="shared" si="2"/>
        <v>0</v>
      </c>
      <c r="O6" s="290" t="e">
        <f t="shared" si="3"/>
        <v>#DIV/0!</v>
      </c>
      <c r="P6" s="107"/>
    </row>
    <row r="7" spans="1:16" ht="12.75" customHeight="1">
      <c r="A7" s="124"/>
      <c r="B7" s="124"/>
      <c r="C7" s="124"/>
      <c r="D7" s="124"/>
      <c r="E7" s="124"/>
      <c r="F7" s="126">
        <f t="shared" si="4"/>
        <v>0</v>
      </c>
      <c r="G7" s="290" t="e">
        <f t="shared" si="5"/>
        <v>#DIV/0!</v>
      </c>
      <c r="H7" s="127"/>
      <c r="I7" s="127"/>
      <c r="J7" s="362"/>
      <c r="K7" s="211" t="s">
        <v>221</v>
      </c>
      <c r="L7" s="128">
        <v>0</v>
      </c>
      <c r="M7" s="128">
        <v>0</v>
      </c>
      <c r="N7" s="126">
        <f t="shared" si="2"/>
        <v>0</v>
      </c>
      <c r="O7" s="290" t="e">
        <f t="shared" si="3"/>
        <v>#DIV/0!</v>
      </c>
      <c r="P7" s="107"/>
    </row>
    <row r="8" spans="1:16" ht="12.75" customHeight="1">
      <c r="A8" s="124"/>
      <c r="B8" s="125"/>
      <c r="C8" s="131"/>
      <c r="D8" s="108"/>
      <c r="E8" s="108"/>
      <c r="F8" s="126">
        <f t="shared" si="4"/>
        <v>0</v>
      </c>
      <c r="G8" s="290" t="e">
        <f t="shared" si="5"/>
        <v>#DIV/0!</v>
      </c>
      <c r="H8" s="127"/>
      <c r="I8" s="127"/>
      <c r="J8" s="362"/>
      <c r="K8" s="211" t="s">
        <v>221</v>
      </c>
      <c r="L8" s="128">
        <v>0</v>
      </c>
      <c r="M8" s="128">
        <v>0</v>
      </c>
      <c r="N8" s="126">
        <f t="shared" si="2"/>
        <v>0</v>
      </c>
      <c r="O8" s="290" t="e">
        <f t="shared" si="3"/>
        <v>#DIV/0!</v>
      </c>
      <c r="P8" s="107"/>
    </row>
    <row r="9" spans="1:16" ht="12.75" customHeight="1">
      <c r="A9" s="124"/>
      <c r="B9" s="125"/>
      <c r="C9" s="131"/>
      <c r="D9" s="108"/>
      <c r="E9" s="108"/>
      <c r="F9" s="126">
        <f t="shared" si="4"/>
        <v>0</v>
      </c>
      <c r="G9" s="290" t="e">
        <f t="shared" si="5"/>
        <v>#DIV/0!</v>
      </c>
      <c r="H9" s="127"/>
      <c r="I9" s="127"/>
      <c r="J9" s="362"/>
      <c r="K9" s="211" t="s">
        <v>221</v>
      </c>
      <c r="L9" s="128">
        <v>0</v>
      </c>
      <c r="M9" s="128">
        <v>0</v>
      </c>
      <c r="N9" s="126">
        <f t="shared" si="2"/>
        <v>0</v>
      </c>
      <c r="O9" s="290" t="e">
        <f t="shared" si="3"/>
        <v>#DIV/0!</v>
      </c>
      <c r="P9" s="107"/>
    </row>
    <row r="10" spans="1:16" ht="12.75" customHeight="1">
      <c r="A10" s="124"/>
      <c r="B10" s="125"/>
      <c r="C10" s="131"/>
      <c r="D10" s="108"/>
      <c r="E10" s="108"/>
      <c r="F10" s="126">
        <f t="shared" si="4"/>
        <v>0</v>
      </c>
      <c r="G10" s="290" t="e">
        <f t="shared" si="5"/>
        <v>#DIV/0!</v>
      </c>
      <c r="H10" s="127"/>
      <c r="I10" s="127"/>
      <c r="J10" s="362"/>
      <c r="K10" s="211" t="s">
        <v>221</v>
      </c>
      <c r="L10" s="128">
        <v>0</v>
      </c>
      <c r="M10" s="128">
        <v>0</v>
      </c>
      <c r="N10" s="126">
        <f t="shared" si="2"/>
        <v>0</v>
      </c>
      <c r="O10" s="290" t="e">
        <f t="shared" si="3"/>
        <v>#DIV/0!</v>
      </c>
      <c r="P10" s="107"/>
    </row>
    <row r="11" spans="1:16" ht="12.75" customHeight="1">
      <c r="A11" s="124"/>
      <c r="B11" s="125"/>
      <c r="C11" s="131"/>
      <c r="D11" s="108"/>
      <c r="E11" s="108"/>
      <c r="F11" s="126">
        <f t="shared" si="4"/>
        <v>0</v>
      </c>
      <c r="G11" s="290" t="e">
        <f t="shared" si="5"/>
        <v>#DIV/0!</v>
      </c>
      <c r="H11" s="127"/>
      <c r="I11" s="127"/>
      <c r="J11" s="362"/>
      <c r="K11" s="211" t="s">
        <v>221</v>
      </c>
      <c r="L11" s="128">
        <v>0</v>
      </c>
      <c r="M11" s="128">
        <v>0</v>
      </c>
      <c r="N11" s="126">
        <f t="shared" si="2"/>
        <v>0</v>
      </c>
      <c r="O11" s="290" t="e">
        <f t="shared" si="3"/>
        <v>#DIV/0!</v>
      </c>
      <c r="P11" s="107"/>
    </row>
    <row r="12" spans="1:16" ht="12.75" customHeight="1">
      <c r="A12" s="124"/>
      <c r="B12" s="125"/>
      <c r="C12" s="131"/>
      <c r="D12" s="108"/>
      <c r="E12" s="108"/>
      <c r="F12" s="126">
        <f t="shared" ref="F12:F13" si="6">+D12-E12</f>
        <v>0</v>
      </c>
      <c r="G12" s="290" t="e">
        <f t="shared" ref="G12:G13" si="7">ROUND(F12/D12,10)</f>
        <v>#DIV/0!</v>
      </c>
      <c r="H12" s="127"/>
      <c r="I12" s="127"/>
      <c r="J12" s="362"/>
      <c r="K12" s="211" t="s">
        <v>221</v>
      </c>
      <c r="L12" s="128">
        <v>0</v>
      </c>
      <c r="M12" s="128">
        <v>0</v>
      </c>
      <c r="N12" s="126">
        <f t="shared" si="2"/>
        <v>0</v>
      </c>
      <c r="O12" s="290" t="e">
        <f t="shared" si="3"/>
        <v>#DIV/0!</v>
      </c>
      <c r="P12" s="107"/>
    </row>
    <row r="13" spans="1:16" ht="12.75" customHeight="1">
      <c r="A13" s="124"/>
      <c r="B13" s="125"/>
      <c r="C13" s="131"/>
      <c r="D13" s="108"/>
      <c r="E13" s="108"/>
      <c r="F13" s="126">
        <f t="shared" si="6"/>
        <v>0</v>
      </c>
      <c r="G13" s="290" t="e">
        <f t="shared" si="7"/>
        <v>#DIV/0!</v>
      </c>
      <c r="H13" s="127"/>
      <c r="I13" s="127"/>
      <c r="J13" s="362"/>
      <c r="K13" s="211" t="s">
        <v>221</v>
      </c>
      <c r="L13" s="128">
        <v>0</v>
      </c>
      <c r="M13" s="128">
        <v>0</v>
      </c>
      <c r="N13" s="126">
        <f t="shared" si="2"/>
        <v>0</v>
      </c>
      <c r="O13" s="290" t="e">
        <f t="shared" si="3"/>
        <v>#DIV/0!</v>
      </c>
      <c r="P13" s="107"/>
    </row>
    <row r="14" spans="1:16" ht="12.75" customHeight="1">
      <c r="A14" s="124"/>
      <c r="B14" s="125"/>
      <c r="C14" s="124"/>
      <c r="D14" s="108"/>
      <c r="E14" s="126"/>
      <c r="F14" s="126">
        <f t="shared" ref="F14:F18" si="8">+D14-E14</f>
        <v>0</v>
      </c>
      <c r="G14" s="290" t="e">
        <f t="shared" ref="G14:G19" si="9">ROUND(F14/D14,10)</f>
        <v>#DIV/0!</v>
      </c>
      <c r="H14" s="127"/>
      <c r="I14" s="127"/>
      <c r="J14" s="362"/>
      <c r="K14" s="211" t="s">
        <v>221</v>
      </c>
      <c r="L14" s="128"/>
      <c r="M14" s="128"/>
      <c r="N14" s="126">
        <f t="shared" si="2"/>
        <v>0</v>
      </c>
      <c r="O14" s="290" t="e">
        <f t="shared" si="3"/>
        <v>#DIV/0!</v>
      </c>
      <c r="P14" s="107"/>
    </row>
    <row r="15" spans="1:16" ht="12.75" customHeight="1">
      <c r="A15" s="107"/>
      <c r="B15" s="107"/>
      <c r="C15" s="108"/>
      <c r="D15" s="108"/>
      <c r="E15" s="126"/>
      <c r="F15" s="126">
        <f t="shared" si="8"/>
        <v>0</v>
      </c>
      <c r="G15" s="290" t="e">
        <f t="shared" si="9"/>
        <v>#DIV/0!</v>
      </c>
      <c r="H15" s="110"/>
      <c r="I15" s="110"/>
      <c r="J15" s="362"/>
      <c r="K15" s="211" t="s">
        <v>221</v>
      </c>
      <c r="L15" s="128"/>
      <c r="M15" s="128"/>
      <c r="N15" s="126">
        <f t="shared" si="2"/>
        <v>0</v>
      </c>
      <c r="O15" s="290" t="e">
        <f t="shared" si="3"/>
        <v>#DIV/0!</v>
      </c>
      <c r="P15" s="107"/>
    </row>
    <row r="16" spans="1:16" ht="12.75" customHeight="1">
      <c r="A16" s="107"/>
      <c r="B16" s="107"/>
      <c r="C16" s="108"/>
      <c r="D16" s="129"/>
      <c r="E16" s="126"/>
      <c r="F16" s="126">
        <f t="shared" si="8"/>
        <v>0</v>
      </c>
      <c r="G16" s="290" t="e">
        <f t="shared" si="9"/>
        <v>#DIV/0!</v>
      </c>
      <c r="H16" s="110"/>
      <c r="I16" s="110"/>
      <c r="J16" s="362"/>
      <c r="K16" s="211" t="s">
        <v>221</v>
      </c>
      <c r="L16" s="128"/>
      <c r="M16" s="128"/>
      <c r="N16" s="126">
        <f t="shared" si="2"/>
        <v>0</v>
      </c>
      <c r="O16" s="290" t="e">
        <f t="shared" si="3"/>
        <v>#DIV/0!</v>
      </c>
      <c r="P16" s="107"/>
    </row>
    <row r="17" spans="1:16" ht="12.75" customHeight="1">
      <c r="A17" s="130"/>
      <c r="B17" s="130"/>
      <c r="C17" s="129"/>
      <c r="D17" s="129"/>
      <c r="E17" s="131"/>
      <c r="F17" s="126">
        <f t="shared" si="8"/>
        <v>0</v>
      </c>
      <c r="G17" s="290" t="e">
        <f t="shared" si="9"/>
        <v>#DIV/0!</v>
      </c>
      <c r="H17" s="132"/>
      <c r="I17" s="132"/>
      <c r="J17" s="362"/>
      <c r="K17" s="211" t="s">
        <v>221</v>
      </c>
      <c r="L17" s="133"/>
      <c r="M17" s="133"/>
      <c r="N17" s="126">
        <f t="shared" si="2"/>
        <v>0</v>
      </c>
      <c r="O17" s="290" t="e">
        <f t="shared" si="3"/>
        <v>#DIV/0!</v>
      </c>
      <c r="P17" s="107"/>
    </row>
    <row r="18" spans="1:16" ht="12.75" customHeight="1">
      <c r="A18" s="134"/>
      <c r="B18" s="107"/>
      <c r="C18" s="108"/>
      <c r="D18" s="107"/>
      <c r="E18" s="136"/>
      <c r="F18" s="126">
        <f t="shared" si="8"/>
        <v>0</v>
      </c>
      <c r="G18" s="290" t="e">
        <f t="shared" si="9"/>
        <v>#DIV/0!</v>
      </c>
      <c r="H18" s="137"/>
      <c r="I18" s="137"/>
      <c r="J18" s="363"/>
      <c r="K18" s="211" t="s">
        <v>221</v>
      </c>
      <c r="L18" s="122"/>
      <c r="M18" s="122">
        <v>0</v>
      </c>
      <c r="N18" s="126">
        <f t="shared" si="2"/>
        <v>0</v>
      </c>
      <c r="O18" s="290" t="e">
        <f t="shared" si="3"/>
        <v>#DIV/0!</v>
      </c>
      <c r="P18" s="107"/>
    </row>
    <row r="19" spans="1:16" ht="18.95" customHeight="1" thickBot="1">
      <c r="A19" s="138"/>
      <c r="B19" s="138" t="s">
        <v>76</v>
      </c>
      <c r="C19" s="139"/>
      <c r="D19" s="135">
        <f>SUM(D4:D18)</f>
        <v>0</v>
      </c>
      <c r="E19" s="135">
        <f>SUM(E4:E18)</f>
        <v>0</v>
      </c>
      <c r="F19" s="135">
        <f>SUM(F4:F18)</f>
        <v>0</v>
      </c>
      <c r="G19" s="290" t="e">
        <f t="shared" si="9"/>
        <v>#DIV/0!</v>
      </c>
      <c r="H19" s="140"/>
      <c r="I19" s="140"/>
      <c r="J19" s="364"/>
      <c r="K19" s="140"/>
      <c r="L19" s="139">
        <f>SUM(L4:L18)</f>
        <v>0</v>
      </c>
      <c r="M19" s="141">
        <f>SUM(M4:M18)</f>
        <v>0</v>
      </c>
      <c r="N19" s="135">
        <f>SUM(N4:N18)</f>
        <v>0</v>
      </c>
      <c r="O19" s="290"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65"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0" t="e">
        <f t="shared" ref="G24:G35" si="11">ROUND(F24/D24,10)</f>
        <v>#DIV/0!</v>
      </c>
      <c r="H24" s="127"/>
      <c r="I24" s="127"/>
      <c r="J24" s="362"/>
      <c r="K24" s="294" t="s">
        <v>222</v>
      </c>
      <c r="L24" s="128">
        <v>0</v>
      </c>
      <c r="M24" s="128">
        <v>0</v>
      </c>
      <c r="N24" s="126">
        <f t="shared" ref="N24:N43" si="12">+L24-M24</f>
        <v>0</v>
      </c>
      <c r="O24" s="290" t="e">
        <f t="shared" ref="O24:O43" si="13">ROUND(N24/L24,10)</f>
        <v>#DIV/0!</v>
      </c>
      <c r="P24" s="107"/>
    </row>
    <row r="25" spans="1:16">
      <c r="A25" s="124"/>
      <c r="B25" s="125"/>
      <c r="C25" s="131"/>
      <c r="D25" s="108"/>
      <c r="E25" s="108"/>
      <c r="F25" s="126">
        <f t="shared" si="10"/>
        <v>0</v>
      </c>
      <c r="G25" s="290" t="e">
        <f t="shared" si="11"/>
        <v>#DIV/0!</v>
      </c>
      <c r="H25" s="127"/>
      <c r="I25" s="127"/>
      <c r="J25" s="362"/>
      <c r="K25" s="295" t="s">
        <v>222</v>
      </c>
      <c r="L25" s="128">
        <v>0</v>
      </c>
      <c r="M25" s="128">
        <v>0</v>
      </c>
      <c r="N25" s="126">
        <f t="shared" si="12"/>
        <v>0</v>
      </c>
      <c r="O25" s="290" t="e">
        <f t="shared" si="13"/>
        <v>#DIV/0!</v>
      </c>
      <c r="P25" s="107"/>
    </row>
    <row r="26" spans="1:16" ht="13.15" customHeight="1">
      <c r="A26" s="124"/>
      <c r="B26" s="125"/>
      <c r="C26" s="131"/>
      <c r="D26" s="108"/>
      <c r="E26" s="108"/>
      <c r="F26" s="126">
        <f t="shared" si="10"/>
        <v>0</v>
      </c>
      <c r="G26" s="290" t="e">
        <f t="shared" si="11"/>
        <v>#DIV/0!</v>
      </c>
      <c r="H26" s="127"/>
      <c r="I26" s="127"/>
      <c r="J26" s="362"/>
      <c r="K26" s="295" t="s">
        <v>222</v>
      </c>
      <c r="L26" s="128">
        <v>0</v>
      </c>
      <c r="M26" s="128">
        <v>0</v>
      </c>
      <c r="N26" s="126">
        <f t="shared" si="12"/>
        <v>0</v>
      </c>
      <c r="O26" s="290" t="e">
        <f t="shared" si="13"/>
        <v>#DIV/0!</v>
      </c>
      <c r="P26" s="107"/>
    </row>
    <row r="27" spans="1:16">
      <c r="A27" s="124"/>
      <c r="B27" s="125"/>
      <c r="C27" s="131"/>
      <c r="D27" s="126"/>
      <c r="E27" s="126"/>
      <c r="F27" s="126">
        <f t="shared" si="10"/>
        <v>0</v>
      </c>
      <c r="G27" s="290" t="e">
        <f t="shared" si="11"/>
        <v>#DIV/0!</v>
      </c>
      <c r="H27" s="127"/>
      <c r="I27" s="127"/>
      <c r="J27" s="362"/>
      <c r="K27" s="295" t="s">
        <v>222</v>
      </c>
      <c r="L27" s="128">
        <v>0</v>
      </c>
      <c r="M27" s="128">
        <v>0</v>
      </c>
      <c r="N27" s="126">
        <f t="shared" si="12"/>
        <v>0</v>
      </c>
      <c r="O27" s="290" t="e">
        <f t="shared" si="13"/>
        <v>#DIV/0!</v>
      </c>
      <c r="P27" s="107"/>
    </row>
    <row r="28" spans="1:16">
      <c r="A28" s="124"/>
      <c r="B28" s="125"/>
      <c r="C28" s="131"/>
      <c r="D28" s="126"/>
      <c r="E28" s="126"/>
      <c r="F28" s="126">
        <f t="shared" ref="F28" si="14">+D28-E28</f>
        <v>0</v>
      </c>
      <c r="G28" s="290" t="e">
        <f t="shared" ref="G28" si="15">ROUND(F28/D28,10)</f>
        <v>#DIV/0!</v>
      </c>
      <c r="H28" s="127"/>
      <c r="I28" s="127"/>
      <c r="J28" s="362"/>
      <c r="K28" s="295" t="s">
        <v>222</v>
      </c>
      <c r="L28" s="128">
        <v>0</v>
      </c>
      <c r="M28" s="128">
        <v>0</v>
      </c>
      <c r="N28" s="126">
        <f t="shared" si="12"/>
        <v>0</v>
      </c>
      <c r="O28" s="290" t="e">
        <f t="shared" si="13"/>
        <v>#DIV/0!</v>
      </c>
      <c r="P28" s="107"/>
    </row>
    <row r="29" spans="1:16">
      <c r="A29" s="124"/>
      <c r="B29" s="125"/>
      <c r="C29" s="131"/>
      <c r="D29" s="126"/>
      <c r="E29" s="126"/>
      <c r="F29" s="126">
        <f t="shared" si="10"/>
        <v>0</v>
      </c>
      <c r="G29" s="290" t="e">
        <f t="shared" si="11"/>
        <v>#DIV/0!</v>
      </c>
      <c r="H29" s="127"/>
      <c r="I29" s="127"/>
      <c r="J29" s="362"/>
      <c r="K29" s="295" t="s">
        <v>222</v>
      </c>
      <c r="L29" s="128">
        <v>0</v>
      </c>
      <c r="M29" s="128">
        <v>0</v>
      </c>
      <c r="N29" s="126">
        <f t="shared" si="12"/>
        <v>0</v>
      </c>
      <c r="O29" s="290" t="e">
        <f t="shared" si="13"/>
        <v>#DIV/0!</v>
      </c>
      <c r="P29" s="107"/>
    </row>
    <row r="30" spans="1:16">
      <c r="A30" s="124"/>
      <c r="B30" s="125"/>
      <c r="C30" s="131"/>
      <c r="D30" s="108"/>
      <c r="E30" s="108"/>
      <c r="F30" s="126">
        <f t="shared" si="10"/>
        <v>0</v>
      </c>
      <c r="G30" s="290" t="e">
        <f t="shared" si="11"/>
        <v>#DIV/0!</v>
      </c>
      <c r="H30" s="127"/>
      <c r="I30" s="127"/>
      <c r="J30" s="362"/>
      <c r="K30" s="295" t="s">
        <v>222</v>
      </c>
      <c r="L30" s="128">
        <v>0</v>
      </c>
      <c r="M30" s="128">
        <v>0</v>
      </c>
      <c r="N30" s="126">
        <f t="shared" si="12"/>
        <v>0</v>
      </c>
      <c r="O30" s="290" t="e">
        <f t="shared" si="13"/>
        <v>#DIV/0!</v>
      </c>
      <c r="P30" s="107"/>
    </row>
    <row r="31" spans="1:16">
      <c r="A31" s="124"/>
      <c r="B31" s="125"/>
      <c r="C31" s="131"/>
      <c r="D31" s="108"/>
      <c r="E31" s="108"/>
      <c r="F31" s="126">
        <f t="shared" si="10"/>
        <v>0</v>
      </c>
      <c r="G31" s="290" t="e">
        <f t="shared" si="11"/>
        <v>#DIV/0!</v>
      </c>
      <c r="H31" s="127"/>
      <c r="I31" s="127"/>
      <c r="J31" s="362"/>
      <c r="K31" s="295" t="s">
        <v>222</v>
      </c>
      <c r="L31" s="128">
        <v>0</v>
      </c>
      <c r="M31" s="128">
        <v>0</v>
      </c>
      <c r="N31" s="126">
        <f t="shared" si="12"/>
        <v>0</v>
      </c>
      <c r="O31" s="290" t="e">
        <f t="shared" si="13"/>
        <v>#DIV/0!</v>
      </c>
      <c r="P31" s="107"/>
    </row>
    <row r="32" spans="1:16">
      <c r="A32" s="124"/>
      <c r="B32" s="125"/>
      <c r="C32" s="131"/>
      <c r="D32" s="126"/>
      <c r="E32" s="126"/>
      <c r="F32" s="126">
        <f t="shared" si="10"/>
        <v>0</v>
      </c>
      <c r="G32" s="290" t="e">
        <f t="shared" si="11"/>
        <v>#DIV/0!</v>
      </c>
      <c r="H32" s="127"/>
      <c r="I32" s="127"/>
      <c r="J32" s="362"/>
      <c r="K32" s="295" t="s">
        <v>222</v>
      </c>
      <c r="L32" s="128"/>
      <c r="M32" s="128"/>
      <c r="N32" s="126">
        <f t="shared" si="12"/>
        <v>0</v>
      </c>
      <c r="O32" s="290" t="e">
        <f t="shared" si="13"/>
        <v>#DIV/0!</v>
      </c>
      <c r="P32" s="107"/>
    </row>
    <row r="33" spans="1:16">
      <c r="A33" s="124"/>
      <c r="B33" s="125"/>
      <c r="C33" s="131"/>
      <c r="D33" s="126"/>
      <c r="E33" s="126"/>
      <c r="F33" s="126">
        <f t="shared" si="10"/>
        <v>0</v>
      </c>
      <c r="G33" s="290" t="e">
        <f t="shared" si="11"/>
        <v>#DIV/0!</v>
      </c>
      <c r="H33" s="127"/>
      <c r="I33" s="127"/>
      <c r="J33" s="362"/>
      <c r="K33" s="295" t="s">
        <v>222</v>
      </c>
      <c r="L33" s="128"/>
      <c r="M33" s="128"/>
      <c r="N33" s="126">
        <f t="shared" si="12"/>
        <v>0</v>
      </c>
      <c r="O33" s="290" t="e">
        <f t="shared" si="13"/>
        <v>#DIV/0!</v>
      </c>
      <c r="P33" s="107"/>
    </row>
    <row r="34" spans="1:16">
      <c r="A34" s="124"/>
      <c r="B34" s="125"/>
      <c r="C34" s="131"/>
      <c r="D34" s="126"/>
      <c r="E34" s="126"/>
      <c r="F34" s="126">
        <f t="shared" si="10"/>
        <v>0</v>
      </c>
      <c r="G34" s="290" t="e">
        <f t="shared" si="11"/>
        <v>#DIV/0!</v>
      </c>
      <c r="H34" s="127"/>
      <c r="I34" s="127"/>
      <c r="J34" s="362"/>
      <c r="K34" s="295" t="s">
        <v>222</v>
      </c>
      <c r="L34" s="128"/>
      <c r="M34" s="128"/>
      <c r="N34" s="126">
        <f t="shared" si="12"/>
        <v>0</v>
      </c>
      <c r="O34" s="290" t="e">
        <f t="shared" si="13"/>
        <v>#DIV/0!</v>
      </c>
      <c r="P34" s="107"/>
    </row>
    <row r="35" spans="1:16">
      <c r="A35" s="124"/>
      <c r="B35" s="125"/>
      <c r="C35" s="131"/>
      <c r="D35" s="126"/>
      <c r="E35" s="126"/>
      <c r="F35" s="126">
        <f t="shared" si="10"/>
        <v>0</v>
      </c>
      <c r="G35" s="290" t="e">
        <f t="shared" si="11"/>
        <v>#DIV/0!</v>
      </c>
      <c r="H35" s="127"/>
      <c r="I35" s="127"/>
      <c r="J35" s="362"/>
      <c r="K35" s="295" t="s">
        <v>222</v>
      </c>
      <c r="L35" s="128"/>
      <c r="M35" s="128"/>
      <c r="N35" s="126">
        <f t="shared" si="12"/>
        <v>0</v>
      </c>
      <c r="O35" s="290" t="e">
        <f t="shared" si="13"/>
        <v>#DIV/0!</v>
      </c>
      <c r="P35" s="107"/>
    </row>
    <row r="36" spans="1:16">
      <c r="A36" s="124"/>
      <c r="B36" s="125"/>
      <c r="C36" s="124"/>
      <c r="D36" s="126"/>
      <c r="E36" s="126"/>
      <c r="F36" s="126">
        <f t="shared" ref="F36:F38" si="16">+D36-E36</f>
        <v>0</v>
      </c>
      <c r="G36" s="290" t="e">
        <f t="shared" ref="G36:G38" si="17">ROUND(F36/D36,10)</f>
        <v>#DIV/0!</v>
      </c>
      <c r="H36" s="127"/>
      <c r="I36" s="127"/>
      <c r="J36" s="362"/>
      <c r="K36" s="295" t="s">
        <v>222</v>
      </c>
      <c r="L36" s="128"/>
      <c r="M36" s="128"/>
      <c r="N36" s="126">
        <f t="shared" si="12"/>
        <v>0</v>
      </c>
      <c r="O36" s="290" t="e">
        <f t="shared" si="13"/>
        <v>#DIV/0!</v>
      </c>
      <c r="P36" s="107"/>
    </row>
    <row r="37" spans="1:16">
      <c r="A37" s="124"/>
      <c r="B37" s="125"/>
      <c r="C37" s="124"/>
      <c r="D37" s="108"/>
      <c r="E37" s="126"/>
      <c r="F37" s="126">
        <f t="shared" si="16"/>
        <v>0</v>
      </c>
      <c r="G37" s="290" t="e">
        <f t="shared" si="17"/>
        <v>#DIV/0!</v>
      </c>
      <c r="H37" s="127"/>
      <c r="I37" s="127"/>
      <c r="J37" s="362"/>
      <c r="K37" s="295" t="s">
        <v>222</v>
      </c>
      <c r="L37" s="128"/>
      <c r="M37" s="128"/>
      <c r="N37" s="126">
        <f t="shared" si="12"/>
        <v>0</v>
      </c>
      <c r="O37" s="290" t="e">
        <f t="shared" si="13"/>
        <v>#DIV/0!</v>
      </c>
      <c r="P37" s="107"/>
    </row>
    <row r="38" spans="1:16">
      <c r="A38" s="124"/>
      <c r="B38" s="125"/>
      <c r="C38" s="124"/>
      <c r="D38" s="108"/>
      <c r="E38" s="126"/>
      <c r="F38" s="126">
        <f t="shared" si="16"/>
        <v>0</v>
      </c>
      <c r="G38" s="290" t="e">
        <f t="shared" si="17"/>
        <v>#DIV/0!</v>
      </c>
      <c r="H38" s="127"/>
      <c r="I38" s="127"/>
      <c r="J38" s="362"/>
      <c r="K38" s="295" t="s">
        <v>222</v>
      </c>
      <c r="L38" s="128"/>
      <c r="M38" s="128"/>
      <c r="N38" s="126">
        <f t="shared" si="12"/>
        <v>0</v>
      </c>
      <c r="O38" s="290" t="e">
        <f t="shared" si="13"/>
        <v>#DIV/0!</v>
      </c>
      <c r="P38" s="107"/>
    </row>
    <row r="39" spans="1:16">
      <c r="A39" s="124"/>
      <c r="B39" s="125"/>
      <c r="C39" s="124"/>
      <c r="D39" s="108"/>
      <c r="E39" s="126"/>
      <c r="F39" s="126">
        <f t="shared" ref="F39:F44" si="18">+D39-E39</f>
        <v>0</v>
      </c>
      <c r="G39" s="290" t="e">
        <f t="shared" ref="G39:G45" si="19">ROUND(F39/D39,10)</f>
        <v>#DIV/0!</v>
      </c>
      <c r="H39" s="127"/>
      <c r="I39" s="127"/>
      <c r="J39" s="362"/>
      <c r="K39" s="295" t="s">
        <v>222</v>
      </c>
      <c r="L39" s="128"/>
      <c r="M39" s="128"/>
      <c r="N39" s="126">
        <f t="shared" si="12"/>
        <v>0</v>
      </c>
      <c r="O39" s="290" t="e">
        <f t="shared" si="13"/>
        <v>#DIV/0!</v>
      </c>
      <c r="P39" s="107"/>
    </row>
    <row r="40" spans="1:16">
      <c r="A40" s="124"/>
      <c r="B40" s="125"/>
      <c r="C40" s="124"/>
      <c r="D40" s="107"/>
      <c r="E40" s="126"/>
      <c r="F40" s="126">
        <f t="shared" si="18"/>
        <v>0</v>
      </c>
      <c r="G40" s="290" t="e">
        <f t="shared" si="19"/>
        <v>#DIV/0!</v>
      </c>
      <c r="H40" s="127"/>
      <c r="I40" s="127"/>
      <c r="J40" s="362"/>
      <c r="K40" s="295" t="s">
        <v>222</v>
      </c>
      <c r="L40" s="128"/>
      <c r="M40" s="128"/>
      <c r="N40" s="126">
        <f t="shared" si="12"/>
        <v>0</v>
      </c>
      <c r="O40" s="290" t="e">
        <f t="shared" si="13"/>
        <v>#DIV/0!</v>
      </c>
      <c r="P40" s="107"/>
    </row>
    <row r="41" spans="1:16">
      <c r="A41" s="107"/>
      <c r="B41" s="107"/>
      <c r="C41" s="108"/>
      <c r="D41" s="108"/>
      <c r="E41" s="126"/>
      <c r="F41" s="126">
        <f t="shared" si="18"/>
        <v>0</v>
      </c>
      <c r="G41" s="290" t="e">
        <f t="shared" si="19"/>
        <v>#DIV/0!</v>
      </c>
      <c r="H41" s="110"/>
      <c r="I41" s="110"/>
      <c r="J41" s="362"/>
      <c r="K41" s="295" t="s">
        <v>222</v>
      </c>
      <c r="L41" s="128"/>
      <c r="M41" s="128"/>
      <c r="N41" s="126">
        <f t="shared" si="12"/>
        <v>0</v>
      </c>
      <c r="O41" s="290" t="e">
        <f t="shared" si="13"/>
        <v>#DIV/0!</v>
      </c>
      <c r="P41" s="107"/>
    </row>
    <row r="42" spans="1:16">
      <c r="A42" s="124"/>
      <c r="B42" s="125"/>
      <c r="C42" s="131"/>
      <c r="D42" s="108"/>
      <c r="E42" s="126"/>
      <c r="F42" s="126">
        <f t="shared" si="18"/>
        <v>0</v>
      </c>
      <c r="G42" s="290" t="e">
        <f t="shared" si="19"/>
        <v>#DIV/0!</v>
      </c>
      <c r="H42" s="127"/>
      <c r="I42" s="127"/>
      <c r="J42" s="362"/>
      <c r="K42" s="295" t="s">
        <v>222</v>
      </c>
      <c r="L42" s="128"/>
      <c r="M42" s="133"/>
      <c r="N42" s="126">
        <f t="shared" si="12"/>
        <v>0</v>
      </c>
      <c r="O42" s="290" t="e">
        <f t="shared" si="13"/>
        <v>#DIV/0!</v>
      </c>
      <c r="P42" s="107"/>
    </row>
    <row r="43" spans="1:16">
      <c r="A43" s="124"/>
      <c r="B43" s="125"/>
      <c r="C43" s="131"/>
      <c r="D43" s="108"/>
      <c r="E43" s="126"/>
      <c r="F43" s="126">
        <f t="shared" si="18"/>
        <v>0</v>
      </c>
      <c r="G43" s="290" t="e">
        <f t="shared" si="19"/>
        <v>#DIV/0!</v>
      </c>
      <c r="H43" s="127"/>
      <c r="I43" s="127"/>
      <c r="J43" s="362"/>
      <c r="K43" s="295" t="s">
        <v>222</v>
      </c>
      <c r="L43" s="128"/>
      <c r="M43" s="133"/>
      <c r="N43" s="126">
        <f t="shared" si="12"/>
        <v>0</v>
      </c>
      <c r="O43" s="290" t="e">
        <f t="shared" si="13"/>
        <v>#DIV/0!</v>
      </c>
      <c r="P43" s="107"/>
    </row>
    <row r="44" spans="1:16">
      <c r="A44" s="107"/>
      <c r="B44" s="107"/>
      <c r="C44" s="108"/>
      <c r="D44" s="143"/>
      <c r="E44" s="143"/>
      <c r="F44" s="126">
        <f t="shared" si="18"/>
        <v>0</v>
      </c>
      <c r="G44" s="290" t="e">
        <f t="shared" si="19"/>
        <v>#DIV/0!</v>
      </c>
      <c r="H44" s="111"/>
      <c r="I44" s="111"/>
      <c r="J44" s="362"/>
      <c r="K44" s="295" t="s">
        <v>222</v>
      </c>
      <c r="L44" s="144"/>
      <c r="M44" s="144"/>
      <c r="N44" s="126">
        <f t="shared" ref="N44" si="20">+L44-M44</f>
        <v>0</v>
      </c>
      <c r="O44" s="290" t="e">
        <f t="shared" ref="O44" si="21">ROUND(N44/L44,10)</f>
        <v>#DIV/0!</v>
      </c>
      <c r="P44" s="107"/>
    </row>
    <row r="45" spans="1:16" ht="13.5" thickBot="1">
      <c r="A45" s="138"/>
      <c r="B45" s="138" t="s">
        <v>106</v>
      </c>
      <c r="C45" s="145"/>
      <c r="D45" s="5">
        <f>SUM(D24:D44)</f>
        <v>0</v>
      </c>
      <c r="E45" s="5">
        <f>SUM(E24:E44)</f>
        <v>0</v>
      </c>
      <c r="F45" s="5">
        <f>SUM(F24:F44)</f>
        <v>0</v>
      </c>
      <c r="G45" s="290" t="e">
        <f t="shared" si="19"/>
        <v>#DIV/0!</v>
      </c>
      <c r="H45" s="146"/>
      <c r="I45" s="146"/>
      <c r="J45" s="366"/>
      <c r="K45" s="146"/>
      <c r="L45" s="135">
        <f>SUM(L24:L44)</f>
        <v>0</v>
      </c>
      <c r="M45" s="135">
        <f>SUM(M24:M44)</f>
        <v>0</v>
      </c>
      <c r="N45" s="5">
        <f>SUM(N24:N44)</f>
        <v>0</v>
      </c>
      <c r="O45" s="290"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529</v>
      </c>
      <c r="B4" s="152">
        <v>2685.61</v>
      </c>
      <c r="C4" s="152">
        <v>2685.61</v>
      </c>
      <c r="D4" s="152" t="s">
        <v>513</v>
      </c>
      <c r="E4" s="152">
        <v>2685.61</v>
      </c>
      <c r="F4" s="152">
        <v>2685.61</v>
      </c>
      <c r="G4" s="152">
        <v>10.56</v>
      </c>
      <c r="H4" s="152">
        <v>10.56</v>
      </c>
      <c r="I4" s="113"/>
      <c r="J4" s="153">
        <v>44316</v>
      </c>
      <c r="K4" s="153">
        <v>44319</v>
      </c>
      <c r="L4" s="113"/>
    </row>
    <row r="5" spans="1:16">
      <c r="A5" s="152" t="s">
        <v>529</v>
      </c>
      <c r="B5" s="152">
        <v>10226.49</v>
      </c>
      <c r="C5" s="152">
        <v>10226.49</v>
      </c>
      <c r="D5" s="152" t="s">
        <v>515</v>
      </c>
      <c r="E5" s="152">
        <v>10226.49</v>
      </c>
      <c r="F5" s="152">
        <v>10226.49</v>
      </c>
      <c r="G5" s="152">
        <v>9.8699999999999992</v>
      </c>
      <c r="H5" s="152">
        <v>9.8699999999999992</v>
      </c>
      <c r="I5" s="113"/>
      <c r="J5" s="153">
        <v>44316</v>
      </c>
      <c r="K5" s="153">
        <v>44319</v>
      </c>
      <c r="L5" s="113"/>
    </row>
    <row r="6" spans="1:16">
      <c r="A6" s="152" t="s">
        <v>529</v>
      </c>
      <c r="B6" s="152">
        <v>12853.81</v>
      </c>
      <c r="C6" s="152">
        <v>12853.81</v>
      </c>
      <c r="D6" s="152" t="s">
        <v>517</v>
      </c>
      <c r="E6" s="152">
        <v>12853.81</v>
      </c>
      <c r="F6" s="152">
        <v>12853.81</v>
      </c>
      <c r="G6" s="152">
        <v>50.21</v>
      </c>
      <c r="H6" s="152">
        <v>50.21</v>
      </c>
      <c r="I6" s="113"/>
      <c r="J6" s="153">
        <v>44316</v>
      </c>
      <c r="K6" s="153">
        <v>44319</v>
      </c>
      <c r="L6" s="113"/>
    </row>
    <row r="7" spans="1:16">
      <c r="A7" s="152" t="s">
        <v>529</v>
      </c>
      <c r="B7" s="152">
        <v>14314.23</v>
      </c>
      <c r="C7" s="152">
        <v>14314.23</v>
      </c>
      <c r="D7" s="152" t="s">
        <v>525</v>
      </c>
      <c r="E7" s="152">
        <v>14314.23</v>
      </c>
      <c r="F7" s="152">
        <v>14314.23</v>
      </c>
      <c r="G7" s="152">
        <v>95.22</v>
      </c>
      <c r="H7" s="152">
        <v>95.22</v>
      </c>
      <c r="I7" s="113"/>
      <c r="J7" s="153">
        <v>44316</v>
      </c>
      <c r="K7" s="153">
        <v>44319</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40080.14</v>
      </c>
      <c r="C11" s="88">
        <f t="shared" ref="C11:H11" si="0">SUM(C4:C10)</f>
        <v>40080.14</v>
      </c>
      <c r="D11" s="88">
        <f t="shared" si="0"/>
        <v>0</v>
      </c>
      <c r="E11" s="88">
        <f>SUM(E4:E10)</f>
        <v>40080.14</v>
      </c>
      <c r="F11" s="88">
        <f t="shared" si="0"/>
        <v>40080.14</v>
      </c>
      <c r="G11" s="88">
        <f t="shared" si="0"/>
        <v>165.86</v>
      </c>
      <c r="H11" s="88">
        <f t="shared" si="0"/>
        <v>165.86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165.86</v>
      </c>
      <c r="E25" s="96">
        <f>H11</f>
        <v>165.86</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0" customWidth="1"/>
    <col min="3" max="3" width="10.5703125" style="320" customWidth="1"/>
    <col min="4" max="4" width="33.85546875" customWidth="1"/>
    <col min="8" max="8" width="17.5703125" customWidth="1"/>
    <col min="11" max="11" width="14.5703125" customWidth="1"/>
    <col min="13" max="13" width="11.140625" customWidth="1"/>
  </cols>
  <sheetData>
    <row r="1" spans="1:13">
      <c r="A1" t="s">
        <v>273</v>
      </c>
      <c r="B1" s="320" t="s">
        <v>272</v>
      </c>
      <c r="C1" s="320" t="s">
        <v>271</v>
      </c>
      <c r="D1" t="s">
        <v>270</v>
      </c>
      <c r="E1" t="s">
        <v>269</v>
      </c>
      <c r="F1" t="s">
        <v>268</v>
      </c>
      <c r="G1" t="s">
        <v>267</v>
      </c>
      <c r="H1" t="s">
        <v>266</v>
      </c>
      <c r="I1" t="s">
        <v>265</v>
      </c>
      <c r="J1" t="s">
        <v>264</v>
      </c>
      <c r="K1" t="s">
        <v>263</v>
      </c>
      <c r="L1" t="s">
        <v>262</v>
      </c>
      <c r="M1" t="s">
        <v>261</v>
      </c>
    </row>
    <row r="2" spans="1:13">
      <c r="A2" t="s">
        <v>294</v>
      </c>
      <c r="B2" s="320">
        <v>4031976</v>
      </c>
      <c r="C2" s="320">
        <v>4031976</v>
      </c>
      <c r="D2" t="s">
        <v>295</v>
      </c>
      <c r="E2">
        <v>2330</v>
      </c>
      <c r="F2">
        <v>482977.98</v>
      </c>
      <c r="G2">
        <v>308.68</v>
      </c>
      <c r="H2">
        <v>719217.04</v>
      </c>
      <c r="I2">
        <v>431245.99</v>
      </c>
      <c r="J2">
        <v>256.85000000000002</v>
      </c>
      <c r="K2">
        <v>598460.5</v>
      </c>
      <c r="L2" t="s">
        <v>296</v>
      </c>
      <c r="M2" s="1">
        <v>44316</v>
      </c>
    </row>
    <row r="3" spans="1:13">
      <c r="A3" t="s">
        <v>294</v>
      </c>
      <c r="B3" s="322" t="s">
        <v>297</v>
      </c>
      <c r="C3" s="320" t="s">
        <v>298</v>
      </c>
      <c r="D3" t="s">
        <v>299</v>
      </c>
      <c r="E3">
        <v>7667</v>
      </c>
      <c r="F3">
        <v>397482.27</v>
      </c>
      <c r="G3">
        <v>58.25</v>
      </c>
      <c r="H3">
        <v>446602.75</v>
      </c>
      <c r="I3">
        <v>397482.27</v>
      </c>
      <c r="J3">
        <v>58.25</v>
      </c>
      <c r="K3">
        <v>446602.75</v>
      </c>
      <c r="L3" t="s">
        <v>300</v>
      </c>
      <c r="M3" s="1">
        <v>44316</v>
      </c>
    </row>
    <row r="4" spans="1:13">
      <c r="A4" t="s">
        <v>294</v>
      </c>
      <c r="B4" s="320">
        <v>1317205</v>
      </c>
      <c r="C4" s="320" t="s">
        <v>301</v>
      </c>
      <c r="D4" t="s">
        <v>302</v>
      </c>
      <c r="E4">
        <v>22650</v>
      </c>
      <c r="F4">
        <v>760214</v>
      </c>
      <c r="G4">
        <v>50.93</v>
      </c>
      <c r="H4">
        <v>1153655.1000000001</v>
      </c>
      <c r="I4">
        <v>760214</v>
      </c>
      <c r="J4">
        <v>50.93</v>
      </c>
      <c r="K4">
        <v>1153655.1000000001</v>
      </c>
      <c r="L4" t="s">
        <v>300</v>
      </c>
      <c r="M4" s="1">
        <v>44316</v>
      </c>
    </row>
    <row r="5" spans="1:13">
      <c r="A5" t="s">
        <v>294</v>
      </c>
      <c r="B5" s="320" t="s">
        <v>303</v>
      </c>
      <c r="C5" s="320" t="s">
        <v>303</v>
      </c>
      <c r="D5" t="s">
        <v>304</v>
      </c>
      <c r="E5">
        <v>5497</v>
      </c>
      <c r="F5">
        <v>538855.73</v>
      </c>
      <c r="G5">
        <v>120.08</v>
      </c>
      <c r="H5">
        <v>660089.22</v>
      </c>
      <c r="I5">
        <v>485280.68</v>
      </c>
      <c r="J5">
        <v>99.92</v>
      </c>
      <c r="K5">
        <v>549260.24</v>
      </c>
      <c r="L5" t="s">
        <v>296</v>
      </c>
      <c r="M5" s="1">
        <v>44316</v>
      </c>
    </row>
    <row r="6" spans="1:13">
      <c r="A6" t="s">
        <v>294</v>
      </c>
      <c r="B6" s="320" t="s">
        <v>305</v>
      </c>
      <c r="C6" s="320">
        <v>2722670</v>
      </c>
      <c r="D6" t="s">
        <v>306</v>
      </c>
      <c r="E6">
        <v>48497</v>
      </c>
      <c r="F6">
        <v>698675</v>
      </c>
      <c r="G6">
        <v>13.94</v>
      </c>
      <c r="H6">
        <v>676048.18</v>
      </c>
      <c r="I6">
        <v>698675</v>
      </c>
      <c r="J6">
        <v>13.94</v>
      </c>
      <c r="K6">
        <v>676048.18</v>
      </c>
      <c r="L6" t="s">
        <v>300</v>
      </c>
      <c r="M6" s="1">
        <v>44316</v>
      </c>
    </row>
    <row r="7" spans="1:13">
      <c r="A7" t="s">
        <v>294</v>
      </c>
      <c r="B7" s="320">
        <v>6054603</v>
      </c>
      <c r="C7" s="320">
        <v>6054603</v>
      </c>
      <c r="D7" t="s">
        <v>307</v>
      </c>
      <c r="E7">
        <v>32500</v>
      </c>
      <c r="F7">
        <v>365879.89</v>
      </c>
      <c r="G7">
        <v>10.54</v>
      </c>
      <c r="H7">
        <v>342488.79</v>
      </c>
      <c r="I7">
        <v>40137081</v>
      </c>
      <c r="J7">
        <v>1151.5</v>
      </c>
      <c r="K7">
        <v>37423750</v>
      </c>
      <c r="L7" t="s">
        <v>308</v>
      </c>
      <c r="M7" s="1">
        <v>44316</v>
      </c>
    </row>
    <row r="8" spans="1:13">
      <c r="A8" t="s">
        <v>294</v>
      </c>
      <c r="B8" s="320" t="s">
        <v>309</v>
      </c>
      <c r="C8" s="320" t="s">
        <v>310</v>
      </c>
      <c r="D8" t="s">
        <v>311</v>
      </c>
      <c r="E8">
        <v>1600</v>
      </c>
      <c r="F8">
        <v>213327.16</v>
      </c>
      <c r="G8">
        <v>144.97</v>
      </c>
      <c r="H8">
        <v>231952</v>
      </c>
      <c r="I8">
        <v>213327.16</v>
      </c>
      <c r="J8">
        <v>144.97</v>
      </c>
      <c r="K8">
        <v>231952</v>
      </c>
      <c r="L8" t="s">
        <v>300</v>
      </c>
      <c r="M8" s="1">
        <v>44316</v>
      </c>
    </row>
    <row r="9" spans="1:13">
      <c r="A9" t="s">
        <v>294</v>
      </c>
      <c r="B9" s="320" t="s">
        <v>312</v>
      </c>
      <c r="C9" s="320" t="s">
        <v>313</v>
      </c>
      <c r="D9" t="s">
        <v>314</v>
      </c>
      <c r="E9">
        <v>3750</v>
      </c>
      <c r="F9">
        <v>577337.63</v>
      </c>
      <c r="G9">
        <v>648.1</v>
      </c>
      <c r="H9">
        <v>2430375</v>
      </c>
      <c r="I9">
        <v>577337.63</v>
      </c>
      <c r="J9">
        <v>648.1</v>
      </c>
      <c r="K9">
        <v>2430375</v>
      </c>
      <c r="L9" t="s">
        <v>300</v>
      </c>
      <c r="M9" s="1">
        <v>44316</v>
      </c>
    </row>
    <row r="10" spans="1:13">
      <c r="A10" t="s">
        <v>294</v>
      </c>
      <c r="B10" s="336" t="s">
        <v>440</v>
      </c>
      <c r="C10" s="336" t="s">
        <v>440</v>
      </c>
      <c r="D10" t="s">
        <v>315</v>
      </c>
      <c r="E10">
        <v>75797</v>
      </c>
      <c r="F10">
        <v>606064.94999999995</v>
      </c>
      <c r="G10">
        <v>6.99</v>
      </c>
      <c r="H10">
        <v>530024.06000000006</v>
      </c>
      <c r="I10">
        <v>463457.07</v>
      </c>
      <c r="J10">
        <v>5.0599999999999996</v>
      </c>
      <c r="K10">
        <v>383684.41</v>
      </c>
      <c r="L10" t="s">
        <v>316</v>
      </c>
      <c r="M10" s="1">
        <v>44316</v>
      </c>
    </row>
    <row r="11" spans="1:13">
      <c r="A11" t="s">
        <v>294</v>
      </c>
      <c r="B11" s="320">
        <v>7124594</v>
      </c>
      <c r="C11" s="320">
        <v>7124594</v>
      </c>
      <c r="D11" t="s">
        <v>317</v>
      </c>
      <c r="E11">
        <v>3260</v>
      </c>
      <c r="F11">
        <v>483524.45</v>
      </c>
      <c r="G11">
        <v>169.06</v>
      </c>
      <c r="H11">
        <v>551126.68000000005</v>
      </c>
      <c r="I11">
        <v>482082.49</v>
      </c>
      <c r="J11">
        <v>154.4</v>
      </c>
      <c r="K11">
        <v>503344</v>
      </c>
      <c r="L11" t="s">
        <v>318</v>
      </c>
      <c r="M11" s="1">
        <v>44316</v>
      </c>
    </row>
    <row r="12" spans="1:13">
      <c r="A12" t="s">
        <v>294</v>
      </c>
      <c r="B12" s="320" t="s">
        <v>319</v>
      </c>
      <c r="C12" s="320">
        <v>2136646</v>
      </c>
      <c r="D12" t="s">
        <v>320</v>
      </c>
      <c r="E12">
        <v>10600</v>
      </c>
      <c r="F12">
        <v>273435</v>
      </c>
      <c r="G12">
        <v>22.24</v>
      </c>
      <c r="H12">
        <v>235744</v>
      </c>
      <c r="I12">
        <v>273435</v>
      </c>
      <c r="J12">
        <v>22.24</v>
      </c>
      <c r="K12">
        <v>235744</v>
      </c>
      <c r="L12" t="s">
        <v>300</v>
      </c>
      <c r="M12" s="1">
        <v>44316</v>
      </c>
    </row>
    <row r="13" spans="1:13">
      <c r="A13" t="s">
        <v>294</v>
      </c>
      <c r="B13" s="320">
        <v>67901108</v>
      </c>
      <c r="C13" s="320">
        <v>2024677</v>
      </c>
      <c r="D13" t="s">
        <v>321</v>
      </c>
      <c r="E13">
        <v>25737</v>
      </c>
      <c r="F13">
        <v>298758.78000000003</v>
      </c>
      <c r="G13">
        <v>21.25</v>
      </c>
      <c r="H13">
        <v>546911.25</v>
      </c>
      <c r="I13">
        <v>298758.78000000003</v>
      </c>
      <c r="J13">
        <v>21.25</v>
      </c>
      <c r="K13">
        <v>546911.25</v>
      </c>
      <c r="L13" t="s">
        <v>300</v>
      </c>
      <c r="M13" s="1">
        <v>44316</v>
      </c>
    </row>
    <row r="14" spans="1:13">
      <c r="A14" t="s">
        <v>294</v>
      </c>
      <c r="B14" s="320" t="s">
        <v>322</v>
      </c>
      <c r="C14" s="320" t="s">
        <v>322</v>
      </c>
      <c r="D14" t="s">
        <v>323</v>
      </c>
      <c r="E14">
        <v>21752</v>
      </c>
      <c r="F14">
        <v>648845.18999999994</v>
      </c>
      <c r="G14">
        <v>32.15</v>
      </c>
      <c r="H14">
        <v>699225.09</v>
      </c>
      <c r="I14">
        <v>495576.24</v>
      </c>
      <c r="J14">
        <v>23.27</v>
      </c>
      <c r="K14">
        <v>506169.04</v>
      </c>
      <c r="L14" t="s">
        <v>316</v>
      </c>
      <c r="M14" s="1">
        <v>44316</v>
      </c>
    </row>
    <row r="15" spans="1:13">
      <c r="A15" t="s">
        <v>294</v>
      </c>
      <c r="B15" s="320">
        <v>124765108</v>
      </c>
      <c r="C15" s="320">
        <v>2125097</v>
      </c>
      <c r="D15" t="s">
        <v>324</v>
      </c>
      <c r="E15">
        <v>30350</v>
      </c>
      <c r="F15">
        <v>530185.55000000005</v>
      </c>
      <c r="G15">
        <v>31.32</v>
      </c>
      <c r="H15">
        <v>950562</v>
      </c>
      <c r="I15">
        <v>530185.55000000005</v>
      </c>
      <c r="J15">
        <v>31.32</v>
      </c>
      <c r="K15">
        <v>950562</v>
      </c>
      <c r="L15" t="s">
        <v>300</v>
      </c>
      <c r="M15" s="1">
        <v>44316</v>
      </c>
    </row>
    <row r="16" spans="1:13">
      <c r="A16" t="s">
        <v>294</v>
      </c>
      <c r="B16" s="320" t="s">
        <v>325</v>
      </c>
      <c r="C16" s="320" t="s">
        <v>326</v>
      </c>
      <c r="D16" t="s">
        <v>327</v>
      </c>
      <c r="E16">
        <v>10500</v>
      </c>
      <c r="F16">
        <v>567273.38</v>
      </c>
      <c r="G16">
        <v>88.46</v>
      </c>
      <c r="H16">
        <v>928830</v>
      </c>
      <c r="I16">
        <v>567273.38</v>
      </c>
      <c r="J16">
        <v>88.46</v>
      </c>
      <c r="K16">
        <v>928830</v>
      </c>
      <c r="L16" t="s">
        <v>300</v>
      </c>
      <c r="M16" s="1">
        <v>44316</v>
      </c>
    </row>
    <row r="17" spans="1:13">
      <c r="A17" t="s">
        <v>294</v>
      </c>
      <c r="B17" s="320" t="s">
        <v>328</v>
      </c>
      <c r="C17" s="320" t="s">
        <v>328</v>
      </c>
      <c r="D17" t="s">
        <v>329</v>
      </c>
      <c r="E17">
        <v>25642</v>
      </c>
      <c r="F17">
        <v>0</v>
      </c>
      <c r="G17">
        <v>0</v>
      </c>
      <c r="H17">
        <v>0</v>
      </c>
      <c r="I17">
        <v>0</v>
      </c>
      <c r="J17">
        <v>0</v>
      </c>
      <c r="K17">
        <v>0</v>
      </c>
      <c r="L17" t="s">
        <v>318</v>
      </c>
      <c r="M17" s="1">
        <v>44316</v>
      </c>
    </row>
    <row r="18" spans="1:13">
      <c r="A18" t="s">
        <v>294</v>
      </c>
      <c r="B18" s="320">
        <v>7171589</v>
      </c>
      <c r="C18" s="320">
        <v>7171589</v>
      </c>
      <c r="D18" t="s">
        <v>330</v>
      </c>
      <c r="E18">
        <v>25642</v>
      </c>
      <c r="F18">
        <v>370968.63</v>
      </c>
      <c r="G18">
        <v>10.45</v>
      </c>
      <c r="H18">
        <v>268015.46999999997</v>
      </c>
      <c r="I18">
        <v>364735.02</v>
      </c>
      <c r="J18">
        <v>9.5500000000000007</v>
      </c>
      <c r="K18">
        <v>244778.53</v>
      </c>
      <c r="L18" t="s">
        <v>318</v>
      </c>
      <c r="M18" s="1">
        <v>44316</v>
      </c>
    </row>
    <row r="19" spans="1:13">
      <c r="A19" t="s">
        <v>294</v>
      </c>
      <c r="B19" s="320">
        <v>6185495</v>
      </c>
      <c r="C19" s="320">
        <v>6185495</v>
      </c>
      <c r="D19" t="s">
        <v>331</v>
      </c>
      <c r="E19">
        <v>2567</v>
      </c>
      <c r="F19">
        <v>261676.43</v>
      </c>
      <c r="G19">
        <v>209.23</v>
      </c>
      <c r="H19">
        <v>537089.29</v>
      </c>
      <c r="I19">
        <v>345335.82</v>
      </c>
      <c r="J19">
        <v>271.16000000000003</v>
      </c>
      <c r="K19">
        <v>696067.72</v>
      </c>
      <c r="L19" t="s">
        <v>332</v>
      </c>
      <c r="M19" s="1">
        <v>44316</v>
      </c>
    </row>
    <row r="20" spans="1:13">
      <c r="A20" t="s">
        <v>294</v>
      </c>
      <c r="B20" s="320">
        <v>5330047</v>
      </c>
      <c r="C20" s="320">
        <v>5330047</v>
      </c>
      <c r="D20" t="s">
        <v>333</v>
      </c>
      <c r="E20">
        <v>6807</v>
      </c>
      <c r="F20">
        <v>712280.98</v>
      </c>
      <c r="G20">
        <v>231.88</v>
      </c>
      <c r="H20">
        <v>1578428.85</v>
      </c>
      <c r="I20">
        <v>632883.78</v>
      </c>
      <c r="J20">
        <v>192.95</v>
      </c>
      <c r="K20">
        <v>1313410.6499999999</v>
      </c>
      <c r="L20" t="s">
        <v>296</v>
      </c>
      <c r="M20" s="1">
        <v>44316</v>
      </c>
    </row>
    <row r="21" spans="1:13">
      <c r="A21" t="s">
        <v>294</v>
      </c>
      <c r="B21" s="320">
        <v>294821608</v>
      </c>
      <c r="C21" s="320">
        <v>2031730</v>
      </c>
      <c r="D21" t="s">
        <v>334</v>
      </c>
      <c r="E21">
        <v>89200</v>
      </c>
      <c r="F21">
        <v>615972.30000000005</v>
      </c>
      <c r="G21">
        <v>13.79</v>
      </c>
      <c r="H21">
        <v>1230068</v>
      </c>
      <c r="I21">
        <v>615972.30000000005</v>
      </c>
      <c r="J21">
        <v>13.79</v>
      </c>
      <c r="K21">
        <v>1230068</v>
      </c>
      <c r="L21" t="s">
        <v>300</v>
      </c>
      <c r="M21" s="1">
        <v>44316</v>
      </c>
    </row>
    <row r="22" spans="1:13">
      <c r="A22" t="s">
        <v>294</v>
      </c>
      <c r="B22" s="320" t="s">
        <v>335</v>
      </c>
      <c r="C22" s="320" t="s">
        <v>336</v>
      </c>
      <c r="D22" t="s">
        <v>337</v>
      </c>
      <c r="E22">
        <v>7800</v>
      </c>
      <c r="F22">
        <v>662168.47</v>
      </c>
      <c r="G22">
        <v>213.39</v>
      </c>
      <c r="H22">
        <v>1664442</v>
      </c>
      <c r="I22">
        <v>662168.47</v>
      </c>
      <c r="J22">
        <v>213.39</v>
      </c>
      <c r="K22">
        <v>1664442</v>
      </c>
      <c r="L22" t="s">
        <v>300</v>
      </c>
      <c r="M22" s="1">
        <v>44316</v>
      </c>
    </row>
    <row r="23" spans="1:13">
      <c r="A23" t="s">
        <v>294</v>
      </c>
      <c r="B23" s="320">
        <v>398438408</v>
      </c>
      <c r="C23" s="320" t="s">
        <v>338</v>
      </c>
      <c r="D23" t="s">
        <v>339</v>
      </c>
      <c r="E23">
        <v>30100</v>
      </c>
      <c r="F23">
        <v>606060.09</v>
      </c>
      <c r="G23">
        <v>17.649999999999999</v>
      </c>
      <c r="H23">
        <v>531265</v>
      </c>
      <c r="I23">
        <v>606060.09</v>
      </c>
      <c r="J23">
        <v>17.649999999999999</v>
      </c>
      <c r="K23">
        <v>531265</v>
      </c>
      <c r="L23" t="s">
        <v>300</v>
      </c>
      <c r="M23" s="1">
        <v>44316</v>
      </c>
    </row>
    <row r="24" spans="1:13">
      <c r="A24" t="s">
        <v>294</v>
      </c>
      <c r="B24" s="320" t="s">
        <v>340</v>
      </c>
      <c r="C24" s="320">
        <v>2569286</v>
      </c>
      <c r="D24" t="s">
        <v>341</v>
      </c>
      <c r="E24">
        <v>53100</v>
      </c>
      <c r="F24">
        <v>623207.91</v>
      </c>
      <c r="G24">
        <v>16.3</v>
      </c>
      <c r="H24">
        <v>865530</v>
      </c>
      <c r="I24">
        <v>623207.91</v>
      </c>
      <c r="J24">
        <v>16.3</v>
      </c>
      <c r="K24">
        <v>865530</v>
      </c>
      <c r="L24" t="s">
        <v>300</v>
      </c>
      <c r="M24" s="1">
        <v>44316</v>
      </c>
    </row>
    <row r="25" spans="1:13">
      <c r="A25" t="s">
        <v>294</v>
      </c>
      <c r="B25" s="320" t="s">
        <v>342</v>
      </c>
      <c r="C25" s="320" t="s">
        <v>343</v>
      </c>
      <c r="D25" t="s">
        <v>344</v>
      </c>
      <c r="E25">
        <v>1600</v>
      </c>
      <c r="F25">
        <v>258693.6</v>
      </c>
      <c r="G25">
        <v>216.95</v>
      </c>
      <c r="H25">
        <v>347120</v>
      </c>
      <c r="I25">
        <v>258693.6</v>
      </c>
      <c r="J25">
        <v>216.95</v>
      </c>
      <c r="K25">
        <v>347120</v>
      </c>
      <c r="L25" t="s">
        <v>300</v>
      </c>
      <c r="M25" s="1">
        <v>44316</v>
      </c>
    </row>
    <row r="26" spans="1:13">
      <c r="A26" t="s">
        <v>294</v>
      </c>
      <c r="B26" s="320">
        <v>5889505</v>
      </c>
      <c r="C26" s="320">
        <v>5889505</v>
      </c>
      <c r="D26" t="s">
        <v>345</v>
      </c>
      <c r="E26">
        <v>26729</v>
      </c>
      <c r="F26">
        <v>564363.57999999996</v>
      </c>
      <c r="G26">
        <v>40.340000000000003</v>
      </c>
      <c r="H26">
        <v>1078186.3799999999</v>
      </c>
      <c r="I26">
        <v>505288.63</v>
      </c>
      <c r="J26">
        <v>33.56</v>
      </c>
      <c r="K26">
        <v>897158.88</v>
      </c>
      <c r="L26" t="s">
        <v>296</v>
      </c>
      <c r="M26" s="1">
        <v>44316</v>
      </c>
    </row>
    <row r="27" spans="1:13">
      <c r="A27" t="s">
        <v>294</v>
      </c>
      <c r="B27" s="320" t="s">
        <v>346</v>
      </c>
      <c r="C27" s="320" t="s">
        <v>347</v>
      </c>
      <c r="D27" t="s">
        <v>348</v>
      </c>
      <c r="E27">
        <v>13459</v>
      </c>
      <c r="F27">
        <v>789717.47</v>
      </c>
      <c r="G27">
        <v>71.11</v>
      </c>
      <c r="H27">
        <v>957069.49</v>
      </c>
      <c r="I27">
        <v>789717.47</v>
      </c>
      <c r="J27">
        <v>71.11</v>
      </c>
      <c r="K27">
        <v>957069.49</v>
      </c>
      <c r="L27" t="s">
        <v>300</v>
      </c>
      <c r="M27" s="1">
        <v>44316</v>
      </c>
    </row>
    <row r="28" spans="1:13">
      <c r="A28" t="s">
        <v>294</v>
      </c>
      <c r="B28" s="320" t="s">
        <v>349</v>
      </c>
      <c r="C28" s="320" t="s">
        <v>349</v>
      </c>
      <c r="D28" t="s">
        <v>350</v>
      </c>
      <c r="E28">
        <v>6140</v>
      </c>
      <c r="F28">
        <v>315035.32</v>
      </c>
      <c r="G28">
        <v>62.98</v>
      </c>
      <c r="H28">
        <v>386699.66</v>
      </c>
      <c r="I28">
        <v>310865.84999999998</v>
      </c>
      <c r="J28">
        <v>57.52</v>
      </c>
      <c r="K28">
        <v>353172.8</v>
      </c>
      <c r="L28" t="s">
        <v>318</v>
      </c>
      <c r="M28" s="1">
        <v>44316</v>
      </c>
    </row>
    <row r="29" spans="1:13">
      <c r="A29" t="s">
        <v>294</v>
      </c>
      <c r="B29" s="320" t="s">
        <v>351</v>
      </c>
      <c r="C29" s="320" t="s">
        <v>352</v>
      </c>
      <c r="D29" t="s">
        <v>353</v>
      </c>
      <c r="E29">
        <v>25300</v>
      </c>
      <c r="F29">
        <v>221139.71</v>
      </c>
      <c r="G29">
        <v>12.61</v>
      </c>
      <c r="H29">
        <v>319108.90000000002</v>
      </c>
      <c r="I29">
        <v>221139.71</v>
      </c>
      <c r="J29">
        <v>12.61</v>
      </c>
      <c r="K29">
        <v>319108.90000000002</v>
      </c>
      <c r="L29" t="s">
        <v>300</v>
      </c>
      <c r="M29" s="1">
        <v>44316</v>
      </c>
    </row>
    <row r="30" spans="1:13">
      <c r="A30" t="s">
        <v>294</v>
      </c>
      <c r="B30" s="320">
        <v>485785109</v>
      </c>
      <c r="C30" s="320" t="s">
        <v>354</v>
      </c>
      <c r="D30" t="s">
        <v>355</v>
      </c>
      <c r="E30">
        <v>14500</v>
      </c>
      <c r="F30">
        <v>361805.45</v>
      </c>
      <c r="G30">
        <v>17.09</v>
      </c>
      <c r="H30">
        <v>247747</v>
      </c>
      <c r="I30">
        <v>361805.45</v>
      </c>
      <c r="J30">
        <v>17.09</v>
      </c>
      <c r="K30">
        <v>247747</v>
      </c>
      <c r="L30" t="s">
        <v>300</v>
      </c>
      <c r="M30" s="1">
        <v>44316</v>
      </c>
    </row>
    <row r="31" spans="1:13">
      <c r="A31" t="s">
        <v>294</v>
      </c>
      <c r="B31" s="320" t="s">
        <v>356</v>
      </c>
      <c r="C31" s="320" t="s">
        <v>357</v>
      </c>
      <c r="D31" t="s">
        <v>358</v>
      </c>
      <c r="E31">
        <v>20457</v>
      </c>
      <c r="F31">
        <v>943143.89</v>
      </c>
      <c r="G31">
        <v>48.92</v>
      </c>
      <c r="H31">
        <v>1000756.44</v>
      </c>
      <c r="I31">
        <v>943143.89</v>
      </c>
      <c r="J31">
        <v>48.92</v>
      </c>
      <c r="K31">
        <v>1000756.44</v>
      </c>
      <c r="L31" t="s">
        <v>300</v>
      </c>
      <c r="M31" s="1">
        <v>44316</v>
      </c>
    </row>
    <row r="32" spans="1:13">
      <c r="A32" t="s">
        <v>294</v>
      </c>
      <c r="B32" s="320">
        <v>6499260</v>
      </c>
      <c r="C32" s="320">
        <v>6499260</v>
      </c>
      <c r="D32" t="s">
        <v>359</v>
      </c>
      <c r="E32">
        <v>5800</v>
      </c>
      <c r="F32">
        <v>322514.96000000002</v>
      </c>
      <c r="G32">
        <v>60.74</v>
      </c>
      <c r="H32">
        <v>352288.83</v>
      </c>
      <c r="I32">
        <v>35412154</v>
      </c>
      <c r="J32">
        <v>6637</v>
      </c>
      <c r="K32">
        <v>38494600</v>
      </c>
      <c r="L32" t="s">
        <v>308</v>
      </c>
      <c r="M32" s="1">
        <v>44316</v>
      </c>
    </row>
    <row r="33" spans="1:13">
      <c r="A33" t="s">
        <v>294</v>
      </c>
      <c r="B33" s="320" t="s">
        <v>360</v>
      </c>
      <c r="C33" s="320" t="s">
        <v>361</v>
      </c>
      <c r="D33" t="s">
        <v>362</v>
      </c>
      <c r="E33">
        <v>3000</v>
      </c>
      <c r="F33">
        <v>251376</v>
      </c>
      <c r="G33">
        <v>110.88</v>
      </c>
      <c r="H33">
        <v>332640</v>
      </c>
      <c r="I33">
        <v>251376</v>
      </c>
      <c r="J33">
        <v>110.88</v>
      </c>
      <c r="K33">
        <v>332640</v>
      </c>
      <c r="L33" t="s">
        <v>300</v>
      </c>
      <c r="M33" s="1">
        <v>44316</v>
      </c>
    </row>
    <row r="34" spans="1:13">
      <c r="A34" t="s">
        <v>294</v>
      </c>
      <c r="B34" s="320" t="s">
        <v>363</v>
      </c>
      <c r="C34" s="320" t="s">
        <v>363</v>
      </c>
      <c r="D34" t="s">
        <v>364</v>
      </c>
      <c r="E34">
        <v>8300</v>
      </c>
      <c r="F34">
        <v>490073.88</v>
      </c>
      <c r="G34">
        <v>102.22</v>
      </c>
      <c r="H34">
        <v>848459.73</v>
      </c>
      <c r="I34">
        <v>367645.83</v>
      </c>
      <c r="J34">
        <v>74</v>
      </c>
      <c r="K34">
        <v>614200</v>
      </c>
      <c r="L34" t="s">
        <v>316</v>
      </c>
      <c r="M34" s="1">
        <v>44316</v>
      </c>
    </row>
    <row r="35" spans="1:13">
      <c r="A35" t="s">
        <v>294</v>
      </c>
      <c r="B35" s="320">
        <v>7333378</v>
      </c>
      <c r="C35" s="320">
        <v>7333378</v>
      </c>
      <c r="D35" t="s">
        <v>365</v>
      </c>
      <c r="E35">
        <v>3335</v>
      </c>
      <c r="F35">
        <v>642284.94999999995</v>
      </c>
      <c r="G35">
        <v>635.94000000000005</v>
      </c>
      <c r="H35">
        <v>2120845.29</v>
      </c>
      <c r="I35">
        <v>634944.61</v>
      </c>
      <c r="J35">
        <v>580.79999999999995</v>
      </c>
      <c r="K35">
        <v>1936968</v>
      </c>
      <c r="L35" t="s">
        <v>318</v>
      </c>
      <c r="M35" s="1">
        <v>44316</v>
      </c>
    </row>
    <row r="36" spans="1:13">
      <c r="A36" t="s">
        <v>294</v>
      </c>
      <c r="B36" s="320" t="s">
        <v>366</v>
      </c>
      <c r="C36" s="320" t="s">
        <v>366</v>
      </c>
      <c r="D36" t="s">
        <v>367</v>
      </c>
      <c r="E36">
        <v>4157</v>
      </c>
      <c r="F36">
        <v>293373.98</v>
      </c>
      <c r="G36">
        <v>123.83</v>
      </c>
      <c r="H36">
        <v>514781.58</v>
      </c>
      <c r="I36">
        <v>390185.59</v>
      </c>
      <c r="J36">
        <v>160.49</v>
      </c>
      <c r="K36">
        <v>667156.93000000005</v>
      </c>
      <c r="L36" t="s">
        <v>332</v>
      </c>
      <c r="M36" s="1">
        <v>44316</v>
      </c>
    </row>
    <row r="37" spans="1:13">
      <c r="A37" t="s">
        <v>294</v>
      </c>
      <c r="B37" s="320">
        <v>6555805</v>
      </c>
      <c r="C37" s="320">
        <v>6555805</v>
      </c>
      <c r="D37" t="s">
        <v>368</v>
      </c>
      <c r="E37">
        <v>8400</v>
      </c>
      <c r="F37">
        <v>332837.38</v>
      </c>
      <c r="G37">
        <v>44.98</v>
      </c>
      <c r="H37">
        <v>377834.72</v>
      </c>
      <c r="I37">
        <v>36425560</v>
      </c>
      <c r="J37">
        <v>4915</v>
      </c>
      <c r="K37">
        <v>41286000</v>
      </c>
      <c r="L37" t="s">
        <v>308</v>
      </c>
      <c r="M37" s="1">
        <v>44316</v>
      </c>
    </row>
    <row r="38" spans="1:13">
      <c r="A38" t="s">
        <v>294</v>
      </c>
      <c r="B38" s="320">
        <v>4741844</v>
      </c>
      <c r="C38" s="320">
        <v>4741844</v>
      </c>
      <c r="D38" t="s">
        <v>369</v>
      </c>
      <c r="E38">
        <v>5099</v>
      </c>
      <c r="F38">
        <v>549015.56000000006</v>
      </c>
      <c r="G38">
        <v>175.64</v>
      </c>
      <c r="H38">
        <v>895588.09</v>
      </c>
      <c r="I38">
        <v>494972.36</v>
      </c>
      <c r="J38">
        <v>146.15</v>
      </c>
      <c r="K38">
        <v>745218.85</v>
      </c>
      <c r="L38" t="s">
        <v>296</v>
      </c>
      <c r="M38" s="1">
        <v>44316</v>
      </c>
    </row>
    <row r="39" spans="1:13">
      <c r="A39" t="s">
        <v>294</v>
      </c>
      <c r="B39" s="320">
        <v>631512209</v>
      </c>
      <c r="C39" s="320" t="s">
        <v>370</v>
      </c>
      <c r="D39" t="s">
        <v>371</v>
      </c>
      <c r="E39">
        <v>18250</v>
      </c>
      <c r="F39">
        <v>513550.86</v>
      </c>
      <c r="G39">
        <v>45.62</v>
      </c>
      <c r="H39">
        <v>832565</v>
      </c>
      <c r="I39">
        <v>513550.86</v>
      </c>
      <c r="J39">
        <v>45.62</v>
      </c>
      <c r="K39">
        <v>832565</v>
      </c>
      <c r="L39" t="s">
        <v>300</v>
      </c>
      <c r="M39" s="1">
        <v>44316</v>
      </c>
    </row>
    <row r="40" spans="1:13">
      <c r="A40" t="s">
        <v>294</v>
      </c>
      <c r="B40" s="320">
        <v>6640682</v>
      </c>
      <c r="C40" s="320">
        <v>6640682</v>
      </c>
      <c r="D40" t="s">
        <v>372</v>
      </c>
      <c r="E40">
        <v>10078</v>
      </c>
      <c r="F40">
        <v>564868.1</v>
      </c>
      <c r="G40">
        <v>115.81</v>
      </c>
      <c r="H40">
        <v>1167173.8799999999</v>
      </c>
      <c r="I40">
        <v>61687079</v>
      </c>
      <c r="J40">
        <v>12655</v>
      </c>
      <c r="K40">
        <v>127537090</v>
      </c>
      <c r="L40" t="s">
        <v>308</v>
      </c>
      <c r="M40" s="1">
        <v>44316</v>
      </c>
    </row>
    <row r="41" spans="1:13">
      <c r="A41" t="s">
        <v>294</v>
      </c>
      <c r="B41" s="320">
        <v>654902204</v>
      </c>
      <c r="C41" s="320">
        <v>2640891</v>
      </c>
      <c r="D41" t="s">
        <v>373</v>
      </c>
      <c r="E41">
        <v>40000</v>
      </c>
      <c r="F41">
        <v>137036</v>
      </c>
      <c r="G41">
        <v>4.68</v>
      </c>
      <c r="H41">
        <v>187200</v>
      </c>
      <c r="I41">
        <v>137036</v>
      </c>
      <c r="J41">
        <v>4.68</v>
      </c>
      <c r="K41">
        <v>187200</v>
      </c>
      <c r="L41" t="s">
        <v>300</v>
      </c>
      <c r="M41" s="1">
        <v>44316</v>
      </c>
    </row>
    <row r="42" spans="1:13">
      <c r="A42" t="s">
        <v>294</v>
      </c>
      <c r="B42" s="320">
        <v>6659428</v>
      </c>
      <c r="C42" s="320">
        <v>6659428</v>
      </c>
      <c r="D42" t="s">
        <v>374</v>
      </c>
      <c r="E42">
        <v>9946</v>
      </c>
      <c r="F42">
        <v>443613.24</v>
      </c>
      <c r="G42">
        <v>75.87</v>
      </c>
      <c r="H42">
        <v>754574.36</v>
      </c>
      <c r="I42">
        <v>49867799</v>
      </c>
      <c r="J42">
        <v>8290</v>
      </c>
      <c r="K42">
        <v>82452340</v>
      </c>
      <c r="L42" t="s">
        <v>308</v>
      </c>
      <c r="M42" s="1">
        <v>44316</v>
      </c>
    </row>
    <row r="43" spans="1:13">
      <c r="A43" t="s">
        <v>294</v>
      </c>
      <c r="B43" s="320">
        <v>683715106</v>
      </c>
      <c r="C43" s="320">
        <v>2655657</v>
      </c>
      <c r="D43" t="s">
        <v>375</v>
      </c>
      <c r="E43">
        <v>12400</v>
      </c>
      <c r="F43">
        <v>433703.8</v>
      </c>
      <c r="G43">
        <v>47.1</v>
      </c>
      <c r="H43">
        <v>584040</v>
      </c>
      <c r="I43">
        <v>433703.8</v>
      </c>
      <c r="J43">
        <v>47.1</v>
      </c>
      <c r="K43">
        <v>584040</v>
      </c>
      <c r="L43" t="s">
        <v>300</v>
      </c>
      <c r="M43" s="1">
        <v>44316</v>
      </c>
    </row>
    <row r="44" spans="1:13">
      <c r="A44" t="s">
        <v>294</v>
      </c>
      <c r="B44" s="320">
        <v>6661144</v>
      </c>
      <c r="C44" s="320">
        <v>6661144</v>
      </c>
      <c r="D44" t="s">
        <v>376</v>
      </c>
      <c r="E44">
        <v>22800</v>
      </c>
      <c r="F44">
        <v>366423.51</v>
      </c>
      <c r="G44">
        <v>16.079999999999998</v>
      </c>
      <c r="H44">
        <v>366715.48</v>
      </c>
      <c r="I44">
        <v>40228517</v>
      </c>
      <c r="J44">
        <v>1757.5</v>
      </c>
      <c r="K44">
        <v>40071000</v>
      </c>
      <c r="L44" t="s">
        <v>308</v>
      </c>
      <c r="M44" s="1">
        <v>44316</v>
      </c>
    </row>
    <row r="45" spans="1:13">
      <c r="A45" t="s">
        <v>294</v>
      </c>
      <c r="B45" s="320">
        <v>686330101</v>
      </c>
      <c r="C45" s="320">
        <v>2402444</v>
      </c>
      <c r="D45" t="s">
        <v>377</v>
      </c>
      <c r="E45">
        <v>2750</v>
      </c>
      <c r="F45">
        <v>219454.13</v>
      </c>
      <c r="G45">
        <v>80.84</v>
      </c>
      <c r="H45">
        <v>222310</v>
      </c>
      <c r="I45">
        <v>219454.13</v>
      </c>
      <c r="J45">
        <v>80.84</v>
      </c>
      <c r="K45">
        <v>222310</v>
      </c>
      <c r="L45" t="s">
        <v>300</v>
      </c>
      <c r="M45" s="1">
        <v>44316</v>
      </c>
    </row>
    <row r="46" spans="1:13">
      <c r="A46" t="s">
        <v>294</v>
      </c>
      <c r="B46" s="320" t="s">
        <v>378</v>
      </c>
      <c r="C46" s="320" t="s">
        <v>379</v>
      </c>
      <c r="D46" t="s">
        <v>380</v>
      </c>
      <c r="E46">
        <v>5500</v>
      </c>
      <c r="F46">
        <v>235133.8</v>
      </c>
      <c r="G46">
        <v>45.74</v>
      </c>
      <c r="H46">
        <v>251570</v>
      </c>
      <c r="I46">
        <v>235133.8</v>
      </c>
      <c r="J46">
        <v>45.74</v>
      </c>
      <c r="K46">
        <v>251570</v>
      </c>
      <c r="L46" t="s">
        <v>300</v>
      </c>
      <c r="M46" s="1">
        <v>44316</v>
      </c>
    </row>
    <row r="47" spans="1:13">
      <c r="A47" t="s">
        <v>294</v>
      </c>
      <c r="B47" s="320">
        <v>6269861</v>
      </c>
      <c r="C47" s="320">
        <v>6269861</v>
      </c>
      <c r="D47" t="s">
        <v>381</v>
      </c>
      <c r="E47">
        <v>14000</v>
      </c>
      <c r="F47">
        <v>219239.1</v>
      </c>
      <c r="G47">
        <v>21.55</v>
      </c>
      <c r="H47">
        <v>301729.65999999997</v>
      </c>
      <c r="I47">
        <v>24865002</v>
      </c>
      <c r="J47">
        <v>2355</v>
      </c>
      <c r="K47">
        <v>32970000</v>
      </c>
      <c r="L47" t="s">
        <v>308</v>
      </c>
      <c r="M47" s="1">
        <v>44316</v>
      </c>
    </row>
    <row r="48" spans="1:13">
      <c r="A48" t="s">
        <v>294</v>
      </c>
      <c r="B48" s="320">
        <v>705015105</v>
      </c>
      <c r="C48" s="320">
        <v>2704485</v>
      </c>
      <c r="D48" t="s">
        <v>382</v>
      </c>
      <c r="E48">
        <v>43579</v>
      </c>
      <c r="F48">
        <v>513877.82</v>
      </c>
      <c r="G48">
        <v>11.5</v>
      </c>
      <c r="H48">
        <v>501158.5</v>
      </c>
      <c r="I48">
        <v>513877.82</v>
      </c>
      <c r="J48">
        <v>11.5</v>
      </c>
      <c r="K48">
        <v>501158.5</v>
      </c>
      <c r="L48" t="s">
        <v>300</v>
      </c>
      <c r="M48" s="1">
        <v>44316</v>
      </c>
    </row>
    <row r="49" spans="1:13">
      <c r="A49" t="s">
        <v>294</v>
      </c>
      <c r="B49" s="320" t="s">
        <v>383</v>
      </c>
      <c r="C49" s="320" t="s">
        <v>384</v>
      </c>
      <c r="D49" t="s">
        <v>385</v>
      </c>
      <c r="E49">
        <v>18250</v>
      </c>
      <c r="F49">
        <v>237485.37</v>
      </c>
      <c r="G49">
        <v>21.72</v>
      </c>
      <c r="H49">
        <v>396463</v>
      </c>
      <c r="I49">
        <v>237485.37</v>
      </c>
      <c r="J49">
        <v>21.72</v>
      </c>
      <c r="K49">
        <v>396463</v>
      </c>
      <c r="L49" t="s">
        <v>300</v>
      </c>
      <c r="M49" s="1">
        <v>44316</v>
      </c>
    </row>
    <row r="50" spans="1:13">
      <c r="A50" t="s">
        <v>294</v>
      </c>
      <c r="B50" s="320" t="s">
        <v>386</v>
      </c>
      <c r="C50" s="320" t="s">
        <v>387</v>
      </c>
      <c r="D50" t="s">
        <v>388</v>
      </c>
      <c r="E50">
        <v>32700</v>
      </c>
      <c r="F50">
        <v>362571.06</v>
      </c>
      <c r="G50">
        <v>8.5500000000000007</v>
      </c>
      <c r="H50">
        <v>279585</v>
      </c>
      <c r="I50">
        <v>362571.06</v>
      </c>
      <c r="J50">
        <v>8.5500000000000007</v>
      </c>
      <c r="K50">
        <v>279585</v>
      </c>
      <c r="L50" t="s">
        <v>300</v>
      </c>
      <c r="M50" s="1">
        <v>44316</v>
      </c>
    </row>
    <row r="51" spans="1:13">
      <c r="A51" t="s">
        <v>294</v>
      </c>
      <c r="B51" s="320">
        <v>6229597</v>
      </c>
      <c r="C51" s="320">
        <v>6229597</v>
      </c>
      <c r="D51" t="s">
        <v>389</v>
      </c>
      <c r="E51">
        <v>64434</v>
      </c>
      <c r="F51">
        <v>514317.24</v>
      </c>
      <c r="G51">
        <v>12.71</v>
      </c>
      <c r="H51">
        <v>819061.28</v>
      </c>
      <c r="I51">
        <v>57721531</v>
      </c>
      <c r="J51">
        <v>1389</v>
      </c>
      <c r="K51">
        <v>89498826</v>
      </c>
      <c r="L51" t="s">
        <v>308</v>
      </c>
      <c r="M51" s="1">
        <v>44316</v>
      </c>
    </row>
    <row r="52" spans="1:13">
      <c r="A52" t="s">
        <v>294</v>
      </c>
      <c r="B52" s="320">
        <v>759530108</v>
      </c>
      <c r="C52" s="320" t="s">
        <v>390</v>
      </c>
      <c r="D52" t="s">
        <v>391</v>
      </c>
      <c r="E52">
        <v>33500</v>
      </c>
      <c r="F52">
        <v>678997.24</v>
      </c>
      <c r="G52">
        <v>26.08</v>
      </c>
      <c r="H52">
        <v>873680</v>
      </c>
      <c r="I52">
        <v>678997.24</v>
      </c>
      <c r="J52">
        <v>26.08</v>
      </c>
      <c r="K52">
        <v>873680</v>
      </c>
      <c r="L52" t="s">
        <v>300</v>
      </c>
      <c r="M52" s="1">
        <v>44316</v>
      </c>
    </row>
    <row r="53" spans="1:13">
      <c r="A53" t="s">
        <v>294</v>
      </c>
      <c r="B53" s="320">
        <v>803054204</v>
      </c>
      <c r="C53" s="320">
        <v>2775135</v>
      </c>
      <c r="D53" t="s">
        <v>392</v>
      </c>
      <c r="E53">
        <v>3680</v>
      </c>
      <c r="F53">
        <v>421097.56</v>
      </c>
      <c r="G53">
        <v>139.94</v>
      </c>
      <c r="H53">
        <v>514979.2</v>
      </c>
      <c r="I53">
        <v>421097.56</v>
      </c>
      <c r="J53">
        <v>139.94</v>
      </c>
      <c r="K53">
        <v>514979.2</v>
      </c>
      <c r="L53" t="s">
        <v>300</v>
      </c>
      <c r="M53" s="1">
        <v>44316</v>
      </c>
    </row>
    <row r="54" spans="1:13">
      <c r="A54" t="s">
        <v>294</v>
      </c>
      <c r="B54" s="320">
        <v>6616508</v>
      </c>
      <c r="C54" s="320">
        <v>6616508</v>
      </c>
      <c r="D54" t="s">
        <v>393</v>
      </c>
      <c r="E54">
        <v>8616</v>
      </c>
      <c r="F54">
        <v>149085.14000000001</v>
      </c>
      <c r="G54">
        <v>17</v>
      </c>
      <c r="H54">
        <v>146504.32999999999</v>
      </c>
      <c r="I54">
        <v>16567783</v>
      </c>
      <c r="J54">
        <v>1858</v>
      </c>
      <c r="K54">
        <v>16008528</v>
      </c>
      <c r="L54" t="s">
        <v>308</v>
      </c>
      <c r="M54" s="1">
        <v>44316</v>
      </c>
    </row>
    <row r="55" spans="1:13">
      <c r="A55" t="s">
        <v>294</v>
      </c>
      <c r="B55" s="320" t="s">
        <v>394</v>
      </c>
      <c r="C55" s="320" t="s">
        <v>395</v>
      </c>
      <c r="D55" t="s">
        <v>396</v>
      </c>
      <c r="E55">
        <v>1848</v>
      </c>
      <c r="F55">
        <v>276341.05</v>
      </c>
      <c r="G55">
        <v>1182.51</v>
      </c>
      <c r="H55">
        <v>2185278.48</v>
      </c>
      <c r="I55">
        <v>276341.05</v>
      </c>
      <c r="J55">
        <v>1182.51</v>
      </c>
      <c r="K55">
        <v>2185278.48</v>
      </c>
      <c r="L55" t="s">
        <v>300</v>
      </c>
      <c r="M55" s="1">
        <v>44316</v>
      </c>
    </row>
    <row r="56" spans="1:13">
      <c r="A56" t="s">
        <v>294</v>
      </c>
      <c r="B56" s="320" t="s">
        <v>397</v>
      </c>
      <c r="C56" s="320">
        <v>2495648</v>
      </c>
      <c r="D56" t="s">
        <v>398</v>
      </c>
      <c r="E56">
        <v>11900</v>
      </c>
      <c r="F56">
        <v>294632.67</v>
      </c>
      <c r="G56">
        <v>30.04</v>
      </c>
      <c r="H56">
        <v>357476</v>
      </c>
      <c r="I56">
        <v>294632.67</v>
      </c>
      <c r="J56">
        <v>30.04</v>
      </c>
      <c r="K56">
        <v>357476</v>
      </c>
      <c r="L56" t="s">
        <v>300</v>
      </c>
      <c r="M56" s="1">
        <v>44316</v>
      </c>
    </row>
    <row r="57" spans="1:13">
      <c r="A57" t="s">
        <v>294</v>
      </c>
      <c r="B57" s="320" t="s">
        <v>399</v>
      </c>
      <c r="C57" s="320" t="s">
        <v>399</v>
      </c>
      <c r="D57" t="s">
        <v>400</v>
      </c>
      <c r="E57">
        <v>18532</v>
      </c>
      <c r="F57">
        <v>366391.61</v>
      </c>
      <c r="G57">
        <v>25.82</v>
      </c>
      <c r="H57">
        <v>478445.67</v>
      </c>
      <c r="I57">
        <v>3234010.1</v>
      </c>
      <c r="J57">
        <v>218.6</v>
      </c>
      <c r="K57">
        <v>4051095.2</v>
      </c>
      <c r="L57" t="s">
        <v>401</v>
      </c>
      <c r="M57" s="1">
        <v>44316</v>
      </c>
    </row>
    <row r="58" spans="1:13">
      <c r="A58" t="s">
        <v>294</v>
      </c>
      <c r="B58" s="320" t="s">
        <v>402</v>
      </c>
      <c r="C58" s="320">
        <v>2615565</v>
      </c>
      <c r="D58" t="s">
        <v>403</v>
      </c>
      <c r="E58">
        <v>19800</v>
      </c>
      <c r="F58">
        <v>666146.48</v>
      </c>
      <c r="G58">
        <v>43.17</v>
      </c>
      <c r="H58">
        <v>854766</v>
      </c>
      <c r="I58">
        <v>666146.48</v>
      </c>
      <c r="J58">
        <v>43.17</v>
      </c>
      <c r="K58">
        <v>854766</v>
      </c>
      <c r="L58" t="s">
        <v>300</v>
      </c>
      <c r="M58" s="1">
        <v>44316</v>
      </c>
    </row>
    <row r="59" spans="1:13">
      <c r="A59" t="s">
        <v>294</v>
      </c>
      <c r="B59" s="320" t="s">
        <v>404</v>
      </c>
      <c r="C59" s="320" t="s">
        <v>404</v>
      </c>
      <c r="D59" t="s">
        <v>405</v>
      </c>
      <c r="E59">
        <v>28840</v>
      </c>
      <c r="F59">
        <v>585517.89</v>
      </c>
      <c r="G59">
        <v>22.45</v>
      </c>
      <c r="H59">
        <v>647595.25</v>
      </c>
      <c r="I59">
        <v>446959.58</v>
      </c>
      <c r="J59">
        <v>16.25</v>
      </c>
      <c r="K59">
        <v>468794.2</v>
      </c>
      <c r="L59" t="s">
        <v>316</v>
      </c>
      <c r="M59" s="1">
        <v>44316</v>
      </c>
    </row>
    <row r="60" spans="1:13">
      <c r="A60" t="s">
        <v>294</v>
      </c>
      <c r="B60" s="320">
        <v>835699307</v>
      </c>
      <c r="C60" s="320">
        <v>2821481</v>
      </c>
      <c r="D60" t="s">
        <v>406</v>
      </c>
      <c r="E60">
        <v>12950</v>
      </c>
      <c r="F60">
        <v>553607.09</v>
      </c>
      <c r="G60">
        <v>100.16</v>
      </c>
      <c r="H60">
        <v>1297072</v>
      </c>
      <c r="I60">
        <v>553607.09</v>
      </c>
      <c r="J60">
        <v>100.16</v>
      </c>
      <c r="K60">
        <v>1297072</v>
      </c>
      <c r="L60" t="s">
        <v>300</v>
      </c>
      <c r="M60" s="1">
        <v>44316</v>
      </c>
    </row>
    <row r="61" spans="1:13">
      <c r="A61" t="s">
        <v>294</v>
      </c>
      <c r="B61" s="320" t="s">
        <v>407</v>
      </c>
      <c r="C61" s="320" t="s">
        <v>407</v>
      </c>
      <c r="D61" t="s">
        <v>408</v>
      </c>
      <c r="E61">
        <v>116536</v>
      </c>
      <c r="F61">
        <v>256211.3</v>
      </c>
      <c r="G61">
        <v>2.2200000000000002</v>
      </c>
      <c r="H61">
        <v>258968.89</v>
      </c>
      <c r="I61">
        <v>338087.72</v>
      </c>
      <c r="J61">
        <v>2.88</v>
      </c>
      <c r="K61">
        <v>335623.67999999999</v>
      </c>
      <c r="L61" t="s">
        <v>332</v>
      </c>
      <c r="M61" s="1">
        <v>44316</v>
      </c>
    </row>
    <row r="62" spans="1:13">
      <c r="A62" t="s">
        <v>294</v>
      </c>
      <c r="B62" s="320" t="s">
        <v>409</v>
      </c>
      <c r="C62" s="320" t="s">
        <v>409</v>
      </c>
      <c r="D62" t="s">
        <v>410</v>
      </c>
      <c r="E62">
        <v>8805</v>
      </c>
      <c r="F62">
        <v>699270.47</v>
      </c>
      <c r="G62">
        <v>129.07</v>
      </c>
      <c r="H62">
        <v>1136470.3799999999</v>
      </c>
      <c r="I62">
        <v>622857.92000000004</v>
      </c>
      <c r="J62">
        <v>107.4</v>
      </c>
      <c r="K62">
        <v>945657</v>
      </c>
      <c r="L62" t="s">
        <v>296</v>
      </c>
      <c r="M62" s="1">
        <v>44316</v>
      </c>
    </row>
    <row r="63" spans="1:13">
      <c r="A63" t="s">
        <v>294</v>
      </c>
      <c r="B63" s="320">
        <v>874039100</v>
      </c>
      <c r="C63" s="320">
        <v>2113382</v>
      </c>
      <c r="D63" t="s">
        <v>411</v>
      </c>
      <c r="E63">
        <v>3700</v>
      </c>
      <c r="F63">
        <v>396116.81</v>
      </c>
      <c r="G63">
        <v>116.74</v>
      </c>
      <c r="H63">
        <v>431938</v>
      </c>
      <c r="I63">
        <v>396116.81</v>
      </c>
      <c r="J63">
        <v>116.74</v>
      </c>
      <c r="K63">
        <v>431938</v>
      </c>
      <c r="L63" t="s">
        <v>300</v>
      </c>
      <c r="M63" s="1">
        <v>44316</v>
      </c>
    </row>
    <row r="64" spans="1:13">
      <c r="A64" t="s">
        <v>294</v>
      </c>
      <c r="B64" s="320">
        <v>6869302</v>
      </c>
      <c r="C64" s="320">
        <v>6869302</v>
      </c>
      <c r="D64" t="s">
        <v>412</v>
      </c>
      <c r="E64">
        <v>2581</v>
      </c>
      <c r="F64">
        <v>232667.92</v>
      </c>
      <c r="G64">
        <v>135.9</v>
      </c>
      <c r="H64">
        <v>350762.79</v>
      </c>
      <c r="I64">
        <v>25799457</v>
      </c>
      <c r="J64">
        <v>14850</v>
      </c>
      <c r="K64">
        <v>38327850</v>
      </c>
      <c r="L64" t="s">
        <v>308</v>
      </c>
      <c r="M64" s="1">
        <v>44316</v>
      </c>
    </row>
    <row r="65" spans="1:13">
      <c r="A65" t="s">
        <v>294</v>
      </c>
      <c r="B65" s="320">
        <v>878742204</v>
      </c>
      <c r="C65" s="320">
        <v>2124533</v>
      </c>
      <c r="D65" t="s">
        <v>413</v>
      </c>
      <c r="E65">
        <v>15000</v>
      </c>
      <c r="F65">
        <v>340869.47</v>
      </c>
      <c r="G65">
        <v>21.17</v>
      </c>
      <c r="H65">
        <v>317550</v>
      </c>
      <c r="I65">
        <v>340869.47</v>
      </c>
      <c r="J65">
        <v>21.17</v>
      </c>
      <c r="K65">
        <v>317550</v>
      </c>
      <c r="L65" t="s">
        <v>300</v>
      </c>
      <c r="M65" s="1">
        <v>44316</v>
      </c>
    </row>
    <row r="66" spans="1:13">
      <c r="A66" t="s">
        <v>294</v>
      </c>
      <c r="B66" s="320">
        <v>5999330</v>
      </c>
      <c r="C66" s="320">
        <v>5999330</v>
      </c>
      <c r="D66" t="s">
        <v>414</v>
      </c>
      <c r="E66">
        <v>3050</v>
      </c>
      <c r="F66">
        <v>546282.9</v>
      </c>
      <c r="G66">
        <v>385.89</v>
      </c>
      <c r="H66">
        <v>1176967.9099999999</v>
      </c>
      <c r="I66">
        <v>477815.13</v>
      </c>
      <c r="J66">
        <v>321.10000000000002</v>
      </c>
      <c r="K66">
        <v>979355</v>
      </c>
      <c r="L66" t="s">
        <v>296</v>
      </c>
      <c r="M66" s="1">
        <v>44316</v>
      </c>
    </row>
    <row r="67" spans="1:13">
      <c r="A67" t="s">
        <v>294</v>
      </c>
      <c r="B67" s="320" t="s">
        <v>415</v>
      </c>
      <c r="C67" s="320" t="s">
        <v>415</v>
      </c>
      <c r="D67" t="s">
        <v>416</v>
      </c>
      <c r="E67">
        <v>26941</v>
      </c>
      <c r="F67">
        <v>272090.57</v>
      </c>
      <c r="G67">
        <v>7.75</v>
      </c>
      <c r="H67">
        <v>208709.6</v>
      </c>
      <c r="I67">
        <v>359160.1</v>
      </c>
      <c r="J67">
        <v>10.039999999999999</v>
      </c>
      <c r="K67">
        <v>270487.64</v>
      </c>
      <c r="L67" t="s">
        <v>332</v>
      </c>
      <c r="M67" s="1">
        <v>44316</v>
      </c>
    </row>
    <row r="68" spans="1:13">
      <c r="A68" t="s">
        <v>294</v>
      </c>
      <c r="B68" s="320" t="s">
        <v>417</v>
      </c>
      <c r="C68" s="320" t="s">
        <v>418</v>
      </c>
      <c r="D68" t="s">
        <v>419</v>
      </c>
      <c r="E68">
        <v>20000</v>
      </c>
      <c r="F68">
        <v>223700</v>
      </c>
      <c r="G68">
        <v>15.29</v>
      </c>
      <c r="H68">
        <v>305800</v>
      </c>
      <c r="I68">
        <v>223700</v>
      </c>
      <c r="J68">
        <v>15.29</v>
      </c>
      <c r="K68">
        <v>305800</v>
      </c>
      <c r="L68" t="s">
        <v>300</v>
      </c>
      <c r="M68" s="1">
        <v>44316</v>
      </c>
    </row>
    <row r="69" spans="1:13">
      <c r="A69" t="s">
        <v>294</v>
      </c>
      <c r="B69" s="320" t="s">
        <v>420</v>
      </c>
      <c r="C69" s="320" t="s">
        <v>421</v>
      </c>
      <c r="D69" t="s">
        <v>422</v>
      </c>
      <c r="E69">
        <v>12700</v>
      </c>
      <c r="F69">
        <v>868697.36</v>
      </c>
      <c r="G69">
        <v>32.270000000000003</v>
      </c>
      <c r="H69">
        <v>409829</v>
      </c>
      <c r="I69">
        <v>868697.36</v>
      </c>
      <c r="J69">
        <v>32.270000000000003</v>
      </c>
      <c r="K69">
        <v>409829</v>
      </c>
      <c r="L69" t="s">
        <v>300</v>
      </c>
      <c r="M69" s="1">
        <v>44316</v>
      </c>
    </row>
    <row r="70" spans="1:13">
      <c r="A70" t="s">
        <v>294</v>
      </c>
      <c r="B70" s="320">
        <v>6916781</v>
      </c>
      <c r="C70" s="320">
        <v>6916781</v>
      </c>
      <c r="D70" t="s">
        <v>423</v>
      </c>
      <c r="E70">
        <v>16399</v>
      </c>
      <c r="F70">
        <v>277386.65000000002</v>
      </c>
      <c r="G70">
        <v>19.989999999999998</v>
      </c>
      <c r="H70">
        <v>327832.05</v>
      </c>
      <c r="I70">
        <v>380073.8</v>
      </c>
      <c r="J70">
        <v>26.59</v>
      </c>
      <c r="K70">
        <v>436049.41</v>
      </c>
      <c r="L70" t="s">
        <v>424</v>
      </c>
      <c r="M70" s="1">
        <v>44316</v>
      </c>
    </row>
    <row r="71" spans="1:13">
      <c r="A71" t="s">
        <v>294</v>
      </c>
      <c r="B71" s="320">
        <v>4031879</v>
      </c>
      <c r="C71" s="320">
        <v>4031879</v>
      </c>
      <c r="D71" t="s">
        <v>425</v>
      </c>
      <c r="E71">
        <v>24095</v>
      </c>
      <c r="F71">
        <v>474000.32</v>
      </c>
      <c r="G71">
        <v>31.84</v>
      </c>
      <c r="H71">
        <v>767067.12</v>
      </c>
      <c r="I71">
        <v>423398.78</v>
      </c>
      <c r="J71">
        <v>26.49</v>
      </c>
      <c r="K71">
        <v>638276.55000000005</v>
      </c>
      <c r="L71" t="s">
        <v>296</v>
      </c>
      <c r="M71" s="1">
        <v>44316</v>
      </c>
    </row>
    <row r="72" spans="1:13">
      <c r="A72" t="s">
        <v>294</v>
      </c>
      <c r="B72" s="320">
        <v>925458101</v>
      </c>
      <c r="C72" s="320" t="s">
        <v>426</v>
      </c>
      <c r="D72" t="s">
        <v>427</v>
      </c>
      <c r="E72">
        <v>3400</v>
      </c>
      <c r="F72">
        <v>244660.94</v>
      </c>
      <c r="G72">
        <v>68.400000000000006</v>
      </c>
      <c r="H72">
        <v>232560</v>
      </c>
      <c r="I72">
        <v>244660.94</v>
      </c>
      <c r="J72">
        <v>68.400000000000006</v>
      </c>
      <c r="K72">
        <v>232560</v>
      </c>
      <c r="L72" t="s">
        <v>300</v>
      </c>
      <c r="M72" s="1">
        <v>44316</v>
      </c>
    </row>
    <row r="73" spans="1:13">
      <c r="A73" t="s">
        <v>294</v>
      </c>
      <c r="B73" s="320">
        <v>6986041</v>
      </c>
      <c r="C73" s="320">
        <v>6986041</v>
      </c>
      <c r="D73" t="s">
        <v>428</v>
      </c>
      <c r="E73">
        <v>8000</v>
      </c>
      <c r="F73">
        <v>210938.62</v>
      </c>
      <c r="G73">
        <v>46.12</v>
      </c>
      <c r="H73">
        <v>368994.23</v>
      </c>
      <c r="I73">
        <v>23923604</v>
      </c>
      <c r="J73">
        <v>5040</v>
      </c>
      <c r="K73">
        <v>40320000</v>
      </c>
      <c r="L73" t="s">
        <v>308</v>
      </c>
      <c r="M73" s="1">
        <v>44316</v>
      </c>
    </row>
    <row r="74" spans="1:13">
      <c r="A74" t="s">
        <v>294</v>
      </c>
      <c r="B74" s="320" t="s">
        <v>429</v>
      </c>
      <c r="C74" s="320" t="s">
        <v>429</v>
      </c>
      <c r="D74" t="s">
        <v>430</v>
      </c>
      <c r="F74">
        <v>602572.06000000006</v>
      </c>
      <c r="H74">
        <v>602572.06000000006</v>
      </c>
      <c r="I74">
        <v>602572.06000000006</v>
      </c>
      <c r="K74">
        <v>602572.06000000006</v>
      </c>
      <c r="L74" t="s">
        <v>300</v>
      </c>
      <c r="M74" s="1">
        <v>44316</v>
      </c>
    </row>
    <row r="75" spans="1:13">
      <c r="A75" t="s">
        <v>294</v>
      </c>
      <c r="B75" s="320" t="s">
        <v>429</v>
      </c>
      <c r="C75" s="320" t="s">
        <v>429</v>
      </c>
      <c r="D75" t="s">
        <v>431</v>
      </c>
      <c r="E75">
        <v>21012.5</v>
      </c>
      <c r="F75">
        <v>15278.47</v>
      </c>
      <c r="G75">
        <v>0.77</v>
      </c>
      <c r="H75">
        <v>16213.35</v>
      </c>
      <c r="I75">
        <v>21012.5</v>
      </c>
      <c r="J75">
        <v>1</v>
      </c>
      <c r="K75">
        <v>21012.5</v>
      </c>
      <c r="L75" t="s">
        <v>332</v>
      </c>
      <c r="M75" s="1">
        <v>44316</v>
      </c>
    </row>
    <row r="76" spans="1:13">
      <c r="A76" t="s">
        <v>294</v>
      </c>
      <c r="B76" s="320" t="s">
        <v>429</v>
      </c>
      <c r="C76" s="320" t="s">
        <v>429</v>
      </c>
      <c r="D76" t="s">
        <v>432</v>
      </c>
      <c r="E76">
        <v>42257.42</v>
      </c>
      <c r="F76">
        <v>44471.67</v>
      </c>
      <c r="G76">
        <v>1.0900000000000001</v>
      </c>
      <c r="H76">
        <v>46268.94</v>
      </c>
      <c r="I76">
        <v>42257.42</v>
      </c>
      <c r="J76">
        <v>1</v>
      </c>
      <c r="K76">
        <v>42257.42</v>
      </c>
      <c r="L76" t="s">
        <v>318</v>
      </c>
      <c r="M76" s="1">
        <v>44316</v>
      </c>
    </row>
    <row r="77" spans="1:13">
      <c r="A77" t="s">
        <v>294</v>
      </c>
      <c r="B77" s="320" t="s">
        <v>429</v>
      </c>
      <c r="C77" s="320" t="s">
        <v>429</v>
      </c>
      <c r="D77" t="s">
        <v>433</v>
      </c>
      <c r="E77">
        <v>11271.54</v>
      </c>
      <c r="F77">
        <v>13659.01</v>
      </c>
      <c r="G77">
        <v>1.2</v>
      </c>
      <c r="H77">
        <v>13545.9</v>
      </c>
      <c r="I77">
        <v>11271.54</v>
      </c>
      <c r="J77">
        <v>1</v>
      </c>
      <c r="K77">
        <v>11271.54</v>
      </c>
      <c r="L77" t="s">
        <v>296</v>
      </c>
      <c r="M77" s="1">
        <v>44316</v>
      </c>
    </row>
    <row r="78" spans="1:13">
      <c r="A78" t="s">
        <v>294</v>
      </c>
      <c r="B78" s="320" t="s">
        <v>429</v>
      </c>
      <c r="C78" s="320" t="s">
        <v>429</v>
      </c>
      <c r="D78" t="s">
        <v>434</v>
      </c>
      <c r="E78">
        <v>17966.599999999999</v>
      </c>
      <c r="F78">
        <v>23665.5</v>
      </c>
      <c r="G78">
        <v>1.38</v>
      </c>
      <c r="H78">
        <v>24819.17</v>
      </c>
      <c r="I78">
        <v>17966.599999999999</v>
      </c>
      <c r="J78">
        <v>1</v>
      </c>
      <c r="K78">
        <v>17966.599999999999</v>
      </c>
      <c r="L78" t="s">
        <v>316</v>
      </c>
      <c r="M78" s="1">
        <v>44316</v>
      </c>
    </row>
    <row r="79" spans="1:13">
      <c r="A79" t="s">
        <v>294</v>
      </c>
      <c r="B79" s="320" t="s">
        <v>429</v>
      </c>
      <c r="C79" s="320" t="s">
        <v>429</v>
      </c>
      <c r="D79" t="s">
        <v>435</v>
      </c>
      <c r="E79">
        <v>11737577</v>
      </c>
      <c r="F79">
        <v>111738.49</v>
      </c>
      <c r="G79">
        <v>0.01</v>
      </c>
      <c r="H79">
        <v>107418.11</v>
      </c>
      <c r="I79">
        <v>11737577</v>
      </c>
      <c r="J79">
        <v>1</v>
      </c>
      <c r="K79">
        <v>11737577</v>
      </c>
      <c r="L79" t="s">
        <v>308</v>
      </c>
      <c r="M79" s="1">
        <v>44316</v>
      </c>
    </row>
    <row r="80" spans="1:13">
      <c r="A80" t="s">
        <v>294</v>
      </c>
      <c r="B80" s="320" t="s">
        <v>429</v>
      </c>
      <c r="C80" s="320" t="s">
        <v>429</v>
      </c>
      <c r="D80" t="s">
        <v>436</v>
      </c>
      <c r="E80">
        <v>129236.81</v>
      </c>
      <c r="F80">
        <v>14964.28</v>
      </c>
      <c r="G80">
        <v>0.12</v>
      </c>
      <c r="H80">
        <v>15543.17</v>
      </c>
      <c r="I80">
        <v>129236.81</v>
      </c>
      <c r="J80">
        <v>1</v>
      </c>
      <c r="K80">
        <v>129236.81</v>
      </c>
      <c r="L80" t="s">
        <v>437</v>
      </c>
      <c r="M80" s="1">
        <v>44316</v>
      </c>
    </row>
    <row r="81" spans="1:13">
      <c r="A81" t="s">
        <v>294</v>
      </c>
      <c r="B81" s="320" t="s">
        <v>429</v>
      </c>
      <c r="C81" s="320" t="s">
        <v>429</v>
      </c>
      <c r="D81" t="s">
        <v>438</v>
      </c>
      <c r="E81">
        <v>329820.52</v>
      </c>
      <c r="F81">
        <v>36048.629999999997</v>
      </c>
      <c r="G81">
        <v>0.12</v>
      </c>
      <c r="H81">
        <v>38952.730000000003</v>
      </c>
      <c r="I81">
        <v>329820.52</v>
      </c>
      <c r="J81">
        <v>1</v>
      </c>
      <c r="K81">
        <v>329820.52</v>
      </c>
      <c r="L81" t="s">
        <v>401</v>
      </c>
      <c r="M81" s="1">
        <v>44316</v>
      </c>
    </row>
    <row r="82" spans="1:13">
      <c r="A82" t="s">
        <v>294</v>
      </c>
      <c r="B82" s="320" t="s">
        <v>429</v>
      </c>
      <c r="C82" s="320" t="s">
        <v>429</v>
      </c>
      <c r="D82" t="s">
        <v>439</v>
      </c>
      <c r="E82">
        <v>8247.9500000000007</v>
      </c>
      <c r="F82">
        <v>5997.53</v>
      </c>
      <c r="G82">
        <v>0.75</v>
      </c>
      <c r="H82">
        <v>6201</v>
      </c>
      <c r="I82">
        <v>8247.9500000000007</v>
      </c>
      <c r="J82">
        <v>1</v>
      </c>
      <c r="K82">
        <v>8247.9500000000007</v>
      </c>
      <c r="L82" t="s">
        <v>424</v>
      </c>
      <c r="M82" s="1">
        <v>44316</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2021-05-17T15:24:18Z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