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 r="D50" i="1"/>
  <c r="D49" i="1"/>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E73" i="2" l="1"/>
  <c r="F73" i="2" s="1"/>
  <c r="G73" i="2" s="1"/>
  <c r="M73" i="2"/>
  <c r="N73" i="2" s="1"/>
  <c r="O73"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H16" i="7"/>
  <c r="I16" i="7" s="1"/>
  <c r="H17" i="7"/>
  <c r="H2" i="7"/>
  <c r="I2" i="7" s="1"/>
  <c r="I5" i="7"/>
  <c r="I6" i="7"/>
  <c r="I9"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D48"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D52" i="1"/>
  <c r="D58" i="1"/>
  <c r="E22" i="1"/>
  <c r="F26" i="11"/>
  <c r="F25" i="11"/>
  <c r="E14" i="1"/>
  <c r="E43" i="1" l="1"/>
  <c r="E44" i="1" s="1"/>
  <c r="E52" i="1"/>
  <c r="E53" i="1" s="1"/>
  <c r="C58" i="1"/>
  <c r="F43" i="1" l="1"/>
  <c r="F52" i="1"/>
</calcChain>
</file>

<file path=xl/sharedStrings.xml><?xml version="1.0" encoding="utf-8"?>
<sst xmlns="http://schemas.openxmlformats.org/spreadsheetml/2006/main" count="1271" uniqueCount="530">
  <si>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</si>
  <si>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</si>
  <si>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</si>
  <si>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</si>
  <si>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</si>
  <si>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</si>
  <si>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</si>
  <si>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</si>
  <si>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</si>
  <si>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</si>
  <si>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</si>
  <si>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</si>
  <si>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</si>
  <si>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</si>
  <si>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</si>
  <si>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</si>
  <si>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</si>
  <si>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</si>
  <si>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</si>
  <si>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</si>
  <si>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</si>
  <si>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</si>
  <si>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</si>
  <si>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</si>
  <si>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</si>
  <si>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</si>
  <si>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</si>
  <si>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</si>
  <si>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</si>
  <si>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</si>
  <si>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</si>
  <si>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</si>
  <si>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</si>
  <si>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</si>
  <si>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</si>
  <si>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</si>
  <si>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</si>
  <si>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</si>
  <si>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</si>
  <si>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</si>
  <si>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</si>
  <si>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</si>
  <si>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</si>
  <si>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</si>
  <si>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</si>
  <si>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</si>
  <si>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</si>
  <si>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</si>
  <si>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</si>
  <si>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</si>
  <si>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</si>
  <si>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</si>
  <si>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</si>
  <si>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</si>
  <si>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</si>
  <si>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</si>
  <si>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</si>
  <si>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</si>
  <si>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</si>
  <si>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</si>
  <si>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</si>
  <si>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</si>
  <si>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</si>
  <si>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</si>
  <si>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</si>
  <si>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</si>
  <si>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</si>
  <si>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</si>
  <si>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</si>
  <si>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</si>
  <si>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</si>
  <si>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</si>
  <si>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</si>
  <si>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</si>
  <si>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</si>
  <si>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</si>
  <si>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</si>
  <si>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</si>
  <si>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</si>
  <si>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</si>
  <si>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</si>
  <si>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</si>
  <si>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</si>
  <si>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</si>
  <si>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</si>
  <si>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</si>
  <si>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</si>
  <si>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</si>
  <si>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</si>
  <si>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</si>
  <si>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</si>
  <si>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</si>
  <si>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</si>
  <si>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</si>
  <si>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</si>
  <si>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</si>
  <si>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</si>
  <si>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</si>
  <si>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</si>
  <si>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</si>
  <si>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</si>
  <si>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</si>
  <si>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</si>
  <si>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</si>
  <si>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</si>
  <si>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</si>
  <si>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</si>
  <si>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</si>
  <si>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</si>
  <si>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</si>
  <si>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</si>
  <si>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</si>
  <si>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</si>
  <si>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</si>
  <si>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</si>
  <si>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</si>
  <si>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</si>
  <si>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</si>
  <si>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</si>
  <si>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</si>
  <si>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</si>
  <si>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</si>
  <si>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</si>
  <si>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</si>
  <si>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</si>
  <si>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</si>
  <si>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</si>
  <si>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</si>
  <si>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</si>
  <si>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</si>
  <si>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</si>
  <si>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</si>
  <si>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</si>
  <si>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</si>
  <si>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</si>
  <si>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</si>
  <si>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</si>
  <si>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</si>
  <si>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</si>
  <si>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</si>
  <si>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</si>
  <si>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</si>
  <si>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</si>
  <si>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</si>
  <si>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</si>
  <si>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</si>
  <si>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</si>
  <si>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</si>
  <si>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</si>
  <si>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</si>
  <si>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</si>
  <si>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</si>
  <si>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</si>
  <si>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</si>
  <si>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</si>
  <si>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</si>
  <si>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</si>
  <si>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</si>
  <si>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</si>
  <si>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</si>
  <si>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</si>
  <si>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</si>
  <si>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</si>
  <si>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</si>
  <si>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</si>
  <si>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</si>
  <si>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</si>
  <si>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</si>
  <si>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</si>
  <si>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</si>
  <si>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</si>
  <si>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</si>
  <si>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</si>
  <si>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</si>
  <si>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</si>
  <si>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</si>
  <si>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</si>
  <si>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</si>
  <si>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</si>
  <si>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</si>
  <si>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</si>
  <si>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</si>
  <si>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</si>
  <si>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</si>
  <si>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</si>
  <si>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</si>
  <si>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</si>
  <si>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</si>
  <si>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</si>
  <si>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</si>
  <si>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</si>
  <si>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</si>
  <si>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</si>
  <si>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</si>
  <si>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</si>
  <si>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</si>
  <si>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</si>
  <si>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</si>
  <si>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</si>
  <si>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</si>
  <si>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</si>
  <si>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</si>
  <si>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</si>
  <si>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</si>
  <si>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</si>
  <si>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</si>
  <si>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</si>
  <si>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</si>
  <si>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</si>
  <si>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</si>
  <si>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</si>
  <si>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</si>
  <si>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</si>
  <si>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</si>
  <si>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</si>
  <si>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</si>
  <si>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</si>
  <si>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</si>
  <si>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</si>
  <si>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</si>
  <si>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</si>
  <si>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</si>
  <si>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</si>
  <si>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</si>
  <si>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</si>
  <si>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</si>
  <si>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</si>
  <si>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</si>
  <si>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</si>
  <si>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</si>
  <si>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</si>
  <si>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</si>
  <si>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</si>
  <si>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</si>
  <si>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</si>
  <si>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</si>
  <si>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</si>
  <si>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</si>
  <si>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</si>
  <si>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</si>
  <si>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</si>
  <si>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</si>
  <si>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</si>
  <si>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</si>
  <si>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</si>
  <si>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</si>
  <si>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</si>
  <si>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</si>
  <si>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</si>
  <si>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</si>
  <si>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</si>
  <si>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</si>
  <si>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</si>
  <si>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</si>
  <si>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</si>
  <si>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</si>
  <si>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</si>
  <si>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</si>
  <si>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</si>
  <si>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</si>
  <si>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</si>
  <si>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</si>
  <si>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</si>
  <si>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</si>
  <si>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</si>
  <si>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</si>
  <si>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</si>
  <si>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</si>
  <si>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</si>
  <si>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</si>
  <si>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</si>
  <si>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</si>
  <si>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</si>
  <si>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</si>
  <si>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</si>
  <si>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</si>
  <si>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</si>
  <si>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</si>
  <si>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</si>
  <si>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</si>
  <si>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</si>
  <si>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</si>
  <si>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</si>
  <si>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</si>
  <si>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</si>
  <si>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</si>
  <si>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</si>
  <si>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</si>
  <si>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</si>
  <si>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</si>
  <si>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</si>
  <si>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</si>
  <si>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</si>
  <si>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</si>
  <si>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</si>
  <si>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</si>
  <si>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</si>
  <si>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BV9G6B8</t>
  </si>
  <si>
    <t>B908F01</t>
  </si>
  <si>
    <t>0263494</t>
  </si>
  <si>
    <t>B3VCFN3</t>
  </si>
  <si>
    <t>B0744B3</t>
  </si>
  <si>
    <t>BJ2L553</t>
  </si>
  <si>
    <t>BZ1GMK5</t>
  </si>
  <si>
    <t>B8K7T65</t>
  </si>
  <si>
    <t>B94G471</t>
  </si>
  <si>
    <t>BF7NT10</t>
  </si>
  <si>
    <t>B4R2R50</t>
  </si>
  <si>
    <t>B5BH372</t>
  </si>
  <si>
    <t>B3WDPG8</t>
  </si>
  <si>
    <t>B3DG2Y3</t>
  </si>
  <si>
    <t>B1921K0</t>
  </si>
  <si>
    <t>B0SWJX3</t>
  </si>
  <si>
    <t>B28YTC2</t>
  </si>
  <si>
    <t>BYXD1N3</t>
  </si>
  <si>
    <t>BFWK4R7</t>
  </si>
  <si>
    <t>BKT6LC7</t>
  </si>
  <si>
    <t>BYRY2M8</t>
  </si>
  <si>
    <t>BXDZ9Z0</t>
  </si>
  <si>
    <t>B1Q3J35</t>
  </si>
  <si>
    <t>B1WY233</t>
  </si>
  <si>
    <t>BWSW5D9</t>
  </si>
  <si>
    <t>B1JB4K8</t>
  </si>
  <si>
    <t>B61JC67</t>
  </si>
  <si>
    <t>BRTR118</t>
  </si>
  <si>
    <t>BJFSR88</t>
  </si>
  <si>
    <t>B1P16F1</t>
  </si>
  <si>
    <t>ADIDAS AG</t>
  </si>
  <si>
    <t>N00985106</t>
  </si>
  <si>
    <t>AERCAP HOLDINGS NV</t>
  </si>
  <si>
    <t>001317205</t>
  </si>
  <si>
    <t>AIA GROUP LTD SP ADR</t>
  </si>
  <si>
    <t>BJ2KSG907</t>
  </si>
  <si>
    <t>AKZO NOBEL N.V.</t>
  </si>
  <si>
    <t>02364W105</t>
  </si>
  <si>
    <t>AMERICA MOVIL SPN ADR CL L</t>
  </si>
  <si>
    <t>ASAHI KASEI CORP</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</si>
  <si>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</si>
  <si>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</si>
  <si>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</si>
  <si>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</si>
  <si>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</si>
  <si>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</si>
  <si>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</si>
  <si>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</si>
  <si>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</si>
  <si>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</si>
  <si>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</si>
  <si>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</si>
  <si>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</si>
  <si>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</si>
  <si>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</si>
  <si>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</si>
  <si>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</si>
  <si>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</si>
  <si>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CREDIT SUISSE GROUP AG REG</t>
  </si>
  <si>
    <t>CSL LTD</t>
  </si>
  <si>
    <t>DASSAULT SYSTEMES SE</t>
  </si>
  <si>
    <t>ERICSSON (LM) TEL SP ADR</t>
  </si>
  <si>
    <t>N3167Y103</t>
  </si>
  <si>
    <t>FERRARI NV</t>
  </si>
  <si>
    <t>GRIFOLS SA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</si>
  <si>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</si>
  <si>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</si>
  <si>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</si>
  <si>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</si>
  <si>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</si>
  <si>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</si>
  <si>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</si>
  <si>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</si>
  <si>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</si>
  <si>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</si>
  <si>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</si>
  <si>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KASIKORNBANK PCL UNSPON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</si>
  <si>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</si>
  <si>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</si>
  <si>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</si>
  <si>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</si>
  <si>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</si>
  <si>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</si>
  <si>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</si>
  <si>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</si>
  <si>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</si>
  <si>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</si>
  <si>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</si>
  <si>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</si>
  <si>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</si>
  <si>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</si>
  <si>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</si>
  <si>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</si>
  <si>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</si>
  <si>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</si>
  <si>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</si>
  <si>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</si>
  <si>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</si>
  <si>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</si>
  <si>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</si>
  <si>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</si>
  <si>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</si>
  <si>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RAKUTEN INC</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</si>
  <si>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</si>
  <si>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</si>
  <si>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</si>
  <si>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</si>
  <si>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</si>
  <si>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</si>
  <si>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</si>
  <si>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</si>
  <si>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</si>
  <si>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</si>
  <si>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</si>
  <si>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</si>
  <si>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</si>
  <si>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SONY CORP SPONSORED ADR</t>
  </si>
  <si>
    <t>BWSW5D906</t>
  </si>
  <si>
    <t>SOUTH32 LTD DI</t>
  </si>
  <si>
    <t>B1JB4K905</t>
  </si>
  <si>
    <t>SYMRISE AG</t>
  </si>
  <si>
    <t>TAIWAN SEMICONDUCTOR SP ADR</t>
  </si>
  <si>
    <t>TDK CORP</t>
  </si>
  <si>
    <t>TECK RESOURCES LTD CLS B</t>
  </si>
  <si>
    <t>TELEPERFORMANCE</t>
  </si>
  <si>
    <t>B61JC6908</t>
  </si>
  <si>
    <t>TREASURY WINE ESTATES LTD</t>
  </si>
  <si>
    <t>H42097107</t>
  </si>
  <si>
    <t>UBS GROUP AG REG</t>
  </si>
  <si>
    <t>N90064101</t>
  </si>
  <si>
    <t>UNIQURE NV</t>
  </si>
  <si>
    <t>UNITED OVERSEAS BANK LTD</t>
  </si>
  <si>
    <t>VEOLIA ENVIRONNEMENT</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</si>
  <si>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</si>
  <si>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</si>
  <si>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</si>
  <si>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</si>
  <si>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</si>
  <si>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</si>
  <si>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</si>
  <si>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</si>
  <si>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</si>
  <si>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</si>
  <si>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</si>
  <si>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</si>
  <si>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</si>
  <si>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</si>
  <si>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</si>
  <si>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</si>
  <si>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</si>
  <si>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</si>
  <si>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</si>
  <si>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</si>
  <si>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</si>
  <si>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nyc0</t>
  </si>
  <si>
    <t>eu</t>
  </si>
  <si>
    <t>Aercap Holdings N.V.</t>
  </si>
  <si>
    <t>us</t>
  </si>
  <si>
    <t>AIA GROUP LTD</t>
  </si>
  <si>
    <t>America Movil SAB de CV Sponso</t>
  </si>
  <si>
    <t>Asahi Kasei Corp ADR</t>
  </si>
  <si>
    <t>jp</t>
  </si>
  <si>
    <t xml:space="preserve">Ascendis Pharma A/S Sponsored </t>
  </si>
  <si>
    <t>ASML HOLDING NV</t>
  </si>
  <si>
    <t>gb</t>
  </si>
  <si>
    <t>7124594</t>
  </si>
  <si>
    <t>ch</t>
  </si>
  <si>
    <t>Banco Santander-Chile</t>
  </si>
  <si>
    <t>Barrick Gold Corp.</t>
  </si>
  <si>
    <t>BUNZL PLC Common Stock</t>
  </si>
  <si>
    <t>Cae Inc.</t>
  </si>
  <si>
    <t>CGI Inc.</t>
  </si>
  <si>
    <t>au</t>
  </si>
  <si>
    <t>Dassault System S.A.</t>
  </si>
  <si>
    <t>ERICSSON L M TELEPHONE CO</t>
  </si>
  <si>
    <t>Ferrari NV</t>
  </si>
  <si>
    <t>GRIFOLS SA</t>
  </si>
  <si>
    <t>ICICI Bank Limited Sponsored A</t>
  </si>
  <si>
    <t>Icon Plc</t>
  </si>
  <si>
    <t xml:space="preserve">INTERCONTINENTAL HOTELS GROUP </t>
  </si>
  <si>
    <t>Julius Baer Gruppe AG Unsponso</t>
  </si>
  <si>
    <t>Kasikornbank Public Co. Ltd. U</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</si>
  <si>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</si>
  <si>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</si>
  <si>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</si>
  <si>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</si>
  <si>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</si>
  <si>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</si>
  <si>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</si>
  <si>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</si>
  <si>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</si>
  <si>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</si>
  <si>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</si>
  <si>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</si>
  <si>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</si>
  <si>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</si>
  <si>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</si>
  <si>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</si>
  <si>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</si>
  <si>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</si>
  <si>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</si>
  <si>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</si>
  <si>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</si>
  <si>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SK Telecom Co., Ltd. Sponsored</t>
  </si>
  <si>
    <t>se</t>
  </si>
  <si>
    <t>Smith &amp; Nephew Plc</t>
  </si>
  <si>
    <t>Smith Group PLC</t>
  </si>
  <si>
    <t>SONY CORP</t>
  </si>
  <si>
    <t>SOUTH32 LTD</t>
  </si>
  <si>
    <t>Symrise AG</t>
  </si>
  <si>
    <t>Taiwan Semiconductor Manufactu</t>
  </si>
  <si>
    <t>TDK Corp. Sponsored</t>
  </si>
  <si>
    <t>Teck Resources Ltd.</t>
  </si>
  <si>
    <t>Teleperformance SE</t>
  </si>
  <si>
    <t>Treasury Wine Estates ltd</t>
  </si>
  <si>
    <t>UBS Group AG</t>
  </si>
  <si>
    <t>uniQure N.V.</t>
  </si>
  <si>
    <t>sg</t>
  </si>
  <si>
    <t>Veolia Environnement</t>
  </si>
  <si>
    <t>925458101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</si>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</sst>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44255</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804812.57</v>
      </c>
      <c r="D14" s="214">
        <f>Cash!D18</f>
        <v>804318.52</v>
      </c>
      <c r="E14" s="215">
        <f>C14-D14</f>
        <v>494.04999999993015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1318981</v>
      </c>
      <c r="D17" s="218">
        <f>Share_Cost_Mkt!E79</f>
        <v>1318981</v>
      </c>
      <c r="E17" s="215">
        <f>C17-D17</f>
        <v>0</v>
      </c>
      <c r="F17" s="36"/>
      <c r="G17" s="37" t="s">
        <v>51</v>
      </c>
      <c r="H17" s="38"/>
    </row>
    <row r="18" spans="1:8" ht="15.75">
      <c r="A18" s="45"/>
      <c r="B18" s="47" t="s">
        <v>39</v>
      </c>
      <c r="C18" s="215">
        <f>Share_Cost_Mkt!H79</f>
        <v>31060973.740000002</v>
      </c>
      <c r="D18" s="215">
        <f>Share_Cost_Mkt!I79</f>
        <v>30983155.360000003</v>
      </c>
      <c r="E18" s="215">
        <f>C18-D18</f>
        <v>77818.379999998957</v>
      </c>
      <c r="F18" s="36"/>
      <c r="G18" s="37" t="s">
        <v>51</v>
      </c>
      <c r="H18" s="38"/>
    </row>
    <row r="19" spans="1:8" ht="79.900000000000006" customHeight="1">
      <c r="A19" s="45"/>
      <c r="B19" s="47" t="s">
        <v>40</v>
      </c>
      <c r="C19" s="215">
        <f>Share_Cost_Mkt!P79</f>
        <v>46760916.730000004</v>
      </c>
      <c r="D19" s="215">
        <f>Share_Cost_Mkt!Q79</f>
        <v>46693612.170000017</v>
      </c>
      <c r="E19" s="215">
        <f>C19-D19</f>
        <v>67304.559999987483</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50.16</v>
      </c>
      <c r="D23" s="215">
        <f>SUM(INT_BNI_IM)</f>
        <v>50.16</v>
      </c>
      <c r="E23" s="215">
        <f t="shared" si="0"/>
        <v>0</v>
      </c>
      <c r="F23" s="36"/>
      <c r="G23" s="37" t="s">
        <v>3</v>
      </c>
      <c r="H23" s="38"/>
    </row>
    <row r="24" spans="1:8" ht="27.75" customHeight="1">
      <c r="A24" s="45"/>
      <c r="B24" s="45" t="s">
        <v>227</v>
      </c>
      <c r="C24" s="215">
        <f>SUM(Dividends!I61)</f>
        <v>16003.109999999999</v>
      </c>
      <c r="D24" s="215">
        <f>SUM(Dividends!J61)</f>
        <v>16003.109999999999</v>
      </c>
      <c r="E24" s="215">
        <f t="shared" si="0"/>
        <v>0</v>
      </c>
      <c r="F24" s="36"/>
      <c r="G24" s="37" t="s">
        <v>1</v>
      </c>
      <c r="H24" s="38"/>
    </row>
    <row r="25" spans="1:8" ht="15.75">
      <c r="A25" s="45"/>
      <c r="B25" s="45" t="s">
        <v>242</v>
      </c>
      <c r="C25" s="215">
        <f>Tax_Reclaims!J64</f>
        <v>71283.389999999985</v>
      </c>
      <c r="D25" s="215">
        <f>SUM(Tax_Reclaims!M64)</f>
        <v>0</v>
      </c>
      <c r="E25" s="215">
        <f t="shared" si="0"/>
        <v>71283.389999999985</v>
      </c>
      <c r="F25" s="36"/>
      <c r="G25" s="37" t="s">
        <v>2</v>
      </c>
      <c r="H25" s="38"/>
    </row>
    <row r="26" spans="1:8" ht="23.25" customHeight="1">
      <c r="A26" s="45"/>
      <c r="B26" s="47" t="s">
        <v>49</v>
      </c>
      <c r="C26" s="215">
        <f>SUM('Pending_FX '!B22)</f>
        <v>116.78999999999999</v>
      </c>
      <c r="D26" s="215">
        <f>SUM('Pending_FX '!C22)</f>
        <v>116.78999999999999</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12.55</v>
      </c>
      <c r="D32" s="215">
        <f>SUM('Pending_FX '!C11)</f>
        <v>12.55</v>
      </c>
      <c r="E32" s="215">
        <f t="shared" ref="E32:E41" si="1">C32-D32</f>
        <v>0</v>
      </c>
      <c r="F32" s="36"/>
      <c r="G32" s="37" t="s">
        <v>45</v>
      </c>
      <c r="H32" s="38"/>
    </row>
    <row r="33" spans="1:8" ht="15.75">
      <c r="A33" s="297"/>
      <c r="B33" s="220" t="s">
        <v>224</v>
      </c>
      <c r="C33" s="219">
        <v>47580.41</v>
      </c>
      <c r="D33" s="219"/>
      <c r="E33" s="215">
        <f>C33-D33</f>
        <v>47580.41</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SUM(Dividends!Q61,Tax_Reclaims!L64)</f>
        <v>4276.07</v>
      </c>
      <c r="D37" s="219">
        <f>SUM(Dividends!R61,Tax_Reclaims!O64)</f>
        <v>-90.44</v>
      </c>
      <c r="E37" s="215">
        <f t="shared" si="1"/>
        <v>4366.5099999999993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-0.02</v>
      </c>
      <c r="D40" s="215">
        <f>'Pending_FX '!E25</f>
        <v>-0.02</v>
      </c>
      <c r="E40" s="215">
        <f t="shared" si="1"/>
        <v>0</v>
      </c>
      <c r="F40" s="36"/>
      <c r="G40" s="37" t="s">
        <v>45</v>
      </c>
      <c r="H40" s="46"/>
    </row>
    <row r="41" spans="1:8" ht="19.5" customHeight="1">
      <c r="A41" s="45"/>
      <c r="B41" s="220" t="s">
        <v>219</v>
      </c>
      <c r="C41" s="215">
        <f>'Pending_FX '!D26</f>
        <v>-0.78</v>
      </c>
      <c r="D41" s="215">
        <f>'Pending_FX '!E26</f>
        <v>-0.78</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47609866.619999997</v>
      </c>
      <c r="D43" s="215">
        <f>SUM(D14+D19+D22+D23+D24+D25+D26+D27+D28)-SUM(D31:D35)+SUM(D37+D38+D39+D40-D41)</f>
        <v>47513998.520000018</v>
      </c>
      <c r="E43" s="218">
        <f>C43-D43</f>
        <v>95868.099999979138</v>
      </c>
      <c r="F43" s="305">
        <f>(E43/$D43)*10000</f>
        <v>20.176811673642977</v>
      </c>
      <c r="G43" s="37" t="s">
        <v>247</v>
      </c>
      <c r="H43" s="46"/>
    </row>
    <row r="44" spans="1:8" ht="20.25" customHeight="1">
      <c r="A44" s="45"/>
      <c r="B44" s="306" t="s">
        <v>50</v>
      </c>
      <c r="C44" s="45"/>
      <c r="D44" s="45"/>
      <c r="E44" s="304">
        <f>IF(ISERROR(E43/C43),0,E43/C43)</f>
        <v>2.0136183275864666E-3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71283.389999999985</v>
      </c>
      <c r="E48" s="215"/>
      <c r="F48" s="356"/>
      <c r="G48" s="37"/>
      <c r="H48" s="46"/>
    </row>
    <row r="49" spans="1:8" ht="20.25" customHeight="1">
      <c r="A49" s="29"/>
      <c r="B49" s="357" t="s">
        <v>284</v>
      </c>
      <c r="C49" s="354"/>
      <c r="D49" s="218">
        <f>C33</f>
        <v>47580.41</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47609866.619999997</v>
      </c>
      <c r="D52" s="218">
        <f>D43+D48-D49-D50-D51</f>
        <v>47537701.500000022</v>
      </c>
      <c r="E52" s="215">
        <f>C52-D52</f>
        <v>72165.119999974966</v>
      </c>
      <c r="F52" s="359">
        <f>(E52/$D52)*10000</f>
        <v>15.180607754031804</v>
      </c>
      <c r="G52" s="37" t="s">
        <v>288</v>
      </c>
      <c r="H52" s="46"/>
    </row>
    <row r="53" spans="1:8">
      <c r="A53" s="51"/>
      <c r="B53" s="353" t="s">
        <v>289</v>
      </c>
      <c r="C53" s="354"/>
      <c r="D53" s="354"/>
      <c r="E53" s="304">
        <f>IF(ISERROR(E52/C52),0,E52/C52)</f>
        <v>1.5157597599666406E-3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47609762.25</v>
      </c>
      <c r="D56" s="318">
        <v>47609762.25</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-104.36999999731779</v>
      </c>
      <c r="D58" s="308">
        <f>D56-D43</f>
        <v>95763.729999981821</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327</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350.66680100000002</v>
      </c>
      <c r="M3" s="241">
        <f>VLOOKUP(A3,Sheet1!$C$2:$G$84,5,FALSE)</f>
        <v>348.83</v>
      </c>
      <c r="N3" s="242">
        <f t="shared" ref="N3:N34" si="2">L3-M3</f>
        <v>1.8368010000000368</v>
      </c>
      <c r="O3" s="256">
        <f t="shared" ref="O3:O34" si="3">ROUND(N3/L3,10)</f>
        <v>5.2380237000000003E-3</v>
      </c>
      <c r="P3">
        <v>817053.65</v>
      </c>
      <c r="Q3" s="241">
        <f>VLOOKUP(A3,Sheet1!$C$2:$H$84,6,FALSE)</f>
        <v>812771.07</v>
      </c>
      <c r="R3" s="242">
        <f>P3-Q3</f>
        <v>4282.5800000000745</v>
      </c>
      <c r="S3" s="256">
        <f>ROUND(R3/P3,10)</f>
        <v>5.2414918000000003E-3</v>
      </c>
      <c r="T3" s="10"/>
      <c r="U3" s="321">
        <v>4031976</v>
      </c>
    </row>
    <row r="4" spans="1:21" s="52" customFormat="1">
      <c r="A4" s="294" t="str">
        <f>VLOOKUP(U4,Sheet1!$C$2:$C$84,1,FALSE)</f>
        <v>B1HHKD3</v>
      </c>
      <c r="B4" s="321" t="s">
        <v>328</v>
      </c>
      <c r="C4" s="321" t="s">
        <v>329</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48.18</v>
      </c>
      <c r="M4" s="241">
        <f>VLOOKUP(A4,Sheet1!$C$2:$G$84,5,FALSE)</f>
        <v>48.18</v>
      </c>
      <c r="N4" s="242">
        <f t="shared" si="2"/>
        <v>0</v>
      </c>
      <c r="O4" s="256">
        <f t="shared" si="3"/>
        <v>0</v>
      </c>
      <c r="P4">
        <v>369396.06</v>
      </c>
      <c r="Q4" s="241">
        <f>VLOOKUP(A4,Sheet1!$C$2:$H$84,6,FALSE)</f>
        <v>369396.06</v>
      </c>
      <c r="R4" s="242">
        <f t="shared" ref="R4:R55" si="6">P4-Q4</f>
        <v>0</v>
      </c>
      <c r="S4" s="256">
        <f t="shared" ref="S4:S71" si="7">ROUND(R4/P4,10)</f>
        <v>0</v>
      </c>
      <c r="T4" s="10"/>
      <c r="U4" s="321" t="s">
        <v>294</v>
      </c>
    </row>
    <row r="5" spans="1:21" s="52" customFormat="1">
      <c r="A5" s="294" t="str">
        <f>VLOOKUP(U5,Sheet1!$C$2:$C$84,1,FALSE)</f>
        <v>B6331J3</v>
      </c>
      <c r="B5" s="321" t="s">
        <v>330</v>
      </c>
      <c r="C5" s="321" t="s">
        <v>331</v>
      </c>
      <c r="D5">
        <v>22650</v>
      </c>
      <c r="E5" s="241">
        <f>VLOOKUP(A5,Sheet1!$C$2:$E$84,3,FALSE)</f>
        <v>22650</v>
      </c>
      <c r="F5" s="242">
        <f t="shared" si="0"/>
        <v>0</v>
      </c>
      <c r="G5" s="256">
        <f t="shared" si="4"/>
        <v>0</v>
      </c>
      <c r="H5">
        <v>760214</v>
      </c>
      <c r="I5" s="244">
        <f>VLOOKUP(A5,Sheet1!$C$2:$F$84,4,FALSE)</f>
        <v>760214</v>
      </c>
      <c r="J5" s="242">
        <f t="shared" si="1"/>
        <v>0</v>
      </c>
      <c r="K5" s="256">
        <f t="shared" si="5"/>
        <v>0</v>
      </c>
      <c r="L5" s="332">
        <v>50.39</v>
      </c>
      <c r="M5" s="241">
        <f>VLOOKUP(A5,Sheet1!$C$2:$G$84,5,FALSE)</f>
        <v>50.04</v>
      </c>
      <c r="N5" s="242">
        <f t="shared" si="2"/>
        <v>0.35000000000000142</v>
      </c>
      <c r="O5" s="256">
        <f t="shared" si="3"/>
        <v>6.9458226000000001E-3</v>
      </c>
      <c r="P5">
        <v>1141333.5</v>
      </c>
      <c r="Q5" s="241">
        <f>VLOOKUP(A5,Sheet1!$C$2:$H$84,6,FALSE)</f>
        <v>1133473.95</v>
      </c>
      <c r="R5" s="242">
        <f t="shared" si="6"/>
        <v>7859.5500000000466</v>
      </c>
      <c r="S5" s="256">
        <f t="shared" si="7"/>
        <v>6.8862869999999996E-3</v>
      </c>
      <c r="T5" s="10"/>
      <c r="U5" s="321" t="s">
        <v>295</v>
      </c>
    </row>
    <row r="6" spans="1:21" s="52" customFormat="1">
      <c r="A6" s="294" t="str">
        <f>VLOOKUP(U6,Sheet1!$C$2:$C$84,1,FALSE)</f>
        <v>BJ2KSG2</v>
      </c>
      <c r="B6" s="321" t="s">
        <v>332</v>
      </c>
      <c r="C6" s="321" t="s">
        <v>333</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103.852722</v>
      </c>
      <c r="M6" s="241">
        <f>VLOOKUP(A6,Sheet1!$C$2:$G$84,5,FALSE)</f>
        <v>103.31</v>
      </c>
      <c r="N6" s="242">
        <f t="shared" si="2"/>
        <v>0.54272199999999771</v>
      </c>
      <c r="O6" s="256">
        <f t="shared" si="3"/>
        <v>5.2258812999999996E-3</v>
      </c>
      <c r="P6">
        <v>570878.41</v>
      </c>
      <c r="Q6" s="241">
        <f>VLOOKUP(A6,Sheet1!$C$2:$H$84,6,FALSE)</f>
        <v>567886.16</v>
      </c>
      <c r="R6" s="242">
        <f t="shared" si="6"/>
        <v>2992.25</v>
      </c>
      <c r="S6" s="256">
        <f t="shared" si="7"/>
        <v>5.2414838999999998E-3</v>
      </c>
      <c r="T6" s="10"/>
      <c r="U6" s="321" t="s">
        <v>296</v>
      </c>
    </row>
    <row r="7" spans="1:21" s="52" customFormat="1">
      <c r="A7" s="294">
        <f>VLOOKUP(U7,Sheet1!$C$2:$C$84,1,FALSE)</f>
        <v>2722670</v>
      </c>
      <c r="B7" s="321" t="s">
        <v>334</v>
      </c>
      <c r="C7" s="321" t="s">
        <v>335</v>
      </c>
      <c r="D7">
        <v>14497</v>
      </c>
      <c r="E7" s="241">
        <f>VLOOKUP(A7,Sheet1!$C$2:$E$84,3,FALSE)</f>
        <v>14497</v>
      </c>
      <c r="F7" s="242">
        <f t="shared" si="0"/>
        <v>0</v>
      </c>
      <c r="G7" s="256">
        <f t="shared" si="4"/>
        <v>0</v>
      </c>
      <c r="H7">
        <v>226834.78</v>
      </c>
      <c r="I7" s="244">
        <f>VLOOKUP(A7,Sheet1!$C$2:$F$84,4,FALSE)</f>
        <v>242371.20000000001</v>
      </c>
      <c r="J7" s="242">
        <f t="shared" si="1"/>
        <v>-15536.420000000013</v>
      </c>
      <c r="K7" s="256">
        <f t="shared" si="5"/>
        <v>-6.8492230299999998E-2</v>
      </c>
      <c r="L7" s="332">
        <v>12.7</v>
      </c>
      <c r="M7" s="241">
        <f>VLOOKUP(A7,Sheet1!$C$2:$G$84,5,FALSE)</f>
        <v>12.7</v>
      </c>
      <c r="N7" s="242">
        <f t="shared" si="2"/>
        <v>0</v>
      </c>
      <c r="O7" s="256">
        <f t="shared" si="3"/>
        <v>0</v>
      </c>
      <c r="P7">
        <v>184111.9</v>
      </c>
      <c r="Q7" s="241">
        <f>VLOOKUP(A7,Sheet1!$C$2:$H$84,6,FALSE)</f>
        <v>184111.9</v>
      </c>
      <c r="R7" s="242">
        <f t="shared" si="6"/>
        <v>0</v>
      </c>
      <c r="S7" s="256">
        <f t="shared" si="7"/>
        <v>0</v>
      </c>
      <c r="T7" s="10"/>
      <c r="U7" s="321">
        <v>2722670</v>
      </c>
    </row>
    <row r="8" spans="1:21" s="52" customFormat="1">
      <c r="A8" s="294">
        <f>VLOOKUP(U8,Sheet1!$C$2:$C$84,1,FALSE)</f>
        <v>6054603</v>
      </c>
      <c r="B8" s="321">
        <v>605460005</v>
      </c>
      <c r="C8" s="321" t="s">
        <v>336</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10.756523</v>
      </c>
      <c r="M8" s="241">
        <f>VLOOKUP(A8,Sheet1!$C$2:$G$84,5,FALSE)</f>
        <v>10.75</v>
      </c>
      <c r="N8" s="242">
        <f t="shared" si="2"/>
        <v>6.5229999999996124E-3</v>
      </c>
      <c r="O8" s="256">
        <f t="shared" si="3"/>
        <v>6.0642270000000004E-4</v>
      </c>
      <c r="P8">
        <v>349587.01</v>
      </c>
      <c r="Q8" s="241">
        <f>VLOOKUP(A8,Sheet1!$C$2:$H$84,6,FALSE)</f>
        <v>349455.81</v>
      </c>
      <c r="R8" s="242">
        <f t="shared" si="6"/>
        <v>131.20000000001164</v>
      </c>
      <c r="S8" s="256">
        <f t="shared" si="7"/>
        <v>3.7530000000000002E-4</v>
      </c>
      <c r="T8" s="10"/>
      <c r="U8" s="321">
        <v>6054603</v>
      </c>
    </row>
    <row r="9" spans="1:21" s="52" customFormat="1">
      <c r="A9" s="294" t="str">
        <f>VLOOKUP(U9,Sheet1!$C$2:$C$84,1,FALSE)</f>
        <v>BV9G6B8</v>
      </c>
      <c r="B9" s="321" t="s">
        <v>337</v>
      </c>
      <c r="C9" s="321" t="s">
        <v>338</v>
      </c>
      <c r="D9">
        <v>5000</v>
      </c>
      <c r="E9" s="241">
        <f>VLOOKUP(A9,Sheet1!$C$2:$E$84,3,FALSE)</f>
        <v>5000</v>
      </c>
      <c r="F9" s="242">
        <f t="shared" si="0"/>
        <v>0</v>
      </c>
      <c r="G9" s="256">
        <f t="shared" si="4"/>
        <v>0</v>
      </c>
      <c r="H9">
        <v>617037.30000000005</v>
      </c>
      <c r="I9" s="244">
        <f>VLOOKUP(A9,Sheet1!$C$2:$F$84,4,FALSE)</f>
        <v>617037.30000000005</v>
      </c>
      <c r="J9" s="242">
        <f t="shared" si="1"/>
        <v>0</v>
      </c>
      <c r="K9" s="256">
        <f t="shared" si="5"/>
        <v>0</v>
      </c>
      <c r="L9" s="332">
        <v>154.97</v>
      </c>
      <c r="M9" s="241">
        <f>VLOOKUP(A9,Sheet1!$C$2:$G$84,5,FALSE)</f>
        <v>154.97</v>
      </c>
      <c r="N9" s="242">
        <f t="shared" si="2"/>
        <v>0</v>
      </c>
      <c r="O9" s="256">
        <f t="shared" si="3"/>
        <v>0</v>
      </c>
      <c r="P9">
        <v>774850</v>
      </c>
      <c r="Q9" s="241">
        <f>VLOOKUP(A9,Sheet1!$C$2:$H$84,6,FALSE)</f>
        <v>774850</v>
      </c>
      <c r="R9" s="242">
        <f t="shared" si="6"/>
        <v>0</v>
      </c>
      <c r="S9" s="256">
        <f t="shared" si="7"/>
        <v>0</v>
      </c>
      <c r="T9" s="10"/>
      <c r="U9" s="321" t="s">
        <v>297</v>
      </c>
    </row>
    <row r="10" spans="1:21" s="52" customFormat="1">
      <c r="A10" s="294" t="str">
        <f>VLOOKUP(U10,Sheet1!$C$2:$C$84,1,FALSE)</f>
        <v>B908F01</v>
      </c>
      <c r="B10" s="321" t="s">
        <v>339</v>
      </c>
      <c r="C10" s="321" t="s">
        <v>340</v>
      </c>
      <c r="D10">
        <v>3750</v>
      </c>
      <c r="E10" s="241">
        <f>VLOOKUP(A10,Sheet1!$C$2:$E$84,3,FALSE)</f>
        <v>3750</v>
      </c>
      <c r="F10" s="242">
        <f t="shared" si="0"/>
        <v>0</v>
      </c>
      <c r="G10" s="256">
        <f t="shared" si="4"/>
        <v>0</v>
      </c>
      <c r="H10">
        <v>561371.31999999995</v>
      </c>
      <c r="I10" s="244">
        <f>VLOOKUP(A10,Sheet1!$C$2:$F$84,4,FALSE)</f>
        <v>577337.63</v>
      </c>
      <c r="J10" s="242">
        <f t="shared" si="1"/>
        <v>-15966.310000000056</v>
      </c>
      <c r="K10" s="256">
        <f t="shared" si="5"/>
        <v>-2.8441620399999999E-2</v>
      </c>
      <c r="L10" s="332">
        <v>567.09</v>
      </c>
      <c r="M10" s="241">
        <f>VLOOKUP(A10,Sheet1!$C$2:$G$84,5,FALSE)</f>
        <v>567.09</v>
      </c>
      <c r="N10" s="242">
        <f t="shared" si="2"/>
        <v>0</v>
      </c>
      <c r="O10" s="256">
        <f t="shared" si="3"/>
        <v>0</v>
      </c>
      <c r="P10">
        <v>2126587.5</v>
      </c>
      <c r="Q10" s="241">
        <f>VLOOKUP(A10,Sheet1!$C$2:$H$84,6,FALSE)</f>
        <v>2126587.5</v>
      </c>
      <c r="R10" s="242">
        <f t="shared" si="6"/>
        <v>0</v>
      </c>
      <c r="S10" s="256">
        <f t="shared" si="7"/>
        <v>0</v>
      </c>
      <c r="T10" s="10"/>
      <c r="U10" s="321" t="s">
        <v>298</v>
      </c>
    </row>
    <row r="11" spans="1:21" s="52" customFormat="1">
      <c r="A11" s="294" t="str">
        <f>VLOOKUP(U11,Sheet1!$C$2:$C$84,1,FALSE)</f>
        <v>0263494</v>
      </c>
      <c r="B11" s="321" t="s">
        <v>341</v>
      </c>
      <c r="C11" s="321" t="s">
        <v>342</v>
      </c>
      <c r="D11">
        <v>75797</v>
      </c>
      <c r="E11" s="241">
        <f>VLOOKUP(A11,Sheet1!$C$2:$E$84,3,FALSE)</f>
        <v>75797</v>
      </c>
      <c r="F11" s="242">
        <f t="shared" si="0"/>
        <v>0</v>
      </c>
      <c r="G11" s="256">
        <f t="shared" si="4"/>
        <v>0</v>
      </c>
      <c r="H11">
        <v>606064.99</v>
      </c>
      <c r="I11" s="244">
        <f>VLOOKUP(A11,Sheet1!$C$2:$F$84,4,FALSE)</f>
        <v>606064.94999999995</v>
      </c>
      <c r="J11" s="242">
        <f t="shared" si="1"/>
        <v>4.0000000037252903E-2</v>
      </c>
      <c r="K11" s="256">
        <f t="shared" si="5"/>
        <v>6.5999999999999995E-8</v>
      </c>
      <c r="L11" s="332">
        <v>6.7654100000000001</v>
      </c>
      <c r="M11" s="241">
        <f>VLOOKUP(A11,Sheet1!$C$2:$G$84,5,FALSE)</f>
        <v>6.74</v>
      </c>
      <c r="N11" s="242">
        <f t="shared" si="2"/>
        <v>2.5409999999999933E-2</v>
      </c>
      <c r="O11" s="256">
        <f t="shared" si="3"/>
        <v>3.7558699000000001E-3</v>
      </c>
      <c r="P11">
        <v>512797.77</v>
      </c>
      <c r="Q11" s="241">
        <f>VLOOKUP(A11,Sheet1!$C$2:$H$84,6,FALSE)</f>
        <v>510980.33</v>
      </c>
      <c r="R11" s="242">
        <f t="shared" si="6"/>
        <v>1817.4400000000023</v>
      </c>
      <c r="S11" s="256">
        <f t="shared" si="7"/>
        <v>3.5441651999999998E-3</v>
      </c>
      <c r="T11" s="10"/>
      <c r="U11" s="321" t="s">
        <v>299</v>
      </c>
    </row>
    <row r="12" spans="1:21" s="52" customFormat="1">
      <c r="A12" s="294">
        <f>VLOOKUP(U12,Sheet1!$C$2:$C$84,1,FALSE)</f>
        <v>7124594</v>
      </c>
      <c r="B12" s="321">
        <v>712459908</v>
      </c>
      <c r="C12" s="321" t="s">
        <v>343</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175.52192600000001</v>
      </c>
      <c r="M12" s="241">
        <f>VLOOKUP(A12,Sheet1!$C$2:$G$84,5,FALSE)</f>
        <v>174.96</v>
      </c>
      <c r="N12" s="242">
        <f t="shared" si="2"/>
        <v>0.5619259999999997</v>
      </c>
      <c r="O12" s="256">
        <f t="shared" si="3"/>
        <v>3.2014576000000002E-3</v>
      </c>
      <c r="P12">
        <v>572201.48</v>
      </c>
      <c r="Q12" s="241">
        <f>VLOOKUP(A12,Sheet1!$C$2:$H$84,6,FALSE)</f>
        <v>570374.37</v>
      </c>
      <c r="R12" s="242">
        <f t="shared" si="6"/>
        <v>1827.109999999986</v>
      </c>
      <c r="S12" s="256">
        <f t="shared" si="7"/>
        <v>3.1931235000000001E-3</v>
      </c>
      <c r="T12" s="10"/>
      <c r="U12" s="321">
        <v>7124594</v>
      </c>
    </row>
    <row r="13" spans="1:21" s="52" customFormat="1">
      <c r="A13" s="294">
        <f>VLOOKUP(U13,Sheet1!$C$2:$C$84,1,FALSE)</f>
        <v>2136646</v>
      </c>
      <c r="B13" s="321" t="s">
        <v>344</v>
      </c>
      <c r="C13" s="321" t="s">
        <v>345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22.59</v>
      </c>
      <c r="M13" s="241">
        <f>VLOOKUP(A13,Sheet1!$C$2:$G$84,5,FALSE)</f>
        <v>22.59</v>
      </c>
      <c r="N13" s="242">
        <f t="shared" si="2"/>
        <v>0</v>
      </c>
      <c r="O13" s="256">
        <f t="shared" si="3"/>
        <v>0</v>
      </c>
      <c r="P13">
        <v>239454</v>
      </c>
      <c r="Q13" s="241">
        <f>VLOOKUP(A13,Sheet1!$C$2:$H$84,6,FALSE)</f>
        <v>239454</v>
      </c>
      <c r="R13" s="242">
        <f t="shared" si="6"/>
        <v>0</v>
      </c>
      <c r="S13" s="256">
        <f t="shared" si="7"/>
        <v>0</v>
      </c>
      <c r="T13" s="10"/>
      <c r="U13" s="321">
        <v>2136646</v>
      </c>
    </row>
    <row r="14" spans="1:21" s="52" customFormat="1">
      <c r="A14" s="294" t="str">
        <f>VLOOKUP(U14,Sheet1!$C$2:$C$84,1,FALSE)</f>
        <v>B3VCFN3</v>
      </c>
      <c r="B14" s="321" t="s">
        <v>346</v>
      </c>
      <c r="C14" s="321" t="s">
        <v>347</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8.43</v>
      </c>
      <c r="M14" s="241">
        <f>VLOOKUP(A14,Sheet1!$C$2:$G$84,5,FALSE)</f>
        <v>8.64</v>
      </c>
      <c r="N14" s="242">
        <f t="shared" si="2"/>
        <v>-0.21000000000000085</v>
      </c>
      <c r="O14" s="256">
        <f t="shared" si="3"/>
        <v>-2.4911032E-2</v>
      </c>
      <c r="P14">
        <v>275661</v>
      </c>
      <c r="Q14" s="241">
        <f>VLOOKUP(A14,Sheet1!$C$2:$H$84,6,FALSE)</f>
        <v>282462.59999999998</v>
      </c>
      <c r="R14" s="242">
        <f t="shared" si="6"/>
        <v>-6801.5999999999767</v>
      </c>
      <c r="S14" s="256">
        <f t="shared" si="7"/>
        <v>-2.4673784099999999E-2</v>
      </c>
      <c r="T14" s="10"/>
      <c r="U14" s="321" t="s">
        <v>300</v>
      </c>
    </row>
    <row r="15" spans="1:21" s="52" customFormat="1">
      <c r="A15" s="294">
        <f>VLOOKUP(U15,Sheet1!$C$2:$C$84,1,FALSE)</f>
        <v>2024677</v>
      </c>
      <c r="B15" s="321" t="s">
        <v>348</v>
      </c>
      <c r="C15" s="321" t="s">
        <v>349</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18.670000000000002</v>
      </c>
      <c r="M15" s="241">
        <f>VLOOKUP(A15,Sheet1!$C$2:$G$84,5,FALSE)</f>
        <v>18.670000000000002</v>
      </c>
      <c r="N15" s="242">
        <f t="shared" si="2"/>
        <v>0</v>
      </c>
      <c r="O15" s="256">
        <f t="shared" si="3"/>
        <v>0</v>
      </c>
      <c r="P15">
        <v>480509.79</v>
      </c>
      <c r="Q15" s="241">
        <f>VLOOKUP(A15,Sheet1!$C$2:$H$84,6,FALSE)</f>
        <v>480509.79</v>
      </c>
      <c r="R15" s="242">
        <f t="shared" si="6"/>
        <v>0</v>
      </c>
      <c r="S15" s="256">
        <f t="shared" si="7"/>
        <v>0</v>
      </c>
      <c r="T15" s="10"/>
      <c r="U15" s="321">
        <v>2024677</v>
      </c>
    </row>
    <row r="16" spans="1:21" s="52" customFormat="1">
      <c r="A16" s="294" t="str">
        <f>VLOOKUP(U16,Sheet1!$C$2:$C$84,1,FALSE)</f>
        <v>B0744B3</v>
      </c>
      <c r="B16" s="321" t="s">
        <v>350</v>
      </c>
      <c r="C16" s="321" t="s">
        <v>351</v>
      </c>
      <c r="D16">
        <v>21752</v>
      </c>
      <c r="E16" s="241">
        <f>VLOOKUP(A16,Sheet1!$C$2:$E$84,3,FALSE)</f>
        <v>21752</v>
      </c>
      <c r="F16" s="242">
        <f t="shared" si="0"/>
        <v>0</v>
      </c>
      <c r="G16" s="256">
        <f t="shared" si="4"/>
        <v>0</v>
      </c>
      <c r="H16">
        <v>648845.25</v>
      </c>
      <c r="I16" s="244">
        <f>VLOOKUP(A16,Sheet1!$C$2:$F$84,4,FALSE)</f>
        <v>648845.18999999994</v>
      </c>
      <c r="J16" s="242">
        <f t="shared" si="1"/>
        <v>6.0000000055879354E-2</v>
      </c>
      <c r="K16" s="256">
        <f t="shared" si="5"/>
        <v>9.2500000000000001E-8</v>
      </c>
      <c r="L16" s="332">
        <v>31.275514999999999</v>
      </c>
      <c r="M16" s="241">
        <f>VLOOKUP(A16,Sheet1!$C$2:$G$84,5,FALSE)</f>
        <v>31.16</v>
      </c>
      <c r="N16" s="242">
        <f t="shared" si="2"/>
        <v>0.11551499999999848</v>
      </c>
      <c r="O16" s="256">
        <f t="shared" si="3"/>
        <v>3.6934644000000002E-3</v>
      </c>
      <c r="P16">
        <v>680305.01</v>
      </c>
      <c r="Q16" s="241">
        <f>VLOOKUP(A16,Sheet1!$C$2:$H$84,6,FALSE)</f>
        <v>677893.9</v>
      </c>
      <c r="R16" s="242">
        <f t="shared" si="6"/>
        <v>2411.109999999986</v>
      </c>
      <c r="S16" s="256">
        <f t="shared" si="7"/>
        <v>3.5441602999999999E-3</v>
      </c>
      <c r="T16" s="10"/>
      <c r="U16" s="321" t="s">
        <v>301</v>
      </c>
    </row>
    <row r="17" spans="1:21" s="52" customFormat="1">
      <c r="A17" s="294">
        <f>VLOOKUP(U17,Sheet1!$C$2:$C$84,1,FALSE)</f>
        <v>2125097</v>
      </c>
      <c r="B17" s="321">
        <v>124765108</v>
      </c>
      <c r="C17" s="321" t="s">
        <v>352</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26.47</v>
      </c>
      <c r="M17" s="241">
        <f>VLOOKUP(A17,Sheet1!$C$2:$G$84,5,FALSE)</f>
        <v>26.47</v>
      </c>
      <c r="N17" s="242">
        <f t="shared" si="2"/>
        <v>0</v>
      </c>
      <c r="O17" s="256">
        <f t="shared" si="3"/>
        <v>0</v>
      </c>
      <c r="P17">
        <v>803364.5</v>
      </c>
      <c r="Q17" s="241">
        <f>VLOOKUP(A17,Sheet1!$C$2:$H$84,6,FALSE)</f>
        <v>803364.5</v>
      </c>
      <c r="R17" s="242">
        <f t="shared" si="6"/>
        <v>0</v>
      </c>
      <c r="S17" s="256">
        <f t="shared" si="7"/>
        <v>0</v>
      </c>
      <c r="T17" s="10"/>
      <c r="U17" s="321">
        <v>2125097</v>
      </c>
    </row>
    <row r="18" spans="1:21" s="52" customFormat="1">
      <c r="A18" s="294" t="str">
        <f>VLOOKUP(U18,Sheet1!$C$2:$C$84,1,FALSE)</f>
        <v>BJ2L553</v>
      </c>
      <c r="B18" s="321" t="s">
        <v>353</v>
      </c>
      <c r="C18" s="321" t="s">
        <v>354</v>
      </c>
      <c r="D18">
        <v>10500</v>
      </c>
      <c r="E18" s="241">
        <f>VLOOKUP(A18,Sheet1!$C$2:$E$84,3,FALSE)</f>
        <v>10500</v>
      </c>
      <c r="F18" s="242">
        <f t="shared" si="0"/>
        <v>0</v>
      </c>
      <c r="G18" s="256">
        <f t="shared" si="4"/>
        <v>0</v>
      </c>
      <c r="H18">
        <v>567273.38</v>
      </c>
      <c r="I18" s="244">
        <f>VLOOKUP(A18,Sheet1!$C$2:$F$84,4,FALSE)</f>
        <v>567273.38</v>
      </c>
      <c r="J18" s="242">
        <f t="shared" si="1"/>
        <v>0</v>
      </c>
      <c r="K18" s="256">
        <f t="shared" si="5"/>
        <v>0</v>
      </c>
      <c r="L18" s="332">
        <v>74.63</v>
      </c>
      <c r="M18" s="241">
        <f>VLOOKUP(A18,Sheet1!$C$2:$G$84,5,FALSE)</f>
        <v>74.63</v>
      </c>
      <c r="N18" s="242">
        <f t="shared" si="2"/>
        <v>0</v>
      </c>
      <c r="O18" s="256">
        <f t="shared" si="3"/>
        <v>0</v>
      </c>
      <c r="P18">
        <v>783615</v>
      </c>
      <c r="Q18" s="241">
        <f>VLOOKUP(A18,Sheet1!$C$2:$H$84,6,FALSE)</f>
        <v>783615</v>
      </c>
      <c r="R18" s="242">
        <f t="shared" si="6"/>
        <v>0</v>
      </c>
      <c r="S18" s="256">
        <f t="shared" si="7"/>
        <v>0</v>
      </c>
      <c r="T18" s="10"/>
      <c r="U18" s="321" t="s">
        <v>302</v>
      </c>
    </row>
    <row r="19" spans="1:21" s="52" customFormat="1">
      <c r="A19" s="294">
        <f>VLOOKUP(U19,Sheet1!$C$2:$C$84,1,FALSE)</f>
        <v>7171589</v>
      </c>
      <c r="B19" s="321">
        <v>717158901</v>
      </c>
      <c r="C19" s="321" t="s">
        <v>355</v>
      </c>
      <c r="D19">
        <v>25642</v>
      </c>
      <c r="E19" s="241">
        <f>VLOOKUP(A19,Sheet1!$C$2:$E$84,3,FALSE)</f>
        <v>25642</v>
      </c>
      <c r="F19" s="242">
        <f t="shared" si="0"/>
        <v>0</v>
      </c>
      <c r="G19" s="256">
        <f t="shared" si="4"/>
        <v>0</v>
      </c>
      <c r="H19">
        <v>370969.03</v>
      </c>
      <c r="I19" s="244">
        <f>VLOOKUP(A19,Sheet1!$C$2:$F$84,4,FALSE)</f>
        <v>370968.63</v>
      </c>
      <c r="J19" s="242">
        <f t="shared" si="1"/>
        <v>0.40000000002328306</v>
      </c>
      <c r="K19" s="256">
        <f t="shared" si="5"/>
        <v>1.0782999999999999E-6</v>
      </c>
      <c r="L19" s="332">
        <v>14.497956</v>
      </c>
      <c r="M19" s="241">
        <f>VLOOKUP(A19,Sheet1!$C$2:$G$84,5,FALSE)</f>
        <v>14.45</v>
      </c>
      <c r="N19" s="242">
        <f t="shared" si="2"/>
        <v>4.7956000000000998E-2</v>
      </c>
      <c r="O19" s="256">
        <f t="shared" si="3"/>
        <v>3.3077765999999999E-3</v>
      </c>
      <c r="P19">
        <v>371756.6</v>
      </c>
      <c r="Q19" s="241">
        <f>VLOOKUP(A19,Sheet1!$C$2:$H$84,6,FALSE)</f>
        <v>370569.53</v>
      </c>
      <c r="R19" s="242">
        <f t="shared" si="6"/>
        <v>1187.0699999999488</v>
      </c>
      <c r="S19" s="256">
        <f t="shared" si="7"/>
        <v>3.1931377000000002E-3</v>
      </c>
      <c r="T19" s="10"/>
      <c r="U19" s="321">
        <v>7171589</v>
      </c>
    </row>
    <row r="20" spans="1:21" s="52" customFormat="1">
      <c r="A20" s="294">
        <f>VLOOKUP(U20,Sheet1!$C$2:$C$84,1,FALSE)</f>
        <v>6185495</v>
      </c>
      <c r="B20" s="321">
        <v>618549901</v>
      </c>
      <c r="C20" s="321" t="s">
        <v>356</v>
      </c>
      <c r="D20">
        <v>2567</v>
      </c>
      <c r="E20" s="241">
        <f>VLOOKUP(A20,Sheet1!$C$2:$E$84,3,FALSE)</f>
        <v>2567</v>
      </c>
      <c r="F20" s="242">
        <f t="shared" si="0"/>
        <v>0</v>
      </c>
      <c r="G20" s="256">
        <f t="shared" si="4"/>
        <v>0</v>
      </c>
      <c r="H20">
        <v>261676.43</v>
      </c>
      <c r="I20" s="244">
        <f>VLOOKUP(A20,Sheet1!$C$2:$F$84,4,FALSE)</f>
        <v>261676.43</v>
      </c>
      <c r="J20" s="242">
        <f t="shared" si="1"/>
        <v>0</v>
      </c>
      <c r="K20" s="256">
        <f t="shared" si="5"/>
        <v>0</v>
      </c>
      <c r="L20" s="332">
        <v>203.29716300000001</v>
      </c>
      <c r="M20" s="241">
        <f>VLOOKUP(A20,Sheet1!$C$2:$G$84,5,FALSE)</f>
        <v>202.32</v>
      </c>
      <c r="N20" s="242">
        <f t="shared" si="2"/>
        <v>0.97716300000001866</v>
      </c>
      <c r="O20" s="256">
        <f t="shared" si="3"/>
        <v>4.8065746999999999E-3</v>
      </c>
      <c r="P20">
        <v>521863.82</v>
      </c>
      <c r="Q20" s="241">
        <f>VLOOKUP(A20,Sheet1!$C$2:$H$84,6,FALSE)</f>
        <v>519353.21</v>
      </c>
      <c r="R20" s="242">
        <f t="shared" si="6"/>
        <v>2510.609999999986</v>
      </c>
      <c r="S20" s="256">
        <f t="shared" si="7"/>
        <v>4.8108528000000003E-3</v>
      </c>
      <c r="T20" s="10"/>
      <c r="U20" s="321">
        <v>6185495</v>
      </c>
    </row>
    <row r="21" spans="1:21" s="52" customFormat="1">
      <c r="A21" s="294">
        <f>VLOOKUP(U21,Sheet1!$C$2:$C$84,1,FALSE)</f>
        <v>5330047</v>
      </c>
      <c r="B21" s="321">
        <v>533004909</v>
      </c>
      <c r="C21" s="321" t="s">
        <v>357</v>
      </c>
      <c r="D21">
        <v>6807</v>
      </c>
      <c r="E21" s="241">
        <f>VLOOKUP(A21,Sheet1!$C$2:$E$84,3,FALSE)</f>
        <v>6807</v>
      </c>
      <c r="F21" s="242">
        <f t="shared" si="0"/>
        <v>0</v>
      </c>
      <c r="G21" s="256">
        <f t="shared" si="4"/>
        <v>0</v>
      </c>
      <c r="H21">
        <v>712281.01</v>
      </c>
      <c r="I21" s="244">
        <f>VLOOKUP(A21,Sheet1!$C$2:$F$84,4,FALSE)</f>
        <v>712280.98</v>
      </c>
      <c r="J21" s="242">
        <f t="shared" si="1"/>
        <v>3.0000000027939677E-2</v>
      </c>
      <c r="K21" s="256">
        <f t="shared" si="5"/>
        <v>4.21E-8</v>
      </c>
      <c r="L21" s="332">
        <v>208.652209</v>
      </c>
      <c r="M21" s="241">
        <f>VLOOKUP(A21,Sheet1!$C$2:$G$84,5,FALSE)</f>
        <v>207.56</v>
      </c>
      <c r="N21" s="242">
        <f t="shared" si="2"/>
        <v>1.0922089999999969</v>
      </c>
      <c r="O21" s="256">
        <f t="shared" si="3"/>
        <v>5.2345910999999998E-3</v>
      </c>
      <c r="P21">
        <v>1420295.58</v>
      </c>
      <c r="Q21" s="241">
        <f>VLOOKUP(A21,Sheet1!$C$2:$H$84,6,FALSE)</f>
        <v>1412851.12</v>
      </c>
      <c r="R21" s="242">
        <f t="shared" si="6"/>
        <v>7444.4599999999627</v>
      </c>
      <c r="S21" s="256">
        <f t="shared" si="7"/>
        <v>5.2414864000000002E-3</v>
      </c>
      <c r="T21" s="10"/>
      <c r="U21" s="321">
        <v>5330047</v>
      </c>
    </row>
    <row r="22" spans="1:21" s="52" customFormat="1">
      <c r="A22" s="294">
        <f>VLOOKUP(U22,Sheet1!$C$2:$C$84,1,FALSE)</f>
        <v>2031730</v>
      </c>
      <c r="B22" s="321">
        <v>294821608</v>
      </c>
      <c r="C22" s="321" t="s">
        <v>358</v>
      </c>
      <c r="D22">
        <v>89200</v>
      </c>
      <c r="E22" s="241">
        <f>VLOOKUP(A22,Sheet1!$C$2:$E$84,3,FALSE)</f>
        <v>89200</v>
      </c>
      <c r="F22" s="242">
        <f t="shared" si="0"/>
        <v>0</v>
      </c>
      <c r="G22" s="256">
        <f t="shared" si="4"/>
        <v>0</v>
      </c>
      <c r="H22">
        <v>615972.30000000005</v>
      </c>
      <c r="I22" s="244">
        <f>VLOOKUP(A22,Sheet1!$C$2:$F$84,4,FALSE)</f>
        <v>615972.30000000005</v>
      </c>
      <c r="J22" s="242">
        <f t="shared" si="1"/>
        <v>0</v>
      </c>
      <c r="K22" s="256">
        <f t="shared" si="5"/>
        <v>0</v>
      </c>
      <c r="L22" s="332">
        <v>12.53</v>
      </c>
      <c r="M22" s="241">
        <f>VLOOKUP(A22,Sheet1!$C$2:$G$84,5,FALSE)</f>
        <v>12.53</v>
      </c>
      <c r="N22" s="242">
        <f t="shared" si="2"/>
        <v>0</v>
      </c>
      <c r="O22" s="256">
        <f t="shared" si="3"/>
        <v>0</v>
      </c>
      <c r="P22">
        <v>1117676</v>
      </c>
      <c r="Q22" s="241">
        <f>VLOOKUP(A22,Sheet1!$C$2:$H$84,6,FALSE)</f>
        <v>1117676</v>
      </c>
      <c r="R22" s="242">
        <f t="shared" si="6"/>
        <v>0</v>
      </c>
      <c r="S22" s="256">
        <f t="shared" si="7"/>
        <v>0</v>
      </c>
      <c r="T22" s="10"/>
      <c r="U22" s="321">
        <v>2031730</v>
      </c>
    </row>
    <row r="23" spans="1:21" s="52" customFormat="1">
      <c r="A23" s="294" t="str">
        <f>VLOOKUP(U23,Sheet1!$C$2:$C$84,1,FALSE)</f>
        <v>BZ1GMK5</v>
      </c>
      <c r="B23" s="321" t="s">
        <v>359</v>
      </c>
      <c r="C23" s="321" t="s">
        <v>360</v>
      </c>
      <c r="D23">
        <v>7800</v>
      </c>
      <c r="E23" s="241">
        <f>VLOOKUP(A23,Sheet1!$C$2:$E$84,3,FALSE)</f>
        <v>7800</v>
      </c>
      <c r="F23" s="242">
        <f t="shared" si="0"/>
        <v>0</v>
      </c>
      <c r="G23" s="256">
        <f t="shared" si="4"/>
        <v>0</v>
      </c>
      <c r="H23">
        <v>662168.47</v>
      </c>
      <c r="I23" s="244">
        <f>VLOOKUP(A23,Sheet1!$C$2:$F$84,4,FALSE)</f>
        <v>662168.47</v>
      </c>
      <c r="J23" s="242">
        <f t="shared" si="1"/>
        <v>0</v>
      </c>
      <c r="K23" s="256">
        <f t="shared" si="5"/>
        <v>0</v>
      </c>
      <c r="L23" s="332">
        <v>197.38</v>
      </c>
      <c r="M23" s="241">
        <f>VLOOKUP(A23,Sheet1!$C$2:$G$84,5,FALSE)</f>
        <v>197.38</v>
      </c>
      <c r="N23" s="242">
        <f t="shared" si="2"/>
        <v>0</v>
      </c>
      <c r="O23" s="256">
        <f t="shared" si="3"/>
        <v>0</v>
      </c>
      <c r="P23">
        <v>1539564</v>
      </c>
      <c r="Q23" s="241">
        <f>VLOOKUP(A23,Sheet1!$C$2:$H$84,6,FALSE)</f>
        <v>1539564</v>
      </c>
      <c r="R23" s="242">
        <f t="shared" si="6"/>
        <v>0</v>
      </c>
      <c r="S23" s="256">
        <f t="shared" si="7"/>
        <v>0</v>
      </c>
      <c r="T23" s="10"/>
      <c r="U23" s="321" t="s">
        <v>303</v>
      </c>
    </row>
    <row r="24" spans="1:21" s="52" customFormat="1">
      <c r="A24" s="294" t="str">
        <f>VLOOKUP(U24,Sheet1!$C$2:$C$84,1,FALSE)</f>
        <v>B8K7T65</v>
      </c>
      <c r="B24" s="321">
        <v>398438408</v>
      </c>
      <c r="C24" s="321" t="s">
        <v>361</v>
      </c>
      <c r="D24">
        <v>30100</v>
      </c>
      <c r="E24" s="241">
        <f>VLOOKUP(A24,Sheet1!$C$2:$E$84,3,FALSE)</f>
        <v>30100</v>
      </c>
      <c r="F24" s="242">
        <f t="shared" si="0"/>
        <v>0</v>
      </c>
      <c r="G24" s="256">
        <f t="shared" si="4"/>
        <v>0</v>
      </c>
      <c r="H24">
        <v>606060.09</v>
      </c>
      <c r="I24" s="244">
        <f>VLOOKUP(A24,Sheet1!$C$2:$F$84,4,FALSE)</f>
        <v>606060.09</v>
      </c>
      <c r="J24" s="242">
        <f t="shared" si="1"/>
        <v>0</v>
      </c>
      <c r="K24" s="256">
        <f t="shared" si="5"/>
        <v>0</v>
      </c>
      <c r="L24" s="332">
        <v>16.260000000000002</v>
      </c>
      <c r="M24" s="241">
        <f>VLOOKUP(A24,Sheet1!$C$2:$G$84,5,FALSE)</f>
        <v>16.260000000000002</v>
      </c>
      <c r="N24" s="242">
        <f t="shared" si="2"/>
        <v>0</v>
      </c>
      <c r="O24" s="256">
        <f t="shared" si="3"/>
        <v>0</v>
      </c>
      <c r="P24">
        <v>489426</v>
      </c>
      <c r="Q24" s="241">
        <f>VLOOKUP(A24,Sheet1!$C$2:$H$84,6,FALSE)</f>
        <v>489426</v>
      </c>
      <c r="R24" s="242">
        <f t="shared" si="6"/>
        <v>0</v>
      </c>
      <c r="S24" s="256">
        <f t="shared" si="7"/>
        <v>0</v>
      </c>
      <c r="T24" s="10"/>
      <c r="U24" s="337" t="s">
        <v>304</v>
      </c>
    </row>
    <row r="25" spans="1:21" s="52" customFormat="1">
      <c r="A25" s="294">
        <f>VLOOKUP(U25,Sheet1!$C$2:$C$84,1,FALSE)</f>
        <v>2569286</v>
      </c>
      <c r="B25" s="321" t="s">
        <v>362</v>
      </c>
      <c r="C25" s="321" t="s">
        <v>363</v>
      </c>
      <c r="D25">
        <v>53100</v>
      </c>
      <c r="E25" s="241">
        <f>VLOOKUP(A25,Sheet1!$C$2:$E$84,3,FALSE)</f>
        <v>53100</v>
      </c>
      <c r="F25" s="242">
        <f t="shared" si="0"/>
        <v>0</v>
      </c>
      <c r="G25" s="256">
        <f t="shared" si="4"/>
        <v>0</v>
      </c>
      <c r="H25">
        <v>623207.91</v>
      </c>
      <c r="I25" s="244">
        <f>VLOOKUP(A25,Sheet1!$C$2:$F$84,4,FALSE)</f>
        <v>623207.91</v>
      </c>
      <c r="J25" s="242">
        <f t="shared" si="1"/>
        <v>0</v>
      </c>
      <c r="K25" s="256">
        <f t="shared" si="5"/>
        <v>0</v>
      </c>
      <c r="L25" s="332">
        <v>16.61</v>
      </c>
      <c r="M25" s="241">
        <f>VLOOKUP(A25,Sheet1!$C$2:$G$84,5,FALSE)</f>
        <v>16.61</v>
      </c>
      <c r="N25" s="242">
        <f t="shared" si="2"/>
        <v>0</v>
      </c>
      <c r="O25" s="256">
        <f t="shared" si="3"/>
        <v>0</v>
      </c>
      <c r="P25">
        <v>881991</v>
      </c>
      <c r="Q25" s="241">
        <f>VLOOKUP(A25,Sheet1!$C$2:$H$84,6,FALSE)</f>
        <v>881991</v>
      </c>
      <c r="R25" s="242">
        <f t="shared" si="6"/>
        <v>0</v>
      </c>
      <c r="S25" s="256">
        <f t="shared" si="7"/>
        <v>0</v>
      </c>
      <c r="T25" s="10"/>
      <c r="U25" s="321">
        <v>2569286</v>
      </c>
    </row>
    <row r="26" spans="1:21" s="52" customFormat="1">
      <c r="A26" s="294" t="str">
        <f>VLOOKUP(U26,Sheet1!$C$2:$C$84,1,FALSE)</f>
        <v>B94G471</v>
      </c>
      <c r="B26" s="321" t="s">
        <v>364</v>
      </c>
      <c r="C26" s="321" t="s">
        <v>365</v>
      </c>
      <c r="D26">
        <v>1600</v>
      </c>
      <c r="E26" s="241">
        <f>VLOOKUP(A26,Sheet1!$C$2:$E$84,3,FALSE)</f>
        <v>1600</v>
      </c>
      <c r="F26" s="242">
        <f t="shared" si="0"/>
        <v>0</v>
      </c>
      <c r="G26" s="256">
        <f t="shared" si="4"/>
        <v>0</v>
      </c>
      <c r="H26">
        <v>258693.6</v>
      </c>
      <c r="I26" s="244">
        <f>VLOOKUP(A26,Sheet1!$C$2:$F$84,4,FALSE)</f>
        <v>258693.6</v>
      </c>
      <c r="J26" s="242">
        <f t="shared" si="1"/>
        <v>0</v>
      </c>
      <c r="K26" s="256">
        <f t="shared" si="5"/>
        <v>0</v>
      </c>
      <c r="L26" s="332">
        <v>180.68</v>
      </c>
      <c r="M26" s="241">
        <f>VLOOKUP(A26,Sheet1!$C$2:$G$84,5,FALSE)</f>
        <v>180.68</v>
      </c>
      <c r="N26" s="242">
        <f t="shared" si="2"/>
        <v>0</v>
      </c>
      <c r="O26" s="256">
        <f t="shared" si="3"/>
        <v>0</v>
      </c>
      <c r="P26">
        <v>289088</v>
      </c>
      <c r="Q26" s="241">
        <f>VLOOKUP(A26,Sheet1!$C$2:$H$84,6,FALSE)</f>
        <v>289088</v>
      </c>
      <c r="R26" s="242">
        <f t="shared" si="6"/>
        <v>0</v>
      </c>
      <c r="S26" s="256">
        <f t="shared" si="7"/>
        <v>0</v>
      </c>
      <c r="T26" s="10"/>
      <c r="U26" s="321" t="s">
        <v>305</v>
      </c>
    </row>
    <row r="27" spans="1:21" s="52" customFormat="1">
      <c r="A27" s="294">
        <f>VLOOKUP(U27,Sheet1!$C$2:$C$84,1,FALSE)</f>
        <v>5889505</v>
      </c>
      <c r="B27" s="321">
        <v>588950907</v>
      </c>
      <c r="C27" s="321" t="s">
        <v>366</v>
      </c>
      <c r="D27">
        <v>26729</v>
      </c>
      <c r="E27" s="241">
        <f>VLOOKUP(A27,Sheet1!$C$2:$E$84,3,FALSE)</f>
        <v>26729</v>
      </c>
      <c r="F27" s="242">
        <f t="shared" si="0"/>
        <v>0</v>
      </c>
      <c r="G27" s="256">
        <f t="shared" si="4"/>
        <v>0</v>
      </c>
      <c r="H27">
        <v>564363.57999999996</v>
      </c>
      <c r="I27" s="244">
        <f>VLOOKUP(A27,Sheet1!$C$2:$F$84,4,FALSE)</f>
        <v>564363.57999999996</v>
      </c>
      <c r="J27" s="242">
        <f t="shared" si="1"/>
        <v>0</v>
      </c>
      <c r="K27" s="256">
        <f t="shared" si="5"/>
        <v>0</v>
      </c>
      <c r="L27" s="332">
        <v>43.696798000000001</v>
      </c>
      <c r="M27" s="241">
        <f>VLOOKUP(A27,Sheet1!$C$2:$G$84,5,FALSE)</f>
        <v>43.47</v>
      </c>
      <c r="N27" s="242">
        <f t="shared" si="2"/>
        <v>0.22679800000000228</v>
      </c>
      <c r="O27" s="256">
        <f t="shared" si="3"/>
        <v>5.1902659000000002E-3</v>
      </c>
      <c r="P27">
        <v>1167971.7</v>
      </c>
      <c r="Q27" s="241">
        <f>VLOOKUP(A27,Sheet1!$C$2:$H$84,6,FALSE)</f>
        <v>1161849.79</v>
      </c>
      <c r="R27" s="242">
        <f t="shared" si="6"/>
        <v>6121.9099999999162</v>
      </c>
      <c r="S27" s="256">
        <f t="shared" si="7"/>
        <v>5.2414883000000004E-3</v>
      </c>
      <c r="T27" s="10"/>
      <c r="U27" s="321">
        <v>5889505</v>
      </c>
    </row>
    <row r="28" spans="1:21" s="52" customFormat="1">
      <c r="A28" s="294" t="str">
        <f>VLOOKUP(U28,Sheet1!$C$2:$C$84,1,FALSE)</f>
        <v>BF7NT10</v>
      </c>
      <c r="B28" s="321" t="s">
        <v>367</v>
      </c>
      <c r="C28" s="321" t="s">
        <v>368</v>
      </c>
      <c r="D28">
        <v>13459</v>
      </c>
      <c r="E28" s="241">
        <f>VLOOKUP(A28,Sheet1!$C$2:$E$84,3,FALSE)</f>
        <v>13459</v>
      </c>
      <c r="F28" s="242">
        <f t="shared" si="0"/>
        <v>0</v>
      </c>
      <c r="G28" s="256">
        <f t="shared" si="4"/>
        <v>0</v>
      </c>
      <c r="H28">
        <v>789749.94</v>
      </c>
      <c r="I28" s="244">
        <f>VLOOKUP(A28,Sheet1!$C$2:$F$84,4,FALSE)</f>
        <v>789717.47</v>
      </c>
      <c r="J28" s="242">
        <f t="shared" si="1"/>
        <v>32.46999999997206</v>
      </c>
      <c r="K28" s="256">
        <f t="shared" si="5"/>
        <v>4.11143E-5</v>
      </c>
      <c r="L28" s="332">
        <v>70.09</v>
      </c>
      <c r="M28" s="241">
        <f>VLOOKUP(A28,Sheet1!$C$2:$G$84,5,FALSE)</f>
        <v>70.09</v>
      </c>
      <c r="N28" s="242">
        <f t="shared" si="2"/>
        <v>0</v>
      </c>
      <c r="O28" s="256">
        <f t="shared" si="3"/>
        <v>0</v>
      </c>
      <c r="P28">
        <v>943341.31</v>
      </c>
      <c r="Q28" s="241">
        <f>VLOOKUP(A28,Sheet1!$C$2:$H$84,6,FALSE)</f>
        <v>943341.31</v>
      </c>
      <c r="R28" s="242">
        <f t="shared" si="6"/>
        <v>0</v>
      </c>
      <c r="S28" s="256">
        <f t="shared" si="7"/>
        <v>0</v>
      </c>
      <c r="T28" s="10"/>
      <c r="U28" s="321" t="s">
        <v>306</v>
      </c>
    </row>
    <row r="29" spans="1:21" s="52" customFormat="1">
      <c r="A29" s="294" t="str">
        <f>VLOOKUP(U29,Sheet1!$C$2:$C$84,1,FALSE)</f>
        <v>B4R2R50</v>
      </c>
      <c r="B29" s="321" t="s">
        <v>369</v>
      </c>
      <c r="C29" s="321" t="s">
        <v>370</v>
      </c>
      <c r="D29">
        <v>6140</v>
      </c>
      <c r="E29" s="241">
        <f>VLOOKUP(A29,Sheet1!$C$2:$E$84,3,FALSE)</f>
        <v>6140</v>
      </c>
      <c r="F29" s="242">
        <f t="shared" si="0"/>
        <v>0</v>
      </c>
      <c r="G29" s="256">
        <f t="shared" si="4"/>
        <v>0</v>
      </c>
      <c r="H29">
        <v>315035.32</v>
      </c>
      <c r="I29" s="244">
        <f>VLOOKUP(A29,Sheet1!$C$2:$F$84,4,FALSE)</f>
        <v>315035.32</v>
      </c>
      <c r="J29" s="242">
        <f t="shared" si="1"/>
        <v>0</v>
      </c>
      <c r="K29" s="256">
        <f t="shared" si="5"/>
        <v>0</v>
      </c>
      <c r="L29" s="332">
        <v>61.637025999999999</v>
      </c>
      <c r="M29" s="241">
        <f>VLOOKUP(A29,Sheet1!$C$2:$G$84,5,FALSE)</f>
        <v>61.44</v>
      </c>
      <c r="N29" s="242">
        <f t="shared" si="2"/>
        <v>0.19702600000000103</v>
      </c>
      <c r="O29" s="256">
        <f t="shared" si="3"/>
        <v>3.1965526999999999E-3</v>
      </c>
      <c r="P29">
        <v>378451.34</v>
      </c>
      <c r="Q29" s="241">
        <f>VLOOKUP(A29,Sheet1!$C$2:$H$84,6,FALSE)</f>
        <v>377242.9</v>
      </c>
      <c r="R29" s="242">
        <f t="shared" si="6"/>
        <v>1208.4400000000023</v>
      </c>
      <c r="S29" s="256">
        <f t="shared" si="7"/>
        <v>3.1931186000000002E-3</v>
      </c>
      <c r="T29" s="10"/>
      <c r="U29" s="321" t="s">
        <v>307</v>
      </c>
    </row>
    <row r="30" spans="1:21" s="52" customFormat="1">
      <c r="A30" s="294" t="str">
        <f>VLOOKUP(U30,Sheet1!$C$2:$C$84,1,FALSE)</f>
        <v>B5BH372</v>
      </c>
      <c r="B30" s="321" t="s">
        <v>371</v>
      </c>
      <c r="C30" s="321" t="s">
        <v>372</v>
      </c>
      <c r="D30">
        <v>25300</v>
      </c>
      <c r="E30" s="241">
        <f>VLOOKUP(A30,Sheet1!$C$2:$E$84,3,FALSE)</f>
        <v>25300</v>
      </c>
      <c r="F30" s="242">
        <f t="shared" si="0"/>
        <v>0</v>
      </c>
      <c r="G30" s="256">
        <f t="shared" si="4"/>
        <v>0</v>
      </c>
      <c r="H30">
        <v>221139.71</v>
      </c>
      <c r="I30" s="244">
        <f>VLOOKUP(A30,Sheet1!$C$2:$F$84,4,FALSE)</f>
        <v>221139.71</v>
      </c>
      <c r="J30" s="242">
        <f t="shared" si="1"/>
        <v>0</v>
      </c>
      <c r="K30" s="256">
        <f t="shared" si="5"/>
        <v>0</v>
      </c>
      <c r="L30" s="332">
        <v>12.275</v>
      </c>
      <c r="M30" s="241">
        <f>VLOOKUP(A30,Sheet1!$C$2:$G$84,5,FALSE)</f>
        <v>12.33</v>
      </c>
      <c r="N30" s="242">
        <f t="shared" si="2"/>
        <v>-5.4999999999999716E-2</v>
      </c>
      <c r="O30" s="256">
        <f t="shared" si="3"/>
        <v>-4.4806517000000002E-3</v>
      </c>
      <c r="P30">
        <v>310557.5</v>
      </c>
      <c r="Q30" s="241">
        <f>VLOOKUP(A30,Sheet1!$C$2:$H$84,6,FALSE)</f>
        <v>311873.09999999998</v>
      </c>
      <c r="R30" s="242">
        <f t="shared" si="6"/>
        <v>-1315.5999999999767</v>
      </c>
      <c r="S30" s="256">
        <f t="shared" si="7"/>
        <v>-4.2362525E-3</v>
      </c>
      <c r="T30" s="10"/>
      <c r="U30" s="321" t="s">
        <v>308</v>
      </c>
    </row>
    <row r="31" spans="1:21" s="52" customFormat="1">
      <c r="A31" s="294" t="str">
        <f>VLOOKUP(U31,Sheet1!$C$2:$C$84,1,FALSE)</f>
        <v>B3WDPG8</v>
      </c>
      <c r="B31" s="321">
        <v>485785109</v>
      </c>
      <c r="C31" s="321" t="s">
        <v>373</v>
      </c>
      <c r="D31">
        <v>14500</v>
      </c>
      <c r="E31" s="241">
        <f>VLOOKUP(A31,Sheet1!$C$2:$E$84,3,FALSE)</f>
        <v>14500</v>
      </c>
      <c r="F31" s="242">
        <f t="shared" si="0"/>
        <v>0</v>
      </c>
      <c r="G31" s="256">
        <f t="shared" si="4"/>
        <v>0</v>
      </c>
      <c r="H31">
        <v>361805.45</v>
      </c>
      <c r="I31" s="244">
        <f>VLOOKUP(A31,Sheet1!$C$2:$F$84,4,FALSE)</f>
        <v>361805.45</v>
      </c>
      <c r="J31" s="242">
        <f t="shared" si="1"/>
        <v>0</v>
      </c>
      <c r="K31" s="256">
        <f t="shared" si="5"/>
        <v>0</v>
      </c>
      <c r="L31" s="332">
        <v>18.387499999999999</v>
      </c>
      <c r="M31" s="241">
        <f>VLOOKUP(A31,Sheet1!$C$2:$G$84,5,FALSE)</f>
        <v>18.72</v>
      </c>
      <c r="N31" s="242">
        <f t="shared" si="2"/>
        <v>-0.33249999999999957</v>
      </c>
      <c r="O31" s="256">
        <f t="shared" si="3"/>
        <v>-1.8082936800000001E-2</v>
      </c>
      <c r="P31">
        <v>266618.75</v>
      </c>
      <c r="Q31" s="241">
        <f>VLOOKUP(A31,Sheet1!$C$2:$H$84,6,FALSE)</f>
        <v>271382</v>
      </c>
      <c r="R31" s="242">
        <f t="shared" ref="R31:R51" si="8">P31-Q31</f>
        <v>-4763.25</v>
      </c>
      <c r="S31" s="256">
        <f t="shared" ref="S31:S51" si="9">ROUND(R31/P31,10)</f>
        <v>-1.7865397700000001E-2</v>
      </c>
      <c r="T31" s="10"/>
      <c r="U31" s="321" t="s">
        <v>309</v>
      </c>
    </row>
    <row r="32" spans="1:21" s="52" customFormat="1">
      <c r="A32" s="294" t="str">
        <f>VLOOKUP(U32,Sheet1!$C$2:$C$84,1,FALSE)</f>
        <v>B3DG2Y3</v>
      </c>
      <c r="B32" s="321" t="s">
        <v>374</v>
      </c>
      <c r="C32" s="321" t="s">
        <v>375</v>
      </c>
      <c r="D32">
        <v>10457</v>
      </c>
      <c r="E32" s="241">
        <f>VLOOKUP(A32,Sheet1!$C$2:$E$84,3,FALSE)</f>
        <v>10457</v>
      </c>
      <c r="F32" s="242">
        <f t="shared" si="0"/>
        <v>0</v>
      </c>
      <c r="G32" s="256">
        <f t="shared" si="4"/>
        <v>0</v>
      </c>
      <c r="H32">
        <v>472772.66</v>
      </c>
      <c r="I32" s="244">
        <f>VLOOKUP(A32,Sheet1!$C$2:$F$84,4,FALSE)</f>
        <v>495578.89</v>
      </c>
      <c r="J32" s="242">
        <f t="shared" si="1"/>
        <v>-22806.23000000004</v>
      </c>
      <c r="K32" s="256">
        <f t="shared" si="5"/>
        <v>-4.8239316499999997E-2</v>
      </c>
      <c r="L32" s="332">
        <v>38.32</v>
      </c>
      <c r="M32" s="241">
        <f>VLOOKUP(A32,Sheet1!$C$2:$G$84,5,FALSE)</f>
        <v>38.32</v>
      </c>
      <c r="N32" s="242">
        <f t="shared" si="2"/>
        <v>0</v>
      </c>
      <c r="O32" s="256">
        <f t="shared" si="3"/>
        <v>0</v>
      </c>
      <c r="P32">
        <v>400712.24</v>
      </c>
      <c r="Q32" s="241">
        <f>VLOOKUP(A32,Sheet1!$C$2:$H$84,6,FALSE)</f>
        <v>400712.24</v>
      </c>
      <c r="R32" s="242">
        <f t="shared" si="8"/>
        <v>0</v>
      </c>
      <c r="S32" s="256">
        <f t="shared" si="9"/>
        <v>0</v>
      </c>
      <c r="T32" s="10"/>
      <c r="U32" s="321" t="s">
        <v>310</v>
      </c>
    </row>
    <row r="33" spans="1:21" s="52" customFormat="1">
      <c r="A33" s="294">
        <f>VLOOKUP(U33,Sheet1!$C$2:$C$84,1,FALSE)</f>
        <v>6499260</v>
      </c>
      <c r="B33" s="321">
        <v>649926003</v>
      </c>
      <c r="C33" s="321" t="s">
        <v>376</v>
      </c>
      <c r="D33">
        <v>5800</v>
      </c>
      <c r="E33" s="241">
        <f>VLOOKUP(A33,Sheet1!$C$2:$E$84,3,FALSE)</f>
        <v>5800</v>
      </c>
      <c r="F33" s="242">
        <f t="shared" si="0"/>
        <v>0</v>
      </c>
      <c r="G33" s="256">
        <f t="shared" si="4"/>
        <v>0</v>
      </c>
      <c r="H33">
        <v>322514.96000000002</v>
      </c>
      <c r="I33" s="244">
        <f>VLOOKUP(A33,Sheet1!$C$2:$F$84,4,FALSE)</f>
        <v>322514.96000000002</v>
      </c>
      <c r="J33" s="242">
        <f t="shared" si="1"/>
        <v>0</v>
      </c>
      <c r="K33" s="256">
        <f t="shared" si="5"/>
        <v>0</v>
      </c>
      <c r="L33" s="332">
        <v>64.370189999999994</v>
      </c>
      <c r="M33" s="241">
        <f>VLOOKUP(A33,Sheet1!$C$2:$G$84,5,FALSE)</f>
        <v>64.349999999999994</v>
      </c>
      <c r="N33" s="242">
        <f t="shared" si="2"/>
        <v>2.0189999999999486E-2</v>
      </c>
      <c r="O33" s="256">
        <f t="shared" si="3"/>
        <v>3.1365450000000002E-4</v>
      </c>
      <c r="P33">
        <v>373347.1</v>
      </c>
      <c r="Q33" s="241">
        <f>VLOOKUP(A33,Sheet1!$C$2:$H$84,6,FALSE)</f>
        <v>373206.98</v>
      </c>
      <c r="R33" s="242">
        <f t="shared" si="8"/>
        <v>140.11999999999534</v>
      </c>
      <c r="S33" s="256">
        <f t="shared" si="9"/>
        <v>3.753076E-4</v>
      </c>
      <c r="T33" s="10"/>
      <c r="U33" s="321">
        <v>6499260</v>
      </c>
    </row>
    <row r="34" spans="1:21" s="52" customFormat="1">
      <c r="A34" s="294" t="str">
        <f>VLOOKUP(U34,Sheet1!$C$2:$C$84,1,FALSE)</f>
        <v>B1921K0</v>
      </c>
      <c r="B34" s="321" t="s">
        <v>377</v>
      </c>
      <c r="C34" s="321" t="s">
        <v>378</v>
      </c>
      <c r="D34">
        <v>3000</v>
      </c>
      <c r="E34" s="241">
        <f>VLOOKUP(A34,Sheet1!$C$2:$E$84,3,FALSE)</f>
        <v>3000</v>
      </c>
      <c r="F34" s="242">
        <f t="shared" si="0"/>
        <v>0</v>
      </c>
      <c r="G34" s="256">
        <f t="shared" si="4"/>
        <v>0</v>
      </c>
      <c r="H34">
        <v>251376</v>
      </c>
      <c r="I34" s="244">
        <f>VLOOKUP(A34,Sheet1!$C$2:$F$84,4,FALSE)</f>
        <v>251376</v>
      </c>
      <c r="J34" s="242">
        <f t="shared" si="1"/>
        <v>0</v>
      </c>
      <c r="K34" s="256">
        <f t="shared" si="5"/>
        <v>0</v>
      </c>
      <c r="L34" s="332">
        <v>108.04</v>
      </c>
      <c r="M34" s="241">
        <f>VLOOKUP(A34,Sheet1!$C$2:$G$84,5,FALSE)</f>
        <v>108.04</v>
      </c>
      <c r="N34" s="242">
        <f t="shared" si="2"/>
        <v>0</v>
      </c>
      <c r="O34" s="256">
        <f t="shared" si="3"/>
        <v>0</v>
      </c>
      <c r="P34">
        <v>324120</v>
      </c>
      <c r="Q34" s="241">
        <f>VLOOKUP(A34,Sheet1!$C$2:$H$84,6,FALSE)</f>
        <v>324120</v>
      </c>
      <c r="R34" s="242">
        <f t="shared" si="8"/>
        <v>0</v>
      </c>
      <c r="S34" s="256">
        <f t="shared" si="9"/>
        <v>0</v>
      </c>
      <c r="T34" s="10"/>
      <c r="U34" s="321" t="s">
        <v>311</v>
      </c>
    </row>
    <row r="35" spans="1:21" s="52" customFormat="1">
      <c r="A35" s="294" t="str">
        <f>VLOOKUP(U35,Sheet1!$C$2:$C$84,1,FALSE)</f>
        <v>B0SWJX3</v>
      </c>
      <c r="B35" s="321" t="s">
        <v>379</v>
      </c>
      <c r="C35" s="321" t="s">
        <v>380</v>
      </c>
      <c r="D35">
        <v>8300</v>
      </c>
      <c r="E35" s="241">
        <f>VLOOKUP(A35,Sheet1!$C$2:$E$84,3,FALSE)</f>
        <v>8300</v>
      </c>
      <c r="F35" s="242">
        <f t="shared" si="0"/>
        <v>0</v>
      </c>
      <c r="G35" s="256">
        <f t="shared" si="4"/>
        <v>0</v>
      </c>
      <c r="H35">
        <v>490073.88</v>
      </c>
      <c r="I35" s="244">
        <f>VLOOKUP(A35,Sheet1!$C$2:$F$84,4,FALSE)</f>
        <v>490073.88</v>
      </c>
      <c r="J35" s="242">
        <f t="shared" si="1"/>
        <v>0</v>
      </c>
      <c r="K35" s="256">
        <f t="shared" si="5"/>
        <v>0</v>
      </c>
      <c r="L35" s="332">
        <v>134.469337</v>
      </c>
      <c r="M35" s="241">
        <f>VLOOKUP(A35,Sheet1!$C$2:$G$84,5,FALSE)</f>
        <v>133.99</v>
      </c>
      <c r="N35" s="242">
        <f t="shared" ref="N35:N66" si="10">L35-M35</f>
        <v>0.4793369999999868</v>
      </c>
      <c r="O35" s="256">
        <f t="shared" ref="O35:O66" si="11">ROUND(N35/L35,10)</f>
        <v>3.5646565E-3</v>
      </c>
      <c r="P35">
        <v>1116095.5</v>
      </c>
      <c r="Q35" s="241">
        <f>VLOOKUP(A35,Sheet1!$C$2:$H$84,6,FALSE)</f>
        <v>1112139.8700000001</v>
      </c>
      <c r="R35" s="242">
        <f t="shared" si="8"/>
        <v>3955.6299999998882</v>
      </c>
      <c r="S35" s="256">
        <f t="shared" si="9"/>
        <v>3.5441679999999999E-3</v>
      </c>
      <c r="T35" s="10"/>
      <c r="U35" s="321" t="s">
        <v>312</v>
      </c>
    </row>
    <row r="36" spans="1:21" s="52" customFormat="1">
      <c r="A36" s="294">
        <f>VLOOKUP(U36,Sheet1!$C$2:$C$84,1,FALSE)</f>
        <v>7333378</v>
      </c>
      <c r="B36" s="321">
        <v>733337901</v>
      </c>
      <c r="C36" s="321" t="s">
        <v>381</v>
      </c>
      <c r="D36">
        <v>3335</v>
      </c>
      <c r="E36" s="241">
        <f>VLOOKUP(A36,Sheet1!$C$2:$E$84,3,FALSE)</f>
        <v>3335</v>
      </c>
      <c r="F36" s="242">
        <f t="shared" si="0"/>
        <v>0</v>
      </c>
      <c r="G36" s="256">
        <f t="shared" si="4"/>
        <v>0</v>
      </c>
      <c r="H36">
        <v>642283.54</v>
      </c>
      <c r="I36" s="244">
        <f>VLOOKUP(A36,Sheet1!$C$2:$F$84,4,FALSE)</f>
        <v>642284.94999999995</v>
      </c>
      <c r="J36" s="242">
        <f t="shared" si="1"/>
        <v>-1.409999999916181</v>
      </c>
      <c r="K36" s="256">
        <f t="shared" si="5"/>
        <v>-2.1953E-6</v>
      </c>
      <c r="L36" s="332">
        <v>633.82304199999999</v>
      </c>
      <c r="M36" s="241">
        <f>VLOOKUP(A36,Sheet1!$C$2:$G$84,5,FALSE)</f>
        <v>631.79999999999995</v>
      </c>
      <c r="N36" s="242">
        <f t="shared" si="10"/>
        <v>2.0230420000000322</v>
      </c>
      <c r="O36" s="256">
        <f t="shared" si="11"/>
        <v>3.1918088999999998E-3</v>
      </c>
      <c r="P36">
        <v>2113799.85</v>
      </c>
      <c r="Q36" s="241">
        <f>VLOOKUP(A36,Sheet1!$C$2:$H$84,6,FALSE)</f>
        <v>2107050.21</v>
      </c>
      <c r="R36" s="242">
        <f t="shared" si="8"/>
        <v>6749.6400000001304</v>
      </c>
      <c r="S36" s="256">
        <f t="shared" si="9"/>
        <v>3.1931311000000001E-3</v>
      </c>
      <c r="T36" s="10"/>
      <c r="U36" s="321">
        <v>7333378</v>
      </c>
    </row>
    <row r="37" spans="1:21" s="52" customFormat="1">
      <c r="A37" s="294" t="str">
        <f>VLOOKUP(U37,Sheet1!$C$2:$C$84,1,FALSE)</f>
        <v>B28YTC2</v>
      </c>
      <c r="B37" s="321" t="s">
        <v>382</v>
      </c>
      <c r="C37" s="321" t="s">
        <v>383</v>
      </c>
      <c r="D37">
        <v>4157</v>
      </c>
      <c r="E37" s="241">
        <f>VLOOKUP(A37,Sheet1!$C$2:$E$84,3,FALSE)</f>
        <v>4157</v>
      </c>
      <c r="F37" s="242">
        <f t="shared" si="0"/>
        <v>0</v>
      </c>
      <c r="G37" s="256">
        <f t="shared" si="4"/>
        <v>0</v>
      </c>
      <c r="H37">
        <v>293371.95</v>
      </c>
      <c r="I37" s="244">
        <f>VLOOKUP(A37,Sheet1!$C$2:$F$84,4,FALSE)</f>
        <v>293373.98</v>
      </c>
      <c r="J37" s="242">
        <f t="shared" si="1"/>
        <v>-2.029999999969732</v>
      </c>
      <c r="K37" s="256">
        <f t="shared" si="5"/>
        <v>-6.9195000000000004E-6</v>
      </c>
      <c r="L37" s="332">
        <v>110.308008</v>
      </c>
      <c r="M37" s="241">
        <f>VLOOKUP(A37,Sheet1!$C$2:$G$84,5,FALSE)</f>
        <v>109.78</v>
      </c>
      <c r="N37" s="242">
        <f t="shared" si="10"/>
        <v>0.52800799999999981</v>
      </c>
      <c r="O37" s="256">
        <f t="shared" si="11"/>
        <v>4.7866697000000001E-3</v>
      </c>
      <c r="P37">
        <v>458550.39</v>
      </c>
      <c r="Q37" s="241">
        <f>VLOOKUP(A37,Sheet1!$C$2:$H$84,6,FALSE)</f>
        <v>456344.37</v>
      </c>
      <c r="R37" s="242">
        <f t="shared" si="8"/>
        <v>2206.0200000000186</v>
      </c>
      <c r="S37" s="256">
        <f t="shared" si="9"/>
        <v>4.8108561999999997E-3</v>
      </c>
      <c r="T37" s="10"/>
      <c r="U37" s="321" t="s">
        <v>313</v>
      </c>
    </row>
    <row r="38" spans="1:21" s="52" customFormat="1">
      <c r="A38" s="294">
        <f>VLOOKUP(U38,Sheet1!$C$2:$C$84,1,FALSE)</f>
        <v>6555805</v>
      </c>
      <c r="B38" s="321">
        <v>655580009</v>
      </c>
      <c r="C38" s="321" t="s">
        <v>384</v>
      </c>
      <c r="D38">
        <v>8400</v>
      </c>
      <c r="E38" s="241">
        <f>VLOOKUP(A38,Sheet1!$C$2:$E$84,3,FALSE)</f>
        <v>8400</v>
      </c>
      <c r="F38" s="242">
        <f t="shared" si="0"/>
        <v>0</v>
      </c>
      <c r="G38" s="256">
        <f t="shared" si="4"/>
        <v>0</v>
      </c>
      <c r="H38">
        <v>332837.38</v>
      </c>
      <c r="I38" s="244">
        <f>VLOOKUP(A38,Sheet1!$C$2:$F$84,4,FALSE)</f>
        <v>332837.38</v>
      </c>
      <c r="J38" s="242">
        <f t="shared" si="1"/>
        <v>0</v>
      </c>
      <c r="K38" s="256">
        <f t="shared" si="5"/>
        <v>0</v>
      </c>
      <c r="L38" s="332">
        <v>42.566172000000002</v>
      </c>
      <c r="M38" s="241">
        <f>VLOOKUP(A38,Sheet1!$C$2:$G$84,5,FALSE)</f>
        <v>42.55</v>
      </c>
      <c r="N38" s="242">
        <f t="shared" si="10"/>
        <v>1.6172000000004516E-2</v>
      </c>
      <c r="O38" s="256">
        <f t="shared" si="11"/>
        <v>3.7992609999999997E-4</v>
      </c>
      <c r="P38">
        <v>357555.85</v>
      </c>
      <c r="Q38" s="241">
        <f>VLOOKUP(A38,Sheet1!$C$2:$H$84,6,FALSE)</f>
        <v>357421.66</v>
      </c>
      <c r="R38" s="242">
        <f t="shared" si="8"/>
        <v>134.19000000000233</v>
      </c>
      <c r="S38" s="256">
        <f t="shared" si="9"/>
        <v>3.7529799999999998E-4</v>
      </c>
      <c r="T38" s="10"/>
      <c r="U38" s="321">
        <v>6555805</v>
      </c>
    </row>
    <row r="39" spans="1:21" s="52" customFormat="1">
      <c r="A39" s="294">
        <f>VLOOKUP(U39,Sheet1!$C$2:$C$84,1,FALSE)</f>
        <v>4741844</v>
      </c>
      <c r="B39" s="321">
        <v>474184900</v>
      </c>
      <c r="C39" s="321" t="s">
        <v>385</v>
      </c>
      <c r="D39">
        <v>5099</v>
      </c>
      <c r="E39" s="241">
        <f>VLOOKUP(A39,Sheet1!$C$2:$E$84,3,FALSE)</f>
        <v>5099</v>
      </c>
      <c r="F39" s="242">
        <f t="shared" si="0"/>
        <v>0</v>
      </c>
      <c r="G39" s="256">
        <f t="shared" si="4"/>
        <v>0</v>
      </c>
      <c r="H39">
        <v>549015.56000000006</v>
      </c>
      <c r="I39" s="244">
        <f>VLOOKUP(A39,Sheet1!$C$2:$F$84,4,FALSE)</f>
        <v>549015.56000000006</v>
      </c>
      <c r="J39" s="242">
        <f t="shared" si="1"/>
        <v>0</v>
      </c>
      <c r="K39" s="256">
        <f t="shared" si="5"/>
        <v>0</v>
      </c>
      <c r="L39" s="332">
        <v>163.31678099999999</v>
      </c>
      <c r="M39" s="241">
        <f>VLOOKUP(A39,Sheet1!$C$2:$G$84,5,FALSE)</f>
        <v>162.46</v>
      </c>
      <c r="N39" s="242">
        <f t="shared" si="10"/>
        <v>0.85678099999998381</v>
      </c>
      <c r="O39" s="256">
        <f t="shared" si="11"/>
        <v>5.2461295999999998E-3</v>
      </c>
      <c r="P39">
        <v>832752.27</v>
      </c>
      <c r="Q39" s="241">
        <f>VLOOKUP(A39,Sheet1!$C$2:$H$84,6,FALSE)</f>
        <v>828387.41</v>
      </c>
      <c r="R39" s="242">
        <f t="shared" si="8"/>
        <v>4364.859999999986</v>
      </c>
      <c r="S39" s="256">
        <f t="shared" si="9"/>
        <v>5.2414868000000003E-3</v>
      </c>
      <c r="T39" s="10"/>
      <c r="U39" s="321">
        <v>4741844</v>
      </c>
    </row>
    <row r="40" spans="1:21" s="52" customFormat="1">
      <c r="A40" s="294" t="str">
        <f>VLOOKUP(U40,Sheet1!$C$2:$C$84,1,FALSE)</f>
        <v>BYXD1N3</v>
      </c>
      <c r="B40" s="321">
        <v>631512209</v>
      </c>
      <c r="C40" s="321" t="s">
        <v>386</v>
      </c>
      <c r="D40">
        <v>18250</v>
      </c>
      <c r="E40" s="241">
        <f>VLOOKUP(A40,Sheet1!$C$2:$E$84,3,FALSE)</f>
        <v>18250</v>
      </c>
      <c r="F40" s="242">
        <f t="shared" si="0"/>
        <v>0</v>
      </c>
      <c r="G40" s="256">
        <f t="shared" si="4"/>
        <v>0</v>
      </c>
      <c r="H40">
        <v>743174.92</v>
      </c>
      <c r="I40" s="244">
        <f>VLOOKUP(A40,Sheet1!$C$2:$F$84,4,FALSE)</f>
        <v>513550.86</v>
      </c>
      <c r="J40" s="242">
        <f t="shared" si="1"/>
        <v>229624.06000000006</v>
      </c>
      <c r="K40" s="256">
        <f t="shared" si="5"/>
        <v>0.3089771382</v>
      </c>
      <c r="L40" s="332">
        <v>47.22</v>
      </c>
      <c r="M40" s="241">
        <f>VLOOKUP(A40,Sheet1!$C$2:$G$84,5,FALSE)</f>
        <v>47.22</v>
      </c>
      <c r="N40" s="242">
        <f t="shared" si="10"/>
        <v>0</v>
      </c>
      <c r="O40" s="256">
        <f t="shared" si="11"/>
        <v>0</v>
      </c>
      <c r="P40">
        <v>861765</v>
      </c>
      <c r="Q40" s="241">
        <f>VLOOKUP(A40,Sheet1!$C$2:$H$84,6,FALSE)</f>
        <v>861765</v>
      </c>
      <c r="R40" s="242">
        <f t="shared" si="8"/>
        <v>0</v>
      </c>
      <c r="S40" s="256">
        <f t="shared" si="9"/>
        <v>0</v>
      </c>
      <c r="T40" s="10"/>
      <c r="U40" s="321" t="s">
        <v>314</v>
      </c>
    </row>
    <row r="41" spans="1:21" s="52" customFormat="1">
      <c r="A41" s="294">
        <f>VLOOKUP(U41,Sheet1!$C$2:$C$84,1,FALSE)</f>
        <v>6640682</v>
      </c>
      <c r="B41" s="321">
        <v>664068004</v>
      </c>
      <c r="C41" s="321" t="s">
        <v>387</v>
      </c>
      <c r="D41">
        <v>10078</v>
      </c>
      <c r="E41" s="241">
        <f>VLOOKUP(A41,Sheet1!$C$2:$E$84,3,FALSE)</f>
        <v>10078</v>
      </c>
      <c r="F41" s="242">
        <f t="shared" si="0"/>
        <v>0</v>
      </c>
      <c r="G41" s="256">
        <f t="shared" si="4"/>
        <v>0</v>
      </c>
      <c r="H41">
        <v>550043.4</v>
      </c>
      <c r="I41" s="244">
        <f>VLOOKUP(A41,Sheet1!$C$2:$F$84,4,FALSE)</f>
        <v>564868.1</v>
      </c>
      <c r="J41" s="242">
        <f t="shared" si="1"/>
        <v>-14824.699999999953</v>
      </c>
      <c r="K41" s="256">
        <f t="shared" si="5"/>
        <v>-2.6951873300000002E-2</v>
      </c>
      <c r="L41" s="332">
        <v>126.900695</v>
      </c>
      <c r="M41" s="241">
        <f>VLOOKUP(A41,Sheet1!$C$2:$G$84,5,FALSE)</f>
        <v>126.85</v>
      </c>
      <c r="N41" s="242">
        <f t="shared" si="10"/>
        <v>5.0695000000004597E-2</v>
      </c>
      <c r="O41" s="256">
        <f t="shared" si="11"/>
        <v>3.9948559999999998E-4</v>
      </c>
      <c r="P41">
        <v>1278905.2</v>
      </c>
      <c r="Q41" s="241">
        <f>VLOOKUP(A41,Sheet1!$C$2:$H$84,6,FALSE)</f>
        <v>1278425.22</v>
      </c>
      <c r="R41" s="242">
        <f t="shared" si="8"/>
        <v>479.97999999998137</v>
      </c>
      <c r="S41" s="256">
        <f t="shared" si="9"/>
        <v>3.7530540000000001E-4</v>
      </c>
      <c r="T41" s="10"/>
      <c r="U41" s="321">
        <v>6640682</v>
      </c>
    </row>
    <row r="42" spans="1:21" s="52" customFormat="1">
      <c r="A42" s="294">
        <f>VLOOKUP(U42,Sheet1!$C$2:$C$84,1,FALSE)</f>
        <v>2640891</v>
      </c>
      <c r="B42" s="321">
        <v>654902204</v>
      </c>
      <c r="C42" s="321" t="s">
        <v>388</v>
      </c>
      <c r="D42">
        <v>40000</v>
      </c>
      <c r="E42" s="241">
        <f>VLOOKUP(A42,Sheet1!$C$2:$E$84,3,FALSE)</f>
        <v>40000</v>
      </c>
      <c r="F42" s="242">
        <f t="shared" si="0"/>
        <v>0</v>
      </c>
      <c r="G42" s="256">
        <f t="shared" si="4"/>
        <v>0</v>
      </c>
      <c r="H42">
        <v>137036</v>
      </c>
      <c r="I42" s="244">
        <f>VLOOKUP(A42,Sheet1!$C$2:$F$84,4,FALSE)</f>
        <v>137036</v>
      </c>
      <c r="J42" s="242">
        <f t="shared" si="1"/>
        <v>0</v>
      </c>
      <c r="K42" s="256">
        <f t="shared" si="5"/>
        <v>0</v>
      </c>
      <c r="L42" s="332">
        <v>3.92</v>
      </c>
      <c r="M42" s="241">
        <f>VLOOKUP(A42,Sheet1!$C$2:$G$84,5,FALSE)</f>
        <v>3.92</v>
      </c>
      <c r="N42" s="242">
        <f t="shared" si="10"/>
        <v>0</v>
      </c>
      <c r="O42" s="256">
        <f t="shared" si="11"/>
        <v>0</v>
      </c>
      <c r="P42">
        <v>156800</v>
      </c>
      <c r="Q42" s="241">
        <f>VLOOKUP(A42,Sheet1!$C$2:$H$84,6,FALSE)</f>
        <v>156800</v>
      </c>
      <c r="R42" s="242">
        <f t="shared" si="8"/>
        <v>0</v>
      </c>
      <c r="S42" s="256">
        <f t="shared" si="9"/>
        <v>0</v>
      </c>
      <c r="T42" s="10"/>
      <c r="U42" s="321">
        <v>2640891</v>
      </c>
    </row>
    <row r="43" spans="1:21" s="52" customFormat="1">
      <c r="A43" s="294">
        <f>VLOOKUP(U43,Sheet1!$C$2:$C$84,1,FALSE)</f>
        <v>6659428</v>
      </c>
      <c r="B43" s="321">
        <v>665942009</v>
      </c>
      <c r="C43" s="321" t="s">
        <v>389</v>
      </c>
      <c r="D43">
        <v>9946</v>
      </c>
      <c r="E43" s="241">
        <f>VLOOKUP(A43,Sheet1!$C$2:$E$84,3,FALSE)</f>
        <v>9946</v>
      </c>
      <c r="F43" s="242">
        <f t="shared" si="0"/>
        <v>0</v>
      </c>
      <c r="G43" s="256">
        <f t="shared" si="4"/>
        <v>0</v>
      </c>
      <c r="H43">
        <v>443613.24</v>
      </c>
      <c r="I43" s="244">
        <f>VLOOKUP(A43,Sheet1!$C$2:$F$84,4,FALSE)</f>
        <v>443613.24</v>
      </c>
      <c r="J43" s="242">
        <f t="shared" si="1"/>
        <v>0</v>
      </c>
      <c r="K43" s="256">
        <f t="shared" si="5"/>
        <v>0</v>
      </c>
      <c r="L43" s="332">
        <v>80.533133000000007</v>
      </c>
      <c r="M43" s="241">
        <f>VLOOKUP(A43,Sheet1!$C$2:$G$84,5,FALSE)</f>
        <v>80.5</v>
      </c>
      <c r="N43" s="242">
        <f t="shared" si="10"/>
        <v>3.3133000000006518E-2</v>
      </c>
      <c r="O43" s="256">
        <f t="shared" si="11"/>
        <v>4.1142069999999998E-4</v>
      </c>
      <c r="P43">
        <v>800982.54</v>
      </c>
      <c r="Q43" s="241">
        <f>VLOOKUP(A43,Sheet1!$C$2:$H$84,6,FALSE)</f>
        <v>800681.93</v>
      </c>
      <c r="R43" s="242">
        <f t="shared" si="8"/>
        <v>300.60999999998603</v>
      </c>
      <c r="S43" s="256">
        <f t="shared" si="9"/>
        <v>3.7530160000000002E-4</v>
      </c>
      <c r="T43" s="10"/>
      <c r="U43" s="321">
        <v>6659428</v>
      </c>
    </row>
    <row r="44" spans="1:21" s="52" customFormat="1">
      <c r="A44" s="294">
        <f>VLOOKUP(U44,Sheet1!$C$2:$C$84,1,FALSE)</f>
        <v>2655657</v>
      </c>
      <c r="B44" s="321">
        <v>683715106</v>
      </c>
      <c r="C44" s="321" t="s">
        <v>390</v>
      </c>
      <c r="D44">
        <v>12400</v>
      </c>
      <c r="E44" s="241">
        <f>VLOOKUP(A44,Sheet1!$C$2:$E$84,3,FALSE)</f>
        <v>12400</v>
      </c>
      <c r="F44" s="242">
        <f t="shared" si="0"/>
        <v>0</v>
      </c>
      <c r="G44" s="256">
        <f t="shared" si="4"/>
        <v>0</v>
      </c>
      <c r="H44">
        <v>433703.8</v>
      </c>
      <c r="I44" s="244">
        <f>VLOOKUP(A44,Sheet1!$C$2:$F$84,4,FALSE)</f>
        <v>433703.8</v>
      </c>
      <c r="J44" s="242">
        <f t="shared" si="1"/>
        <v>0</v>
      </c>
      <c r="K44" s="256">
        <f t="shared" si="5"/>
        <v>0</v>
      </c>
      <c r="L44" s="332">
        <v>44.57</v>
      </c>
      <c r="M44" s="241">
        <f>VLOOKUP(A44,Sheet1!$C$2:$G$84,5,FALSE)</f>
        <v>44.57</v>
      </c>
      <c r="N44" s="242">
        <f t="shared" si="10"/>
        <v>0</v>
      </c>
      <c r="O44" s="256">
        <f t="shared" si="11"/>
        <v>0</v>
      </c>
      <c r="P44">
        <v>552668</v>
      </c>
      <c r="Q44" s="241">
        <f>VLOOKUP(A44,Sheet1!$C$2:$H$84,6,FALSE)</f>
        <v>552668</v>
      </c>
      <c r="R44" s="242">
        <f t="shared" si="8"/>
        <v>0</v>
      </c>
      <c r="S44" s="256">
        <f t="shared" si="9"/>
        <v>0</v>
      </c>
      <c r="T44" s="10"/>
      <c r="U44" s="321">
        <v>2655657</v>
      </c>
    </row>
    <row r="45" spans="1:21" s="52" customFormat="1">
      <c r="A45" s="294">
        <f>VLOOKUP(U45,Sheet1!$C$2:$C$84,1,FALSE)</f>
        <v>2402444</v>
      </c>
      <c r="B45" s="321">
        <v>686330101</v>
      </c>
      <c r="C45" s="321" t="s">
        <v>391</v>
      </c>
      <c r="D45">
        <v>2750</v>
      </c>
      <c r="E45" s="241">
        <f>VLOOKUP(A45,Sheet1!$C$2:$E$84,3,FALSE)</f>
        <v>2750</v>
      </c>
      <c r="F45" s="242">
        <f t="shared" si="0"/>
        <v>0</v>
      </c>
      <c r="G45" s="256">
        <f t="shared" si="4"/>
        <v>0</v>
      </c>
      <c r="H45">
        <v>219454.13</v>
      </c>
      <c r="I45" s="244">
        <f>VLOOKUP(A45,Sheet1!$C$2:$F$84,4,FALSE)</f>
        <v>219454.13</v>
      </c>
      <c r="J45" s="242">
        <f t="shared" si="1"/>
        <v>0</v>
      </c>
      <c r="K45" s="256">
        <f t="shared" si="5"/>
        <v>0</v>
      </c>
      <c r="L45" s="332">
        <v>85.37</v>
      </c>
      <c r="M45" s="241">
        <f>VLOOKUP(A45,Sheet1!$C$2:$G$84,5,FALSE)</f>
        <v>85.37</v>
      </c>
      <c r="N45" s="242">
        <f t="shared" si="10"/>
        <v>0</v>
      </c>
      <c r="O45" s="256">
        <f t="shared" si="11"/>
        <v>0</v>
      </c>
      <c r="P45">
        <v>234767.5</v>
      </c>
      <c r="Q45" s="241">
        <f>VLOOKUP(A45,Sheet1!$C$2:$H$84,6,FALSE)</f>
        <v>234767.5</v>
      </c>
      <c r="R45" s="242">
        <f t="shared" si="8"/>
        <v>0</v>
      </c>
      <c r="S45" s="256">
        <f t="shared" si="9"/>
        <v>0</v>
      </c>
      <c r="T45" s="10"/>
      <c r="U45" s="321">
        <v>2402444</v>
      </c>
    </row>
    <row r="46" spans="1:21" s="52" customFormat="1">
      <c r="A46" s="294">
        <f>VLOOKUP(U46,Sheet1!$C$2:$C$84,1,FALSE)</f>
        <v>6661144</v>
      </c>
      <c r="B46" s="321">
        <v>666114004</v>
      </c>
      <c r="C46" s="321" t="s">
        <v>392</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16.909141999999999</v>
      </c>
      <c r="M46" s="241">
        <f>VLOOKUP(A46,Sheet1!$C$2:$G$84,5,FALSE)</f>
        <v>16.899999999999999</v>
      </c>
      <c r="N46" s="242">
        <f t="shared" si="10"/>
        <v>9.1420000000006496E-3</v>
      </c>
      <c r="O46" s="256">
        <f t="shared" si="11"/>
        <v>5.406543E-4</v>
      </c>
      <c r="P46">
        <v>385528.44</v>
      </c>
      <c r="Q46" s="241">
        <f>VLOOKUP(A46,Sheet1!$C$2:$H$84,6,FALSE)</f>
        <v>385383.75</v>
      </c>
      <c r="R46" s="242">
        <f t="shared" si="8"/>
        <v>144.69000000000233</v>
      </c>
      <c r="S46" s="256">
        <f t="shared" si="9"/>
        <v>3.7530309999999999E-4</v>
      </c>
      <c r="T46" s="10"/>
      <c r="U46" s="321">
        <v>6661144</v>
      </c>
    </row>
    <row r="47" spans="1:21" s="52" customFormat="1">
      <c r="A47" s="294" t="str">
        <f>VLOOKUP(U47,Sheet1!$C$2:$C$84,1,FALSE)</f>
        <v>BFWK4R7</v>
      </c>
      <c r="B47" s="321" t="s">
        <v>393</v>
      </c>
      <c r="C47" s="321" t="s">
        <v>394</v>
      </c>
      <c r="D47">
        <v>5500</v>
      </c>
      <c r="E47" s="241">
        <f>VLOOKUP(A47,Sheet1!$C$2:$E$84,3,FALSE)</f>
        <v>5500</v>
      </c>
      <c r="F47" s="242">
        <f t="shared" si="0"/>
        <v>0</v>
      </c>
      <c r="G47" s="256">
        <f t="shared" si="4"/>
        <v>0</v>
      </c>
      <c r="H47">
        <v>235133.8</v>
      </c>
      <c r="I47" s="244">
        <f>VLOOKUP(A47,Sheet1!$C$2:$F$84,4,FALSE)</f>
        <v>235133.8</v>
      </c>
      <c r="J47" s="242">
        <f t="shared" si="1"/>
        <v>0</v>
      </c>
      <c r="K47" s="256">
        <f t="shared" si="5"/>
        <v>0</v>
      </c>
      <c r="L47" s="332">
        <v>58.06</v>
      </c>
      <c r="M47" s="241">
        <f>VLOOKUP(A47,Sheet1!$C$2:$G$84,5,FALSE)</f>
        <v>58.06</v>
      </c>
      <c r="N47" s="242">
        <f t="shared" si="10"/>
        <v>0</v>
      </c>
      <c r="O47" s="256">
        <f t="shared" si="11"/>
        <v>0</v>
      </c>
      <c r="P47">
        <v>319330</v>
      </c>
      <c r="Q47" s="241">
        <f>VLOOKUP(A47,Sheet1!$C$2:$H$84,6,FALSE)</f>
        <v>319330</v>
      </c>
      <c r="R47" s="242">
        <f t="shared" si="8"/>
        <v>0</v>
      </c>
      <c r="S47" s="256">
        <f t="shared" si="9"/>
        <v>0</v>
      </c>
      <c r="T47" s="10"/>
      <c r="U47" s="321" t="s">
        <v>315</v>
      </c>
    </row>
    <row r="48" spans="1:21" s="52" customFormat="1">
      <c r="A48" s="294">
        <f>VLOOKUP(U48,Sheet1!$C$2:$C$84,1,FALSE)</f>
        <v>6269861</v>
      </c>
      <c r="B48" s="321">
        <v>626986905</v>
      </c>
      <c r="C48" s="321" t="s">
        <v>395</v>
      </c>
      <c r="D48">
        <v>14000</v>
      </c>
      <c r="E48" s="241">
        <f>VLOOKUP(A48,Sheet1!$C$2:$E$84,3,FALSE)</f>
        <v>14000</v>
      </c>
      <c r="F48" s="242">
        <f t="shared" si="0"/>
        <v>0</v>
      </c>
      <c r="G48" s="256">
        <f t="shared" si="4"/>
        <v>0</v>
      </c>
      <c r="H48">
        <v>219239.1</v>
      </c>
      <c r="I48" s="244">
        <f>VLOOKUP(A48,Sheet1!$C$2:$F$84,4,FALSE)</f>
        <v>219239.1</v>
      </c>
      <c r="J48" s="242">
        <f t="shared" si="1"/>
        <v>0</v>
      </c>
      <c r="K48" s="256">
        <f t="shared" si="5"/>
        <v>0</v>
      </c>
      <c r="L48" s="332">
        <v>23.418434000000001</v>
      </c>
      <c r="M48" s="241">
        <f>VLOOKUP(A48,Sheet1!$C$2:$G$84,5,FALSE)</f>
        <v>23.41</v>
      </c>
      <c r="N48" s="242">
        <f t="shared" si="10"/>
        <v>8.4340000000011628E-3</v>
      </c>
      <c r="O48" s="256">
        <f t="shared" si="11"/>
        <v>3.6014359999999999E-4</v>
      </c>
      <c r="P48">
        <v>327858.08</v>
      </c>
      <c r="Q48" s="241">
        <f>VLOOKUP(A48,Sheet1!$C$2:$H$84,6,FALSE)</f>
        <v>327735.03000000003</v>
      </c>
      <c r="R48" s="242">
        <f t="shared" si="8"/>
        <v>123.04999999998836</v>
      </c>
      <c r="S48" s="256">
        <f t="shared" si="9"/>
        <v>3.7531480000000002E-4</v>
      </c>
      <c r="T48" s="10"/>
      <c r="U48" s="321">
        <v>6269861</v>
      </c>
    </row>
    <row r="49" spans="1:37" s="52" customFormat="1">
      <c r="A49" s="294">
        <f>VLOOKUP(U49,Sheet1!$C$2:$C$84,1,FALSE)</f>
        <v>2704485</v>
      </c>
      <c r="B49" s="321">
        <v>705015105</v>
      </c>
      <c r="C49" s="321" t="s">
        <v>396</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10.48</v>
      </c>
      <c r="M49" s="241">
        <f>VLOOKUP(A49,Sheet1!$C$2:$G$84,5,FALSE)</f>
        <v>10.48</v>
      </c>
      <c r="N49" s="242">
        <f t="shared" si="10"/>
        <v>0</v>
      </c>
      <c r="O49" s="256">
        <f t="shared" si="11"/>
        <v>0</v>
      </c>
      <c r="P49">
        <v>456707.92</v>
      </c>
      <c r="Q49" s="241">
        <f>VLOOKUP(A49,Sheet1!$C$2:$H$84,6,FALSE)</f>
        <v>456707.92</v>
      </c>
      <c r="R49" s="242">
        <f t="shared" si="8"/>
        <v>0</v>
      </c>
      <c r="S49" s="256">
        <f t="shared" si="9"/>
        <v>0</v>
      </c>
      <c r="T49" s="10"/>
      <c r="U49" s="321">
        <v>2704485</v>
      </c>
    </row>
    <row r="50" spans="1:37" s="52" customFormat="1">
      <c r="A50" s="294" t="str">
        <f>VLOOKUP(U50,Sheet1!$C$2:$C$84,1,FALSE)</f>
        <v>BKT6LC7</v>
      </c>
      <c r="B50" s="321" t="s">
        <v>397</v>
      </c>
      <c r="C50" s="321" t="s">
        <v>398</v>
      </c>
      <c r="D50">
        <v>18250</v>
      </c>
      <c r="E50" s="241">
        <f>VLOOKUP(A50,Sheet1!$C$2:$E$84,3,FALSE)</f>
        <v>18250</v>
      </c>
      <c r="F50" s="242">
        <f t="shared" si="0"/>
        <v>0</v>
      </c>
      <c r="G50" s="256">
        <f t="shared" si="4"/>
        <v>0</v>
      </c>
      <c r="H50">
        <v>276487.5</v>
      </c>
      <c r="I50" s="244">
        <f>VLOOKUP(A50,Sheet1!$C$2:$F$84,4,FALSE)</f>
        <v>237485.37</v>
      </c>
      <c r="J50" s="242">
        <f t="shared" si="1"/>
        <v>39002.130000000005</v>
      </c>
      <c r="K50" s="256">
        <f t="shared" si="5"/>
        <v>0.1410629052</v>
      </c>
      <c r="L50" s="332">
        <v>23.795000000000002</v>
      </c>
      <c r="M50" s="241">
        <f>VLOOKUP(A50,Sheet1!$C$2:$G$84,5,FALSE)</f>
        <v>23.8</v>
      </c>
      <c r="N50" s="242">
        <f t="shared" si="10"/>
        <v>-4.9999999999990052E-3</v>
      </c>
      <c r="O50" s="256">
        <f t="shared" si="11"/>
        <v>-2.1012820000000001E-4</v>
      </c>
      <c r="P50">
        <v>434258.75</v>
      </c>
      <c r="Q50" s="241">
        <f>VLOOKUP(A50,Sheet1!$C$2:$H$84,6,FALSE)</f>
        <v>434441.25</v>
      </c>
      <c r="R50" s="242">
        <f t="shared" si="8"/>
        <v>-182.5</v>
      </c>
      <c r="S50" s="256">
        <f t="shared" si="9"/>
        <v>-4.2025640000000001E-4</v>
      </c>
      <c r="T50" s="10"/>
      <c r="U50" s="321" t="s">
        <v>316</v>
      </c>
    </row>
    <row r="51" spans="1:37" s="52" customFormat="1">
      <c r="A51" s="294">
        <f>VLOOKUP(U51,Sheet1!$C$2:$C$84,1,FALSE)</f>
        <v>6229597</v>
      </c>
      <c r="B51" s="321">
        <v>622959906</v>
      </c>
      <c r="C51" s="321" t="s">
        <v>399</v>
      </c>
      <c r="D51">
        <v>64434</v>
      </c>
      <c r="E51" s="241">
        <f>VLOOKUP(A51,Sheet1!$C$2:$E$84,3,FALSE)</f>
        <v>64434</v>
      </c>
      <c r="F51" s="242">
        <f t="shared" si="0"/>
        <v>0</v>
      </c>
      <c r="G51" s="256">
        <f t="shared" si="4"/>
        <v>0</v>
      </c>
      <c r="H51">
        <v>514317.24</v>
      </c>
      <c r="I51" s="244">
        <f>VLOOKUP(A51,Sheet1!$C$2:$F$84,4,FALSE)</f>
        <v>514317.24</v>
      </c>
      <c r="J51" s="242">
        <f t="shared" si="1"/>
        <v>0</v>
      </c>
      <c r="K51" s="256">
        <f t="shared" si="5"/>
        <v>0</v>
      </c>
      <c r="L51" s="332">
        <v>11.178900000000001</v>
      </c>
      <c r="M51" s="241">
        <f>VLOOKUP(A51,Sheet1!$C$2:$G$84,5,FALSE)</f>
        <v>11.17</v>
      </c>
      <c r="N51" s="242">
        <f t="shared" si="10"/>
        <v>8.9000000000005741E-3</v>
      </c>
      <c r="O51" s="256">
        <f t="shared" si="11"/>
        <v>7.9614270000000003E-4</v>
      </c>
      <c r="P51">
        <v>720301.24</v>
      </c>
      <c r="Q51" s="241">
        <f>VLOOKUP(A51,Sheet1!$C$2:$H$84,6,FALSE)</f>
        <v>720030.91</v>
      </c>
      <c r="R51" s="242">
        <f t="shared" si="8"/>
        <v>270.32999999995809</v>
      </c>
      <c r="S51" s="256">
        <f t="shared" si="9"/>
        <v>3.7530130000000002E-4</v>
      </c>
      <c r="T51" s="10"/>
      <c r="U51" s="321">
        <v>6229597</v>
      </c>
    </row>
    <row r="52" spans="1:37" s="52" customFormat="1">
      <c r="A52" s="294" t="str">
        <f>VLOOKUP(U52,Sheet1!$C$2:$C$84,1,FALSE)</f>
        <v>BYRY2M8</v>
      </c>
      <c r="B52" s="321">
        <v>759530108</v>
      </c>
      <c r="C52" s="321" t="s">
        <v>400</v>
      </c>
      <c r="D52">
        <v>33500</v>
      </c>
      <c r="E52" s="241">
        <f>VLOOKUP(A52,Sheet1!$C$2:$E$84,3,FALSE)</f>
        <v>33500</v>
      </c>
      <c r="F52" s="242">
        <f t="shared" si="0"/>
        <v>0</v>
      </c>
      <c r="G52" s="256">
        <f t="shared" si="4"/>
        <v>0</v>
      </c>
      <c r="H52">
        <v>678997.24</v>
      </c>
      <c r="I52" s="244">
        <f>VLOOKUP(A52,Sheet1!$C$2:$F$84,4,FALSE)</f>
        <v>678997.24</v>
      </c>
      <c r="J52" s="242">
        <f t="shared" si="1"/>
        <v>0</v>
      </c>
      <c r="K52" s="256">
        <f t="shared" si="5"/>
        <v>0</v>
      </c>
      <c r="L52" s="332">
        <v>23.49</v>
      </c>
      <c r="M52" s="241">
        <f>VLOOKUP(A52,Sheet1!$C$2:$G$84,5,FALSE)</f>
        <v>23.49</v>
      </c>
      <c r="N52" s="242">
        <f t="shared" si="10"/>
        <v>0</v>
      </c>
      <c r="O52" s="256">
        <f t="shared" si="11"/>
        <v>0</v>
      </c>
      <c r="P52">
        <v>786915</v>
      </c>
      <c r="Q52" s="241">
        <f>VLOOKUP(A52,Sheet1!$C$2:$H$84,6,FALSE)</f>
        <v>786915</v>
      </c>
      <c r="R52" s="242">
        <f t="shared" si="6"/>
        <v>0</v>
      </c>
      <c r="S52" s="256">
        <f t="shared" si="7"/>
        <v>0</v>
      </c>
      <c r="T52" s="10"/>
      <c r="U52" s="321" t="s">
        <v>317</v>
      </c>
    </row>
    <row r="53" spans="1:37" s="52" customFormat="1">
      <c r="A53" s="294">
        <f>VLOOKUP(U53,Sheet1!$C$2:$C$84,1,FALSE)</f>
        <v>2775135</v>
      </c>
      <c r="B53" s="321">
        <v>803054204</v>
      </c>
      <c r="C53" s="321" t="s">
        <v>401</v>
      </c>
      <c r="D53">
        <v>3680</v>
      </c>
      <c r="E53" s="241">
        <f>VLOOKUP(A53,Sheet1!$C$2:$E$84,3,FALSE)</f>
        <v>3680</v>
      </c>
      <c r="F53" s="242">
        <f t="shared" si="0"/>
        <v>0</v>
      </c>
      <c r="G53" s="256">
        <f t="shared" si="4"/>
        <v>0</v>
      </c>
      <c r="H53">
        <v>388399.96</v>
      </c>
      <c r="I53" s="244">
        <f>VLOOKUP(A53,Sheet1!$C$2:$F$84,4,FALSE)</f>
        <v>421097.56</v>
      </c>
      <c r="J53" s="242">
        <f t="shared" si="1"/>
        <v>-32697.599999999977</v>
      </c>
      <c r="K53" s="256">
        <f t="shared" si="5"/>
        <v>-8.4185384599999996E-2</v>
      </c>
      <c r="L53" s="332">
        <v>123.35</v>
      </c>
      <c r="M53" s="241">
        <f>VLOOKUP(A53,Sheet1!$C$2:$G$84,5,FALSE)</f>
        <v>123.35</v>
      </c>
      <c r="N53" s="242">
        <f t="shared" si="10"/>
        <v>0</v>
      </c>
      <c r="O53" s="256">
        <f t="shared" si="11"/>
        <v>0</v>
      </c>
      <c r="P53">
        <v>453928</v>
      </c>
      <c r="Q53" s="241">
        <f>VLOOKUP(A53,Sheet1!$C$2:$H$84,6,FALSE)</f>
        <v>453928</v>
      </c>
      <c r="R53" s="242">
        <f t="shared" si="6"/>
        <v>0</v>
      </c>
      <c r="S53" s="256">
        <f t="shared" si="7"/>
        <v>0</v>
      </c>
      <c r="T53" s="10"/>
      <c r="U53" s="321">
        <v>2775135</v>
      </c>
    </row>
    <row r="54" spans="1:37" s="52" customFormat="1">
      <c r="A54" s="294">
        <f>VLOOKUP(U54,Sheet1!$C$2:$C$84,1,FALSE)</f>
        <v>6616508</v>
      </c>
      <c r="B54" s="321">
        <v>661650903</v>
      </c>
      <c r="C54" s="321" t="s">
        <v>402</v>
      </c>
      <c r="D54">
        <v>8616</v>
      </c>
      <c r="E54" s="241">
        <f>VLOOKUP(A54,Sheet1!$C$2:$E$84,3,FALSE)</f>
        <v>8616</v>
      </c>
      <c r="F54" s="242">
        <f t="shared" si="0"/>
        <v>0</v>
      </c>
      <c r="G54" s="256">
        <f t="shared" si="4"/>
        <v>0</v>
      </c>
      <c r="H54">
        <v>162531.43</v>
      </c>
      <c r="I54" s="244">
        <f>VLOOKUP(A54,Sheet1!$C$2:$F$84,4,FALSE)</f>
        <v>149085.14000000001</v>
      </c>
      <c r="J54" s="242">
        <f t="shared" si="1"/>
        <v>13446.289999999979</v>
      </c>
      <c r="K54" s="256">
        <f t="shared" si="5"/>
        <v>8.2730398699999999E-2</v>
      </c>
      <c r="L54" s="332">
        <v>16.369439</v>
      </c>
      <c r="M54" s="241">
        <f>VLOOKUP(A54,Sheet1!$C$2:$G$84,5,FALSE)</f>
        <v>16.36</v>
      </c>
      <c r="N54" s="242">
        <f t="shared" si="10"/>
        <v>9.4390000000004193E-3</v>
      </c>
      <c r="O54" s="256">
        <f t="shared" si="11"/>
        <v>5.7662329999999995E-4</v>
      </c>
      <c r="P54">
        <v>141039.07999999999</v>
      </c>
      <c r="Q54" s="241">
        <f>VLOOKUP(A54,Sheet1!$C$2:$H$84,6,FALSE)</f>
        <v>140986.15</v>
      </c>
      <c r="R54" s="242">
        <f t="shared" si="6"/>
        <v>52.929999999993015</v>
      </c>
      <c r="S54" s="256">
        <f t="shared" si="7"/>
        <v>3.7528609999999999E-4</v>
      </c>
      <c r="T54" s="10"/>
      <c r="U54" s="321">
        <v>6616508</v>
      </c>
    </row>
    <row r="55" spans="1:37" s="52" customFormat="1">
      <c r="A55" s="294" t="str">
        <f>VLOOKUP(U55,Sheet1!$C$2:$C$84,1,FALSE)</f>
        <v>BXDZ9Z0</v>
      </c>
      <c r="B55" s="321" t="s">
        <v>403</v>
      </c>
      <c r="C55" s="321" t="s">
        <v>404</v>
      </c>
      <c r="D55">
        <v>2248</v>
      </c>
      <c r="E55" s="241">
        <f>VLOOKUP(A55,Sheet1!$C$2:$E$84,3,FALSE)</f>
        <v>2248</v>
      </c>
      <c r="F55" s="242">
        <f t="shared" si="0"/>
        <v>0</v>
      </c>
      <c r="G55" s="256">
        <f t="shared" si="4"/>
        <v>0</v>
      </c>
      <c r="H55">
        <v>348128.52</v>
      </c>
      <c r="I55" s="244">
        <f>VLOOKUP(A55,Sheet1!$C$2:$F$84,4,FALSE)</f>
        <v>336155.13</v>
      </c>
      <c r="J55" s="242">
        <f t="shared" si="1"/>
        <v>11973.390000000014</v>
      </c>
      <c r="K55" s="256">
        <f t="shared" si="5"/>
        <v>3.4393591199999997E-2</v>
      </c>
      <c r="L55" s="332">
        <v>1280.97</v>
      </c>
      <c r="M55" s="241">
        <f>VLOOKUP(A55,Sheet1!$C$2:$G$84,5,FALSE)</f>
        <v>1280.97</v>
      </c>
      <c r="N55" s="242">
        <f t="shared" si="10"/>
        <v>0</v>
      </c>
      <c r="O55" s="256">
        <f t="shared" si="11"/>
        <v>0</v>
      </c>
      <c r="P55">
        <v>2879620.56</v>
      </c>
      <c r="Q55" s="241">
        <f>VLOOKUP(A55,Sheet1!$C$2:$H$84,6,FALSE)</f>
        <v>2879620.56</v>
      </c>
      <c r="R55" s="242">
        <f t="shared" si="6"/>
        <v>0</v>
      </c>
      <c r="S55" s="256">
        <f t="shared" si="7"/>
        <v>0</v>
      </c>
      <c r="T55" s="10"/>
      <c r="U55" s="321" t="s">
        <v>318</v>
      </c>
    </row>
    <row r="56" spans="1:37" s="52" customFormat="1">
      <c r="A56" s="294">
        <f>VLOOKUP(U56,Sheet1!$C$2:$C$84,1,FALSE)</f>
        <v>2495648</v>
      </c>
      <c r="B56" s="321" t="s">
        <v>405</v>
      </c>
      <c r="C56" s="321" t="s">
        <v>406</v>
      </c>
      <c r="D56">
        <v>11900</v>
      </c>
      <c r="E56" s="241">
        <f>VLOOKUP(A56,Sheet1!$C$2:$E$84,3,FALSE)</f>
        <v>11900</v>
      </c>
      <c r="F56" s="242">
        <f t="shared" ref="F56:F59" si="12">D56-E56</f>
        <v>0</v>
      </c>
      <c r="G56" s="256">
        <f t="shared" ref="G56:G59" si="13">ROUND(F56/D56,10)</f>
        <v>0</v>
      </c>
      <c r="H56">
        <v>294632.67</v>
      </c>
      <c r="I56" s="244">
        <f>VLOOKUP(A56,Sheet1!$C$2:$F$84,4,FALSE)</f>
        <v>294632.67</v>
      </c>
      <c r="J56" s="242">
        <f t="shared" ref="J56:J58" si="14">H56-I56</f>
        <v>0</v>
      </c>
      <c r="K56" s="256">
        <f t="shared" ref="K56:K58" si="15">ROUND(J56/H56,10)</f>
        <v>0</v>
      </c>
      <c r="L56" s="332">
        <v>24.08</v>
      </c>
      <c r="M56" s="241">
        <f>VLOOKUP(A56,Sheet1!$C$2:$G$84,5,FALSE)</f>
        <v>24.08</v>
      </c>
      <c r="N56" s="242">
        <f t="shared" si="10"/>
        <v>0</v>
      </c>
      <c r="O56" s="256">
        <f t="shared" si="11"/>
        <v>0</v>
      </c>
      <c r="P56">
        <v>286552</v>
      </c>
      <c r="Q56" s="241">
        <f>VLOOKUP(A56,Sheet1!$C$2:$H$84,6,FALSE)</f>
        <v>286552</v>
      </c>
      <c r="R56" s="242">
        <f t="shared" ref="R56" si="16">P56-Q56</f>
        <v>0</v>
      </c>
      <c r="S56" s="256">
        <f t="shared" ref="S56" si="17">ROUND(R56/P56,10)</f>
        <v>0</v>
      </c>
      <c r="T56" s="175"/>
      <c r="U56" s="321">
        <v>2495648</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407</v>
      </c>
      <c r="C57" s="321" t="s">
        <v>408</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27.392531000000002</v>
      </c>
      <c r="M57" s="241">
        <f>VLOOKUP(A57,Sheet1!$C$2:$G$84,5,FALSE)</f>
        <v>27.28</v>
      </c>
      <c r="N57" s="242">
        <f t="shared" si="10"/>
        <v>0.1125310000000006</v>
      </c>
      <c r="O57" s="256">
        <f t="shared" si="11"/>
        <v>4.1080906000000002E-3</v>
      </c>
      <c r="P57">
        <v>507638.39</v>
      </c>
      <c r="Q57" s="241">
        <f>VLOOKUP(A57,Sheet1!$C$2:$H$84,6,FALSE)</f>
        <v>505591.97</v>
      </c>
      <c r="R57" s="242">
        <f t="shared" ref="R57:R71" si="18">P57-Q57</f>
        <v>2046.4200000000419</v>
      </c>
      <c r="S57" s="256">
        <f t="shared" si="7"/>
        <v>4.0312554000000002E-3</v>
      </c>
      <c r="T57" s="10"/>
      <c r="U57" s="321" t="s">
        <v>319</v>
      </c>
    </row>
    <row r="58" spans="1:37" s="52" customFormat="1">
      <c r="A58" s="294">
        <f>VLOOKUP(U58,Sheet1!$C$2:$C$84,1,FALSE)</f>
        <v>2615565</v>
      </c>
      <c r="B58" s="321" t="s">
        <v>409</v>
      </c>
      <c r="C58" s="321" t="s">
        <v>410</v>
      </c>
      <c r="D58">
        <v>19800</v>
      </c>
      <c r="E58" s="241">
        <f>VLOOKUP(A58,Sheet1!$C$2:$E$84,3,FALSE)</f>
        <v>19800</v>
      </c>
      <c r="F58" s="242">
        <f t="shared" si="12"/>
        <v>0</v>
      </c>
      <c r="G58" s="256">
        <f t="shared" si="13"/>
        <v>0</v>
      </c>
      <c r="H58">
        <v>666146.48</v>
      </c>
      <c r="I58" s="244">
        <f>VLOOKUP(A58,Sheet1!$C$2:$F$84,4,FALSE)</f>
        <v>666146.48</v>
      </c>
      <c r="J58" s="242">
        <f t="shared" si="14"/>
        <v>0</v>
      </c>
      <c r="K58" s="256">
        <f t="shared" si="15"/>
        <v>0</v>
      </c>
      <c r="L58" s="332">
        <v>38.85</v>
      </c>
      <c r="M58" s="241">
        <f>VLOOKUP(A58,Sheet1!$C$2:$G$84,5,FALSE)</f>
        <v>38.85</v>
      </c>
      <c r="N58" s="242">
        <f t="shared" si="10"/>
        <v>0</v>
      </c>
      <c r="O58" s="256">
        <f t="shared" si="11"/>
        <v>0</v>
      </c>
      <c r="P58">
        <v>769230</v>
      </c>
      <c r="Q58" s="241">
        <f>VLOOKUP(A58,Sheet1!$C$2:$H$84,6,FALSE)</f>
        <v>769230</v>
      </c>
      <c r="R58" s="242">
        <f t="shared" si="18"/>
        <v>0</v>
      </c>
      <c r="S58" s="256">
        <f t="shared" si="7"/>
        <v>0</v>
      </c>
      <c r="T58" s="10"/>
      <c r="U58" s="321">
        <v>2615565</v>
      </c>
    </row>
    <row r="59" spans="1:37" s="52" customFormat="1">
      <c r="A59" s="294" t="str">
        <f>VLOOKUP(U59,Sheet1!$C$2:$C$84,1,FALSE)</f>
        <v>B1WY233</v>
      </c>
      <c r="B59" s="321" t="s">
        <v>411</v>
      </c>
      <c r="C59" s="321" t="s">
        <v>412</v>
      </c>
      <c r="D59">
        <v>28840</v>
      </c>
      <c r="E59" s="241">
        <f>VLOOKUP(A59,Sheet1!$C$2:$E$84,3,FALSE)</f>
        <v>28840</v>
      </c>
      <c r="F59" s="242">
        <f t="shared" si="12"/>
        <v>0</v>
      </c>
      <c r="G59" s="256">
        <f t="shared" si="13"/>
        <v>0</v>
      </c>
      <c r="H59">
        <v>585517.89</v>
      </c>
      <c r="I59" s="244">
        <f>VLOOKUP(A59,Sheet1!$C$2:$F$84,4,FALSE)</f>
        <v>585517.89</v>
      </c>
      <c r="J59" s="242">
        <f t="shared" si="1"/>
        <v>0</v>
      </c>
      <c r="K59" s="256">
        <f t="shared" si="5"/>
        <v>0</v>
      </c>
      <c r="L59" s="332">
        <v>20.468195999999999</v>
      </c>
      <c r="M59" s="241">
        <f>VLOOKUP(A59,Sheet1!$C$2:$G$84,5,FALSE)</f>
        <v>20.399999999999999</v>
      </c>
      <c r="N59" s="242">
        <f t="shared" si="10"/>
        <v>6.8196000000000367E-2</v>
      </c>
      <c r="O59" s="256">
        <f t="shared" si="11"/>
        <v>3.3318032E-3</v>
      </c>
      <c r="P59">
        <v>590302.77</v>
      </c>
      <c r="Q59" s="241">
        <f>VLOOKUP(A59,Sheet1!$C$2:$H$84,6,FALSE)</f>
        <v>588210.64</v>
      </c>
      <c r="R59" s="242">
        <f t="shared" si="18"/>
        <v>2092.1300000000047</v>
      </c>
      <c r="S59" s="256">
        <f t="shared" si="7"/>
        <v>3.5441642999999999E-3</v>
      </c>
      <c r="T59" s="10"/>
      <c r="U59" s="321" t="s">
        <v>320</v>
      </c>
    </row>
    <row r="60" spans="1:37" s="52" customFormat="1">
      <c r="A60" s="294">
        <f>VLOOKUP(U60,Sheet1!$C$2:$C$84,1,FALSE)</f>
        <v>2821481</v>
      </c>
      <c r="B60" s="321">
        <v>835699307</v>
      </c>
      <c r="C60" s="321" t="s">
        <v>413</v>
      </c>
      <c r="D60">
        <v>12950</v>
      </c>
      <c r="E60" s="241">
        <f>VLOOKUP(A60,Sheet1!$C$2:$E$84,3,FALSE)</f>
        <v>12950</v>
      </c>
      <c r="F60" s="242">
        <f t="shared" si="0"/>
        <v>0</v>
      </c>
      <c r="G60" s="256">
        <f t="shared" si="4"/>
        <v>0</v>
      </c>
      <c r="H60">
        <v>508165.82</v>
      </c>
      <c r="I60" s="244">
        <f>VLOOKUP(A60,Sheet1!$C$2:$F$84,4,FALSE)</f>
        <v>553607.09</v>
      </c>
      <c r="J60" s="242">
        <f t="shared" si="1"/>
        <v>-45441.26999999996</v>
      </c>
      <c r="K60" s="256">
        <f t="shared" si="5"/>
        <v>-8.9422130000000002E-2</v>
      </c>
      <c r="L60" s="332">
        <v>105.81</v>
      </c>
      <c r="M60" s="241">
        <f>VLOOKUP(A60,Sheet1!$C$2:$G$84,5,FALSE)</f>
        <v>105.81</v>
      </c>
      <c r="N60" s="242">
        <f t="shared" si="10"/>
        <v>0</v>
      </c>
      <c r="O60" s="256">
        <f t="shared" si="11"/>
        <v>0</v>
      </c>
      <c r="P60">
        <v>1370239.5</v>
      </c>
      <c r="Q60" s="241">
        <f>VLOOKUP(A60,Sheet1!$C$2:$H$84,6,FALSE)</f>
        <v>1370239.5</v>
      </c>
      <c r="R60" s="242">
        <f t="shared" si="18"/>
        <v>0</v>
      </c>
      <c r="S60" s="256">
        <f t="shared" si="7"/>
        <v>0</v>
      </c>
      <c r="T60" s="10"/>
      <c r="U60" s="321">
        <v>2821481</v>
      </c>
    </row>
    <row r="61" spans="1:37" s="52" customFormat="1">
      <c r="A61" s="294" t="str">
        <f>VLOOKUP(U61,Sheet1!$C$2:$C$84,1,FALSE)</f>
        <v>BWSW5D9</v>
      </c>
      <c r="B61" s="321" t="s">
        <v>414</v>
      </c>
      <c r="C61" s="321" t="s">
        <v>415</v>
      </c>
      <c r="D61">
        <v>116536</v>
      </c>
      <c r="E61" s="241">
        <f>VLOOKUP(A61,Sheet1!$C$2:$E$84,3,FALSE)</f>
        <v>116536</v>
      </c>
      <c r="F61" s="242">
        <f t="shared" si="0"/>
        <v>0</v>
      </c>
      <c r="G61" s="256">
        <f t="shared" si="4"/>
        <v>0</v>
      </c>
      <c r="H61">
        <v>256211.3</v>
      </c>
      <c r="I61" s="244">
        <f>VLOOKUP(A61,Sheet1!$C$2:$F$84,4,FALSE)</f>
        <v>256211.3</v>
      </c>
      <c r="J61" s="242">
        <f t="shared" si="1"/>
        <v>0</v>
      </c>
      <c r="K61" s="256">
        <f t="shared" si="5"/>
        <v>0</v>
      </c>
      <c r="L61" s="332">
        <v>2.1445340000000002</v>
      </c>
      <c r="M61" s="241">
        <f>VLOOKUP(A61,Sheet1!$C$2:$G$84,5,FALSE)</f>
        <v>2.13</v>
      </c>
      <c r="N61" s="242">
        <f t="shared" si="10"/>
        <v>1.4534000000000269E-2</v>
      </c>
      <c r="O61" s="256">
        <f t="shared" si="11"/>
        <v>6.7772298999999999E-3</v>
      </c>
      <c r="P61">
        <v>249915.4</v>
      </c>
      <c r="Q61" s="241">
        <f>VLOOKUP(A61,Sheet1!$C$2:$H$84,6,FALSE)</f>
        <v>248713.09</v>
      </c>
      <c r="R61" s="242">
        <f t="shared" si="18"/>
        <v>1202.3099999999977</v>
      </c>
      <c r="S61" s="256">
        <f t="shared" si="7"/>
        <v>4.8108680000000003E-3</v>
      </c>
      <c r="T61" s="10"/>
      <c r="U61" s="321" t="s">
        <v>321</v>
      </c>
    </row>
    <row r="62" spans="1:37" s="52" customFormat="1">
      <c r="A62" s="294" t="str">
        <f>VLOOKUP(U62,Sheet1!$C$2:$C$84,1,FALSE)</f>
        <v>B1JB4K8</v>
      </c>
      <c r="B62" s="321" t="s">
        <v>416</v>
      </c>
      <c r="C62" s="321" t="s">
        <v>417</v>
      </c>
      <c r="D62">
        <v>8805</v>
      </c>
      <c r="E62" s="241">
        <f>VLOOKUP(A62,Sheet1!$C$2:$E$84,3,FALSE)</f>
        <v>8805</v>
      </c>
      <c r="F62" s="242">
        <f t="shared" si="0"/>
        <v>0</v>
      </c>
      <c r="G62" s="256">
        <f t="shared" si="4"/>
        <v>0</v>
      </c>
      <c r="H62">
        <v>699270.47</v>
      </c>
      <c r="I62" s="244">
        <f>VLOOKUP(A62,Sheet1!$C$2:$F$84,4,FALSE)</f>
        <v>699270.47</v>
      </c>
      <c r="J62" s="242">
        <f t="shared" si="1"/>
        <v>0</v>
      </c>
      <c r="K62" s="256">
        <f t="shared" si="5"/>
        <v>0</v>
      </c>
      <c r="L62" s="332">
        <v>117.39873</v>
      </c>
      <c r="M62" s="241">
        <f>VLOOKUP(A62,Sheet1!$C$2:$G$84,5,FALSE)</f>
        <v>116.78</v>
      </c>
      <c r="N62" s="242">
        <f t="shared" si="10"/>
        <v>0.61872999999999934</v>
      </c>
      <c r="O62" s="256">
        <f t="shared" si="11"/>
        <v>5.2703296E-3</v>
      </c>
      <c r="P62">
        <v>1033695.81</v>
      </c>
      <c r="Q62" s="241">
        <f>VLOOKUP(A62,Sheet1!$C$2:$H$84,6,FALSE)</f>
        <v>1028277.71</v>
      </c>
      <c r="R62" s="242">
        <f t="shared" si="18"/>
        <v>5418.1000000000931</v>
      </c>
      <c r="S62" s="256">
        <f t="shared" si="7"/>
        <v>5.2414840000000002E-3</v>
      </c>
      <c r="T62" s="10"/>
      <c r="U62" s="321" t="s">
        <v>322</v>
      </c>
    </row>
    <row r="63" spans="1:37" s="52" customFormat="1">
      <c r="A63" s="294">
        <f>VLOOKUP(U63,Sheet1!$C$2:$C$84,1,FALSE)</f>
        <v>2113382</v>
      </c>
      <c r="B63" s="321">
        <v>874039100</v>
      </c>
      <c r="C63" s="321" t="s">
        <v>418</v>
      </c>
      <c r="D63">
        <v>3700</v>
      </c>
      <c r="E63" s="241">
        <f>VLOOKUP(A63,Sheet1!$C$2:$E$84,3,FALSE)</f>
        <v>3700</v>
      </c>
      <c r="F63" s="242">
        <f t="shared" si="0"/>
        <v>0</v>
      </c>
      <c r="G63" s="256">
        <f t="shared" si="4"/>
        <v>0</v>
      </c>
      <c r="H63">
        <v>396116.81</v>
      </c>
      <c r="I63" s="244">
        <f>VLOOKUP(A63,Sheet1!$C$2:$F$84,4,FALSE)</f>
        <v>396116.81</v>
      </c>
      <c r="J63" s="242">
        <f t="shared" si="1"/>
        <v>0</v>
      </c>
      <c r="K63" s="256">
        <f t="shared" si="5"/>
        <v>0</v>
      </c>
      <c r="L63" s="332">
        <v>125.94</v>
      </c>
      <c r="M63" s="241">
        <f>VLOOKUP(A63,Sheet1!$C$2:$G$84,5,FALSE)</f>
        <v>125.94</v>
      </c>
      <c r="N63" s="242">
        <f t="shared" si="10"/>
        <v>0</v>
      </c>
      <c r="O63" s="256">
        <f t="shared" si="11"/>
        <v>0</v>
      </c>
      <c r="P63">
        <v>465978</v>
      </c>
      <c r="Q63" s="241">
        <f>VLOOKUP(A63,Sheet1!$C$2:$H$84,6,FALSE)</f>
        <v>465978</v>
      </c>
      <c r="R63" s="242">
        <f t="shared" si="18"/>
        <v>0</v>
      </c>
      <c r="S63" s="256">
        <f t="shared" si="7"/>
        <v>0</v>
      </c>
      <c r="T63" s="10"/>
      <c r="U63" s="321">
        <v>2113382</v>
      </c>
    </row>
    <row r="64" spans="1:37" s="52" customFormat="1">
      <c r="A64" s="294">
        <f>VLOOKUP(U64,Sheet1!$C$2:$C$84,1,FALSE)</f>
        <v>6869302</v>
      </c>
      <c r="B64" s="321">
        <v>686930009</v>
      </c>
      <c r="C64" s="321" t="s">
        <v>419</v>
      </c>
      <c r="D64">
        <v>2581</v>
      </c>
      <c r="E64" s="241">
        <f>VLOOKUP(A64,Sheet1!$C$2:$E$84,3,FALSE)</f>
        <v>2581</v>
      </c>
      <c r="F64" s="242">
        <f t="shared" si="0"/>
        <v>0</v>
      </c>
      <c r="G64" s="256">
        <f t="shared" si="4"/>
        <v>0</v>
      </c>
      <c r="H64">
        <v>192536.19</v>
      </c>
      <c r="I64" s="244">
        <f>VLOOKUP(A64,Sheet1!$C$2:$F$84,4,FALSE)</f>
        <v>232667.92</v>
      </c>
      <c r="J64" s="242">
        <f t="shared" si="1"/>
        <v>-40131.73000000001</v>
      </c>
      <c r="K64" s="256">
        <f t="shared" si="5"/>
        <v>-0.2084373333</v>
      </c>
      <c r="L64" s="332">
        <v>143.04486600000001</v>
      </c>
      <c r="M64" s="241">
        <f>VLOOKUP(A64,Sheet1!$C$2:$G$84,5,FALSE)</f>
        <v>142.99</v>
      </c>
      <c r="N64" s="242">
        <f t="shared" si="10"/>
        <v>5.4866000000004078E-2</v>
      </c>
      <c r="O64" s="256">
        <f t="shared" si="11"/>
        <v>3.8355799999999999E-4</v>
      </c>
      <c r="P64">
        <v>369198.8</v>
      </c>
      <c r="Q64" s="241">
        <f>VLOOKUP(A64,Sheet1!$C$2:$H$84,6,FALSE)</f>
        <v>369060.24</v>
      </c>
      <c r="R64" s="242">
        <f t="shared" si="18"/>
        <v>138.55999999999767</v>
      </c>
      <c r="S64" s="256">
        <f t="shared" si="7"/>
        <v>3.7529920000000001E-4</v>
      </c>
      <c r="T64" s="10"/>
      <c r="U64" s="321">
        <v>6869302</v>
      </c>
    </row>
    <row r="65" spans="1:16378" s="52" customFormat="1">
      <c r="A65" s="294">
        <f>VLOOKUP(U65,Sheet1!$C$2:$C$84,1,FALSE)</f>
        <v>2124533</v>
      </c>
      <c r="B65" s="321">
        <v>878742204</v>
      </c>
      <c r="C65" s="321" t="s">
        <v>420</v>
      </c>
      <c r="D65">
        <v>15000</v>
      </c>
      <c r="E65" s="241">
        <f>VLOOKUP(A65,Sheet1!$C$2:$E$84,3,FALSE)</f>
        <v>15000</v>
      </c>
      <c r="F65" s="242">
        <f t="shared" si="0"/>
        <v>0</v>
      </c>
      <c r="G65" s="256">
        <f t="shared" si="4"/>
        <v>0</v>
      </c>
      <c r="H65">
        <v>340718.02</v>
      </c>
      <c r="I65" s="244">
        <f>VLOOKUP(A65,Sheet1!$C$2:$F$84,4,FALSE)</f>
        <v>340869.47</v>
      </c>
      <c r="J65" s="242">
        <f t="shared" si="1"/>
        <v>-151.44999999995343</v>
      </c>
      <c r="K65" s="256">
        <f t="shared" si="5"/>
        <v>-4.445025E-4</v>
      </c>
      <c r="L65" s="332">
        <v>20.83</v>
      </c>
      <c r="M65" s="241">
        <f>VLOOKUP(A65,Sheet1!$C$2:$G$84,5,FALSE)</f>
        <v>20.83</v>
      </c>
      <c r="N65" s="242">
        <f t="shared" si="10"/>
        <v>0</v>
      </c>
      <c r="O65" s="256">
        <f t="shared" si="11"/>
        <v>0</v>
      </c>
      <c r="P65">
        <v>312450</v>
      </c>
      <c r="Q65" s="241">
        <f>VLOOKUP(A65,Sheet1!$C$2:$H$84,6,FALSE)</f>
        <v>312450</v>
      </c>
      <c r="R65" s="242">
        <f t="shared" si="18"/>
        <v>0</v>
      </c>
      <c r="S65" s="256">
        <f t="shared" si="7"/>
        <v>0</v>
      </c>
      <c r="T65" s="10"/>
      <c r="U65" s="321">
        <v>2124533</v>
      </c>
    </row>
    <row r="66" spans="1:16378" s="52" customFormat="1">
      <c r="A66" s="294">
        <f>VLOOKUP(U66,Sheet1!$C$2:$C$84,1,FALSE)</f>
        <v>5999330</v>
      </c>
      <c r="B66" s="321">
        <v>599933900</v>
      </c>
      <c r="C66" s="321" t="s">
        <v>421</v>
      </c>
      <c r="D66">
        <v>3050</v>
      </c>
      <c r="E66" s="241">
        <f>VLOOKUP(A66,Sheet1!$C$2:$E$84,3,FALSE)</f>
        <v>3050</v>
      </c>
      <c r="F66" s="242">
        <f t="shared" si="0"/>
        <v>0</v>
      </c>
      <c r="G66" s="256">
        <f t="shared" si="4"/>
        <v>0</v>
      </c>
      <c r="H66">
        <v>546282.9</v>
      </c>
      <c r="I66" s="244">
        <f>VLOOKUP(A66,Sheet1!$C$2:$F$84,4,FALSE)</f>
        <v>546282.9</v>
      </c>
      <c r="J66" s="242">
        <f t="shared" si="1"/>
        <v>0</v>
      </c>
      <c r="K66" s="256">
        <f t="shared" si="5"/>
        <v>0</v>
      </c>
      <c r="L66" s="332">
        <v>355.76476100000002</v>
      </c>
      <c r="M66" s="241">
        <f>VLOOKUP(A66,Sheet1!$C$2:$G$84,5,FALSE)</f>
        <v>353.9</v>
      </c>
      <c r="N66" s="242">
        <f t="shared" si="10"/>
        <v>1.8647610000000441</v>
      </c>
      <c r="O66" s="256">
        <f t="shared" si="11"/>
        <v>5.2415561999999997E-3</v>
      </c>
      <c r="P66">
        <v>1085082.52</v>
      </c>
      <c r="Q66" s="241">
        <f>VLOOKUP(A66,Sheet1!$C$2:$H$84,6,FALSE)</f>
        <v>1079395.07</v>
      </c>
      <c r="R66" s="242">
        <f t="shared" si="18"/>
        <v>5687.4499999999534</v>
      </c>
      <c r="S66" s="256">
        <f t="shared" si="7"/>
        <v>5.2414908E-3</v>
      </c>
      <c r="T66" s="10"/>
      <c r="U66" s="321">
        <v>5999330</v>
      </c>
    </row>
    <row r="67" spans="1:16378" s="52" customFormat="1">
      <c r="A67" s="294" t="str">
        <f>VLOOKUP(U67,Sheet1!$C$2:$C$84,1,FALSE)</f>
        <v>B61JC67</v>
      </c>
      <c r="B67" s="321" t="s">
        <v>422</v>
      </c>
      <c r="C67" s="321" t="s">
        <v>423</v>
      </c>
      <c r="D67">
        <v>26583</v>
      </c>
      <c r="E67" s="241">
        <f>VLOOKUP(A67,Sheet1!$C$2:$E$84,3,FALSE)</f>
        <v>26583</v>
      </c>
      <c r="F67" s="242">
        <f t="shared" si="0"/>
        <v>0</v>
      </c>
      <c r="G67" s="256">
        <f t="shared" si="4"/>
        <v>0</v>
      </c>
      <c r="H67">
        <v>269058.93</v>
      </c>
      <c r="I67" s="244">
        <f>VLOOKUP(A67,Sheet1!$C$2:$F$84,4,FALSE)</f>
        <v>269058.92</v>
      </c>
      <c r="J67" s="242">
        <f t="shared" si="1"/>
        <v>1.0000000009313226E-2</v>
      </c>
      <c r="K67" s="256">
        <f t="shared" si="5"/>
        <v>3.7200000000000002E-8</v>
      </c>
      <c r="L67" s="332">
        <v>8.4387790000000003</v>
      </c>
      <c r="M67" s="241">
        <f>VLOOKUP(A67,Sheet1!$C$2:$G$84,5,FALSE)</f>
        <v>8.4</v>
      </c>
      <c r="N67" s="242">
        <f t="shared" ref="N67:N72" si="19">L67-M67</f>
        <v>3.8778999999999897E-2</v>
      </c>
      <c r="O67" s="256">
        <f t="shared" ref="O67:O72" si="20">ROUND(N67/L67,10)</f>
        <v>4.5953330000000001E-3</v>
      </c>
      <c r="P67">
        <v>224328.07</v>
      </c>
      <c r="Q67" s="241">
        <f>VLOOKUP(A67,Sheet1!$C$2:$H$84,6,FALSE)</f>
        <v>223248.86</v>
      </c>
      <c r="R67" s="242">
        <f t="shared" si="18"/>
        <v>1079.210000000021</v>
      </c>
      <c r="S67" s="256">
        <f t="shared" si="7"/>
        <v>4.8108557999999996E-3</v>
      </c>
      <c r="T67" s="10"/>
      <c r="U67" s="321" t="s">
        <v>323</v>
      </c>
    </row>
    <row r="68" spans="1:16378" s="52" customFormat="1">
      <c r="A68" s="294" t="str">
        <f>VLOOKUP(U68,Sheet1!$C$2:$C$84,1,FALSE)</f>
        <v>BRTR118</v>
      </c>
      <c r="B68" s="321" t="s">
        <v>424</v>
      </c>
      <c r="C68" s="321" t="s">
        <v>425</v>
      </c>
      <c r="D68">
        <v>20000</v>
      </c>
      <c r="E68" s="241">
        <f>VLOOKUP(A68,Sheet1!$C$2:$E$84,3,FALSE)</f>
        <v>20000</v>
      </c>
      <c r="F68" s="242">
        <f t="shared" si="0"/>
        <v>0</v>
      </c>
      <c r="G68" s="256">
        <f t="shared" si="4"/>
        <v>0</v>
      </c>
      <c r="H68">
        <v>223700</v>
      </c>
      <c r="I68" s="244">
        <f>VLOOKUP(A68,Sheet1!$C$2:$F$84,4,FALSE)</f>
        <v>223700</v>
      </c>
      <c r="J68" s="242">
        <f t="shared" si="1"/>
        <v>0</v>
      </c>
      <c r="K68" s="256">
        <f t="shared" si="5"/>
        <v>0</v>
      </c>
      <c r="L68" s="332">
        <v>15.52</v>
      </c>
      <c r="M68" s="241">
        <f>VLOOKUP(A68,Sheet1!$C$2:$G$84,5,FALSE)</f>
        <v>15.52</v>
      </c>
      <c r="N68" s="242">
        <f t="shared" si="19"/>
        <v>0</v>
      </c>
      <c r="O68" s="256">
        <f t="shared" si="20"/>
        <v>0</v>
      </c>
      <c r="P68">
        <v>310400</v>
      </c>
      <c r="Q68" s="241">
        <f>VLOOKUP(A68,Sheet1!$C$2:$H$84,6,FALSE)</f>
        <v>310400</v>
      </c>
      <c r="R68" s="242">
        <f t="shared" si="18"/>
        <v>0</v>
      </c>
      <c r="S68" s="256">
        <f t="shared" si="7"/>
        <v>0</v>
      </c>
      <c r="T68" s="10"/>
      <c r="U68" s="321" t="s">
        <v>324</v>
      </c>
    </row>
    <row r="69" spans="1:16378" s="52" customFormat="1">
      <c r="A69" s="294" t="str">
        <f>VLOOKUP(U69,Sheet1!$C$2:$C$84,1,FALSE)</f>
        <v>BJFSR88</v>
      </c>
      <c r="B69" s="321" t="s">
        <v>426</v>
      </c>
      <c r="C69" s="321" t="s">
        <v>427</v>
      </c>
      <c r="D69">
        <v>12700</v>
      </c>
      <c r="E69" s="241">
        <f>VLOOKUP(A69,Sheet1!$C$2:$E$84,3,FALSE)</f>
        <v>12700</v>
      </c>
      <c r="F69" s="242">
        <f t="shared" si="0"/>
        <v>0</v>
      </c>
      <c r="G69" s="256">
        <f t="shared" si="4"/>
        <v>0</v>
      </c>
      <c r="H69">
        <v>868697.36</v>
      </c>
      <c r="I69" s="244">
        <f>VLOOKUP(A69,Sheet1!$C$2:$F$84,4,FALSE)</f>
        <v>868697.36</v>
      </c>
      <c r="J69" s="242">
        <f t="shared" si="1"/>
        <v>0</v>
      </c>
      <c r="K69" s="256">
        <f t="shared" si="5"/>
        <v>0</v>
      </c>
      <c r="L69" s="332">
        <v>36.700000000000003</v>
      </c>
      <c r="M69" s="241">
        <f>VLOOKUP(A69,Sheet1!$C$2:$G$84,5,FALSE)</f>
        <v>36.700000000000003</v>
      </c>
      <c r="N69" s="242">
        <f t="shared" si="19"/>
        <v>0</v>
      </c>
      <c r="O69" s="256">
        <f t="shared" si="20"/>
        <v>0</v>
      </c>
      <c r="P69">
        <v>466090</v>
      </c>
      <c r="Q69" s="241">
        <f>VLOOKUP(A69,Sheet1!$C$2:$H$84,6,FALSE)</f>
        <v>466090</v>
      </c>
      <c r="R69" s="242">
        <f t="shared" si="18"/>
        <v>0</v>
      </c>
      <c r="S69" s="256">
        <f t="shared" si="7"/>
        <v>0</v>
      </c>
      <c r="T69" s="10"/>
      <c r="U69" s="321" t="s">
        <v>325</v>
      </c>
    </row>
    <row r="70" spans="1:16378" s="52" customFormat="1">
      <c r="A70" s="294">
        <f>VLOOKUP(U70,Sheet1!$C$2:$C$84,1,FALSE)</f>
        <v>6916781</v>
      </c>
      <c r="B70" s="321">
        <v>691678007</v>
      </c>
      <c r="C70" s="321" t="s">
        <v>428</v>
      </c>
      <c r="D70">
        <v>16399</v>
      </c>
      <c r="E70" s="241">
        <f>VLOOKUP(A70,Sheet1!$C$2:$E$84,3,FALSE)</f>
        <v>16399</v>
      </c>
      <c r="F70" s="242">
        <f t="shared" si="0"/>
        <v>0</v>
      </c>
      <c r="G70" s="256">
        <f t="shared" si="4"/>
        <v>0</v>
      </c>
      <c r="H70">
        <v>277386.65999999997</v>
      </c>
      <c r="I70" s="244">
        <f>VLOOKUP(A70,Sheet1!$C$2:$F$84,4,FALSE)</f>
        <v>277386.65000000002</v>
      </c>
      <c r="J70" s="242">
        <f t="shared" si="1"/>
        <v>9.9999999511055648E-3</v>
      </c>
      <c r="K70" s="256">
        <f t="shared" si="5"/>
        <v>3.6099999999999999E-8</v>
      </c>
      <c r="L70" s="332">
        <v>18.560578</v>
      </c>
      <c r="M70" s="241">
        <f>VLOOKUP(A70,Sheet1!$C$2:$G$84,5,FALSE)</f>
        <v>18.54</v>
      </c>
      <c r="N70" s="242">
        <f t="shared" si="19"/>
        <v>2.0578000000000429E-2</v>
      </c>
      <c r="O70" s="256">
        <f t="shared" si="20"/>
        <v>1.1086939000000001E-3</v>
      </c>
      <c r="P70">
        <v>304374.90999999997</v>
      </c>
      <c r="Q70" s="241">
        <f>VLOOKUP(A70,Sheet1!$C$2:$H$84,6,FALSE)</f>
        <v>303963.44</v>
      </c>
      <c r="R70" s="242">
        <f t="shared" si="18"/>
        <v>411.46999999997206</v>
      </c>
      <c r="S70" s="256">
        <f t="shared" si="7"/>
        <v>1.3518525999999999E-3</v>
      </c>
      <c r="T70" s="10"/>
      <c r="U70" s="321">
        <v>6916781</v>
      </c>
    </row>
    <row r="71" spans="1:16378" s="52" customFormat="1">
      <c r="A71" s="294">
        <f>VLOOKUP(U71,Sheet1!$C$2:$C$84,1,FALSE)</f>
        <v>4031879</v>
      </c>
      <c r="B71" s="321">
        <v>403187909</v>
      </c>
      <c r="C71" s="321" t="s">
        <v>429</v>
      </c>
      <c r="D71">
        <v>24095</v>
      </c>
      <c r="E71" s="241">
        <f>VLOOKUP(A71,Sheet1!$C$2:$E$84,3,FALSE)</f>
        <v>24095</v>
      </c>
      <c r="F71" s="242">
        <f t="shared" si="0"/>
        <v>0</v>
      </c>
      <c r="G71" s="256">
        <f t="shared" si="4"/>
        <v>0</v>
      </c>
      <c r="H71">
        <v>474000.32</v>
      </c>
      <c r="I71" s="244">
        <f>VLOOKUP(A71,Sheet1!$C$2:$F$84,4,FALSE)</f>
        <v>474000.32</v>
      </c>
      <c r="J71" s="242">
        <f t="shared" si="1"/>
        <v>0</v>
      </c>
      <c r="K71" s="256">
        <f t="shared" si="5"/>
        <v>0</v>
      </c>
      <c r="L71" s="332">
        <v>27.128429000000001</v>
      </c>
      <c r="M71" s="241">
        <f>VLOOKUP(A71,Sheet1!$C$2:$G$84,5,FALSE)</f>
        <v>26.99</v>
      </c>
      <c r="N71" s="242">
        <f t="shared" si="19"/>
        <v>0.13842900000000213</v>
      </c>
      <c r="O71" s="256">
        <f t="shared" si="20"/>
        <v>5.1027282E-3</v>
      </c>
      <c r="P71">
        <v>653659.49</v>
      </c>
      <c r="Q71" s="241">
        <f>VLOOKUP(A71,Sheet1!$C$2:$H$84,6,FALSE)</f>
        <v>650233.34</v>
      </c>
      <c r="R71" s="242">
        <f t="shared" si="18"/>
        <v>3426.1500000000233</v>
      </c>
      <c r="S71" s="256">
        <f t="shared" si="7"/>
        <v>5.2414905000000003E-3</v>
      </c>
      <c r="T71" s="10"/>
      <c r="U71" s="321">
        <v>4031879</v>
      </c>
    </row>
    <row r="72" spans="1:16378" s="52" customFormat="1">
      <c r="A72" s="294" t="str">
        <f>VLOOKUP(U72,Sheet1!$C$2:$C$84,1,FALSE)</f>
        <v>B1P16F1</v>
      </c>
      <c r="B72" s="321">
        <v>925458101</v>
      </c>
      <c r="C72" s="321" t="s">
        <v>430</v>
      </c>
      <c r="D72">
        <v>3400</v>
      </c>
      <c r="E72" s="241">
        <f>VLOOKUP(A72,Sheet1!$C$2:$E$84,3,FALSE)</f>
        <v>3400</v>
      </c>
      <c r="F72" s="242">
        <f t="shared" ref="F72" si="21">D72-E72</f>
        <v>0</v>
      </c>
      <c r="G72" s="256">
        <f t="shared" ref="G72" si="22">ROUND(F72/D72,10)</f>
        <v>0</v>
      </c>
      <c r="H72">
        <v>244660.94</v>
      </c>
      <c r="I72" s="244">
        <f>VLOOKUP(A72,Sheet1!$C$2:$F$84,4,FALSE)</f>
        <v>244660.94</v>
      </c>
      <c r="J72" s="242">
        <f t="shared" ref="J72" si="23">H72-I72</f>
        <v>0</v>
      </c>
      <c r="K72" s="256">
        <f t="shared" ref="K72" si="24">ROUND(J72/H72,10)</f>
        <v>0</v>
      </c>
      <c r="L72" s="332">
        <v>62.85</v>
      </c>
      <c r="M72" s="241">
        <f>VLOOKUP(A72,Sheet1!$C$2:$G$84,5,FALSE)</f>
        <v>62.85</v>
      </c>
      <c r="N72" s="242">
        <f t="shared" si="19"/>
        <v>0</v>
      </c>
      <c r="O72" s="256">
        <f t="shared" si="20"/>
        <v>0</v>
      </c>
      <c r="P72">
        <v>213690</v>
      </c>
      <c r="Q72" s="241">
        <f>VLOOKUP(A72,Sheet1!$C$2:$H$84,6,FALSE)</f>
        <v>213690</v>
      </c>
      <c r="R72" s="242">
        <f t="shared" ref="R72" si="25">P72-Q72</f>
        <v>0</v>
      </c>
      <c r="S72" s="256">
        <f t="shared" ref="S72" si="26">ROUND(R72/P72,10)</f>
        <v>0</v>
      </c>
      <c r="T72" s="10"/>
      <c r="U72" s="321" t="s">
        <v>326</v>
      </c>
    </row>
    <row r="73" spans="1:16378" s="52" customFormat="1">
      <c r="A73" s="294">
        <f>VLOOKUP(U73,Sheet1!$C$2:$C$84,1,FALSE)</f>
        <v>6986041</v>
      </c>
      <c r="B73" s="321">
        <v>698604006</v>
      </c>
      <c r="C73" s="321" t="s">
        <v>431</v>
      </c>
      <c r="D73">
        <v>8000</v>
      </c>
      <c r="E73" s="241">
        <f>VLOOKUP(A73,Sheet1!$C$2:$E$84,3,FALSE)</f>
        <v>8000</v>
      </c>
      <c r="F73" s="242">
        <f t="shared" ref="F73:F74" si="27">D73-E73</f>
        <v>0</v>
      </c>
      <c r="G73" s="256">
        <f t="shared" ref="G73:G74" si="28">ROUND(F73/D73,10)</f>
        <v>0</v>
      </c>
      <c r="H73">
        <v>210938.62</v>
      </c>
      <c r="I73" s="244">
        <f>VLOOKUP(A73,Sheet1!$C$2:$F$84,4,FALSE)</f>
        <v>210938.62</v>
      </c>
      <c r="J73" s="242">
        <f t="shared" ref="J73:J74" si="29">H73-I73</f>
        <v>0</v>
      </c>
      <c r="K73" s="256">
        <f t="shared" ref="K73:K74" si="30">ROUND(J73/H73,10)</f>
        <v>0</v>
      </c>
      <c r="L73" s="332">
        <v>49.934297000000001</v>
      </c>
      <c r="M73" s="241">
        <f>VLOOKUP(A73,Sheet1!$C$2:$G$84,5,FALSE)</f>
        <v>49.92</v>
      </c>
      <c r="N73" s="242">
        <f t="shared" ref="N73:N74" si="31">L73-M73</f>
        <v>1.4296999999999116E-2</v>
      </c>
      <c r="O73" s="256">
        <f t="shared" ref="O73:O74" si="32">ROUND(N73/L73,10)</f>
        <v>2.8631620000000002E-4</v>
      </c>
      <c r="P73">
        <v>399474.38</v>
      </c>
      <c r="Q73" s="241">
        <f>VLOOKUP(A73,Sheet1!$C$2:$H$84,6,FALSE)</f>
        <v>399324.45</v>
      </c>
      <c r="R73" s="242">
        <f t="shared" ref="R73:R74" si="33">P73-Q73</f>
        <v>149.92999999999302</v>
      </c>
      <c r="S73" s="256">
        <f t="shared" ref="S73:S74" si="34">ROUND(R73/P73,10)</f>
        <v>3.7531819999999999E-4</v>
      </c>
      <c r="T73" s="10"/>
      <c r="U73" s="321">
        <v>6986041</v>
      </c>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1318981</v>
      </c>
      <c r="E79" s="250">
        <f t="shared" si="35"/>
        <v>1318981</v>
      </c>
      <c r="F79" s="251">
        <f t="shared" si="35"/>
        <v>0</v>
      </c>
      <c r="G79" s="287">
        <f t="shared" si="4"/>
        <v>0</v>
      </c>
      <c r="H79" s="249">
        <f>SUM(H3:H77)</f>
        <v>31060973.740000002</v>
      </c>
      <c r="I79" s="250">
        <f>SUM(I3:I77)</f>
        <v>30983155.360000003</v>
      </c>
      <c r="J79" s="251">
        <f t="shared" si="35"/>
        <v>77818.380000000237</v>
      </c>
      <c r="K79" s="288">
        <f>ROUND(J79/H79,10)</f>
        <v>2.5053426E-3</v>
      </c>
      <c r="L79" s="335">
        <f>SUM(L3:L78)</f>
        <v>7191.556523000002</v>
      </c>
      <c r="M79" s="250">
        <f t="shared" si="35"/>
        <v>7179.19</v>
      </c>
      <c r="N79" s="251">
        <f t="shared" si="35"/>
        <v>12.366523000000127</v>
      </c>
      <c r="O79" s="288">
        <f>ROUND(N79/L79,10)</f>
        <v>1.7195892E-3</v>
      </c>
      <c r="P79" s="249">
        <f t="shared" si="35"/>
        <v>46760916.730000004</v>
      </c>
      <c r="Q79" s="250">
        <f t="shared" si="35"/>
        <v>46693612.170000017</v>
      </c>
      <c r="R79" s="251">
        <f t="shared" si="35"/>
        <v>67304.56</v>
      </c>
      <c r="S79" s="317">
        <f t="shared" si="35"/>
        <v>5.7326543599999988E-2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572722.93999999994</v>
      </c>
      <c r="D4">
        <v>572722.93999999994</v>
      </c>
      <c r="E4" s="79">
        <f>C4-D4</f>
        <v>0</v>
      </c>
      <c r="F4" s="265">
        <f>ROUND(E4/C4,10)</f>
        <v>0</v>
      </c>
      <c r="G4" s="80"/>
    </row>
    <row r="5" spans="1:16384" ht="13.9" customHeight="1">
      <c r="A5" t="s">
        <v>432</v>
      </c>
      <c r="B5" t="s">
        <v>433</v>
      </c>
      <c r="C5">
        <v>13586.77</v>
      </c>
      <c r="D5">
        <v>13521.4</v>
      </c>
      <c r="E5" s="79">
        <f t="shared" ref="E5:E16" si="0">C5-D5</f>
        <v>65.3700000000008</v>
      </c>
      <c r="F5" s="265">
        <f t="shared" ref="F5:F18" si="1">ROUND(E5/C5,10)</f>
        <v>4.8112980000000003E-3</v>
      </c>
      <c r="G5" s="80"/>
    </row>
    <row r="6" spans="1:16384" ht="13.9" customHeight="1">
      <c r="A6" t="s">
        <v>434</v>
      </c>
      <c r="B6" t="s">
        <v>435</v>
      </c>
      <c r="C6">
        <v>36329.800000000003</v>
      </c>
      <c r="D6">
        <v>36213.800000000003</v>
      </c>
      <c r="E6" s="79">
        <f t="shared" si="0"/>
        <v>116</v>
      </c>
      <c r="F6" s="265">
        <f t="shared" si="1"/>
        <v>3.1929711000000002E-3</v>
      </c>
      <c r="G6" s="80"/>
    </row>
    <row r="7" spans="1:16384" ht="13.9" customHeight="1">
      <c r="A7" t="s">
        <v>436</v>
      </c>
      <c r="B7" t="s">
        <v>437</v>
      </c>
      <c r="C7">
        <v>771.43</v>
      </c>
      <c r="D7">
        <v>767.39</v>
      </c>
      <c r="E7" s="79">
        <f t="shared" si="0"/>
        <v>4.0399999999999636</v>
      </c>
      <c r="F7" s="265">
        <f t="shared" si="1"/>
        <v>5.2370272999999997E-3</v>
      </c>
      <c r="G7" s="80"/>
    </row>
    <row r="8" spans="1:16384" ht="12.75">
      <c r="A8" t="s">
        <v>438</v>
      </c>
      <c r="B8" t="s">
        <v>439</v>
      </c>
      <c r="C8">
        <v>25131.69</v>
      </c>
      <c r="D8">
        <v>25042.62</v>
      </c>
      <c r="E8" s="79">
        <f t="shared" si="0"/>
        <v>89.069999999999709</v>
      </c>
      <c r="F8" s="265">
        <f t="shared" si="1"/>
        <v>3.5441308999999998E-3</v>
      </c>
    </row>
    <row r="9" spans="1:16384" ht="12.75">
      <c r="A9" t="s">
        <v>440</v>
      </c>
      <c r="B9" t="s">
        <v>441</v>
      </c>
      <c r="C9">
        <v>110136.63</v>
      </c>
      <c r="D9">
        <v>110095.3</v>
      </c>
      <c r="E9" s="79">
        <f t="shared" si="0"/>
        <v>41.330000000001746</v>
      </c>
      <c r="F9" s="265">
        <f t="shared" si="1"/>
        <v>3.7526120000000001E-4</v>
      </c>
      <c r="G9" s="71"/>
    </row>
    <row r="10" spans="1:16384" ht="12.75">
      <c r="A10" t="s">
        <v>442</v>
      </c>
      <c r="B10" t="s">
        <v>443</v>
      </c>
      <c r="C10">
        <v>15006.6</v>
      </c>
      <c r="D10">
        <v>14937.22</v>
      </c>
      <c r="E10" s="79">
        <f>C10-D10</f>
        <v>69.380000000001019</v>
      </c>
      <c r="F10" s="265">
        <f t="shared" si="1"/>
        <v>4.6232990999999996E-3</v>
      </c>
      <c r="G10" s="71"/>
    </row>
    <row r="11" spans="1:16384" ht="12.75">
      <c r="A11" t="s">
        <v>444</v>
      </c>
      <c r="B11" t="s">
        <v>445</v>
      </c>
      <c r="C11">
        <v>24923.84</v>
      </c>
      <c r="D11">
        <v>24823.37</v>
      </c>
      <c r="E11" s="79">
        <f>C11-D11</f>
        <v>100.47000000000116</v>
      </c>
      <c r="F11" s="265">
        <f t="shared" si="1"/>
        <v>4.0310802999999999E-3</v>
      </c>
      <c r="G11" s="71"/>
    </row>
    <row r="12" spans="1:16384" ht="12.75">
      <c r="A12" t="s">
        <v>446</v>
      </c>
      <c r="B12" t="s">
        <v>447</v>
      </c>
      <c r="C12">
        <v>6202.87</v>
      </c>
      <c r="D12">
        <v>6194.48</v>
      </c>
      <c r="E12" s="79">
        <f>C12-D12</f>
        <v>8.3900000000003274</v>
      </c>
      <c r="F12" s="265">
        <f>ROUND(E12/C12,10)</f>
        <v>1.3525996999999999E-3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804812.57</v>
      </c>
      <c r="D18" s="84">
        <f>SUM(D4:D17)</f>
        <v>804318.52</v>
      </c>
      <c r="E18" s="84">
        <f>SUM(E4:E17)</f>
        <v>494.05000000000473</v>
      </c>
      <c r="F18" s="265">
        <f t="shared" si="1"/>
        <v>6.1386959999999995E-4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436</v>
      </c>
      <c r="C2" s="321">
        <v>599933900</v>
      </c>
      <c r="D2" t="s">
        <v>421</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436</v>
      </c>
      <c r="C3" s="321" t="s">
        <v>332</v>
      </c>
      <c r="D3" t="s">
        <v>333</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276</v>
      </c>
      <c r="B4" t="s">
        <v>436</v>
      </c>
      <c r="C4" s="321">
        <v>599933900</v>
      </c>
      <c r="D4" t="s">
        <v>421</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440</v>
      </c>
      <c r="C5" s="321">
        <v>622959906</v>
      </c>
      <c r="D5" t="s">
        <v>399</v>
      </c>
      <c r="E5">
        <v>64434</v>
      </c>
      <c r="F5">
        <v>64434</v>
      </c>
      <c r="G5" s="263">
        <f t="shared" si="8"/>
        <v>0</v>
      </c>
      <c r="H5" s="279">
        <f t="shared" si="9"/>
        <v>0</v>
      </c>
      <c r="I5">
        <v>2798.5</v>
      </c>
      <c r="J5">
        <v>2798.5</v>
      </c>
      <c r="K5" s="263">
        <f t="shared" si="10"/>
        <v>0</v>
      </c>
      <c r="L5" s="279">
        <f t="shared" si="11"/>
        <v>0</v>
      </c>
      <c r="M5">
        <v>0</v>
      </c>
      <c r="N5">
        <v>0</v>
      </c>
      <c r="O5" s="263">
        <f t="shared" si="4"/>
        <v>0</v>
      </c>
      <c r="P5" s="279" t="e">
        <f t="shared" si="5"/>
        <v>#DIV/0!</v>
      </c>
      <c r="Q5">
        <v>-76.959999999999994</v>
      </c>
      <c r="R5">
        <v>-76.959999999999994</v>
      </c>
      <c r="S5" s="263">
        <f t="shared" si="6"/>
        <v>0</v>
      </c>
      <c r="T5" s="279">
        <f t="shared" si="7"/>
        <v>0</v>
      </c>
      <c r="U5" s="158"/>
    </row>
    <row r="6" spans="1:24" s="69" customFormat="1" ht="12.75">
      <c r="A6" t="s">
        <v>276</v>
      </c>
      <c r="B6" t="s">
        <v>440</v>
      </c>
      <c r="C6" s="321">
        <v>626986905</v>
      </c>
      <c r="D6" t="s">
        <v>395</v>
      </c>
      <c r="E6">
        <v>14000</v>
      </c>
      <c r="F6">
        <v>14000</v>
      </c>
      <c r="G6" s="263">
        <f t="shared" ref="G6:G19" si="12">E6-F6</f>
        <v>0</v>
      </c>
      <c r="H6" s="279">
        <f t="shared" ref="H6:H19" si="13">ROUND(G6/E6,10)</f>
        <v>0</v>
      </c>
      <c r="I6">
        <v>405.37</v>
      </c>
      <c r="J6">
        <v>405.37</v>
      </c>
      <c r="K6" s="263">
        <f t="shared" si="10"/>
        <v>0</v>
      </c>
      <c r="L6" s="279">
        <f t="shared" si="11"/>
        <v>0</v>
      </c>
      <c r="M6">
        <v>0</v>
      </c>
      <c r="N6">
        <v>0</v>
      </c>
      <c r="O6" s="263">
        <f t="shared" si="4"/>
        <v>0</v>
      </c>
      <c r="P6" s="279" t="e">
        <f t="shared" si="5"/>
        <v>#DIV/0!</v>
      </c>
      <c r="Q6">
        <v>-11.15</v>
      </c>
      <c r="R6">
        <v>-11.15</v>
      </c>
      <c r="S6" s="263">
        <f t="shared" si="6"/>
        <v>0</v>
      </c>
      <c r="T6" s="279">
        <f t="shared" si="7"/>
        <v>0</v>
      </c>
      <c r="U6" s="158"/>
    </row>
    <row r="7" spans="1:24" s="69" customFormat="1" ht="12.75">
      <c r="A7" t="s">
        <v>276</v>
      </c>
      <c r="B7" t="s">
        <v>440</v>
      </c>
      <c r="C7" s="321">
        <v>698604006</v>
      </c>
      <c r="D7" t="s">
        <v>431</v>
      </c>
      <c r="E7">
        <v>8000</v>
      </c>
      <c r="F7">
        <v>8000</v>
      </c>
      <c r="G7" s="263">
        <f t="shared" si="12"/>
        <v>0</v>
      </c>
      <c r="H7" s="279">
        <f t="shared" si="13"/>
        <v>0</v>
      </c>
      <c r="I7">
        <v>903.4</v>
      </c>
      <c r="J7">
        <v>903.4</v>
      </c>
      <c r="K7" s="263">
        <f t="shared" si="10"/>
        <v>0</v>
      </c>
      <c r="L7" s="279">
        <f t="shared" si="11"/>
        <v>0</v>
      </c>
      <c r="M7">
        <v>0</v>
      </c>
      <c r="N7">
        <v>0</v>
      </c>
      <c r="O7" s="263">
        <f t="shared" si="4"/>
        <v>0</v>
      </c>
      <c r="P7" s="279" t="e">
        <f t="shared" si="5"/>
        <v>#DIV/0!</v>
      </c>
      <c r="Q7">
        <v>-2.33</v>
      </c>
      <c r="R7">
        <v>-2.33</v>
      </c>
      <c r="S7" s="263">
        <f t="shared" si="6"/>
        <v>0</v>
      </c>
      <c r="T7" s="279">
        <f t="shared" si="7"/>
        <v>0</v>
      </c>
      <c r="U7" s="158"/>
    </row>
    <row r="8" spans="1:24" s="69" customFormat="1" ht="12.75">
      <c r="A8" t="s">
        <v>276</v>
      </c>
      <c r="B8" t="s">
        <v>436</v>
      </c>
      <c r="C8" s="321">
        <v>403197908</v>
      </c>
      <c r="D8" t="s">
        <v>327</v>
      </c>
      <c r="E8">
        <v>1495</v>
      </c>
      <c r="F8">
        <v>1495</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436</v>
      </c>
      <c r="C9" s="321">
        <v>403197908</v>
      </c>
      <c r="D9" t="s">
        <v>327</v>
      </c>
      <c r="E9">
        <v>1930</v>
      </c>
      <c r="F9">
        <v>1930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436</v>
      </c>
      <c r="C10" s="321">
        <v>403197908</v>
      </c>
      <c r="D10" t="s">
        <v>327</v>
      </c>
      <c r="E10">
        <v>2330</v>
      </c>
      <c r="F10">
        <v>2330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436</v>
      </c>
      <c r="C11" s="321">
        <v>474184900</v>
      </c>
      <c r="D11" t="s">
        <v>385</v>
      </c>
      <c r="E11">
        <v>3329</v>
      </c>
      <c r="F11">
        <v>3329</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436</v>
      </c>
      <c r="C12" s="321">
        <v>474184900</v>
      </c>
      <c r="D12" t="s">
        <v>385</v>
      </c>
      <c r="E12">
        <v>4299</v>
      </c>
      <c r="F12">
        <v>4299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436</v>
      </c>
      <c r="C13" s="321">
        <v>474184900</v>
      </c>
      <c r="D13" t="s">
        <v>385</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436</v>
      </c>
      <c r="C14" s="321">
        <v>474184900</v>
      </c>
      <c r="D14" t="s">
        <v>385</v>
      </c>
      <c r="E14">
        <v>5099</v>
      </c>
      <c r="F14">
        <v>5099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436</v>
      </c>
      <c r="C15" s="321">
        <v>533004909</v>
      </c>
      <c r="D15" t="s">
        <v>357</v>
      </c>
      <c r="E15">
        <v>6807</v>
      </c>
      <c r="F15">
        <v>6807</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436</v>
      </c>
      <c r="C16" s="321">
        <v>533004909</v>
      </c>
      <c r="D16" t="s">
        <v>357</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436</v>
      </c>
      <c r="C17" s="321">
        <v>545831901</v>
      </c>
      <c r="D17" t="s">
        <v>448</v>
      </c>
      <c r="E17">
        <v>6185</v>
      </c>
      <c r="F17">
        <v>6185</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436</v>
      </c>
      <c r="C18" s="321">
        <v>575035902</v>
      </c>
      <c r="D18" t="s">
        <v>449</v>
      </c>
      <c r="E18">
        <v>16586</v>
      </c>
      <c r="F18">
        <v>16586</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436</v>
      </c>
      <c r="C19" s="321">
        <v>575035902</v>
      </c>
      <c r="D19" t="s">
        <v>449</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436</v>
      </c>
      <c r="C20" s="321">
        <v>575035902</v>
      </c>
      <c r="D20" t="s">
        <v>449</v>
      </c>
      <c r="E20">
        <v>21421</v>
      </c>
      <c r="F20">
        <v>21421</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436</v>
      </c>
      <c r="C21" s="321">
        <v>588950907</v>
      </c>
      <c r="D21" t="s">
        <v>366</v>
      </c>
      <c r="E21">
        <v>26729</v>
      </c>
      <c r="F21">
        <v>26729</v>
      </c>
      <c r="G21" s="263">
        <f t="shared" ref="G21:G57" si="16">E21-F21</f>
        <v>0</v>
      </c>
      <c r="H21" s="279">
        <f t="shared" ref="H21:H57" si="17">ROUND(G21/E21,10)</f>
        <v>0</v>
      </c>
      <c r="I21">
        <v>5255.06</v>
      </c>
      <c r="J21">
        <v>5255.06</v>
      </c>
      <c r="K21" s="263">
        <f t="shared" ref="K21:K57" si="18">I21-J21</f>
        <v>0</v>
      </c>
      <c r="L21" s="279">
        <f t="shared" ref="L21:L57" si="19">ROUND(K21/I21,10)</f>
        <v>0</v>
      </c>
      <c r="M21">
        <v>1882.54</v>
      </c>
      <c r="N21">
        <v>1882.54</v>
      </c>
      <c r="O21" s="263">
        <f t="shared" si="4"/>
        <v>0</v>
      </c>
      <c r="P21" s="279">
        <f t="shared" si="5"/>
        <v>0</v>
      </c>
      <c r="Q21">
        <v>0</v>
      </c>
      <c r="R21">
        <v>0</v>
      </c>
      <c r="S21" s="263">
        <f t="shared" si="6"/>
        <v>0</v>
      </c>
      <c r="T21" s="279" t="e">
        <f t="shared" si="7"/>
        <v>#DIV/0!</v>
      </c>
      <c r="U21" s="158"/>
    </row>
    <row r="22" spans="1:21" s="69" customFormat="1" ht="12.75">
      <c r="A22" t="s">
        <v>276</v>
      </c>
      <c r="B22" t="s">
        <v>436</v>
      </c>
      <c r="C22" s="321">
        <v>588950907</v>
      </c>
      <c r="D22" t="s">
        <v>366</v>
      </c>
      <c r="E22">
        <v>26729</v>
      </c>
      <c r="F22">
        <v>26729</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436</v>
      </c>
      <c r="C23" s="321">
        <v>588950907</v>
      </c>
      <c r="D23" t="s">
        <v>366</v>
      </c>
      <c r="E23">
        <v>26729</v>
      </c>
      <c r="F23">
        <v>26729</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450</v>
      </c>
      <c r="C24" s="321" t="s">
        <v>348</v>
      </c>
      <c r="D24" t="s">
        <v>349</v>
      </c>
      <c r="E24">
        <v>25737</v>
      </c>
      <c r="F24">
        <v>25737</v>
      </c>
      <c r="G24" s="263">
        <f t="shared" si="16"/>
        <v>0</v>
      </c>
      <c r="H24" s="279">
        <f t="shared" si="17"/>
        <v>0</v>
      </c>
      <c r="I24">
        <v>2316.33</v>
      </c>
      <c r="J24">
        <v>2316.33</v>
      </c>
      <c r="K24" s="263">
        <f t="shared" si="18"/>
        <v>0</v>
      </c>
      <c r="L24" s="279">
        <f t="shared" si="19"/>
        <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450</v>
      </c>
      <c r="C25" s="321">
        <v>803054204</v>
      </c>
      <c r="D25" t="s">
        <v>401</v>
      </c>
      <c r="E25">
        <v>3900</v>
      </c>
      <c r="F25">
        <v>3900</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450</v>
      </c>
      <c r="C26" s="321">
        <v>803054204</v>
      </c>
      <c r="D26" t="s">
        <v>401</v>
      </c>
      <c r="E26">
        <v>5050</v>
      </c>
      <c r="F26">
        <v>5050</v>
      </c>
      <c r="G26" s="263">
        <f t="shared" si="16"/>
        <v>0</v>
      </c>
      <c r="H26" s="279">
        <f t="shared" si="17"/>
        <v>0</v>
      </c>
      <c r="I26">
        <v>0</v>
      </c>
      <c r="J26">
        <v>0</v>
      </c>
      <c r="K26" s="263">
        <f t="shared" si="18"/>
        <v>0</v>
      </c>
      <c r="L26" s="279" t="e">
        <f t="shared" si="19"/>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450</v>
      </c>
      <c r="C27" s="321">
        <v>803054204</v>
      </c>
      <c r="D27" t="s">
        <v>401</v>
      </c>
      <c r="E27">
        <v>8380</v>
      </c>
      <c r="F27">
        <v>8380</v>
      </c>
      <c r="G27" s="263">
        <f t="shared" si="16"/>
        <v>0</v>
      </c>
      <c r="H27" s="279">
        <f t="shared" si="17"/>
        <v>0</v>
      </c>
      <c r="I27">
        <v>0</v>
      </c>
      <c r="J27">
        <v>0</v>
      </c>
      <c r="K27" s="263">
        <f t="shared" si="18"/>
        <v>0</v>
      </c>
      <c r="L27" s="279" t="e">
        <f t="shared" si="19"/>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450</v>
      </c>
      <c r="C28" s="321">
        <v>803054204</v>
      </c>
      <c r="D28" t="s">
        <v>401</v>
      </c>
      <c r="E28">
        <v>6980</v>
      </c>
      <c r="F28">
        <v>6980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434</v>
      </c>
      <c r="C29" s="321">
        <v>712459908</v>
      </c>
      <c r="D29" t="s">
        <v>343</v>
      </c>
      <c r="E29">
        <v>3260</v>
      </c>
      <c r="F29">
        <v>3260</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434</v>
      </c>
      <c r="C30" s="321">
        <v>712459908</v>
      </c>
      <c r="D30" t="s">
        <v>343</v>
      </c>
      <c r="E30">
        <v>3260</v>
      </c>
      <c r="F30">
        <v>3260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434</v>
      </c>
      <c r="C31" s="321">
        <v>717158901</v>
      </c>
      <c r="D31" t="s">
        <v>355</v>
      </c>
      <c r="E31">
        <v>25642</v>
      </c>
      <c r="F31">
        <v>25642</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434</v>
      </c>
      <c r="C32" s="321">
        <v>717158901</v>
      </c>
      <c r="D32" t="s">
        <v>355</v>
      </c>
      <c r="E32">
        <v>25642</v>
      </c>
      <c r="F32">
        <v>25642</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434</v>
      </c>
      <c r="C33" s="321">
        <v>733337901</v>
      </c>
      <c r="D33" t="s">
        <v>381</v>
      </c>
      <c r="E33">
        <v>3335</v>
      </c>
      <c r="F33">
        <v>3335</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436</v>
      </c>
      <c r="C34" s="321" t="s">
        <v>416</v>
      </c>
      <c r="D34" t="s">
        <v>417</v>
      </c>
      <c r="E34">
        <v>2852</v>
      </c>
      <c r="F34">
        <v>2852</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436</v>
      </c>
      <c r="C35" s="321" t="s">
        <v>416</v>
      </c>
      <c r="D35" t="s">
        <v>417</v>
      </c>
      <c r="E35">
        <v>3682</v>
      </c>
      <c r="F35">
        <v>3682</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436</v>
      </c>
      <c r="C36" s="321" t="s">
        <v>416</v>
      </c>
      <c r="D36" t="s">
        <v>417</v>
      </c>
      <c r="E36">
        <v>8805</v>
      </c>
      <c r="F36">
        <v>8805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436</v>
      </c>
      <c r="C37" s="321" t="s">
        <v>416</v>
      </c>
      <c r="D37" t="s">
        <v>417</v>
      </c>
      <c r="E37">
        <v>8805</v>
      </c>
      <c r="F37">
        <v>8805</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434</v>
      </c>
      <c r="C38" s="321" t="s">
        <v>369</v>
      </c>
      <c r="D38" t="s">
        <v>370</v>
      </c>
      <c r="E38">
        <v>6140</v>
      </c>
      <c r="F38">
        <v>6140</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434</v>
      </c>
      <c r="C39" s="321" t="s">
        <v>369</v>
      </c>
      <c r="D39" t="s">
        <v>370</v>
      </c>
      <c r="E39">
        <v>6140</v>
      </c>
      <c r="F39">
        <v>6140</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450</v>
      </c>
      <c r="C40" s="321" t="s">
        <v>371</v>
      </c>
      <c r="D40" t="s">
        <v>372</v>
      </c>
      <c r="E40">
        <v>25300</v>
      </c>
      <c r="F40">
        <v>25300</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276</v>
      </c>
      <c r="B41" t="s">
        <v>450</v>
      </c>
      <c r="C41" s="321" t="s">
        <v>371</v>
      </c>
      <c r="D41" t="s">
        <v>372</v>
      </c>
      <c r="E41">
        <v>25300</v>
      </c>
      <c r="F41">
        <v>25300</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276</v>
      </c>
      <c r="B42" t="s">
        <v>450</v>
      </c>
      <c r="C42" s="321">
        <v>398438408</v>
      </c>
      <c r="D42" t="s">
        <v>361</v>
      </c>
      <c r="E42">
        <v>3689.384</v>
      </c>
      <c r="F42">
        <v>3689.384</v>
      </c>
      <c r="G42" s="263">
        <f t="shared" si="20"/>
        <v>0</v>
      </c>
      <c r="H42" s="279">
        <f t="shared" si="21"/>
        <v>0</v>
      </c>
      <c r="I42">
        <v>601.98</v>
      </c>
      <c r="J42">
        <v>601.98</v>
      </c>
      <c r="K42" s="263">
        <f t="shared" si="22"/>
        <v>0</v>
      </c>
      <c r="L42" s="279">
        <f t="shared" si="23"/>
        <v>0</v>
      </c>
      <c r="M42">
        <v>1152.03</v>
      </c>
      <c r="N42">
        <v>1152.03</v>
      </c>
      <c r="O42" s="263">
        <f t="shared" si="24"/>
        <v>0</v>
      </c>
      <c r="P42" s="279">
        <f t="shared" si="25"/>
        <v>0</v>
      </c>
      <c r="Q42">
        <v>0</v>
      </c>
      <c r="R42">
        <v>0</v>
      </c>
      <c r="S42" s="263">
        <f t="shared" si="26"/>
        <v>0</v>
      </c>
      <c r="T42" s="279" t="e">
        <f t="shared" si="27"/>
        <v>#DIV/0!</v>
      </c>
      <c r="U42" s="158"/>
    </row>
    <row r="43" spans="1:21" s="69" customFormat="1" ht="12.75">
      <c r="A43" t="s">
        <v>276</v>
      </c>
      <c r="B43" t="s">
        <v>450</v>
      </c>
      <c r="C43" s="321" t="s">
        <v>339</v>
      </c>
      <c r="D43" t="s">
        <v>340</v>
      </c>
      <c r="E43">
        <v>3750</v>
      </c>
      <c r="F43">
        <v>3750</v>
      </c>
      <c r="G43" s="263">
        <f t="shared" si="20"/>
        <v>0</v>
      </c>
      <c r="H43" s="279">
        <f t="shared" si="21"/>
        <v>0</v>
      </c>
      <c r="I43">
        <v>0</v>
      </c>
      <c r="J43">
        <v>0</v>
      </c>
      <c r="K43" s="263">
        <f t="shared" si="22"/>
        <v>0</v>
      </c>
      <c r="L43" s="279" t="e">
        <f t="shared" si="23"/>
        <v>#DIV/0!</v>
      </c>
      <c r="M43">
        <v>0</v>
      </c>
      <c r="N43">
        <v>0</v>
      </c>
      <c r="O43" s="263">
        <f t="shared" si="24"/>
        <v>0</v>
      </c>
      <c r="P43" s="279" t="e">
        <f t="shared" si="25"/>
        <v>#DIV/0!</v>
      </c>
      <c r="Q43">
        <v>0</v>
      </c>
      <c r="R43">
        <v>0</v>
      </c>
      <c r="S43" s="263">
        <f t="shared" si="26"/>
        <v>0</v>
      </c>
      <c r="T43" s="279" t="e">
        <f t="shared" si="27"/>
        <v>#DIV/0!</v>
      </c>
      <c r="U43" s="158"/>
    </row>
    <row r="44" spans="1:21" s="69" customFormat="1" ht="12.75">
      <c r="A44" t="s">
        <v>276</v>
      </c>
      <c r="B44" t="s">
        <v>450</v>
      </c>
      <c r="C44" s="321" t="s">
        <v>339</v>
      </c>
      <c r="D44" t="s">
        <v>340</v>
      </c>
      <c r="E44">
        <v>4450</v>
      </c>
      <c r="F44">
        <v>4450</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276</v>
      </c>
      <c r="B45" t="s">
        <v>450</v>
      </c>
      <c r="C45" s="321" t="s">
        <v>424</v>
      </c>
      <c r="D45" t="s">
        <v>425</v>
      </c>
      <c r="E45">
        <v>20000</v>
      </c>
      <c r="F45">
        <v>20000</v>
      </c>
      <c r="G45" s="263">
        <f t="shared" si="20"/>
        <v>0</v>
      </c>
      <c r="H45" s="279">
        <f t="shared" si="21"/>
        <v>0</v>
      </c>
      <c r="I45">
        <v>0</v>
      </c>
      <c r="J45">
        <v>0</v>
      </c>
      <c r="K45" s="263">
        <f t="shared" si="22"/>
        <v>0</v>
      </c>
      <c r="L45" s="279" t="e">
        <f t="shared" si="23"/>
        <v>#DIV/0!</v>
      </c>
      <c r="M45">
        <v>0</v>
      </c>
      <c r="N45">
        <v>0</v>
      </c>
      <c r="O45" s="263">
        <f t="shared" si="24"/>
        <v>0</v>
      </c>
      <c r="P45" s="279" t="e">
        <f t="shared" si="25"/>
        <v>#DIV/0!</v>
      </c>
      <c r="Q45">
        <v>0</v>
      </c>
      <c r="R45">
        <v>0</v>
      </c>
      <c r="S45" s="263">
        <f t="shared" si="26"/>
        <v>0</v>
      </c>
      <c r="T45" s="279" t="e">
        <f t="shared" si="27"/>
        <v>#DIV/0!</v>
      </c>
      <c r="U45" s="158"/>
    </row>
    <row r="46" spans="1:21" s="69" customFormat="1" ht="12.75">
      <c r="A46" t="s">
        <v>276</v>
      </c>
      <c r="B46" t="s">
        <v>450</v>
      </c>
      <c r="C46" s="321" t="s">
        <v>359</v>
      </c>
      <c r="D46" t="s">
        <v>360</v>
      </c>
      <c r="E46">
        <v>3197.998</v>
      </c>
      <c r="F46">
        <v>3197.998</v>
      </c>
      <c r="G46" s="263">
        <f t="shared" si="20"/>
        <v>0</v>
      </c>
      <c r="H46" s="279">
        <f t="shared" si="21"/>
        <v>0</v>
      </c>
      <c r="I46">
        <v>3722.47</v>
      </c>
      <c r="J46">
        <v>3722.47</v>
      </c>
      <c r="K46" s="263">
        <f t="shared" si="22"/>
        <v>0</v>
      </c>
      <c r="L46" s="279">
        <f t="shared" si="23"/>
        <v>0</v>
      </c>
      <c r="M46">
        <v>0</v>
      </c>
      <c r="N46">
        <v>0</v>
      </c>
      <c r="O46" s="263">
        <f t="shared" si="24"/>
        <v>0</v>
      </c>
      <c r="P46" s="279" t="e">
        <f t="shared" si="25"/>
        <v>#DIV/0!</v>
      </c>
      <c r="Q46">
        <v>0</v>
      </c>
      <c r="R46">
        <v>0</v>
      </c>
      <c r="S46" s="263">
        <f t="shared" si="26"/>
        <v>0</v>
      </c>
      <c r="T46" s="279" t="e">
        <f t="shared" si="27"/>
        <v>#DIV/0!</v>
      </c>
      <c r="U46" s="158"/>
    </row>
    <row r="47" spans="1:21" s="69" customFormat="1" ht="12.75">
      <c r="A47" t="s">
        <v>276</v>
      </c>
      <c r="B47" t="s">
        <v>436</v>
      </c>
      <c r="C47" s="321" t="s">
        <v>332</v>
      </c>
      <c r="D47" t="s">
        <v>333</v>
      </c>
      <c r="E47">
        <v>5497</v>
      </c>
      <c r="F47">
        <v>5497</v>
      </c>
      <c r="G47" s="263">
        <f t="shared" si="20"/>
        <v>0</v>
      </c>
      <c r="H47" s="279">
        <f t="shared" si="21"/>
        <v>0</v>
      </c>
      <c r="I47">
        <v>0</v>
      </c>
      <c r="J47">
        <v>0</v>
      </c>
      <c r="K47" s="263">
        <f t="shared" si="22"/>
        <v>0</v>
      </c>
      <c r="L47" s="279" t="e">
        <f t="shared" si="23"/>
        <v>#DIV/0!</v>
      </c>
      <c r="M47">
        <v>0</v>
      </c>
      <c r="N47">
        <v>0</v>
      </c>
      <c r="O47" s="263">
        <f t="shared" si="24"/>
        <v>0</v>
      </c>
      <c r="P47" s="279" t="e">
        <f t="shared" si="25"/>
        <v>#DIV/0!</v>
      </c>
      <c r="Q47">
        <v>0</v>
      </c>
      <c r="R47">
        <v>0</v>
      </c>
      <c r="S47" s="263">
        <f t="shared" si="26"/>
        <v>0</v>
      </c>
      <c r="T47" s="279" t="e">
        <f t="shared" si="27"/>
        <v>#DIV/0!</v>
      </c>
      <c r="U47" s="158"/>
    </row>
    <row r="48" spans="1:21" s="69" customFormat="1" ht="12.75">
      <c r="A48" t="s">
        <v>276</v>
      </c>
      <c r="B48" t="s">
        <v>436</v>
      </c>
      <c r="C48" s="321" t="s">
        <v>332</v>
      </c>
      <c r="D48" t="s">
        <v>333</v>
      </c>
      <c r="E48">
        <v>5497</v>
      </c>
      <c r="F48">
        <v>5497</v>
      </c>
      <c r="G48" s="263">
        <f t="shared" si="20"/>
        <v>0</v>
      </c>
      <c r="H48" s="279">
        <f t="shared" si="21"/>
        <v>0</v>
      </c>
      <c r="I48">
        <v>0</v>
      </c>
      <c r="J48">
        <v>0</v>
      </c>
      <c r="K48" s="263">
        <f t="shared" si="22"/>
        <v>0</v>
      </c>
      <c r="L48" s="279" t="e">
        <f t="shared" si="23"/>
        <v>#DIV/0!</v>
      </c>
      <c r="M48">
        <v>0</v>
      </c>
      <c r="N48">
        <v>0</v>
      </c>
      <c r="O48" s="263">
        <f t="shared" si="24"/>
        <v>0</v>
      </c>
      <c r="P48" s="279" t="e">
        <f t="shared" si="25"/>
        <v>#DIV/0!</v>
      </c>
      <c r="Q48">
        <v>0</v>
      </c>
      <c r="R48">
        <v>0</v>
      </c>
      <c r="S48" s="263">
        <f t="shared" si="26"/>
        <v>0</v>
      </c>
      <c r="T48" s="279" t="e">
        <f t="shared" si="27"/>
        <v>#DIV/0!</v>
      </c>
      <c r="U48" s="158"/>
    </row>
    <row r="49" spans="1:21" s="69" customFormat="1" ht="12.75">
      <c r="A49" t="s">
        <v>276</v>
      </c>
      <c r="B49" t="s">
        <v>436</v>
      </c>
      <c r="C49" s="321" t="s">
        <v>332</v>
      </c>
      <c r="D49" t="s">
        <v>333</v>
      </c>
      <c r="E49">
        <v>5497</v>
      </c>
      <c r="F49">
        <v>5497</v>
      </c>
      <c r="G49" s="263">
        <f t="shared" si="20"/>
        <v>0</v>
      </c>
      <c r="H49" s="279">
        <f t="shared" si="21"/>
        <v>0</v>
      </c>
      <c r="I49">
        <v>0</v>
      </c>
      <c r="J49">
        <v>0</v>
      </c>
      <c r="K49" s="263">
        <f t="shared" si="22"/>
        <v>0</v>
      </c>
      <c r="L49" s="279" t="e">
        <f t="shared" si="23"/>
        <v>#DIV/0!</v>
      </c>
      <c r="M49">
        <v>0</v>
      </c>
      <c r="N49">
        <v>0</v>
      </c>
      <c r="O49" s="263">
        <f t="shared" si="24"/>
        <v>0</v>
      </c>
      <c r="P49" s="279" t="e">
        <f t="shared" si="25"/>
        <v>#DIV/0!</v>
      </c>
      <c r="Q49">
        <v>0</v>
      </c>
      <c r="R49">
        <v>0</v>
      </c>
      <c r="S49" s="263">
        <f t="shared" si="26"/>
        <v>0</v>
      </c>
      <c r="T49" s="279" t="e">
        <f t="shared" si="27"/>
        <v>#DIV/0!</v>
      </c>
      <c r="U49" s="158"/>
    </row>
    <row r="50" spans="1:21" s="69" customFormat="1" ht="12.75">
      <c r="A50" t="s">
        <v>276</v>
      </c>
      <c r="B50" t="s">
        <v>436</v>
      </c>
      <c r="C50" s="321" t="s">
        <v>332</v>
      </c>
      <c r="D50" t="s">
        <v>333</v>
      </c>
      <c r="E50">
        <v>5497</v>
      </c>
      <c r="F50">
        <v>5497</v>
      </c>
      <c r="G50" s="263">
        <f t="shared" si="16"/>
        <v>0</v>
      </c>
      <c r="H50" s="279">
        <f t="shared" si="17"/>
        <v>0</v>
      </c>
      <c r="I50">
        <v>0</v>
      </c>
      <c r="J50">
        <v>0</v>
      </c>
      <c r="K50" s="263">
        <f t="shared" si="18"/>
        <v>0</v>
      </c>
      <c r="L50" s="279" t="e">
        <f t="shared" si="19"/>
        <v>#DIV/0!</v>
      </c>
      <c r="M50">
        <v>0</v>
      </c>
      <c r="N50">
        <v>0</v>
      </c>
      <c r="O50" s="263">
        <f t="shared" si="4"/>
        <v>0</v>
      </c>
      <c r="P50" s="279" t="e">
        <f t="shared" si="5"/>
        <v>#DIV/0!</v>
      </c>
      <c r="Q50">
        <v>0</v>
      </c>
      <c r="R50">
        <v>0</v>
      </c>
      <c r="S50" s="263">
        <f t="shared" si="6"/>
        <v>0</v>
      </c>
      <c r="T50" s="279" t="e">
        <f t="shared" si="7"/>
        <v>#DIV/0!</v>
      </c>
      <c r="U50" s="158"/>
    </row>
    <row r="51" spans="1:21" s="69" customFormat="1" ht="12.75">
      <c r="A51"/>
      <c r="B51"/>
      <c r="C51" s="321"/>
      <c r="D51"/>
      <c r="E51"/>
      <c r="F51"/>
      <c r="G51" s="263">
        <f t="shared" si="16"/>
        <v>0</v>
      </c>
      <c r="H51" s="279" t="e">
        <f t="shared" si="17"/>
        <v>#DIV/0!</v>
      </c>
      <c r="I51"/>
      <c r="J51"/>
      <c r="K51" s="263">
        <f t="shared" si="18"/>
        <v>0</v>
      </c>
      <c r="L51" s="279" t="e">
        <f t="shared" si="19"/>
        <v>#DIV/0!</v>
      </c>
      <c r="M51"/>
      <c r="N51"/>
      <c r="O51" s="263">
        <f t="shared" si="4"/>
        <v>0</v>
      </c>
      <c r="P51" s="279" t="e">
        <f t="shared" si="5"/>
        <v>#DIV/0!</v>
      </c>
      <c r="Q51"/>
      <c r="R51"/>
      <c r="S51" s="263">
        <f t="shared" si="6"/>
        <v>0</v>
      </c>
      <c r="T51" s="279" t="e">
        <f t="shared" si="7"/>
        <v>#DIV/0!</v>
      </c>
      <c r="U51" s="158"/>
    </row>
    <row r="52" spans="1:21" s="69" customFormat="1" ht="12.75">
      <c r="A52"/>
      <c r="B52"/>
      <c r="C52" s="321"/>
      <c r="D52"/>
      <c r="E52"/>
      <c r="F52"/>
      <c r="G52" s="263">
        <f t="shared" si="16"/>
        <v>0</v>
      </c>
      <c r="H52" s="279" t="e">
        <f t="shared" si="17"/>
        <v>#DIV/0!</v>
      </c>
      <c r="I52"/>
      <c r="J52"/>
      <c r="K52" s="263">
        <f t="shared" si="18"/>
        <v>0</v>
      </c>
      <c r="L52" s="279" t="e">
        <f t="shared" si="19"/>
        <v>#DIV/0!</v>
      </c>
      <c r="M52"/>
      <c r="N52"/>
      <c r="O52" s="263">
        <f t="shared" si="4"/>
        <v>0</v>
      </c>
      <c r="P52" s="279" t="e">
        <f t="shared" si="5"/>
        <v>#DIV/0!</v>
      </c>
      <c r="Q52"/>
      <c r="R52"/>
      <c r="S52" s="263">
        <f t="shared" si="6"/>
        <v>0</v>
      </c>
      <c r="T52" s="279" t="e">
        <f t="shared" si="7"/>
        <v>#DIV/0!</v>
      </c>
      <c r="U52" s="158"/>
    </row>
    <row r="53" spans="1:21" s="69" customFormat="1" ht="12.75">
      <c r="A53"/>
      <c r="B53"/>
      <c r="C53" s="321"/>
      <c r="D53"/>
      <c r="E53"/>
      <c r="F53"/>
      <c r="G53" s="263">
        <f t="shared" si="16"/>
        <v>0</v>
      </c>
      <c r="H53" s="279" t="e">
        <f t="shared" si="17"/>
        <v>#DIV/0!</v>
      </c>
      <c r="I53"/>
      <c r="J53"/>
      <c r="K53" s="263">
        <f t="shared" si="18"/>
        <v>0</v>
      </c>
      <c r="L53" s="279" t="e">
        <f t="shared" si="19"/>
        <v>#DIV/0!</v>
      </c>
      <c r="M53"/>
      <c r="N53"/>
      <c r="O53" s="263">
        <f t="shared" si="4"/>
        <v>0</v>
      </c>
      <c r="P53" s="279" t="e">
        <f t="shared" si="5"/>
        <v>#DIV/0!</v>
      </c>
      <c r="Q53"/>
      <c r="R53"/>
      <c r="S53" s="263">
        <f t="shared" si="6"/>
        <v>0</v>
      </c>
      <c r="T53" s="279" t="e">
        <f t="shared" si="7"/>
        <v>#DIV/0!</v>
      </c>
      <c r="U53" s="158"/>
    </row>
    <row r="54" spans="1:21" s="69" customFormat="1" ht="12.75">
      <c r="A54"/>
      <c r="B54"/>
      <c r="C54" s="321"/>
      <c r="D54"/>
      <c r="E54"/>
      <c r="F54"/>
      <c r="G54" s="263">
        <f t="shared" ref="G54" si="28">E54-F54</f>
        <v>0</v>
      </c>
      <c r="H54" s="279" t="e">
        <f t="shared" ref="H54" si="29">ROUND(G54/E54,10)</f>
        <v>#DIV/0!</v>
      </c>
      <c r="I54"/>
      <c r="J54"/>
      <c r="K54" s="263">
        <f t="shared" ref="K54" si="30">I54-J54</f>
        <v>0</v>
      </c>
      <c r="L54" s="279" t="e">
        <f t="shared" ref="L54" si="31">ROUND(K54/I54,10)</f>
        <v>#DIV/0!</v>
      </c>
      <c r="M54"/>
      <c r="N54"/>
      <c r="O54" s="263">
        <f t="shared" ref="O54" si="32">M54-N54</f>
        <v>0</v>
      </c>
      <c r="P54" s="279" t="e">
        <f t="shared" ref="P54" si="33">ROUND(O54/M54,10)</f>
        <v>#DIV/0!</v>
      </c>
      <c r="Q54"/>
      <c r="R54"/>
      <c r="S54" s="263">
        <f t="shared" ref="S54" si="34">Q54-R54</f>
        <v>0</v>
      </c>
      <c r="T54" s="279" t="e">
        <f t="shared" ref="T54" si="35">ROUND(S54/Q54,10)</f>
        <v>#DIV/0!</v>
      </c>
      <c r="U54" s="158"/>
    </row>
    <row r="55" spans="1:21" s="69" customFormat="1" ht="15">
      <c r="A55" s="316"/>
      <c r="B55" s="316"/>
      <c r="C55" s="325"/>
      <c r="D55" s="316"/>
      <c r="E55" s="316"/>
      <c r="F55" s="316"/>
      <c r="G55" s="263">
        <f t="shared" si="16"/>
        <v>0</v>
      </c>
      <c r="H55" s="279" t="e">
        <f t="shared" si="17"/>
        <v>#DIV/0!</v>
      </c>
      <c r="I55" s="316"/>
      <c r="J55" s="316"/>
      <c r="K55" s="263">
        <f t="shared" si="18"/>
        <v>0</v>
      </c>
      <c r="L55" s="279" t="e">
        <f t="shared" si="19"/>
        <v>#DIV/0!</v>
      </c>
      <c r="M55" s="316"/>
      <c r="N55" s="316"/>
      <c r="O55" s="263">
        <f t="shared" si="4"/>
        <v>0</v>
      </c>
      <c r="P55" s="279" t="e">
        <f t="shared" si="5"/>
        <v>#DIV/0!</v>
      </c>
      <c r="Q55" s="316"/>
      <c r="R55" s="316"/>
      <c r="S55" s="263">
        <f t="shared" si="6"/>
        <v>0</v>
      </c>
      <c r="T55" s="279" t="e">
        <f t="shared" si="7"/>
        <v>#DIV/0!</v>
      </c>
      <c r="U55" s="158"/>
    </row>
    <row r="56" spans="1:21" s="69" customFormat="1" ht="15">
      <c r="A56" s="316"/>
      <c r="B56" s="316"/>
      <c r="C56" s="325"/>
      <c r="D56" s="316"/>
      <c r="E56" s="316"/>
      <c r="F56" s="316"/>
      <c r="G56" s="263">
        <f t="shared" si="16"/>
        <v>0</v>
      </c>
      <c r="H56" s="279" t="e">
        <f t="shared" si="17"/>
        <v>#DIV/0!</v>
      </c>
      <c r="I56" s="316"/>
      <c r="J56" s="316"/>
      <c r="K56" s="263">
        <f t="shared" si="18"/>
        <v>0</v>
      </c>
      <c r="L56" s="279" t="e">
        <f t="shared" si="19"/>
        <v>#DIV/0!</v>
      </c>
      <c r="M56" s="316"/>
      <c r="N56" s="316"/>
      <c r="O56" s="263">
        <f t="shared" si="4"/>
        <v>0</v>
      </c>
      <c r="P56" s="279" t="e">
        <f t="shared" si="5"/>
        <v>#DIV/0!</v>
      </c>
      <c r="Q56" s="316"/>
      <c r="R56" s="316"/>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531476.38199999998</v>
      </c>
      <c r="F61" s="275">
        <f>SUM(F2:F60)</f>
        <v>531476.38199999998</v>
      </c>
      <c r="G61" s="169">
        <f>SUM(G2:G60)</f>
        <v>0</v>
      </c>
      <c r="H61" s="279">
        <f>ROUND(G61/E61,10)</f>
        <v>0</v>
      </c>
      <c r="I61" s="168">
        <f>SUM(I2:I60)</f>
        <v>16003.109999999999</v>
      </c>
      <c r="J61" s="169">
        <f>SUM(J2:J60)</f>
        <v>16003.109999999999</v>
      </c>
      <c r="K61" s="169">
        <f>SUM(K2:K60)</f>
        <v>0</v>
      </c>
      <c r="L61" s="280">
        <f>ROUND(K61/I61,10)</f>
        <v>0</v>
      </c>
      <c r="M61" s="168">
        <f>SUM(M2:M60)</f>
        <v>3034.5699999999997</v>
      </c>
      <c r="N61" s="169">
        <f>SUM(N2:N60)</f>
        <v>3034.5699999999997</v>
      </c>
      <c r="O61" s="169">
        <f>SUM(O2:O60)</f>
        <v>0</v>
      </c>
      <c r="P61" s="280">
        <f>ROUND(O61/M61,10)</f>
        <v>0</v>
      </c>
      <c r="Q61" s="168">
        <f>SUM(Q2:Q60)</f>
        <v>-90.44</v>
      </c>
      <c r="R61" s="169">
        <f>SUM(R2:R60)</f>
        <v>-90.44</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50.16</v>
      </c>
      <c r="E2" s="316">
        <v>50.16</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50.16</v>
      </c>
      <c r="E8" s="269">
        <f>SUM(E2:E7)</f>
        <v>50.16</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421</v>
      </c>
      <c r="C2" s="316">
        <v>3050</v>
      </c>
      <c r="D2" s="320">
        <v>43600</v>
      </c>
      <c r="E2" s="316" t="s">
        <v>436</v>
      </c>
      <c r="F2" s="316">
        <v>869.25</v>
      </c>
      <c r="G2" s="316"/>
      <c r="H2" s="202">
        <f t="shared" ref="H2:H63" si="0">F2-G2</f>
        <v>869.25</v>
      </c>
      <c r="I2" s="285">
        <f t="shared" ref="I2:I63" si="1">ROUND(H2/F2,10)</f>
        <v>1</v>
      </c>
      <c r="J2">
        <v>977.3</v>
      </c>
      <c r="K2">
        <v>977.3</v>
      </c>
      <c r="L2">
        <v>77.8</v>
      </c>
      <c r="M2"/>
      <c r="N2"/>
      <c r="O2"/>
      <c r="P2" s="202">
        <f t="shared" ref="P2:P63" si="2">J2-N2</f>
        <v>977.3</v>
      </c>
      <c r="Q2" s="283">
        <f>ROUND(P2/J2,10)</f>
        <v>1</v>
      </c>
      <c r="R2" s="202">
        <f>K2-M2</f>
        <v>977.3</v>
      </c>
      <c r="S2" s="283">
        <f>ROUND(R2/K2,10)</f>
        <v>1</v>
      </c>
      <c r="T2" s="202">
        <f>L2-O2</f>
        <v>77.8</v>
      </c>
      <c r="U2" s="283">
        <f>ROUND(T2/L2,10)</f>
        <v>1</v>
      </c>
      <c r="V2" s="8"/>
    </row>
    <row r="3" spans="1:22" ht="15">
      <c r="A3" s="325" t="s">
        <v>332</v>
      </c>
      <c r="B3" s="316" t="s">
        <v>333</v>
      </c>
      <c r="C3" s="316">
        <v>5497</v>
      </c>
      <c r="D3" s="320">
        <v>43521</v>
      </c>
      <c r="E3" s="316" t="s">
        <v>436</v>
      </c>
      <c r="F3" s="316">
        <v>3710.47</v>
      </c>
      <c r="G3" s="316"/>
      <c r="H3" s="202">
        <f t="shared" si="0"/>
        <v>3710.47</v>
      </c>
      <c r="I3" s="285">
        <f t="shared" si="1"/>
        <v>1</v>
      </c>
      <c r="J3">
        <v>4211.01</v>
      </c>
      <c r="K3">
        <v>4211.01</v>
      </c>
      <c r="L3">
        <v>292.76</v>
      </c>
      <c r="M3"/>
      <c r="N3"/>
      <c r="O3"/>
      <c r="P3" s="202">
        <f t="shared" si="2"/>
        <v>4211.01</v>
      </c>
      <c r="Q3" s="283">
        <f t="shared" ref="Q3:Q64" si="3">ROUND(P3/J3,10)</f>
        <v>1</v>
      </c>
      <c r="R3" s="202">
        <f t="shared" ref="R3:R63" si="4">K3-M3</f>
        <v>4211.01</v>
      </c>
      <c r="S3" s="283">
        <f t="shared" ref="S3:S63" si="5">ROUND(R3/K3,10)</f>
        <v>1</v>
      </c>
      <c r="T3" s="202">
        <f t="shared" ref="T3:T63" si="6">L3-O3</f>
        <v>292.76</v>
      </c>
      <c r="U3" s="283">
        <f t="shared" ref="U3:U63" si="7">ROUND(T3/L3,10)</f>
        <v>1</v>
      </c>
      <c r="V3" s="8"/>
    </row>
    <row r="4" spans="1:22" ht="15">
      <c r="A4" s="325" t="s">
        <v>278</v>
      </c>
      <c r="B4" s="316" t="s">
        <v>275</v>
      </c>
      <c r="C4" s="316">
        <v>572720.88</v>
      </c>
      <c r="D4" s="320">
        <v>44256</v>
      </c>
      <c r="E4" s="316" t="s">
        <v>450</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v>622959906</v>
      </c>
      <c r="B5" s="316" t="s">
        <v>399</v>
      </c>
      <c r="C5" s="316">
        <v>64434</v>
      </c>
      <c r="D5" s="320">
        <v>44270</v>
      </c>
      <c r="E5" s="316" t="s">
        <v>440</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626986905</v>
      </c>
      <c r="B6" s="316" t="s">
        <v>395</v>
      </c>
      <c r="C6" s="316">
        <v>14000</v>
      </c>
      <c r="D6" s="320">
        <v>44281</v>
      </c>
      <c r="E6" s="316" t="s">
        <v>440</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698604006</v>
      </c>
      <c r="B7" s="316" t="s">
        <v>431</v>
      </c>
      <c r="C7" s="316">
        <v>8000</v>
      </c>
      <c r="D7" s="320">
        <v>44342</v>
      </c>
      <c r="E7" s="316" t="s">
        <v>440</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403197908</v>
      </c>
      <c r="B8" s="316" t="s">
        <v>327</v>
      </c>
      <c r="C8" s="316">
        <v>1495</v>
      </c>
      <c r="D8" s="320">
        <v>42871</v>
      </c>
      <c r="E8" s="316" t="s">
        <v>436</v>
      </c>
      <c r="F8" s="316">
        <v>788.61</v>
      </c>
      <c r="G8" s="316"/>
      <c r="H8" s="202">
        <f t="shared" si="0"/>
        <v>788.61</v>
      </c>
      <c r="I8" s="285">
        <f t="shared" si="1"/>
        <v>1</v>
      </c>
      <c r="J8">
        <v>861.4</v>
      </c>
      <c r="K8">
        <v>861.4</v>
      </c>
      <c r="L8">
        <v>95.81</v>
      </c>
      <c r="M8"/>
      <c r="N8"/>
      <c r="O8"/>
      <c r="P8" s="202">
        <f t="shared" si="2"/>
        <v>861.4</v>
      </c>
      <c r="Q8" s="283">
        <f t="shared" ref="Q8" si="8">ROUND(P8/J8,10)</f>
        <v>1</v>
      </c>
      <c r="R8" s="202">
        <f t="shared" si="4"/>
        <v>861.4</v>
      </c>
      <c r="S8" s="283">
        <f t="shared" ref="S8" si="9">ROUND(R8/K8,10)</f>
        <v>1</v>
      </c>
      <c r="T8" s="202">
        <f t="shared" si="6"/>
        <v>95.81</v>
      </c>
      <c r="U8" s="283">
        <f t="shared" si="7"/>
        <v>1</v>
      </c>
      <c r="V8" s="8"/>
    </row>
    <row r="9" spans="1:22" ht="15">
      <c r="A9" s="325">
        <v>403197908</v>
      </c>
      <c r="B9" s="316" t="s">
        <v>327</v>
      </c>
      <c r="C9" s="316">
        <v>1930</v>
      </c>
      <c r="D9" s="320">
        <v>43235</v>
      </c>
      <c r="E9" s="316" t="s">
        <v>436</v>
      </c>
      <c r="F9" s="316">
        <v>1323.5</v>
      </c>
      <c r="G9" s="316"/>
      <c r="H9" s="202">
        <f t="shared" si="0"/>
        <v>1323.5</v>
      </c>
      <c r="I9" s="285">
        <f t="shared" si="1"/>
        <v>1</v>
      </c>
      <c r="J9">
        <v>1572.25</v>
      </c>
      <c r="K9">
        <v>1572.25</v>
      </c>
      <c r="L9">
        <v>34.21</v>
      </c>
      <c r="M9"/>
      <c r="N9"/>
      <c r="O9"/>
      <c r="P9" s="202">
        <f t="shared" si="2"/>
        <v>1572.25</v>
      </c>
      <c r="Q9" s="283">
        <f t="shared" si="3"/>
        <v>1</v>
      </c>
      <c r="R9" s="202">
        <f t="shared" si="4"/>
        <v>1572.25</v>
      </c>
      <c r="S9" s="283">
        <f t="shared" si="5"/>
        <v>1</v>
      </c>
      <c r="T9" s="202">
        <f t="shared" si="6"/>
        <v>34.21</v>
      </c>
      <c r="U9" s="283">
        <f t="shared" si="7"/>
        <v>1</v>
      </c>
      <c r="V9" s="8"/>
    </row>
    <row r="10" spans="1:22" ht="15">
      <c r="A10" s="325">
        <v>403197908</v>
      </c>
      <c r="B10" s="316" t="s">
        <v>327</v>
      </c>
      <c r="C10" s="316">
        <v>2330</v>
      </c>
      <c r="D10" s="320">
        <v>43599</v>
      </c>
      <c r="E10" s="316" t="s">
        <v>436</v>
      </c>
      <c r="F10" s="316">
        <v>2058.6999999999998</v>
      </c>
      <c r="G10" s="316"/>
      <c r="H10" s="202">
        <f t="shared" si="0"/>
        <v>2058.6999999999998</v>
      </c>
      <c r="I10" s="285">
        <f t="shared" si="1"/>
        <v>1</v>
      </c>
      <c r="J10">
        <v>2314.8000000000002</v>
      </c>
      <c r="K10">
        <v>2314.8000000000002</v>
      </c>
      <c r="L10">
        <v>184.05</v>
      </c>
      <c r="M10"/>
      <c r="N10"/>
      <c r="O10"/>
      <c r="P10" s="202">
        <f t="shared" si="2"/>
        <v>2314.8000000000002</v>
      </c>
      <c r="Q10" s="283">
        <f t="shared" si="3"/>
        <v>1</v>
      </c>
      <c r="R10" s="202">
        <f t="shared" si="4"/>
        <v>2314.8000000000002</v>
      </c>
      <c r="S10" s="283">
        <f t="shared" si="5"/>
        <v>1</v>
      </c>
      <c r="T10" s="202">
        <f t="shared" si="6"/>
        <v>184.05</v>
      </c>
      <c r="U10" s="283">
        <f t="shared" si="7"/>
        <v>1</v>
      </c>
      <c r="V10" s="8"/>
    </row>
    <row r="11" spans="1:22" ht="15">
      <c r="A11" s="325">
        <v>474184900</v>
      </c>
      <c r="B11" s="316" t="s">
        <v>385</v>
      </c>
      <c r="C11" s="316">
        <v>3329</v>
      </c>
      <c r="D11" s="320">
        <v>42859</v>
      </c>
      <c r="E11" s="316" t="s">
        <v>436</v>
      </c>
      <c r="F11" s="316">
        <v>1053.6300000000001</v>
      </c>
      <c r="G11" s="316"/>
      <c r="H11" s="202">
        <f t="shared" si="0"/>
        <v>1053.6300000000001</v>
      </c>
      <c r="I11" s="285">
        <f t="shared" si="1"/>
        <v>1</v>
      </c>
      <c r="J11">
        <v>1148.6099999999999</v>
      </c>
      <c r="K11">
        <v>1148.6099999999999</v>
      </c>
      <c r="L11">
        <v>130.29</v>
      </c>
      <c r="M11"/>
      <c r="N11"/>
      <c r="O11"/>
      <c r="P11" s="202">
        <f t="shared" si="2"/>
        <v>1148.6099999999999</v>
      </c>
      <c r="Q11" s="283">
        <f t="shared" si="3"/>
        <v>1</v>
      </c>
      <c r="R11" s="202">
        <f t="shared" si="4"/>
        <v>1148.6099999999999</v>
      </c>
      <c r="S11" s="283">
        <f t="shared" si="5"/>
        <v>1</v>
      </c>
      <c r="T11" s="202">
        <f t="shared" si="6"/>
        <v>130.29</v>
      </c>
      <c r="U11" s="283">
        <f t="shared" si="7"/>
        <v>1</v>
      </c>
      <c r="V11" s="8"/>
    </row>
    <row r="12" spans="1:22" ht="15">
      <c r="A12" s="325">
        <v>474184900</v>
      </c>
      <c r="B12" s="316" t="s">
        <v>385</v>
      </c>
      <c r="C12" s="316">
        <v>4299</v>
      </c>
      <c r="D12" s="320">
        <v>43223</v>
      </c>
      <c r="E12" s="316" t="s">
        <v>436</v>
      </c>
      <c r="F12" s="316">
        <v>1417.33</v>
      </c>
      <c r="G12" s="316"/>
      <c r="H12" s="202">
        <f t="shared" si="0"/>
        <v>1417.33</v>
      </c>
      <c r="I12" s="285">
        <f t="shared" si="1"/>
        <v>1</v>
      </c>
      <c r="J12">
        <v>1712.41</v>
      </c>
      <c r="K12">
        <v>1712.41</v>
      </c>
      <c r="L12">
        <v>7.95</v>
      </c>
      <c r="M12"/>
      <c r="N12"/>
      <c r="O12"/>
      <c r="P12" s="202">
        <f t="shared" si="2"/>
        <v>1712.41</v>
      </c>
      <c r="Q12" s="283">
        <f t="shared" si="3"/>
        <v>1</v>
      </c>
      <c r="R12" s="202">
        <f t="shared" si="4"/>
        <v>1712.41</v>
      </c>
      <c r="S12" s="283">
        <f t="shared" si="5"/>
        <v>1</v>
      </c>
      <c r="T12" s="202">
        <f t="shared" si="6"/>
        <v>7.95</v>
      </c>
      <c r="U12" s="283">
        <f t="shared" si="7"/>
        <v>1</v>
      </c>
      <c r="V12" s="8"/>
    </row>
    <row r="13" spans="1:22" ht="15">
      <c r="A13" s="325">
        <v>474184900</v>
      </c>
      <c r="B13" s="316" t="s">
        <v>385</v>
      </c>
      <c r="C13" s="316">
        <v>5099</v>
      </c>
      <c r="D13" s="320">
        <v>43587</v>
      </c>
      <c r="E13" s="316" t="s">
        <v>436</v>
      </c>
      <c r="F13" s="316">
        <v>1681.08</v>
      </c>
      <c r="G13" s="316"/>
      <c r="H13" s="202">
        <f t="shared" si="0"/>
        <v>1681.08</v>
      </c>
      <c r="I13" s="285">
        <f t="shared" si="1"/>
        <v>1</v>
      </c>
      <c r="J13">
        <v>1877.09</v>
      </c>
      <c r="K13">
        <v>1877.09</v>
      </c>
      <c r="L13">
        <v>163.4</v>
      </c>
      <c r="M13"/>
      <c r="N13"/>
      <c r="O13"/>
      <c r="P13" s="202">
        <f t="shared" si="2"/>
        <v>1877.09</v>
      </c>
      <c r="Q13" s="283">
        <f t="shared" si="3"/>
        <v>1</v>
      </c>
      <c r="R13" s="202">
        <f t="shared" si="4"/>
        <v>1877.09</v>
      </c>
      <c r="S13" s="283">
        <f t="shared" si="5"/>
        <v>1</v>
      </c>
      <c r="T13" s="202">
        <f t="shared" si="6"/>
        <v>163.4</v>
      </c>
      <c r="U13" s="283">
        <f t="shared" si="7"/>
        <v>1</v>
      </c>
      <c r="V13" s="8"/>
    </row>
    <row r="14" spans="1:22" ht="15">
      <c r="A14" s="325">
        <v>474184900</v>
      </c>
      <c r="B14" s="316" t="s">
        <v>385</v>
      </c>
      <c r="C14" s="316">
        <v>5099</v>
      </c>
      <c r="D14" s="320">
        <v>43985</v>
      </c>
      <c r="E14" s="316" t="s">
        <v>436</v>
      </c>
      <c r="F14" s="316">
        <v>1748.32</v>
      </c>
      <c r="G14" s="316"/>
      <c r="H14" s="202">
        <f t="shared" si="0"/>
        <v>1748.32</v>
      </c>
      <c r="I14" s="285">
        <f t="shared" si="1"/>
        <v>1</v>
      </c>
      <c r="J14">
        <v>1944.74</v>
      </c>
      <c r="K14">
        <v>1944.74</v>
      </c>
      <c r="L14">
        <v>177.37</v>
      </c>
      <c r="M14"/>
      <c r="N14"/>
      <c r="O14"/>
      <c r="P14" s="202">
        <f t="shared" si="2"/>
        <v>1944.74</v>
      </c>
      <c r="Q14" s="283">
        <f t="shared" si="3"/>
        <v>1</v>
      </c>
      <c r="R14" s="202">
        <f t="shared" si="4"/>
        <v>1944.74</v>
      </c>
      <c r="S14" s="283">
        <f t="shared" si="5"/>
        <v>1</v>
      </c>
      <c r="T14" s="202">
        <f t="shared" si="6"/>
        <v>177.37</v>
      </c>
      <c r="U14" s="283">
        <f t="shared" si="7"/>
        <v>1</v>
      </c>
      <c r="V14" s="8"/>
    </row>
    <row r="15" spans="1:22" ht="15">
      <c r="A15" s="325">
        <v>533004909</v>
      </c>
      <c r="B15" s="316" t="s">
        <v>357</v>
      </c>
      <c r="C15" s="316">
        <v>6807</v>
      </c>
      <c r="D15" s="320">
        <v>43616</v>
      </c>
      <c r="E15" s="316" t="s">
        <v>436</v>
      </c>
      <c r="F15" s="316">
        <v>663.68</v>
      </c>
      <c r="G15" s="316"/>
      <c r="H15" s="202">
        <f t="shared" si="0"/>
        <v>663.68</v>
      </c>
      <c r="I15" s="285">
        <f t="shared" si="1"/>
        <v>1</v>
      </c>
      <c r="J15">
        <v>739.51</v>
      </c>
      <c r="K15">
        <v>739.51</v>
      </c>
      <c r="L15">
        <v>66.06</v>
      </c>
      <c r="M15"/>
      <c r="N15"/>
      <c r="O15"/>
      <c r="P15" s="202">
        <f t="shared" si="2"/>
        <v>739.51</v>
      </c>
      <c r="Q15" s="283">
        <f t="shared" si="3"/>
        <v>1</v>
      </c>
      <c r="R15" s="202">
        <f t="shared" si="4"/>
        <v>739.51</v>
      </c>
      <c r="S15" s="283">
        <f t="shared" si="5"/>
        <v>1</v>
      </c>
      <c r="T15" s="202">
        <f t="shared" si="6"/>
        <v>66.06</v>
      </c>
      <c r="U15" s="283">
        <f t="shared" si="7"/>
        <v>1</v>
      </c>
      <c r="V15" s="8"/>
    </row>
    <row r="16" spans="1:22" ht="15">
      <c r="A16" s="325">
        <v>533004909</v>
      </c>
      <c r="B16" s="316" t="s">
        <v>357</v>
      </c>
      <c r="C16" s="316">
        <v>6807</v>
      </c>
      <c r="D16" s="320">
        <v>43984</v>
      </c>
      <c r="E16" s="316" t="s">
        <v>436</v>
      </c>
      <c r="F16" s="316">
        <v>619.44000000000005</v>
      </c>
      <c r="G16" s="316"/>
      <c r="H16" s="202">
        <f t="shared" si="0"/>
        <v>619.44000000000005</v>
      </c>
      <c r="I16" s="285">
        <f t="shared" si="1"/>
        <v>1</v>
      </c>
      <c r="J16">
        <v>684.82</v>
      </c>
      <c r="K16">
        <v>684.82</v>
      </c>
      <c r="L16">
        <v>67.06</v>
      </c>
      <c r="M16"/>
      <c r="N16"/>
      <c r="O16"/>
      <c r="P16" s="202">
        <f t="shared" si="2"/>
        <v>684.82</v>
      </c>
      <c r="Q16" s="283">
        <f t="shared" si="3"/>
        <v>1</v>
      </c>
      <c r="R16" s="202">
        <f t="shared" si="4"/>
        <v>684.82</v>
      </c>
      <c r="S16" s="283">
        <f t="shared" si="5"/>
        <v>1</v>
      </c>
      <c r="T16" s="202">
        <f t="shared" si="6"/>
        <v>67.06</v>
      </c>
      <c r="U16" s="283">
        <f t="shared" si="7"/>
        <v>1</v>
      </c>
      <c r="V16" s="8"/>
    </row>
    <row r="17" spans="1:22" ht="15">
      <c r="A17" s="325">
        <v>545831901</v>
      </c>
      <c r="B17" s="316" t="s">
        <v>448</v>
      </c>
      <c r="C17" s="316">
        <v>6185</v>
      </c>
      <c r="D17" s="320">
        <v>43399</v>
      </c>
      <c r="E17" s="316" t="s">
        <v>436</v>
      </c>
      <c r="F17" s="316">
        <v>343.27</v>
      </c>
      <c r="G17" s="316"/>
      <c r="H17" s="202">
        <f t="shared" si="0"/>
        <v>343.27</v>
      </c>
      <c r="I17" s="285">
        <f t="shared" si="1"/>
        <v>1</v>
      </c>
      <c r="J17">
        <v>394.62</v>
      </c>
      <c r="K17">
        <v>394.62</v>
      </c>
      <c r="L17">
        <v>22.04</v>
      </c>
      <c r="M17"/>
      <c r="N17"/>
      <c r="O17"/>
      <c r="P17" s="202">
        <f t="shared" si="2"/>
        <v>394.62</v>
      </c>
      <c r="Q17" s="283">
        <f t="shared" si="3"/>
        <v>1</v>
      </c>
      <c r="R17" s="202">
        <f t="shared" si="4"/>
        <v>394.62</v>
      </c>
      <c r="S17" s="283">
        <f t="shared" si="5"/>
        <v>1</v>
      </c>
      <c r="T17" s="202">
        <f t="shared" si="6"/>
        <v>22.04</v>
      </c>
      <c r="U17" s="283">
        <f t="shared" si="7"/>
        <v>1</v>
      </c>
      <c r="V17" s="8"/>
    </row>
    <row r="18" spans="1:22" ht="15">
      <c r="A18" s="325">
        <v>575035902</v>
      </c>
      <c r="B18" s="316" t="s">
        <v>449</v>
      </c>
      <c r="C18" s="316">
        <v>16586</v>
      </c>
      <c r="D18" s="320">
        <v>42878</v>
      </c>
      <c r="E18" s="316" t="s">
        <v>436</v>
      </c>
      <c r="F18" s="316">
        <v>349.96</v>
      </c>
      <c r="G18" s="316"/>
      <c r="H18" s="202">
        <f t="shared" si="0"/>
        <v>349.96</v>
      </c>
      <c r="I18" s="285">
        <f t="shared" si="1"/>
        <v>1</v>
      </c>
      <c r="J18">
        <v>391.78</v>
      </c>
      <c r="K18">
        <v>391.78</v>
      </c>
      <c r="L18">
        <v>33</v>
      </c>
      <c r="M18"/>
      <c r="N18"/>
      <c r="O18"/>
      <c r="P18" s="202">
        <f t="shared" si="2"/>
        <v>391.78</v>
      </c>
      <c r="Q18" s="283">
        <f t="shared" si="3"/>
        <v>1</v>
      </c>
      <c r="R18" s="202">
        <f t="shared" si="4"/>
        <v>391.78</v>
      </c>
      <c r="S18" s="283">
        <f t="shared" si="5"/>
        <v>1</v>
      </c>
      <c r="T18" s="202">
        <f t="shared" si="6"/>
        <v>33</v>
      </c>
      <c r="U18" s="283">
        <f t="shared" si="7"/>
        <v>1</v>
      </c>
      <c r="V18" s="8"/>
    </row>
    <row r="19" spans="1:22" ht="15">
      <c r="A19" s="325">
        <v>575035902</v>
      </c>
      <c r="B19" s="316" t="s">
        <v>449</v>
      </c>
      <c r="C19" s="316">
        <v>16586</v>
      </c>
      <c r="D19" s="320">
        <v>42878</v>
      </c>
      <c r="E19" s="316" t="s">
        <v>436</v>
      </c>
      <c r="F19" s="316">
        <v>481.2</v>
      </c>
      <c r="G19" s="316"/>
      <c r="H19" s="202">
        <f t="shared" si="0"/>
        <v>481.2</v>
      </c>
      <c r="I19" s="285">
        <f t="shared" si="1"/>
        <v>1</v>
      </c>
      <c r="J19">
        <v>538.70000000000005</v>
      </c>
      <c r="K19">
        <v>538.70000000000005</v>
      </c>
      <c r="L19">
        <v>45.38</v>
      </c>
      <c r="M19"/>
      <c r="N19"/>
      <c r="O19"/>
      <c r="P19" s="202">
        <f t="shared" si="2"/>
        <v>538.70000000000005</v>
      </c>
      <c r="Q19" s="283">
        <f t="shared" si="3"/>
        <v>1</v>
      </c>
      <c r="R19" s="202">
        <f t="shared" si="4"/>
        <v>538.70000000000005</v>
      </c>
      <c r="S19" s="283">
        <f t="shared" si="5"/>
        <v>1</v>
      </c>
      <c r="T19" s="202">
        <f t="shared" si="6"/>
        <v>45.38</v>
      </c>
      <c r="U19" s="283">
        <f t="shared" si="7"/>
        <v>1</v>
      </c>
      <c r="V19" s="8"/>
    </row>
    <row r="20" spans="1:22" ht="15">
      <c r="A20" s="325">
        <v>575035902</v>
      </c>
      <c r="B20" s="316" t="s">
        <v>449</v>
      </c>
      <c r="C20" s="316">
        <v>21421</v>
      </c>
      <c r="D20" s="320">
        <v>43249</v>
      </c>
      <c r="E20" s="316" t="s">
        <v>436</v>
      </c>
      <c r="F20" s="316">
        <v>621.48</v>
      </c>
      <c r="G20" s="316"/>
      <c r="H20" s="202">
        <f t="shared" si="0"/>
        <v>621.48</v>
      </c>
      <c r="I20" s="285">
        <f t="shared" si="1"/>
        <v>1</v>
      </c>
      <c r="J20">
        <v>724.3</v>
      </c>
      <c r="K20">
        <v>724.3</v>
      </c>
      <c r="L20">
        <v>30.05</v>
      </c>
      <c r="M20"/>
      <c r="N20"/>
      <c r="O20"/>
      <c r="P20" s="202">
        <f t="shared" si="2"/>
        <v>724.3</v>
      </c>
      <c r="Q20" s="283">
        <f t="shared" si="3"/>
        <v>1</v>
      </c>
      <c r="R20" s="202">
        <f t="shared" si="4"/>
        <v>724.3</v>
      </c>
      <c r="S20" s="283">
        <f t="shared" si="5"/>
        <v>1</v>
      </c>
      <c r="T20" s="202">
        <f t="shared" si="6"/>
        <v>30.05</v>
      </c>
      <c r="U20" s="283">
        <f t="shared" si="7"/>
        <v>1</v>
      </c>
      <c r="V20" s="8"/>
    </row>
    <row r="21" spans="1:22" ht="15">
      <c r="A21" s="325">
        <v>588950907</v>
      </c>
      <c r="B21" s="316" t="s">
        <v>366</v>
      </c>
      <c r="C21" s="316">
        <v>26729</v>
      </c>
      <c r="D21" s="320">
        <v>44257</v>
      </c>
      <c r="E21" s="316" t="s">
        <v>436</v>
      </c>
      <c r="F21" s="316">
        <v>1550.95</v>
      </c>
      <c r="G21" s="316"/>
      <c r="H21" s="202">
        <f t="shared" si="0"/>
        <v>1550.95</v>
      </c>
      <c r="I21" s="285">
        <f t="shared" si="1"/>
        <v>1</v>
      </c>
      <c r="J21">
        <v>1882.54</v>
      </c>
      <c r="K21">
        <v>1882.54</v>
      </c>
      <c r="L21">
        <v>0</v>
      </c>
      <c r="M21"/>
      <c r="N21"/>
      <c r="O21"/>
      <c r="P21" s="202">
        <f t="shared" si="2"/>
        <v>1882.54</v>
      </c>
      <c r="Q21" s="283">
        <f t="shared" si="3"/>
        <v>1</v>
      </c>
      <c r="R21" s="202">
        <f t="shared" si="4"/>
        <v>1882.54</v>
      </c>
      <c r="S21" s="283">
        <f t="shared" si="5"/>
        <v>1</v>
      </c>
      <c r="T21" s="202">
        <f t="shared" si="6"/>
        <v>0</v>
      </c>
      <c r="U21" s="283" t="e">
        <f t="shared" si="7"/>
        <v>#DIV/0!</v>
      </c>
      <c r="V21" s="8"/>
    </row>
    <row r="22" spans="1:22" ht="15">
      <c r="A22" s="325">
        <v>588950907</v>
      </c>
      <c r="B22" s="316" t="s">
        <v>366</v>
      </c>
      <c r="C22" s="316">
        <v>26729</v>
      </c>
      <c r="D22" s="320">
        <v>43522</v>
      </c>
      <c r="E22" s="316" t="s">
        <v>436</v>
      </c>
      <c r="F22" s="316">
        <v>1903.44</v>
      </c>
      <c r="G22" s="316"/>
      <c r="H22" s="202">
        <f t="shared" si="0"/>
        <v>1903.44</v>
      </c>
      <c r="I22" s="285">
        <f t="shared" si="1"/>
        <v>1</v>
      </c>
      <c r="J22">
        <v>2158.41</v>
      </c>
      <c r="K22">
        <v>2158.41</v>
      </c>
      <c r="L22">
        <v>151.99</v>
      </c>
      <c r="M22"/>
      <c r="N22"/>
      <c r="O22"/>
      <c r="P22" s="202">
        <f t="shared" si="2"/>
        <v>2158.41</v>
      </c>
      <c r="Q22" s="283">
        <f t="shared" si="3"/>
        <v>1</v>
      </c>
      <c r="R22" s="202">
        <f t="shared" si="4"/>
        <v>2158.41</v>
      </c>
      <c r="S22" s="283">
        <f t="shared" si="5"/>
        <v>1</v>
      </c>
      <c r="T22" s="202">
        <f t="shared" si="6"/>
        <v>151.99</v>
      </c>
      <c r="U22" s="283">
        <f t="shared" si="7"/>
        <v>1</v>
      </c>
      <c r="V22" s="8"/>
    </row>
    <row r="23" spans="1:22" ht="15">
      <c r="A23" s="325">
        <v>588950907</v>
      </c>
      <c r="B23" s="316" t="s">
        <v>366</v>
      </c>
      <c r="C23" s="316">
        <v>26729</v>
      </c>
      <c r="D23" s="320">
        <v>43886</v>
      </c>
      <c r="E23" s="316" t="s">
        <v>436</v>
      </c>
      <c r="F23" s="316">
        <v>1903.44</v>
      </c>
      <c r="G23" s="316"/>
      <c r="H23" s="202">
        <f t="shared" si="0"/>
        <v>1903.44</v>
      </c>
      <c r="I23" s="285">
        <f t="shared" si="1"/>
        <v>1</v>
      </c>
      <c r="J23">
        <v>2065.61</v>
      </c>
      <c r="K23">
        <v>2065.61</v>
      </c>
      <c r="L23">
        <v>244.79</v>
      </c>
      <c r="M23"/>
      <c r="N23"/>
      <c r="O23"/>
      <c r="P23" s="202">
        <f t="shared" si="2"/>
        <v>2065.61</v>
      </c>
      <c r="Q23" s="283">
        <f t="shared" si="3"/>
        <v>1</v>
      </c>
      <c r="R23" s="202">
        <f t="shared" si="4"/>
        <v>2065.61</v>
      </c>
      <c r="S23" s="283">
        <f t="shared" si="5"/>
        <v>1</v>
      </c>
      <c r="T23" s="202">
        <f t="shared" si="6"/>
        <v>244.79</v>
      </c>
      <c r="U23" s="283">
        <f t="shared" si="7"/>
        <v>1</v>
      </c>
      <c r="V23" s="8"/>
    </row>
    <row r="24" spans="1:22" ht="15">
      <c r="A24" s="325" t="s">
        <v>348</v>
      </c>
      <c r="B24" s="316" t="s">
        <v>349</v>
      </c>
      <c r="C24" s="316">
        <v>25737</v>
      </c>
      <c r="D24" s="320">
        <v>44270</v>
      </c>
      <c r="E24" s="316" t="s">
        <v>450</v>
      </c>
      <c r="F24" s="316">
        <v>0</v>
      </c>
      <c r="G24" s="316"/>
      <c r="H24" s="202">
        <f t="shared" si="0"/>
        <v>0</v>
      </c>
      <c r="I24" s="285" t="e">
        <f t="shared" si="1"/>
        <v>#DIV/0!</v>
      </c>
      <c r="J24">
        <v>0</v>
      </c>
      <c r="K24">
        <v>0</v>
      </c>
      <c r="L24">
        <v>0</v>
      </c>
      <c r="M24"/>
      <c r="N24"/>
      <c r="O24"/>
      <c r="P24" s="202">
        <f t="shared" si="2"/>
        <v>0</v>
      </c>
      <c r="Q24" s="283" t="e">
        <f t="shared" si="3"/>
        <v>#DIV/0!</v>
      </c>
      <c r="R24" s="202">
        <f t="shared" si="4"/>
        <v>0</v>
      </c>
      <c r="S24" s="283" t="e">
        <f t="shared" si="5"/>
        <v>#DIV/0!</v>
      </c>
      <c r="T24" s="202">
        <f t="shared" si="6"/>
        <v>0</v>
      </c>
      <c r="U24" s="283" t="e">
        <f t="shared" si="7"/>
        <v>#DIV/0!</v>
      </c>
      <c r="V24" s="8"/>
    </row>
    <row r="25" spans="1:22" ht="15">
      <c r="A25" s="325">
        <v>803054204</v>
      </c>
      <c r="B25" s="316" t="s">
        <v>401</v>
      </c>
      <c r="C25" s="316">
        <v>3900</v>
      </c>
      <c r="D25" s="320">
        <v>42877</v>
      </c>
      <c r="E25" s="316" t="s">
        <v>450</v>
      </c>
      <c r="F25" s="316">
        <v>1542</v>
      </c>
      <c r="G25" s="316"/>
      <c r="H25" s="202">
        <f t="shared" si="0"/>
        <v>1542</v>
      </c>
      <c r="I25" s="285">
        <f t="shared" si="1"/>
        <v>1</v>
      </c>
      <c r="J25">
        <v>1542</v>
      </c>
      <c r="K25">
        <v>1542</v>
      </c>
      <c r="L25">
        <v>0</v>
      </c>
      <c r="M25"/>
      <c r="N25"/>
      <c r="O25"/>
      <c r="P25" s="202">
        <f t="shared" si="2"/>
        <v>1542</v>
      </c>
      <c r="Q25" s="283">
        <f t="shared" si="3"/>
        <v>1</v>
      </c>
      <c r="R25" s="202">
        <f t="shared" si="4"/>
        <v>1542</v>
      </c>
      <c r="S25" s="283">
        <f t="shared" si="5"/>
        <v>1</v>
      </c>
      <c r="T25" s="202">
        <f t="shared" si="6"/>
        <v>0</v>
      </c>
      <c r="U25" s="283" t="e">
        <f t="shared" si="7"/>
        <v>#DIV/0!</v>
      </c>
      <c r="V25" s="8"/>
    </row>
    <row r="26" spans="1:22" ht="15">
      <c r="A26" s="325">
        <v>803054204</v>
      </c>
      <c r="B26" s="316" t="s">
        <v>401</v>
      </c>
      <c r="C26" s="316">
        <v>5050</v>
      </c>
      <c r="D26" s="320">
        <v>43249</v>
      </c>
      <c r="E26" s="316" t="s">
        <v>450</v>
      </c>
      <c r="F26" s="316">
        <v>2149.5300000000002</v>
      </c>
      <c r="G26" s="316"/>
      <c r="H26" s="202">
        <f t="shared" si="0"/>
        <v>2149.5300000000002</v>
      </c>
      <c r="I26" s="285">
        <f t="shared" si="1"/>
        <v>1</v>
      </c>
      <c r="J26">
        <v>2149.5300000000002</v>
      </c>
      <c r="K26">
        <v>2149.5300000000002</v>
      </c>
      <c r="L26">
        <v>0</v>
      </c>
      <c r="M26"/>
      <c r="N26"/>
      <c r="O26"/>
      <c r="P26" s="202">
        <f t="shared" si="2"/>
        <v>2149.5300000000002</v>
      </c>
      <c r="Q26" s="283">
        <f t="shared" si="3"/>
        <v>1</v>
      </c>
      <c r="R26" s="202">
        <f t="shared" si="4"/>
        <v>2149.5300000000002</v>
      </c>
      <c r="S26" s="283">
        <f t="shared" si="5"/>
        <v>1</v>
      </c>
      <c r="T26" s="202">
        <f t="shared" si="6"/>
        <v>0</v>
      </c>
      <c r="U26" s="283" t="e">
        <f t="shared" si="7"/>
        <v>#DIV/0!</v>
      </c>
      <c r="V26" s="8"/>
    </row>
    <row r="27" spans="1:22" ht="15">
      <c r="A27" s="325">
        <v>803054204</v>
      </c>
      <c r="B27" s="316" t="s">
        <v>401</v>
      </c>
      <c r="C27" s="316">
        <v>8380</v>
      </c>
      <c r="D27" s="320">
        <v>43613</v>
      </c>
      <c r="E27" s="316" t="s">
        <v>450</v>
      </c>
      <c r="F27" s="316">
        <v>3610.45</v>
      </c>
      <c r="G27" s="316"/>
      <c r="H27" s="202">
        <f t="shared" si="0"/>
        <v>3610.45</v>
      </c>
      <c r="I27" s="285">
        <f t="shared" si="1"/>
        <v>1</v>
      </c>
      <c r="J27">
        <v>3610.45</v>
      </c>
      <c r="K27">
        <v>3610.45</v>
      </c>
      <c r="L27">
        <v>0</v>
      </c>
      <c r="M27"/>
      <c r="N27"/>
      <c r="O27"/>
      <c r="P27" s="202">
        <f t="shared" si="2"/>
        <v>3610.45</v>
      </c>
      <c r="Q27" s="283">
        <f t="shared" si="3"/>
        <v>1</v>
      </c>
      <c r="R27" s="202">
        <f t="shared" si="4"/>
        <v>3610.45</v>
      </c>
      <c r="S27" s="283">
        <f t="shared" si="5"/>
        <v>1</v>
      </c>
      <c r="T27" s="202">
        <f t="shared" si="6"/>
        <v>0</v>
      </c>
      <c r="U27" s="283" t="e">
        <f t="shared" si="7"/>
        <v>#DIV/0!</v>
      </c>
      <c r="V27" s="8"/>
    </row>
    <row r="28" spans="1:22" ht="15">
      <c r="A28" s="325">
        <v>803054204</v>
      </c>
      <c r="B28" s="316" t="s">
        <v>401</v>
      </c>
      <c r="C28" s="316">
        <v>6980</v>
      </c>
      <c r="D28" s="320">
        <v>43984</v>
      </c>
      <c r="E28" s="316" t="s">
        <v>450</v>
      </c>
      <c r="F28" s="316">
        <v>3116.68</v>
      </c>
      <c r="G28" s="316"/>
      <c r="H28" s="202">
        <f t="shared" si="0"/>
        <v>3116.68</v>
      </c>
      <c r="I28" s="285">
        <f t="shared" si="1"/>
        <v>1</v>
      </c>
      <c r="J28">
        <v>3116.68</v>
      </c>
      <c r="K28">
        <v>3116.68</v>
      </c>
      <c r="L28">
        <v>0</v>
      </c>
      <c r="M28"/>
      <c r="N28"/>
      <c r="O28"/>
      <c r="P28" s="202">
        <f t="shared" si="2"/>
        <v>3116.68</v>
      </c>
      <c r="Q28" s="283">
        <f t="shared" si="3"/>
        <v>1</v>
      </c>
      <c r="R28" s="202">
        <f t="shared" si="4"/>
        <v>3116.68</v>
      </c>
      <c r="S28" s="283">
        <f t="shared" si="5"/>
        <v>1</v>
      </c>
      <c r="T28" s="202">
        <f t="shared" si="6"/>
        <v>0</v>
      </c>
      <c r="U28" s="283" t="e">
        <f t="shared" si="7"/>
        <v>#DIV/0!</v>
      </c>
      <c r="V28" s="8"/>
    </row>
    <row r="29" spans="1:22" ht="15">
      <c r="A29" s="325">
        <v>712459908</v>
      </c>
      <c r="B29" s="316" t="s">
        <v>343</v>
      </c>
      <c r="C29" s="316">
        <v>3260</v>
      </c>
      <c r="D29" s="320">
        <v>43591</v>
      </c>
      <c r="E29" s="316" t="s">
        <v>434</v>
      </c>
      <c r="F29" s="316">
        <v>6846</v>
      </c>
      <c r="G29" s="316"/>
      <c r="H29" s="202">
        <f t="shared" si="0"/>
        <v>6846</v>
      </c>
      <c r="I29" s="285">
        <f t="shared" si="1"/>
        <v>1</v>
      </c>
      <c r="J29">
        <v>6717.03</v>
      </c>
      <c r="K29">
        <v>6717.03</v>
      </c>
      <c r="L29">
        <v>845.1</v>
      </c>
      <c r="M29"/>
      <c r="N29"/>
      <c r="O29"/>
      <c r="P29" s="202">
        <f t="shared" si="2"/>
        <v>6717.03</v>
      </c>
      <c r="Q29" s="283">
        <f t="shared" si="3"/>
        <v>1</v>
      </c>
      <c r="R29" s="202">
        <f t="shared" si="4"/>
        <v>6717.03</v>
      </c>
      <c r="S29" s="283">
        <f t="shared" si="5"/>
        <v>1</v>
      </c>
      <c r="T29" s="202">
        <f t="shared" si="6"/>
        <v>845.1</v>
      </c>
      <c r="U29" s="283">
        <f t="shared" si="7"/>
        <v>1</v>
      </c>
      <c r="V29" s="8"/>
    </row>
    <row r="30" spans="1:22" ht="15">
      <c r="A30" s="325">
        <v>712459908</v>
      </c>
      <c r="B30" s="316" t="s">
        <v>343</v>
      </c>
      <c r="C30" s="316">
        <v>3260</v>
      </c>
      <c r="D30" s="320">
        <v>43951</v>
      </c>
      <c r="E30" s="316" t="s">
        <v>434</v>
      </c>
      <c r="F30" s="316">
        <v>7302.4</v>
      </c>
      <c r="G30" s="316"/>
      <c r="H30" s="202">
        <f t="shared" si="0"/>
        <v>7302.4</v>
      </c>
      <c r="I30" s="285">
        <f t="shared" si="1"/>
        <v>1</v>
      </c>
      <c r="J30">
        <v>7489.26</v>
      </c>
      <c r="K30">
        <v>7489.26</v>
      </c>
      <c r="L30">
        <v>577.02</v>
      </c>
      <c r="M30"/>
      <c r="N30"/>
      <c r="O30"/>
      <c r="P30" s="202">
        <f t="shared" si="2"/>
        <v>7489.26</v>
      </c>
      <c r="Q30" s="283">
        <f t="shared" si="3"/>
        <v>1</v>
      </c>
      <c r="R30" s="202">
        <f t="shared" si="4"/>
        <v>7489.26</v>
      </c>
      <c r="S30" s="283">
        <f t="shared" si="5"/>
        <v>1</v>
      </c>
      <c r="T30" s="202">
        <f t="shared" si="6"/>
        <v>577.02</v>
      </c>
      <c r="U30" s="283">
        <f t="shared" si="7"/>
        <v>1</v>
      </c>
      <c r="V30" s="8"/>
    </row>
    <row r="31" spans="1:22" ht="15">
      <c r="A31" s="325">
        <v>717158901</v>
      </c>
      <c r="B31" s="316" t="s">
        <v>355</v>
      </c>
      <c r="C31" s="316">
        <v>25642</v>
      </c>
      <c r="D31" s="320">
        <v>43962</v>
      </c>
      <c r="E31" s="316" t="s">
        <v>434</v>
      </c>
      <c r="F31" s="316">
        <v>622.84</v>
      </c>
      <c r="G31" s="316"/>
      <c r="H31" s="202">
        <f t="shared" si="0"/>
        <v>622.84</v>
      </c>
      <c r="I31" s="285">
        <f t="shared" si="1"/>
        <v>1</v>
      </c>
      <c r="J31">
        <v>637.02</v>
      </c>
      <c r="K31">
        <v>637.02</v>
      </c>
      <c r="L31">
        <v>50.97</v>
      </c>
      <c r="M31"/>
      <c r="N31"/>
      <c r="O31"/>
      <c r="P31" s="202">
        <f t="shared" si="2"/>
        <v>637.02</v>
      </c>
      <c r="Q31" s="283">
        <f t="shared" si="3"/>
        <v>1</v>
      </c>
      <c r="R31" s="202">
        <f t="shared" si="4"/>
        <v>637.02</v>
      </c>
      <c r="S31" s="283">
        <f t="shared" si="5"/>
        <v>1</v>
      </c>
      <c r="T31" s="202">
        <f t="shared" si="6"/>
        <v>50.97</v>
      </c>
      <c r="U31" s="283">
        <f t="shared" si="7"/>
        <v>1</v>
      </c>
      <c r="V31" s="8"/>
    </row>
    <row r="32" spans="1:22" ht="15">
      <c r="A32" s="325">
        <v>717158901</v>
      </c>
      <c r="B32" s="316" t="s">
        <v>355</v>
      </c>
      <c r="C32" s="316">
        <v>25642</v>
      </c>
      <c r="D32" s="320">
        <v>44172</v>
      </c>
      <c r="E32" s="316" t="s">
        <v>434</v>
      </c>
      <c r="F32" s="316">
        <v>622.84</v>
      </c>
      <c r="G32" s="316"/>
      <c r="H32" s="202">
        <f t="shared" si="0"/>
        <v>622.84</v>
      </c>
      <c r="I32" s="285">
        <f t="shared" si="1"/>
        <v>1</v>
      </c>
      <c r="J32">
        <v>699.43</v>
      </c>
      <c r="K32">
        <v>699.43</v>
      </c>
      <c r="L32">
        <v>-11.44</v>
      </c>
      <c r="M32"/>
      <c r="N32"/>
      <c r="O32"/>
      <c r="P32" s="202">
        <f t="shared" si="2"/>
        <v>699.43</v>
      </c>
      <c r="Q32" s="283">
        <f t="shared" si="3"/>
        <v>1</v>
      </c>
      <c r="R32" s="202">
        <f t="shared" si="4"/>
        <v>699.43</v>
      </c>
      <c r="S32" s="283">
        <f t="shared" si="5"/>
        <v>1</v>
      </c>
      <c r="T32" s="202">
        <f t="shared" si="6"/>
        <v>-11.44</v>
      </c>
      <c r="U32" s="283">
        <f t="shared" si="7"/>
        <v>1</v>
      </c>
      <c r="V32" s="8"/>
    </row>
    <row r="33" spans="1:22" ht="15">
      <c r="A33" s="325">
        <v>733337901</v>
      </c>
      <c r="B33" s="316" t="s">
        <v>381</v>
      </c>
      <c r="C33" s="316">
        <v>3335</v>
      </c>
      <c r="D33" s="320">
        <v>43956</v>
      </c>
      <c r="E33" s="316" t="s">
        <v>434</v>
      </c>
      <c r="F33" s="316">
        <v>1604.97</v>
      </c>
      <c r="G33" s="316"/>
      <c r="H33" s="202">
        <f t="shared" si="0"/>
        <v>1604.97</v>
      </c>
      <c r="I33" s="285">
        <f t="shared" si="1"/>
        <v>1</v>
      </c>
      <c r="J33">
        <v>1662.92</v>
      </c>
      <c r="K33">
        <v>1662.92</v>
      </c>
      <c r="L33">
        <v>109.94</v>
      </c>
      <c r="M33"/>
      <c r="N33"/>
      <c r="O33"/>
      <c r="P33" s="202">
        <f t="shared" si="2"/>
        <v>1662.92</v>
      </c>
      <c r="Q33" s="283">
        <f t="shared" si="3"/>
        <v>1</v>
      </c>
      <c r="R33" s="202">
        <f t="shared" si="4"/>
        <v>1662.92</v>
      </c>
      <c r="S33" s="283">
        <f t="shared" si="5"/>
        <v>1</v>
      </c>
      <c r="T33" s="202">
        <f t="shared" si="6"/>
        <v>109.94</v>
      </c>
      <c r="U33" s="283">
        <f t="shared" si="7"/>
        <v>1</v>
      </c>
      <c r="V33" s="8"/>
    </row>
    <row r="34" spans="1:22" ht="15">
      <c r="A34" s="325" t="s">
        <v>416</v>
      </c>
      <c r="B34" s="316" t="s">
        <v>417</v>
      </c>
      <c r="C34" s="316">
        <v>2852</v>
      </c>
      <c r="D34" s="320">
        <v>42877</v>
      </c>
      <c r="E34" s="316" t="s">
        <v>436</v>
      </c>
      <c r="F34" s="316">
        <v>639.38</v>
      </c>
      <c r="G34" s="316"/>
      <c r="H34" s="202">
        <f t="shared" si="0"/>
        <v>639.38</v>
      </c>
      <c r="I34" s="285">
        <f t="shared" si="1"/>
        <v>1</v>
      </c>
      <c r="J34">
        <v>711.41</v>
      </c>
      <c r="K34">
        <v>711.41</v>
      </c>
      <c r="L34">
        <v>64.67</v>
      </c>
      <c r="M34"/>
      <c r="N34"/>
      <c r="O34"/>
      <c r="P34" s="202">
        <f t="shared" si="2"/>
        <v>711.41</v>
      </c>
      <c r="Q34" s="283">
        <f t="shared" si="3"/>
        <v>1</v>
      </c>
      <c r="R34" s="202">
        <f t="shared" si="4"/>
        <v>711.41</v>
      </c>
      <c r="S34" s="283">
        <f t="shared" si="5"/>
        <v>1</v>
      </c>
      <c r="T34" s="202">
        <f t="shared" si="6"/>
        <v>64.67</v>
      </c>
      <c r="U34" s="283">
        <f t="shared" si="7"/>
        <v>1</v>
      </c>
      <c r="V34" s="8"/>
    </row>
    <row r="35" spans="1:22" ht="15">
      <c r="A35" s="325" t="s">
        <v>416</v>
      </c>
      <c r="B35" s="316" t="s">
        <v>417</v>
      </c>
      <c r="C35" s="316">
        <v>3682</v>
      </c>
      <c r="D35" s="320">
        <v>43242</v>
      </c>
      <c r="E35" s="316" t="s">
        <v>436</v>
      </c>
      <c r="F35" s="316">
        <v>854.59</v>
      </c>
      <c r="G35" s="316"/>
      <c r="H35" s="202">
        <f t="shared" si="0"/>
        <v>854.59</v>
      </c>
      <c r="I35" s="285">
        <f t="shared" si="1"/>
        <v>1</v>
      </c>
      <c r="J35">
        <v>1007.73</v>
      </c>
      <c r="K35">
        <v>1007.73</v>
      </c>
      <c r="L35">
        <v>29.57</v>
      </c>
      <c r="M35"/>
      <c r="N35"/>
      <c r="O35"/>
      <c r="P35" s="202">
        <f t="shared" si="2"/>
        <v>1007.73</v>
      </c>
      <c r="Q35" s="283">
        <f t="shared" si="3"/>
        <v>1</v>
      </c>
      <c r="R35" s="202">
        <f t="shared" si="4"/>
        <v>1007.73</v>
      </c>
      <c r="S35" s="283">
        <f t="shared" si="5"/>
        <v>1</v>
      </c>
      <c r="T35" s="202">
        <f t="shared" si="6"/>
        <v>29.57</v>
      </c>
      <c r="U35" s="283">
        <f t="shared" si="7"/>
        <v>1</v>
      </c>
      <c r="V35" s="8"/>
    </row>
    <row r="36" spans="1:22" ht="15">
      <c r="A36" s="325" t="s">
        <v>416</v>
      </c>
      <c r="B36" s="316" t="s">
        <v>417</v>
      </c>
      <c r="C36" s="316">
        <v>8805</v>
      </c>
      <c r="D36" s="320">
        <v>43612</v>
      </c>
      <c r="E36" s="316" t="s">
        <v>436</v>
      </c>
      <c r="F36" s="316">
        <v>2090.09</v>
      </c>
      <c r="G36" s="316"/>
      <c r="H36" s="202">
        <f t="shared" ref="H36:H49" si="10">F36-G36</f>
        <v>2090.09</v>
      </c>
      <c r="I36" s="285">
        <f t="shared" ref="I36:I49" si="11">ROUND(H36/F36,10)</f>
        <v>1</v>
      </c>
      <c r="J36">
        <v>2330.4499999999998</v>
      </c>
      <c r="K36">
        <v>2330.4499999999998</v>
      </c>
      <c r="L36">
        <v>206.5</v>
      </c>
      <c r="M36"/>
      <c r="N36"/>
      <c r="O36"/>
      <c r="P36" s="202">
        <f t="shared" ref="P36:P49" si="12">J36-N36</f>
        <v>2330.4499999999998</v>
      </c>
      <c r="Q36" s="283">
        <f t="shared" ref="Q36:Q49" si="13">ROUND(P36/J36,10)</f>
        <v>1</v>
      </c>
      <c r="R36" s="202">
        <f t="shared" ref="R36:R49" si="14">K36-M36</f>
        <v>2330.4499999999998</v>
      </c>
      <c r="S36" s="283">
        <f t="shared" ref="S36:S49" si="15">ROUND(R36/K36,10)</f>
        <v>1</v>
      </c>
      <c r="T36" s="202">
        <f t="shared" ref="T36:T49" si="16">L36-O36</f>
        <v>206.5</v>
      </c>
      <c r="U36" s="283">
        <f t="shared" ref="U36:U49" si="17">ROUND(T36/L36,10)</f>
        <v>1</v>
      </c>
      <c r="V36" s="8"/>
    </row>
    <row r="37" spans="1:22" ht="15">
      <c r="A37" s="325" t="s">
        <v>416</v>
      </c>
      <c r="B37" s="316" t="s">
        <v>417</v>
      </c>
      <c r="C37" s="316">
        <v>8805</v>
      </c>
      <c r="D37" s="320">
        <v>44004</v>
      </c>
      <c r="E37" s="316" t="s">
        <v>436</v>
      </c>
      <c r="F37" s="316">
        <v>2206.1999999999998</v>
      </c>
      <c r="G37" s="316"/>
      <c r="H37" s="202">
        <f t="shared" si="10"/>
        <v>2206.1999999999998</v>
      </c>
      <c r="I37" s="285">
        <f t="shared" si="11"/>
        <v>1</v>
      </c>
      <c r="J37">
        <v>2475.25</v>
      </c>
      <c r="K37">
        <v>2475.25</v>
      </c>
      <c r="L37">
        <v>202.64</v>
      </c>
      <c r="M37"/>
      <c r="N37"/>
      <c r="O37"/>
      <c r="P37" s="202">
        <f t="shared" si="12"/>
        <v>2475.25</v>
      </c>
      <c r="Q37" s="283">
        <f t="shared" si="13"/>
        <v>1</v>
      </c>
      <c r="R37" s="202">
        <f t="shared" si="14"/>
        <v>2475.25</v>
      </c>
      <c r="S37" s="283">
        <f t="shared" si="15"/>
        <v>1</v>
      </c>
      <c r="T37" s="202">
        <f t="shared" si="16"/>
        <v>202.64</v>
      </c>
      <c r="U37" s="283">
        <f t="shared" si="17"/>
        <v>1</v>
      </c>
      <c r="V37" s="8"/>
    </row>
    <row r="38" spans="1:22" ht="15">
      <c r="A38" s="325" t="s">
        <v>369</v>
      </c>
      <c r="B38" s="316" t="s">
        <v>370</v>
      </c>
      <c r="C38" s="316">
        <v>6140</v>
      </c>
      <c r="D38" s="320">
        <v>43976</v>
      </c>
      <c r="E38" s="316" t="s">
        <v>434</v>
      </c>
      <c r="F38" s="316">
        <v>805.88</v>
      </c>
      <c r="G38" s="316"/>
      <c r="H38" s="202">
        <f t="shared" si="10"/>
        <v>805.88</v>
      </c>
      <c r="I38" s="285">
        <f t="shared" si="11"/>
        <v>1</v>
      </c>
      <c r="J38">
        <v>835.84</v>
      </c>
      <c r="K38">
        <v>835.84</v>
      </c>
      <c r="L38">
        <v>54.34</v>
      </c>
      <c r="M38"/>
      <c r="N38"/>
      <c r="O38"/>
      <c r="P38" s="202">
        <f t="shared" si="12"/>
        <v>835.84</v>
      </c>
      <c r="Q38" s="283">
        <f t="shared" si="13"/>
        <v>1</v>
      </c>
      <c r="R38" s="202">
        <f t="shared" si="14"/>
        <v>835.84</v>
      </c>
      <c r="S38" s="283">
        <f t="shared" si="15"/>
        <v>1</v>
      </c>
      <c r="T38" s="202">
        <f t="shared" si="16"/>
        <v>54.34</v>
      </c>
      <c r="U38" s="283">
        <f t="shared" si="17"/>
        <v>1</v>
      </c>
      <c r="V38" s="8"/>
    </row>
    <row r="39" spans="1:22" ht="15">
      <c r="A39" s="325" t="s">
        <v>369</v>
      </c>
      <c r="B39" s="316" t="s">
        <v>370</v>
      </c>
      <c r="C39" s="316">
        <v>6140</v>
      </c>
      <c r="D39" s="320">
        <v>44141</v>
      </c>
      <c r="E39" s="316" t="s">
        <v>434</v>
      </c>
      <c r="F39" s="316">
        <v>805.88</v>
      </c>
      <c r="G39" s="316"/>
      <c r="H39" s="202">
        <f t="shared" si="10"/>
        <v>805.88</v>
      </c>
      <c r="I39" s="285">
        <f t="shared" si="11"/>
        <v>1</v>
      </c>
      <c r="J39">
        <v>883.68</v>
      </c>
      <c r="K39">
        <v>883.68</v>
      </c>
      <c r="L39">
        <v>6.5</v>
      </c>
      <c r="M39"/>
      <c r="N39"/>
      <c r="O39"/>
      <c r="P39" s="202">
        <f t="shared" si="12"/>
        <v>883.68</v>
      </c>
      <c r="Q39" s="283">
        <f t="shared" si="13"/>
        <v>1</v>
      </c>
      <c r="R39" s="202">
        <f t="shared" si="14"/>
        <v>883.68</v>
      </c>
      <c r="S39" s="283">
        <f t="shared" si="15"/>
        <v>1</v>
      </c>
      <c r="T39" s="202">
        <f t="shared" si="16"/>
        <v>6.5</v>
      </c>
      <c r="U39" s="283">
        <f t="shared" si="17"/>
        <v>1</v>
      </c>
      <c r="V39" s="8"/>
    </row>
    <row r="40" spans="1:22" ht="15">
      <c r="A40" s="325" t="s">
        <v>371</v>
      </c>
      <c r="B40" s="316" t="s">
        <v>372</v>
      </c>
      <c r="C40" s="316">
        <v>25300</v>
      </c>
      <c r="D40" s="320">
        <v>43990</v>
      </c>
      <c r="E40" s="316" t="s">
        <v>450</v>
      </c>
      <c r="F40" s="316">
        <v>475.57</v>
      </c>
      <c r="G40" s="316"/>
      <c r="H40" s="202">
        <f t="shared" si="10"/>
        <v>475.57</v>
      </c>
      <c r="I40" s="285">
        <f t="shared" si="11"/>
        <v>1</v>
      </c>
      <c r="J40">
        <v>475.57</v>
      </c>
      <c r="K40">
        <v>475.57</v>
      </c>
      <c r="L40">
        <v>0</v>
      </c>
      <c r="M40"/>
      <c r="N40"/>
      <c r="O40"/>
      <c r="P40" s="202">
        <f t="shared" si="12"/>
        <v>475.57</v>
      </c>
      <c r="Q40" s="283">
        <f t="shared" si="13"/>
        <v>1</v>
      </c>
      <c r="R40" s="202">
        <f t="shared" si="14"/>
        <v>475.57</v>
      </c>
      <c r="S40" s="283">
        <f t="shared" si="15"/>
        <v>1</v>
      </c>
      <c r="T40" s="202">
        <f t="shared" si="16"/>
        <v>0</v>
      </c>
      <c r="U40" s="283" t="e">
        <f t="shared" si="17"/>
        <v>#DIV/0!</v>
      </c>
      <c r="V40" s="8"/>
    </row>
    <row r="41" spans="1:22" ht="15">
      <c r="A41" s="325" t="s">
        <v>371</v>
      </c>
      <c r="B41" s="316" t="s">
        <v>372</v>
      </c>
      <c r="C41" s="316">
        <v>25300</v>
      </c>
      <c r="D41" s="320">
        <v>44158</v>
      </c>
      <c r="E41" s="316" t="s">
        <v>450</v>
      </c>
      <c r="F41" s="316">
        <v>510.45</v>
      </c>
      <c r="G41" s="316"/>
      <c r="H41" s="202">
        <f t="shared" si="10"/>
        <v>510.45</v>
      </c>
      <c r="I41" s="285">
        <f t="shared" si="11"/>
        <v>1</v>
      </c>
      <c r="J41">
        <v>510.45</v>
      </c>
      <c r="K41">
        <v>510.45</v>
      </c>
      <c r="L41">
        <v>0</v>
      </c>
      <c r="M41"/>
      <c r="N41"/>
      <c r="O41"/>
      <c r="P41" s="202">
        <f t="shared" si="12"/>
        <v>510.45</v>
      </c>
      <c r="Q41" s="283">
        <f t="shared" si="13"/>
        <v>1</v>
      </c>
      <c r="R41" s="202">
        <f t="shared" si="14"/>
        <v>510.45</v>
      </c>
      <c r="S41" s="283">
        <f t="shared" si="15"/>
        <v>1</v>
      </c>
      <c r="T41" s="202">
        <f t="shared" si="16"/>
        <v>0</v>
      </c>
      <c r="U41" s="283" t="e">
        <f t="shared" si="17"/>
        <v>#DIV/0!</v>
      </c>
      <c r="V41" s="8"/>
    </row>
    <row r="42" spans="1:22" ht="15">
      <c r="A42" s="325">
        <v>398438408</v>
      </c>
      <c r="B42" s="316" t="s">
        <v>361</v>
      </c>
      <c r="C42" s="316">
        <v>3689.384</v>
      </c>
      <c r="D42" s="320">
        <v>44144</v>
      </c>
      <c r="E42" s="316" t="s">
        <v>450</v>
      </c>
      <c r="F42" s="316">
        <v>217.46</v>
      </c>
      <c r="G42" s="316"/>
      <c r="H42" s="202">
        <f t="shared" si="10"/>
        <v>217.46</v>
      </c>
      <c r="I42" s="285">
        <f t="shared" si="11"/>
        <v>1</v>
      </c>
      <c r="J42">
        <v>217.46</v>
      </c>
      <c r="K42">
        <v>217.46</v>
      </c>
      <c r="L42">
        <v>0</v>
      </c>
      <c r="M42"/>
      <c r="N42"/>
      <c r="O42"/>
      <c r="P42" s="202">
        <f t="shared" si="12"/>
        <v>217.46</v>
      </c>
      <c r="Q42" s="283">
        <f t="shared" si="13"/>
        <v>1</v>
      </c>
      <c r="R42" s="202">
        <f t="shared" si="14"/>
        <v>217.46</v>
      </c>
      <c r="S42" s="283">
        <f t="shared" si="15"/>
        <v>1</v>
      </c>
      <c r="T42" s="202">
        <f t="shared" si="16"/>
        <v>0</v>
      </c>
      <c r="U42" s="283" t="e">
        <f t="shared" si="17"/>
        <v>#DIV/0!</v>
      </c>
      <c r="V42" s="8"/>
    </row>
    <row r="43" spans="1:22" ht="15">
      <c r="A43" s="325" t="s">
        <v>339</v>
      </c>
      <c r="B43" s="316" t="s">
        <v>340</v>
      </c>
      <c r="C43" s="316">
        <v>3750</v>
      </c>
      <c r="D43" s="320">
        <v>43784</v>
      </c>
      <c r="E43" s="316" t="s">
        <v>450</v>
      </c>
      <c r="F43" s="316">
        <v>657.96</v>
      </c>
      <c r="G43" s="316"/>
      <c r="H43" s="202">
        <f t="shared" si="10"/>
        <v>657.96</v>
      </c>
      <c r="I43" s="285">
        <f t="shared" si="11"/>
        <v>1</v>
      </c>
      <c r="J43">
        <v>657.96</v>
      </c>
      <c r="K43">
        <v>657.96</v>
      </c>
      <c r="L43">
        <v>0</v>
      </c>
      <c r="M43"/>
      <c r="N43"/>
      <c r="O43"/>
      <c r="P43" s="202">
        <f t="shared" si="12"/>
        <v>657.96</v>
      </c>
      <c r="Q43" s="283">
        <f t="shared" si="13"/>
        <v>1</v>
      </c>
      <c r="R43" s="202">
        <f t="shared" si="14"/>
        <v>657.96</v>
      </c>
      <c r="S43" s="283">
        <f t="shared" si="15"/>
        <v>1</v>
      </c>
      <c r="T43" s="202">
        <f t="shared" si="16"/>
        <v>0</v>
      </c>
      <c r="U43" s="283" t="e">
        <f t="shared" si="17"/>
        <v>#DIV/0!</v>
      </c>
      <c r="V43" s="8"/>
    </row>
    <row r="44" spans="1:22">
      <c r="A44" s="321" t="s">
        <v>339</v>
      </c>
      <c r="B44" t="s">
        <v>340</v>
      </c>
      <c r="C44">
        <v>4450</v>
      </c>
      <c r="D44" s="1">
        <v>43593</v>
      </c>
      <c r="E44" t="s">
        <v>450</v>
      </c>
      <c r="F44">
        <v>1564.35</v>
      </c>
      <c r="G44"/>
      <c r="H44" s="202">
        <f t="shared" si="10"/>
        <v>1564.35</v>
      </c>
      <c r="I44" s="285">
        <f t="shared" si="11"/>
        <v>1</v>
      </c>
      <c r="J44">
        <v>1564.35</v>
      </c>
      <c r="K44">
        <v>1564.35</v>
      </c>
      <c r="L44">
        <v>0</v>
      </c>
      <c r="M44"/>
      <c r="N44"/>
      <c r="O44"/>
      <c r="P44" s="202">
        <f t="shared" si="12"/>
        <v>1564.35</v>
      </c>
      <c r="Q44" s="283">
        <f t="shared" si="13"/>
        <v>1</v>
      </c>
      <c r="R44" s="202">
        <f t="shared" si="14"/>
        <v>1564.35</v>
      </c>
      <c r="S44" s="283">
        <f t="shared" si="15"/>
        <v>1</v>
      </c>
      <c r="T44" s="202">
        <f t="shared" si="16"/>
        <v>0</v>
      </c>
      <c r="U44" s="283" t="e">
        <f t="shared" si="17"/>
        <v>#DIV/0!</v>
      </c>
      <c r="V44" s="8"/>
    </row>
    <row r="45" spans="1:22">
      <c r="A45" s="321" t="s">
        <v>424</v>
      </c>
      <c r="B45" t="s">
        <v>425</v>
      </c>
      <c r="C45">
        <v>20000</v>
      </c>
      <c r="D45" s="1">
        <v>44162</v>
      </c>
      <c r="E45" t="s">
        <v>450</v>
      </c>
      <c r="F45">
        <v>1277.5</v>
      </c>
      <c r="G45"/>
      <c r="H45" s="202">
        <f t="shared" si="10"/>
        <v>1277.5</v>
      </c>
      <c r="I45" s="285">
        <f t="shared" si="11"/>
        <v>1</v>
      </c>
      <c r="J45">
        <v>1277.5</v>
      </c>
      <c r="K45">
        <v>1277.5</v>
      </c>
      <c r="L45">
        <v>0</v>
      </c>
      <c r="M45"/>
      <c r="N45"/>
      <c r="O45"/>
      <c r="P45" s="202">
        <f t="shared" si="12"/>
        <v>1277.5</v>
      </c>
      <c r="Q45" s="283">
        <f t="shared" si="13"/>
        <v>1</v>
      </c>
      <c r="R45" s="202">
        <f t="shared" si="14"/>
        <v>1277.5</v>
      </c>
      <c r="S45" s="283">
        <f t="shared" si="15"/>
        <v>1</v>
      </c>
      <c r="T45" s="202">
        <f t="shared" si="16"/>
        <v>0</v>
      </c>
      <c r="U45" s="283" t="e">
        <f t="shared" si="17"/>
        <v>#DIV/0!</v>
      </c>
      <c r="V45" s="8"/>
    </row>
    <row r="46" spans="1:22">
      <c r="A46" s="321" t="s">
        <v>359</v>
      </c>
      <c r="B46" t="s">
        <v>360</v>
      </c>
      <c r="C46">
        <v>3197.998</v>
      </c>
      <c r="D46" s="1">
        <v>43587</v>
      </c>
      <c r="E46" t="s">
        <v>450</v>
      </c>
      <c r="F46">
        <v>0</v>
      </c>
      <c r="G46"/>
      <c r="H46" s="202">
        <f t="shared" si="10"/>
        <v>0</v>
      </c>
      <c r="I46" s="285" t="e">
        <f t="shared" si="11"/>
        <v>#DIV/0!</v>
      </c>
      <c r="J46">
        <v>0</v>
      </c>
      <c r="K46">
        <v>0</v>
      </c>
      <c r="L46">
        <v>0</v>
      </c>
      <c r="M46"/>
      <c r="N46"/>
      <c r="O46"/>
      <c r="P46" s="202">
        <f t="shared" si="12"/>
        <v>0</v>
      </c>
      <c r="Q46" s="283" t="e">
        <f t="shared" si="13"/>
        <v>#DIV/0!</v>
      </c>
      <c r="R46" s="202">
        <f t="shared" si="14"/>
        <v>0</v>
      </c>
      <c r="S46" s="283" t="e">
        <f t="shared" si="15"/>
        <v>#DIV/0!</v>
      </c>
      <c r="T46" s="202">
        <f t="shared" si="16"/>
        <v>0</v>
      </c>
      <c r="U46" s="283" t="e">
        <f t="shared" si="17"/>
        <v>#DIV/0!</v>
      </c>
      <c r="V46" s="8"/>
    </row>
    <row r="47" spans="1:22">
      <c r="A47" s="321" t="s">
        <v>332</v>
      </c>
      <c r="B47" t="s">
        <v>333</v>
      </c>
      <c r="C47">
        <v>5497</v>
      </c>
      <c r="D47" s="1">
        <v>43775</v>
      </c>
      <c r="E47" t="s">
        <v>436</v>
      </c>
      <c r="F47">
        <v>338.07</v>
      </c>
      <c r="G47"/>
      <c r="H47" s="202">
        <f t="shared" si="10"/>
        <v>338.07</v>
      </c>
      <c r="I47" s="285">
        <f t="shared" si="11"/>
        <v>1</v>
      </c>
      <c r="J47">
        <v>374.95</v>
      </c>
      <c r="K47">
        <v>374.95</v>
      </c>
      <c r="L47">
        <v>35.4</v>
      </c>
      <c r="M47"/>
      <c r="N47"/>
      <c r="O47"/>
      <c r="P47" s="202">
        <f t="shared" si="12"/>
        <v>374.95</v>
      </c>
      <c r="Q47" s="283">
        <f t="shared" si="13"/>
        <v>1</v>
      </c>
      <c r="R47" s="202">
        <f t="shared" si="14"/>
        <v>374.95</v>
      </c>
      <c r="S47" s="283">
        <f t="shared" si="15"/>
        <v>1</v>
      </c>
      <c r="T47" s="202">
        <f t="shared" si="16"/>
        <v>35.4</v>
      </c>
      <c r="U47" s="283">
        <f t="shared" si="17"/>
        <v>1</v>
      </c>
      <c r="V47" s="8"/>
    </row>
    <row r="48" spans="1:22">
      <c r="A48" s="321" t="s">
        <v>332</v>
      </c>
      <c r="B48" t="s">
        <v>333</v>
      </c>
      <c r="C48">
        <v>5497</v>
      </c>
      <c r="D48" s="1">
        <v>44140</v>
      </c>
      <c r="E48" t="s">
        <v>436</v>
      </c>
      <c r="F48">
        <v>354.56</v>
      </c>
      <c r="G48"/>
      <c r="H48" s="202">
        <f t="shared" si="10"/>
        <v>354.56</v>
      </c>
      <c r="I48" s="285">
        <f t="shared" si="11"/>
        <v>1</v>
      </c>
      <c r="J48">
        <v>419.64</v>
      </c>
      <c r="K48">
        <v>419.64</v>
      </c>
      <c r="L48">
        <v>10.72</v>
      </c>
      <c r="M48"/>
      <c r="N48"/>
      <c r="O48"/>
      <c r="P48" s="202">
        <f t="shared" si="12"/>
        <v>419.64</v>
      </c>
      <c r="Q48" s="283">
        <f t="shared" si="13"/>
        <v>1</v>
      </c>
      <c r="R48" s="202">
        <f t="shared" si="14"/>
        <v>419.64</v>
      </c>
      <c r="S48" s="283">
        <f t="shared" si="15"/>
        <v>1</v>
      </c>
      <c r="T48" s="202">
        <f t="shared" si="16"/>
        <v>10.72</v>
      </c>
      <c r="U48" s="283">
        <f t="shared" si="17"/>
        <v>1</v>
      </c>
      <c r="V48" s="8"/>
    </row>
    <row r="49" spans="1:22">
      <c r="A49" s="321" t="s">
        <v>332</v>
      </c>
      <c r="B49" t="s">
        <v>333</v>
      </c>
      <c r="C49">
        <v>5497</v>
      </c>
      <c r="D49" s="1">
        <v>43591</v>
      </c>
      <c r="E49" t="s">
        <v>436</v>
      </c>
      <c r="F49">
        <v>1179.1099999999999</v>
      </c>
      <c r="G49"/>
      <c r="H49" s="202">
        <f t="shared" si="10"/>
        <v>1179.1099999999999</v>
      </c>
      <c r="I49" s="285">
        <f t="shared" si="11"/>
        <v>1</v>
      </c>
      <c r="J49">
        <v>1316.59</v>
      </c>
      <c r="K49">
        <v>1316.59</v>
      </c>
      <c r="L49">
        <v>114.61</v>
      </c>
      <c r="M49"/>
      <c r="N49"/>
      <c r="O49"/>
      <c r="P49" s="202">
        <f t="shared" si="12"/>
        <v>1316.59</v>
      </c>
      <c r="Q49" s="283">
        <f t="shared" si="13"/>
        <v>1</v>
      </c>
      <c r="R49" s="202">
        <f t="shared" si="14"/>
        <v>1316.59</v>
      </c>
      <c r="S49" s="283">
        <f t="shared" si="15"/>
        <v>1</v>
      </c>
      <c r="T49" s="202">
        <f t="shared" si="16"/>
        <v>114.61</v>
      </c>
      <c r="U49" s="283">
        <f t="shared" si="17"/>
        <v>1</v>
      </c>
      <c r="V49" s="8"/>
    </row>
    <row r="50" spans="1:22">
      <c r="A50" s="321" t="s">
        <v>332</v>
      </c>
      <c r="B50" t="s">
        <v>333</v>
      </c>
      <c r="C50">
        <v>5497</v>
      </c>
      <c r="D50" s="1">
        <v>43958</v>
      </c>
      <c r="E50" t="s">
        <v>436</v>
      </c>
      <c r="F50">
        <v>1228.58</v>
      </c>
      <c r="G50"/>
      <c r="H50" s="202">
        <f t="shared" si="0"/>
        <v>1228.58</v>
      </c>
      <c r="I50" s="285">
        <f t="shared" si="1"/>
        <v>1</v>
      </c>
      <c r="J50">
        <v>1331.84</v>
      </c>
      <c r="K50">
        <v>1331.84</v>
      </c>
      <c r="L50">
        <v>159.41</v>
      </c>
      <c r="M50"/>
      <c r="N50"/>
      <c r="O50"/>
      <c r="P50" s="202">
        <f t="shared" si="2"/>
        <v>1331.84</v>
      </c>
      <c r="Q50" s="283">
        <f t="shared" si="3"/>
        <v>1</v>
      </c>
      <c r="R50" s="202">
        <f t="shared" si="4"/>
        <v>1331.84</v>
      </c>
      <c r="S50" s="283">
        <f t="shared" si="5"/>
        <v>1</v>
      </c>
      <c r="T50" s="202">
        <f t="shared" si="6"/>
        <v>159.41</v>
      </c>
      <c r="U50" s="283">
        <f t="shared" si="7"/>
        <v>1</v>
      </c>
      <c r="V50" s="8"/>
    </row>
    <row r="51" spans="1:22">
      <c r="A51" s="321">
        <v>599933900</v>
      </c>
      <c r="B51" t="s">
        <v>421</v>
      </c>
      <c r="C51">
        <v>3050</v>
      </c>
      <c r="D51" s="1">
        <v>44018</v>
      </c>
      <c r="E51" t="s">
        <v>436</v>
      </c>
      <c r="F51">
        <v>951.6</v>
      </c>
      <c r="G51"/>
      <c r="H51" s="202">
        <f t="shared" si="0"/>
        <v>951.6</v>
      </c>
      <c r="I51" s="285">
        <f t="shared" si="1"/>
        <v>1</v>
      </c>
      <c r="J51">
        <v>1068.5</v>
      </c>
      <c r="K51">
        <v>1068.5</v>
      </c>
      <c r="L51">
        <v>86.55</v>
      </c>
      <c r="M51"/>
      <c r="N51"/>
      <c r="O51"/>
      <c r="P51" s="202">
        <f t="shared" si="2"/>
        <v>1068.5</v>
      </c>
      <c r="Q51" s="283">
        <f t="shared" si="3"/>
        <v>1</v>
      </c>
      <c r="R51" s="202">
        <f t="shared" si="4"/>
        <v>1068.5</v>
      </c>
      <c r="S51" s="283">
        <f t="shared" si="5"/>
        <v>1</v>
      </c>
      <c r="T51" s="202">
        <f t="shared" si="6"/>
        <v>86.55</v>
      </c>
      <c r="U51" s="283">
        <f t="shared" si="7"/>
        <v>1</v>
      </c>
      <c r="V51" s="8"/>
    </row>
    <row r="52" spans="1:22">
      <c r="A52" s="321"/>
      <c r="B52"/>
      <c r="C52"/>
      <c r="D52" s="1"/>
      <c r="E52"/>
      <c r="F52"/>
      <c r="G52"/>
      <c r="H52" s="202">
        <f t="shared" si="0"/>
        <v>0</v>
      </c>
      <c r="I52" s="285" t="e">
        <f t="shared" si="1"/>
        <v>#DIV/0!</v>
      </c>
      <c r="J52"/>
      <c r="K52"/>
      <c r="L52"/>
      <c r="M52"/>
      <c r="N52"/>
      <c r="O52"/>
      <c r="P52" s="202">
        <f t="shared" si="2"/>
        <v>0</v>
      </c>
      <c r="Q52" s="283" t="e">
        <f t="shared" si="3"/>
        <v>#DIV/0!</v>
      </c>
      <c r="R52" s="202">
        <f t="shared" si="4"/>
        <v>0</v>
      </c>
      <c r="S52" s="283" t="e">
        <f t="shared" si="5"/>
        <v>#DIV/0!</v>
      </c>
      <c r="T52" s="202">
        <f t="shared" si="6"/>
        <v>0</v>
      </c>
      <c r="U52" s="283" t="e">
        <f t="shared" si="7"/>
        <v>#DIV/0!</v>
      </c>
      <c r="V52" s="8"/>
    </row>
    <row r="53" spans="1:22">
      <c r="A53" s="321"/>
      <c r="B53"/>
      <c r="C53"/>
      <c r="D53" s="1"/>
      <c r="E53"/>
      <c r="F53"/>
      <c r="G53"/>
      <c r="H53" s="202">
        <f t="shared" si="0"/>
        <v>0</v>
      </c>
      <c r="I53" s="285" t="e">
        <f t="shared" si="1"/>
        <v>#DIV/0!</v>
      </c>
      <c r="J53"/>
      <c r="K53"/>
      <c r="L53"/>
      <c r="M53"/>
      <c r="N53"/>
      <c r="O53"/>
      <c r="P53" s="202">
        <f t="shared" si="2"/>
        <v>0</v>
      </c>
      <c r="Q53" s="283" t="e">
        <f t="shared" si="3"/>
        <v>#DIV/0!</v>
      </c>
      <c r="R53" s="202">
        <f t="shared" si="4"/>
        <v>0</v>
      </c>
      <c r="S53" s="283" t="e">
        <f t="shared" si="5"/>
        <v>#DIV/0!</v>
      </c>
      <c r="T53" s="202">
        <f t="shared" si="6"/>
        <v>0</v>
      </c>
      <c r="U53" s="283" t="e">
        <f t="shared" si="7"/>
        <v>#DIV/0!</v>
      </c>
      <c r="V53" s="8"/>
    </row>
    <row r="54" spans="1:22">
      <c r="A54" s="321"/>
      <c r="B54"/>
      <c r="C54"/>
      <c r="D54" s="1"/>
      <c r="E54"/>
      <c r="F54"/>
      <c r="G54"/>
      <c r="H54" s="202">
        <f t="shared" si="0"/>
        <v>0</v>
      </c>
      <c r="I54" s="285" t="e">
        <f t="shared" si="1"/>
        <v>#DIV/0!</v>
      </c>
      <c r="J54"/>
      <c r="K54"/>
      <c r="L54"/>
      <c r="M54"/>
      <c r="N54"/>
      <c r="O54"/>
      <c r="P54" s="202">
        <f t="shared" si="2"/>
        <v>0</v>
      </c>
      <c r="Q54" s="283" t="e">
        <f t="shared" si="3"/>
        <v>#DIV/0!</v>
      </c>
      <c r="R54" s="202">
        <f t="shared" si="4"/>
        <v>0</v>
      </c>
      <c r="S54" s="283" t="e">
        <f t="shared" si="5"/>
        <v>#DIV/0!</v>
      </c>
      <c r="T54" s="202">
        <f t="shared" si="6"/>
        <v>0</v>
      </c>
      <c r="U54" s="283" t="e">
        <f t="shared" si="7"/>
        <v>#DIV/0!</v>
      </c>
      <c r="V54" s="8"/>
    </row>
    <row r="55" spans="1:22">
      <c r="A55" s="321"/>
      <c r="B55"/>
      <c r="C55"/>
      <c r="D55" s="1"/>
      <c r="E55"/>
      <c r="F55"/>
      <c r="G55"/>
      <c r="H55" s="202">
        <f t="shared" si="0"/>
        <v>0</v>
      </c>
      <c r="I55" s="285" t="e">
        <f t="shared" si="1"/>
        <v>#DIV/0!</v>
      </c>
      <c r="J55"/>
      <c r="K55"/>
      <c r="L55"/>
      <c r="M55"/>
      <c r="N55"/>
      <c r="O55"/>
      <c r="P55" s="202">
        <f t="shared" si="2"/>
        <v>0</v>
      </c>
      <c r="Q55" s="283" t="e">
        <f t="shared" si="3"/>
        <v>#DIV/0!</v>
      </c>
      <c r="R55" s="202">
        <f t="shared" si="4"/>
        <v>0</v>
      </c>
      <c r="S55" s="283" t="e">
        <f t="shared" si="5"/>
        <v>#DIV/0!</v>
      </c>
      <c r="T55" s="202">
        <f t="shared" si="6"/>
        <v>0</v>
      </c>
      <c r="U55" s="283" t="e">
        <f t="shared" si="7"/>
        <v>#DIV/0!</v>
      </c>
      <c r="V55" s="8"/>
    </row>
    <row r="56" spans="1:22">
      <c r="A56" s="321"/>
      <c r="B56"/>
      <c r="C56"/>
      <c r="D56" s="1"/>
      <c r="E56"/>
      <c r="F56"/>
      <c r="G56"/>
      <c r="H56" s="202">
        <f t="shared" si="0"/>
        <v>0</v>
      </c>
      <c r="I56" s="285" t="e">
        <f t="shared" si="1"/>
        <v>#DIV/0!</v>
      </c>
      <c r="J56"/>
      <c r="K56"/>
      <c r="L56"/>
      <c r="M56"/>
      <c r="N56"/>
      <c r="O56"/>
      <c r="P56" s="202">
        <f t="shared" si="2"/>
        <v>0</v>
      </c>
      <c r="Q56" s="283" t="e">
        <f t="shared" si="3"/>
        <v>#DIV/0!</v>
      </c>
      <c r="R56" s="202">
        <f t="shared" si="4"/>
        <v>0</v>
      </c>
      <c r="S56" s="283" t="e">
        <f t="shared" si="5"/>
        <v>#DIV/0!</v>
      </c>
      <c r="T56" s="202">
        <f t="shared" si="6"/>
        <v>0</v>
      </c>
      <c r="U56" s="283" t="e">
        <f t="shared" si="7"/>
        <v>#DIV/0!</v>
      </c>
      <c r="V56" s="8"/>
    </row>
    <row r="57" spans="1:22">
      <c r="A57" s="321"/>
      <c r="B57"/>
      <c r="C57"/>
      <c r="D57" s="1"/>
      <c r="E57"/>
      <c r="F57"/>
      <c r="G57"/>
      <c r="H57" s="202">
        <f t="shared" si="0"/>
        <v>0</v>
      </c>
      <c r="I57" s="285" t="e">
        <f t="shared" si="1"/>
        <v>#DIV/0!</v>
      </c>
      <c r="J57"/>
      <c r="K57"/>
      <c r="L57"/>
      <c r="M57"/>
      <c r="N57"/>
      <c r="O57"/>
      <c r="P57" s="202">
        <f t="shared" si="2"/>
        <v>0</v>
      </c>
      <c r="Q57" s="283" t="e">
        <f t="shared" si="3"/>
        <v>#DIV/0!</v>
      </c>
      <c r="R57" s="202">
        <f t="shared" si="4"/>
        <v>0</v>
      </c>
      <c r="S57" s="283" t="e">
        <f t="shared" si="5"/>
        <v>#DIV/0!</v>
      </c>
      <c r="T57" s="202">
        <f t="shared" si="6"/>
        <v>0</v>
      </c>
      <c r="U57" s="283" t="e">
        <f t="shared" si="7"/>
        <v>#DIV/0!</v>
      </c>
      <c r="V57" s="8"/>
    </row>
    <row r="58" spans="1:22">
      <c r="A58" s="321"/>
      <c r="B58"/>
      <c r="C58"/>
      <c r="D58" s="1"/>
      <c r="E58"/>
      <c r="F58"/>
      <c r="G58"/>
      <c r="H58" s="202">
        <f t="shared" si="0"/>
        <v>0</v>
      </c>
      <c r="I58" s="285" t="e">
        <f t="shared" si="1"/>
        <v>#DIV/0!</v>
      </c>
      <c r="J58"/>
      <c r="K58"/>
      <c r="L58"/>
      <c r="M58"/>
      <c r="N58"/>
      <c r="O58"/>
      <c r="P58" s="202">
        <f t="shared" si="2"/>
        <v>0</v>
      </c>
      <c r="Q58" s="283" t="e">
        <f t="shared" si="3"/>
        <v>#DIV/0!</v>
      </c>
      <c r="R58" s="202">
        <f t="shared" si="4"/>
        <v>0</v>
      </c>
      <c r="S58" s="283" t="e">
        <f t="shared" si="5"/>
        <v>#DIV/0!</v>
      </c>
      <c r="T58" s="202">
        <f t="shared" si="6"/>
        <v>0</v>
      </c>
      <c r="U58" s="283" t="e">
        <f t="shared" si="7"/>
        <v>#DIV/0!</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66662.689999999973</v>
      </c>
      <c r="G64" s="177">
        <f>SUM(G2:G63)</f>
        <v>0</v>
      </c>
      <c r="H64" s="12">
        <f>SUM(H2:H63)</f>
        <v>66662.689999999973</v>
      </c>
      <c r="I64" s="286">
        <f t="shared" ref="I64" si="18">ROUND(H64/F64,10)</f>
        <v>1</v>
      </c>
      <c r="J64" s="198">
        <f t="shared" ref="J64:P64" si="19">SUM(J2:J63)</f>
        <v>71283.389999999985</v>
      </c>
      <c r="K64" s="179">
        <f t="shared" si="19"/>
        <v>71283.389999999985</v>
      </c>
      <c r="L64" s="198">
        <f t="shared" si="19"/>
        <v>4366.5099999999993</v>
      </c>
      <c r="M64" s="201">
        <f t="shared" si="19"/>
        <v>0</v>
      </c>
      <c r="N64" s="201">
        <f t="shared" si="19"/>
        <v>0</v>
      </c>
      <c r="O64" s="201">
        <f t="shared" si="19"/>
        <v>0</v>
      </c>
      <c r="P64" s="9">
        <f t="shared" si="19"/>
        <v>71283.389999999985</v>
      </c>
      <c r="Q64" s="284">
        <f t="shared" si="3"/>
        <v>1</v>
      </c>
      <c r="R64" s="9">
        <f>SUM(R2:R63)</f>
        <v>71283.389999999985</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450</v>
      </c>
      <c r="B4" s="152">
        <v>12.55</v>
      </c>
      <c r="C4" s="152">
        <v>12.55</v>
      </c>
      <c r="D4" s="152" t="s">
        <v>438</v>
      </c>
      <c r="E4" s="152">
        <v>12.55</v>
      </c>
      <c r="F4" s="152">
        <v>12.55</v>
      </c>
      <c r="G4" s="152">
        <v>-0.02</v>
      </c>
      <c r="H4" s="152">
        <v>-0.02</v>
      </c>
      <c r="I4" s="113"/>
      <c r="J4" s="153">
        <v>44253</v>
      </c>
      <c r="K4" s="153">
        <v>44256</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12.55</v>
      </c>
      <c r="C11" s="88">
        <f t="shared" ref="C11:H11" si="0">SUM(C4:C10)</f>
        <v>12.55</v>
      </c>
      <c r="D11" s="88">
        <f t="shared" si="0"/>
        <v>0</v>
      </c>
      <c r="E11" s="88">
        <f>SUM(E4:E10)</f>
        <v>12.55</v>
      </c>
      <c r="F11" s="88">
        <f t="shared" si="0"/>
        <v>12.55</v>
      </c>
      <c r="G11" s="88">
        <f t="shared" si="0"/>
        <v>-0.02</v>
      </c>
      <c r="H11" s="88">
        <f t="shared" si="0"/>
        <v>-0.02</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450</v>
      </c>
      <c r="B15" s="107">
        <v>55.37</v>
      </c>
      <c r="C15" s="107">
        <v>55.37</v>
      </c>
      <c r="D15" s="107" t="s">
        <v>434</v>
      </c>
      <c r="E15" s="107">
        <v>55.37</v>
      </c>
      <c r="F15" s="107">
        <v>55.37</v>
      </c>
      <c r="G15" s="107">
        <v>-0.16</v>
      </c>
      <c r="H15" s="107">
        <v>-0.16</v>
      </c>
      <c r="I15" s="105"/>
      <c r="J15" s="110">
        <v>44253</v>
      </c>
      <c r="K15" s="110">
        <v>44256</v>
      </c>
      <c r="L15" s="106"/>
      <c r="M15" s="53"/>
      <c r="N15" s="53"/>
      <c r="O15" s="53"/>
      <c r="P15" s="53"/>
    </row>
    <row r="16" spans="1:16" s="100" customFormat="1">
      <c r="A16" s="107" t="s">
        <v>450</v>
      </c>
      <c r="B16" s="107">
        <v>34.21</v>
      </c>
      <c r="C16" s="107">
        <v>34.21</v>
      </c>
      <c r="D16" s="107" t="s">
        <v>440</v>
      </c>
      <c r="E16" s="107">
        <v>34.21</v>
      </c>
      <c r="F16" s="107">
        <v>34.21</v>
      </c>
      <c r="G16" s="107">
        <v>-0.23</v>
      </c>
      <c r="H16" s="107">
        <v>-0.23</v>
      </c>
      <c r="I16" s="105"/>
      <c r="J16" s="110">
        <v>44253</v>
      </c>
      <c r="K16" s="110">
        <v>44256</v>
      </c>
      <c r="L16" s="113"/>
      <c r="M16" s="53"/>
      <c r="N16" s="53"/>
      <c r="O16" s="53"/>
      <c r="P16" s="53"/>
    </row>
    <row r="17" spans="1:16" s="100" customFormat="1">
      <c r="A17" s="107" t="s">
        <v>450</v>
      </c>
      <c r="B17" s="107">
        <v>27.21</v>
      </c>
      <c r="C17" s="107">
        <v>27.21</v>
      </c>
      <c r="D17" s="107" t="s">
        <v>444</v>
      </c>
      <c r="E17" s="107">
        <v>27.21</v>
      </c>
      <c r="F17" s="107">
        <v>27.21</v>
      </c>
      <c r="G17" s="107">
        <v>-0.39</v>
      </c>
      <c r="H17" s="107">
        <v>-0.39</v>
      </c>
      <c r="I17" s="105"/>
      <c r="J17" s="110">
        <v>44253</v>
      </c>
      <c r="K17" s="110">
        <v>44256</v>
      </c>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116.78999999999999</v>
      </c>
      <c r="C22" s="88">
        <f>SUM(C15:C21)</f>
        <v>116.78999999999999</v>
      </c>
      <c r="D22" s="88"/>
      <c r="E22" s="88">
        <f>SUM(E15:E21)</f>
        <v>116.78999999999999</v>
      </c>
      <c r="F22" s="88">
        <f>SUM(F15:F21)</f>
        <v>116.78999999999999</v>
      </c>
      <c r="G22" s="88">
        <f>SUM(G15:G21)</f>
        <v>-0.78</v>
      </c>
      <c r="H22" s="88">
        <f>SUM(H15:H21)</f>
        <v>-0.78</v>
      </c>
      <c r="I22" s="88"/>
      <c r="J22" s="88"/>
      <c r="K22" s="88"/>
      <c r="L22" s="88"/>
    </row>
    <row r="23" spans="1:16" ht="14.25" thickTop="1" thickBot="1"/>
    <row r="24" spans="1:16" ht="13.5" thickBot="1">
      <c r="D24" s="92" t="s">
        <v>79</v>
      </c>
      <c r="E24" s="93" t="s">
        <v>78</v>
      </c>
      <c r="F24" s="94" t="s">
        <v>7</v>
      </c>
    </row>
    <row r="25" spans="1:16" ht="51.75" thickBot="1">
      <c r="C25" s="89" t="s">
        <v>179</v>
      </c>
      <c r="D25" s="95">
        <f>G11</f>
        <v>-0.02</v>
      </c>
      <c r="E25" s="96">
        <f>H11</f>
        <v>-0.02</v>
      </c>
      <c r="F25" s="97">
        <f>D25-E25</f>
        <v>0</v>
      </c>
    </row>
    <row r="26" spans="1:16" ht="44.25" customHeight="1" thickBot="1">
      <c r="C26" s="89" t="s">
        <v>180</v>
      </c>
      <c r="D26" s="95">
        <f>G22</f>
        <v>-0.78</v>
      </c>
      <c r="E26" s="96">
        <f>H22</f>
        <v>-0.78</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451</v>
      </c>
      <c r="B2" s="321">
        <v>4031976</v>
      </c>
      <c r="C2" s="321">
        <v>4031976</v>
      </c>
      <c r="D2" t="s">
        <v>327</v>
      </c>
      <c r="E2">
        <v>2330</v>
      </c>
      <c r="F2">
        <v>482977.98</v>
      </c>
      <c r="G2">
        <v>348.83</v>
      </c>
      <c r="H2">
        <v>812771.07</v>
      </c>
      <c r="I2">
        <v>431245.99</v>
      </c>
      <c r="J2">
        <v>288.89999999999998</v>
      </c>
      <c r="K2">
        <v>673137</v>
      </c>
      <c r="L2" t="s">
        <v>452</v>
      </c>
      <c r="M2" s="1">
        <v>44255</v>
      </c>
    </row>
    <row r="3" spans="1:13">
      <c r="A3" t="s">
        <v>451</v>
      </c>
      <c r="B3" s="323" t="s">
        <v>328</v>
      </c>
      <c r="C3" s="321" t="s">
        <v>294</v>
      </c>
      <c r="D3" t="s">
        <v>453</v>
      </c>
      <c r="E3">
        <v>7667</v>
      </c>
      <c r="F3">
        <v>397482.27</v>
      </c>
      <c r="G3">
        <v>48.18</v>
      </c>
      <c r="H3">
        <v>369396.06</v>
      </c>
      <c r="I3">
        <v>397482.27</v>
      </c>
      <c r="J3">
        <v>48.18</v>
      </c>
      <c r="K3">
        <v>369396.06</v>
      </c>
      <c r="L3" t="s">
        <v>454</v>
      </c>
      <c r="M3" s="1">
        <v>44255</v>
      </c>
    </row>
    <row r="4" spans="1:13">
      <c r="A4" t="s">
        <v>451</v>
      </c>
      <c r="B4" s="321">
        <v>1317205</v>
      </c>
      <c r="C4" s="321" t="s">
        <v>295</v>
      </c>
      <c r="D4" t="s">
        <v>455</v>
      </c>
      <c r="E4">
        <v>22650</v>
      </c>
      <c r="F4">
        <v>760214</v>
      </c>
      <c r="G4">
        <v>50.04</v>
      </c>
      <c r="H4">
        <v>1133473.95</v>
      </c>
      <c r="I4">
        <v>760214</v>
      </c>
      <c r="J4">
        <v>50.04</v>
      </c>
      <c r="K4">
        <v>1133473.95</v>
      </c>
      <c r="L4" t="s">
        <v>454</v>
      </c>
      <c r="M4" s="1">
        <v>44255</v>
      </c>
    </row>
    <row r="5" spans="1:13">
      <c r="A5" t="s">
        <v>451</v>
      </c>
      <c r="B5" s="321" t="s">
        <v>296</v>
      </c>
      <c r="C5" s="321" t="s">
        <v>296</v>
      </c>
      <c r="D5" t="s">
        <v>448</v>
      </c>
      <c r="E5">
        <v>5497</v>
      </c>
      <c r="F5">
        <v>538855.73</v>
      </c>
      <c r="G5">
        <v>103.31</v>
      </c>
      <c r="H5">
        <v>567886.16</v>
      </c>
      <c r="I5">
        <v>485280.68</v>
      </c>
      <c r="J5">
        <v>85.56</v>
      </c>
      <c r="K5">
        <v>470323.32</v>
      </c>
      <c r="L5" t="s">
        <v>452</v>
      </c>
      <c r="M5" s="1">
        <v>44255</v>
      </c>
    </row>
    <row r="6" spans="1:13">
      <c r="A6" t="s">
        <v>451</v>
      </c>
      <c r="B6" s="321" t="s">
        <v>334</v>
      </c>
      <c r="C6" s="321">
        <v>2722670</v>
      </c>
      <c r="D6" t="s">
        <v>456</v>
      </c>
      <c r="E6">
        <v>14497</v>
      </c>
      <c r="F6">
        <v>242371.20000000001</v>
      </c>
      <c r="G6">
        <v>12.7</v>
      </c>
      <c r="H6">
        <v>184111.9</v>
      </c>
      <c r="I6">
        <v>242371.20000000001</v>
      </c>
      <c r="J6">
        <v>12.7</v>
      </c>
      <c r="K6">
        <v>184111.9</v>
      </c>
      <c r="L6" t="s">
        <v>454</v>
      </c>
      <c r="M6" s="1">
        <v>44255</v>
      </c>
    </row>
    <row r="7" spans="1:13">
      <c r="A7" t="s">
        <v>451</v>
      </c>
      <c r="B7" s="321">
        <v>6054603</v>
      </c>
      <c r="C7" s="321">
        <v>6054603</v>
      </c>
      <c r="D7" t="s">
        <v>457</v>
      </c>
      <c r="E7">
        <v>32500</v>
      </c>
      <c r="F7">
        <v>365879.89</v>
      </c>
      <c r="G7">
        <v>10.75</v>
      </c>
      <c r="H7">
        <v>349455.81</v>
      </c>
      <c r="I7">
        <v>40137081</v>
      </c>
      <c r="J7">
        <v>1146</v>
      </c>
      <c r="K7">
        <v>37245000</v>
      </c>
      <c r="L7" t="s">
        <v>458</v>
      </c>
      <c r="M7" s="1">
        <v>44255</v>
      </c>
    </row>
    <row r="8" spans="1:13">
      <c r="A8" t="s">
        <v>451</v>
      </c>
      <c r="B8" s="321" t="s">
        <v>337</v>
      </c>
      <c r="C8" s="321" t="s">
        <v>297</v>
      </c>
      <c r="D8" t="s">
        <v>459</v>
      </c>
      <c r="E8">
        <v>5000</v>
      </c>
      <c r="F8">
        <v>617037.30000000005</v>
      </c>
      <c r="G8">
        <v>154.97</v>
      </c>
      <c r="H8">
        <v>774850</v>
      </c>
      <c r="I8">
        <v>617037.30000000005</v>
      </c>
      <c r="J8">
        <v>154.97</v>
      </c>
      <c r="K8">
        <v>774850</v>
      </c>
      <c r="L8" t="s">
        <v>454</v>
      </c>
      <c r="M8" s="1">
        <v>44255</v>
      </c>
    </row>
    <row r="9" spans="1:13">
      <c r="A9" t="s">
        <v>451</v>
      </c>
      <c r="B9" s="321" t="s">
        <v>339</v>
      </c>
      <c r="C9" s="321" t="s">
        <v>298</v>
      </c>
      <c r="D9" t="s">
        <v>460</v>
      </c>
      <c r="E9">
        <v>3750</v>
      </c>
      <c r="F9">
        <v>577337.63</v>
      </c>
      <c r="G9">
        <v>567.09</v>
      </c>
      <c r="H9">
        <v>2126587.5</v>
      </c>
      <c r="I9">
        <v>577337.63</v>
      </c>
      <c r="J9">
        <v>567.09</v>
      </c>
      <c r="K9">
        <v>2126587.5</v>
      </c>
      <c r="L9" t="s">
        <v>454</v>
      </c>
      <c r="M9" s="1">
        <v>44255</v>
      </c>
    </row>
    <row r="10" spans="1:13">
      <c r="A10" t="s">
        <v>451</v>
      </c>
      <c r="B10" s="337" t="s">
        <v>299</v>
      </c>
      <c r="C10" s="337" t="s">
        <v>299</v>
      </c>
      <c r="D10" t="s">
        <v>342</v>
      </c>
      <c r="E10">
        <v>75797</v>
      </c>
      <c r="F10">
        <v>606064.94999999995</v>
      </c>
      <c r="G10">
        <v>6.74</v>
      </c>
      <c r="H10">
        <v>510980.33</v>
      </c>
      <c r="I10">
        <v>463457.07</v>
      </c>
      <c r="J10">
        <v>4.84</v>
      </c>
      <c r="K10">
        <v>366781.68</v>
      </c>
      <c r="L10" t="s">
        <v>461</v>
      </c>
      <c r="M10" s="1">
        <v>44255</v>
      </c>
    </row>
    <row r="11" spans="1:13">
      <c r="A11" t="s">
        <v>451</v>
      </c>
      <c r="B11" s="323" t="s">
        <v>462</v>
      </c>
      <c r="C11" s="321">
        <v>7124594</v>
      </c>
      <c r="D11" t="s">
        <v>343</v>
      </c>
      <c r="E11">
        <v>3260</v>
      </c>
      <c r="F11">
        <v>483524.45</v>
      </c>
      <c r="G11">
        <v>174.96</v>
      </c>
      <c r="H11">
        <v>570374.37</v>
      </c>
      <c r="I11">
        <v>482082.49</v>
      </c>
      <c r="J11">
        <v>158.9</v>
      </c>
      <c r="K11">
        <v>518014</v>
      </c>
      <c r="L11" t="s">
        <v>463</v>
      </c>
      <c r="M11" s="1">
        <v>44255</v>
      </c>
    </row>
    <row r="12" spans="1:13">
      <c r="A12" t="s">
        <v>451</v>
      </c>
      <c r="B12" s="321" t="s">
        <v>344</v>
      </c>
      <c r="C12" s="321">
        <v>2136646</v>
      </c>
      <c r="D12" t="s">
        <v>464</v>
      </c>
      <c r="E12">
        <v>10600</v>
      </c>
      <c r="F12">
        <v>273435</v>
      </c>
      <c r="G12">
        <v>22.59</v>
      </c>
      <c r="H12">
        <v>239454</v>
      </c>
      <c r="I12">
        <v>273435</v>
      </c>
      <c r="J12">
        <v>22.59</v>
      </c>
      <c r="K12">
        <v>239454</v>
      </c>
      <c r="L12" t="s">
        <v>454</v>
      </c>
      <c r="M12" s="1">
        <v>44255</v>
      </c>
    </row>
    <row r="13" spans="1:13">
      <c r="A13" t="s">
        <v>451</v>
      </c>
      <c r="B13" s="321">
        <v>67901108</v>
      </c>
      <c r="C13" s="321">
        <v>2024677</v>
      </c>
      <c r="D13" t="s">
        <v>465</v>
      </c>
      <c r="E13">
        <v>25737</v>
      </c>
      <c r="F13">
        <v>298758.78000000003</v>
      </c>
      <c r="G13">
        <v>18.670000000000002</v>
      </c>
      <c r="H13">
        <v>480509.79</v>
      </c>
      <c r="I13">
        <v>298758.78000000003</v>
      </c>
      <c r="J13">
        <v>18.670000000000002</v>
      </c>
      <c r="K13">
        <v>480509.79</v>
      </c>
      <c r="L13" t="s">
        <v>454</v>
      </c>
      <c r="M13" s="1">
        <v>44255</v>
      </c>
    </row>
    <row r="14" spans="1:13">
      <c r="A14" t="s">
        <v>451</v>
      </c>
      <c r="B14" s="321" t="s">
        <v>301</v>
      </c>
      <c r="C14" s="321" t="s">
        <v>301</v>
      </c>
      <c r="D14" t="s">
        <v>466</v>
      </c>
      <c r="E14">
        <v>21752</v>
      </c>
      <c r="F14">
        <v>648845.18999999994</v>
      </c>
      <c r="G14">
        <v>31.16</v>
      </c>
      <c r="H14">
        <v>677893.9</v>
      </c>
      <c r="I14">
        <v>495576.24</v>
      </c>
      <c r="J14">
        <v>22.37</v>
      </c>
      <c r="K14">
        <v>486592.24</v>
      </c>
      <c r="L14" t="s">
        <v>461</v>
      </c>
      <c r="M14" s="1">
        <v>44255</v>
      </c>
    </row>
    <row r="15" spans="1:13">
      <c r="A15" t="s">
        <v>451</v>
      </c>
      <c r="B15" s="321">
        <v>124765108</v>
      </c>
      <c r="C15" s="321">
        <v>2125097</v>
      </c>
      <c r="D15" t="s">
        <v>467</v>
      </c>
      <c r="E15">
        <v>30350</v>
      </c>
      <c r="F15">
        <v>530185.55000000005</v>
      </c>
      <c r="G15">
        <v>26.47</v>
      </c>
      <c r="H15">
        <v>803364.5</v>
      </c>
      <c r="I15">
        <v>530185.55000000005</v>
      </c>
      <c r="J15">
        <v>26.47</v>
      </c>
      <c r="K15">
        <v>803364.5</v>
      </c>
      <c r="L15" t="s">
        <v>454</v>
      </c>
      <c r="M15" s="1">
        <v>44255</v>
      </c>
    </row>
    <row r="16" spans="1:13">
      <c r="A16" t="s">
        <v>451</v>
      </c>
      <c r="B16" s="321" t="s">
        <v>353</v>
      </c>
      <c r="C16" s="321" t="s">
        <v>302</v>
      </c>
      <c r="D16" t="s">
        <v>468</v>
      </c>
      <c r="E16">
        <v>10500</v>
      </c>
      <c r="F16">
        <v>567273.38</v>
      </c>
      <c r="G16">
        <v>74.63</v>
      </c>
      <c r="H16">
        <v>783615</v>
      </c>
      <c r="I16">
        <v>567273.38</v>
      </c>
      <c r="J16">
        <v>74.63</v>
      </c>
      <c r="K16">
        <v>783615</v>
      </c>
      <c r="L16" t="s">
        <v>454</v>
      </c>
      <c r="M16" s="1">
        <v>44255</v>
      </c>
    </row>
    <row r="17" spans="1:13">
      <c r="A17" t="s">
        <v>451</v>
      </c>
      <c r="B17" s="321">
        <v>7171589</v>
      </c>
      <c r="C17" s="321">
        <v>7171589</v>
      </c>
      <c r="D17" t="s">
        <v>355</v>
      </c>
      <c r="E17">
        <v>25642</v>
      </c>
      <c r="F17">
        <v>370968.63</v>
      </c>
      <c r="G17">
        <v>14.45</v>
      </c>
      <c r="H17">
        <v>370569.53</v>
      </c>
      <c r="I17">
        <v>364735.02</v>
      </c>
      <c r="J17">
        <v>13.12</v>
      </c>
      <c r="K17">
        <v>336551.25</v>
      </c>
      <c r="L17" t="s">
        <v>463</v>
      </c>
      <c r="M17" s="1">
        <v>44255</v>
      </c>
    </row>
    <row r="18" spans="1:13">
      <c r="A18" t="s">
        <v>451</v>
      </c>
      <c r="B18" s="321">
        <v>6185495</v>
      </c>
      <c r="C18" s="321">
        <v>6185495</v>
      </c>
      <c r="D18" t="s">
        <v>356</v>
      </c>
      <c r="E18">
        <v>2567</v>
      </c>
      <c r="F18">
        <v>261676.43</v>
      </c>
      <c r="G18">
        <v>202.32</v>
      </c>
      <c r="H18">
        <v>519353.21</v>
      </c>
      <c r="I18">
        <v>345335.82</v>
      </c>
      <c r="J18">
        <v>262.58999999999997</v>
      </c>
      <c r="K18">
        <v>674068.53</v>
      </c>
      <c r="L18" t="s">
        <v>469</v>
      </c>
      <c r="M18" s="1">
        <v>44255</v>
      </c>
    </row>
    <row r="19" spans="1:13">
      <c r="A19" t="s">
        <v>451</v>
      </c>
      <c r="B19" s="321">
        <v>5330047</v>
      </c>
      <c r="C19" s="321">
        <v>5330047</v>
      </c>
      <c r="D19" t="s">
        <v>470</v>
      </c>
      <c r="E19">
        <v>6807</v>
      </c>
      <c r="F19">
        <v>712280.98</v>
      </c>
      <c r="G19">
        <v>207.56</v>
      </c>
      <c r="H19">
        <v>1412851.12</v>
      </c>
      <c r="I19">
        <v>632883.78</v>
      </c>
      <c r="J19">
        <v>171.9</v>
      </c>
      <c r="K19">
        <v>1170123.3</v>
      </c>
      <c r="L19" t="s">
        <v>452</v>
      </c>
      <c r="M19" s="1">
        <v>44255</v>
      </c>
    </row>
    <row r="20" spans="1:13">
      <c r="A20" t="s">
        <v>451</v>
      </c>
      <c r="B20" s="321">
        <v>294821608</v>
      </c>
      <c r="C20" s="321">
        <v>2031730</v>
      </c>
      <c r="D20" t="s">
        <v>471</v>
      </c>
      <c r="E20">
        <v>89200</v>
      </c>
      <c r="F20">
        <v>615972.30000000005</v>
      </c>
      <c r="G20">
        <v>12.53</v>
      </c>
      <c r="H20">
        <v>1117676</v>
      </c>
      <c r="I20">
        <v>615972.30000000005</v>
      </c>
      <c r="J20">
        <v>12.53</v>
      </c>
      <c r="K20">
        <v>1117676</v>
      </c>
      <c r="L20" t="s">
        <v>454</v>
      </c>
      <c r="M20" s="1">
        <v>44255</v>
      </c>
    </row>
    <row r="21" spans="1:13">
      <c r="A21" t="s">
        <v>451</v>
      </c>
      <c r="B21" s="321" t="s">
        <v>359</v>
      </c>
      <c r="C21" s="321" t="s">
        <v>303</v>
      </c>
      <c r="D21" t="s">
        <v>472</v>
      </c>
      <c r="E21">
        <v>7800</v>
      </c>
      <c r="F21">
        <v>662168.47</v>
      </c>
      <c r="G21">
        <v>197.38</v>
      </c>
      <c r="H21">
        <v>1539564</v>
      </c>
      <c r="I21">
        <v>662168.47</v>
      </c>
      <c r="J21">
        <v>197.38</v>
      </c>
      <c r="K21">
        <v>1539564</v>
      </c>
      <c r="L21" t="s">
        <v>454</v>
      </c>
      <c r="M21" s="1">
        <v>44255</v>
      </c>
    </row>
    <row r="22" spans="1:13">
      <c r="A22" t="s">
        <v>451</v>
      </c>
      <c r="B22" s="321">
        <v>398438408</v>
      </c>
      <c r="C22" s="321" t="s">
        <v>304</v>
      </c>
      <c r="D22" t="s">
        <v>473</v>
      </c>
      <c r="E22">
        <v>30100</v>
      </c>
      <c r="F22">
        <v>606060.09</v>
      </c>
      <c r="G22">
        <v>16.260000000000002</v>
      </c>
      <c r="H22">
        <v>489426</v>
      </c>
      <c r="I22">
        <v>606060.09</v>
      </c>
      <c r="J22">
        <v>16.260000000000002</v>
      </c>
      <c r="K22">
        <v>489426</v>
      </c>
      <c r="L22" t="s">
        <v>454</v>
      </c>
      <c r="M22" s="1">
        <v>44255</v>
      </c>
    </row>
    <row r="23" spans="1:13">
      <c r="A23" t="s">
        <v>451</v>
      </c>
      <c r="B23" s="321" t="s">
        <v>362</v>
      </c>
      <c r="C23" s="321">
        <v>2569286</v>
      </c>
      <c r="D23" t="s">
        <v>474</v>
      </c>
      <c r="E23">
        <v>53100</v>
      </c>
      <c r="F23">
        <v>623207.91</v>
      </c>
      <c r="G23">
        <v>16.61</v>
      </c>
      <c r="H23">
        <v>881991</v>
      </c>
      <c r="I23">
        <v>623207.91</v>
      </c>
      <c r="J23">
        <v>16.61</v>
      </c>
      <c r="K23">
        <v>881991</v>
      </c>
      <c r="L23" t="s">
        <v>454</v>
      </c>
      <c r="M23" s="1">
        <v>44255</v>
      </c>
    </row>
    <row r="24" spans="1:13">
      <c r="A24" t="s">
        <v>451</v>
      </c>
      <c r="B24" s="321" t="s">
        <v>364</v>
      </c>
      <c r="C24" s="321" t="s">
        <v>305</v>
      </c>
      <c r="D24" t="s">
        <v>475</v>
      </c>
      <c r="E24">
        <v>1600</v>
      </c>
      <c r="F24">
        <v>258693.6</v>
      </c>
      <c r="G24">
        <v>180.68</v>
      </c>
      <c r="H24">
        <v>289088</v>
      </c>
      <c r="I24">
        <v>258693.6</v>
      </c>
      <c r="J24">
        <v>180.68</v>
      </c>
      <c r="K24">
        <v>289088</v>
      </c>
      <c r="L24" t="s">
        <v>454</v>
      </c>
      <c r="M24" s="1">
        <v>44255</v>
      </c>
    </row>
    <row r="25" spans="1:13">
      <c r="A25" t="s">
        <v>451</v>
      </c>
      <c r="B25" s="321">
        <v>5889505</v>
      </c>
      <c r="C25" s="321">
        <v>5889505</v>
      </c>
      <c r="D25" t="s">
        <v>366</v>
      </c>
      <c r="E25">
        <v>26729</v>
      </c>
      <c r="F25">
        <v>564363.57999999996</v>
      </c>
      <c r="G25">
        <v>43.47</v>
      </c>
      <c r="H25">
        <v>1161849.79</v>
      </c>
      <c r="I25">
        <v>505288.63</v>
      </c>
      <c r="J25">
        <v>36</v>
      </c>
      <c r="K25">
        <v>962244</v>
      </c>
      <c r="L25" t="s">
        <v>452</v>
      </c>
      <c r="M25" s="1">
        <v>44255</v>
      </c>
    </row>
    <row r="26" spans="1:13">
      <c r="A26" t="s">
        <v>451</v>
      </c>
      <c r="B26" s="321" t="s">
        <v>367</v>
      </c>
      <c r="C26" s="321" t="s">
        <v>306</v>
      </c>
      <c r="D26" t="s">
        <v>476</v>
      </c>
      <c r="E26">
        <v>13459</v>
      </c>
      <c r="F26">
        <v>789717.47</v>
      </c>
      <c r="G26">
        <v>70.09</v>
      </c>
      <c r="H26">
        <v>943341.31</v>
      </c>
      <c r="I26">
        <v>789717.47</v>
      </c>
      <c r="J26">
        <v>70.09</v>
      </c>
      <c r="K26">
        <v>943341.31</v>
      </c>
      <c r="L26" t="s">
        <v>454</v>
      </c>
      <c r="M26" s="1">
        <v>44255</v>
      </c>
    </row>
    <row r="27" spans="1:13">
      <c r="A27" t="s">
        <v>451</v>
      </c>
      <c r="B27" s="321" t="s">
        <v>307</v>
      </c>
      <c r="C27" s="321" t="s">
        <v>307</v>
      </c>
      <c r="D27" t="s">
        <v>370</v>
      </c>
      <c r="E27">
        <v>6140</v>
      </c>
      <c r="F27">
        <v>315035.32</v>
      </c>
      <c r="G27">
        <v>61.44</v>
      </c>
      <c r="H27">
        <v>377242.9</v>
      </c>
      <c r="I27">
        <v>310865.84999999998</v>
      </c>
      <c r="J27">
        <v>55.8</v>
      </c>
      <c r="K27">
        <v>342612</v>
      </c>
      <c r="L27" t="s">
        <v>463</v>
      </c>
      <c r="M27" s="1">
        <v>44255</v>
      </c>
    </row>
    <row r="28" spans="1:13">
      <c r="A28" t="s">
        <v>451</v>
      </c>
      <c r="B28" s="321" t="s">
        <v>371</v>
      </c>
      <c r="C28" s="321" t="s">
        <v>308</v>
      </c>
      <c r="D28" t="s">
        <v>477</v>
      </c>
      <c r="E28">
        <v>25300</v>
      </c>
      <c r="F28">
        <v>221139.71</v>
      </c>
      <c r="G28">
        <v>12.33</v>
      </c>
      <c r="H28">
        <v>311873.09999999998</v>
      </c>
      <c r="I28">
        <v>221139.71</v>
      </c>
      <c r="J28">
        <v>12.33</v>
      </c>
      <c r="K28">
        <v>311873.09999999998</v>
      </c>
      <c r="L28" t="s">
        <v>454</v>
      </c>
      <c r="M28" s="1">
        <v>44255</v>
      </c>
    </row>
    <row r="29" spans="1:13">
      <c r="A29" t="s">
        <v>451</v>
      </c>
      <c r="B29" s="321">
        <v>485785109</v>
      </c>
      <c r="C29" s="321" t="s">
        <v>309</v>
      </c>
      <c r="D29" t="s">
        <v>478</v>
      </c>
      <c r="E29">
        <v>14500</v>
      </c>
      <c r="F29">
        <v>361805.45</v>
      </c>
      <c r="G29">
        <v>18.72</v>
      </c>
      <c r="H29">
        <v>271382</v>
      </c>
      <c r="I29">
        <v>361805.45</v>
      </c>
      <c r="J29">
        <v>18.72</v>
      </c>
      <c r="K29">
        <v>271382</v>
      </c>
      <c r="L29" t="s">
        <v>454</v>
      </c>
      <c r="M29" s="1">
        <v>44255</v>
      </c>
    </row>
    <row r="30" spans="1:13">
      <c r="A30" t="s">
        <v>451</v>
      </c>
      <c r="B30" s="321" t="s">
        <v>374</v>
      </c>
      <c r="C30" s="321" t="s">
        <v>310</v>
      </c>
      <c r="D30" t="s">
        <v>479</v>
      </c>
      <c r="E30">
        <v>10457</v>
      </c>
      <c r="F30">
        <v>495578.89</v>
      </c>
      <c r="G30">
        <v>38.32</v>
      </c>
      <c r="H30">
        <v>400712.24</v>
      </c>
      <c r="I30">
        <v>495578.89</v>
      </c>
      <c r="J30">
        <v>38.32</v>
      </c>
      <c r="K30">
        <v>400712.24</v>
      </c>
      <c r="L30" t="s">
        <v>454</v>
      </c>
      <c r="M30" s="1">
        <v>44255</v>
      </c>
    </row>
    <row r="31" spans="1:13">
      <c r="A31" t="s">
        <v>451</v>
      </c>
      <c r="B31" s="321">
        <v>6499260</v>
      </c>
      <c r="C31" s="321">
        <v>6499260</v>
      </c>
      <c r="D31" t="s">
        <v>376</v>
      </c>
      <c r="E31">
        <v>5800</v>
      </c>
      <c r="F31">
        <v>322514.96000000002</v>
      </c>
      <c r="G31">
        <v>64.349999999999994</v>
      </c>
      <c r="H31">
        <v>373206.98</v>
      </c>
      <c r="I31">
        <v>35412154</v>
      </c>
      <c r="J31">
        <v>6858</v>
      </c>
      <c r="K31">
        <v>39776400</v>
      </c>
      <c r="L31" t="s">
        <v>458</v>
      </c>
      <c r="M31" s="1">
        <v>44255</v>
      </c>
    </row>
    <row r="32" spans="1:13">
      <c r="A32" t="s">
        <v>451</v>
      </c>
      <c r="B32" s="321" t="s">
        <v>377</v>
      </c>
      <c r="C32" s="321" t="s">
        <v>311</v>
      </c>
      <c r="D32" t="s">
        <v>480</v>
      </c>
      <c r="E32">
        <v>3000</v>
      </c>
      <c r="F32">
        <v>251376</v>
      </c>
      <c r="G32">
        <v>108.04</v>
      </c>
      <c r="H32">
        <v>324120</v>
      </c>
      <c r="I32">
        <v>251376</v>
      </c>
      <c r="J32">
        <v>108.04</v>
      </c>
      <c r="K32">
        <v>324120</v>
      </c>
      <c r="L32" t="s">
        <v>454</v>
      </c>
      <c r="M32" s="1">
        <v>44255</v>
      </c>
    </row>
    <row r="33" spans="1:13">
      <c r="A33" t="s">
        <v>451</v>
      </c>
      <c r="B33" s="321" t="s">
        <v>312</v>
      </c>
      <c r="C33" s="321" t="s">
        <v>312</v>
      </c>
      <c r="D33" t="s">
        <v>481</v>
      </c>
      <c r="E33">
        <v>8300</v>
      </c>
      <c r="F33">
        <v>490073.88</v>
      </c>
      <c r="G33">
        <v>133.99</v>
      </c>
      <c r="H33">
        <v>1112139.8700000001</v>
      </c>
      <c r="I33">
        <v>367645.83</v>
      </c>
      <c r="J33">
        <v>96.18</v>
      </c>
      <c r="K33">
        <v>798294</v>
      </c>
      <c r="L33" t="s">
        <v>461</v>
      </c>
      <c r="M33" s="1">
        <v>44255</v>
      </c>
    </row>
    <row r="34" spans="1:13">
      <c r="A34" t="s">
        <v>451</v>
      </c>
      <c r="B34" s="321">
        <v>7333378</v>
      </c>
      <c r="C34" s="321">
        <v>7333378</v>
      </c>
      <c r="D34" t="s">
        <v>482</v>
      </c>
      <c r="E34">
        <v>3335</v>
      </c>
      <c r="F34">
        <v>642284.94999999995</v>
      </c>
      <c r="G34">
        <v>631.79999999999995</v>
      </c>
      <c r="H34">
        <v>2107050.21</v>
      </c>
      <c r="I34">
        <v>634944.61</v>
      </c>
      <c r="J34">
        <v>573.79999999999995</v>
      </c>
      <c r="K34">
        <v>1913623</v>
      </c>
      <c r="L34" t="s">
        <v>463</v>
      </c>
      <c r="M34" s="1">
        <v>44255</v>
      </c>
    </row>
    <row r="35" spans="1:13">
      <c r="A35" t="s">
        <v>451</v>
      </c>
      <c r="B35" s="321" t="s">
        <v>313</v>
      </c>
      <c r="C35" s="321" t="s">
        <v>313</v>
      </c>
      <c r="D35" t="s">
        <v>383</v>
      </c>
      <c r="E35">
        <v>4157</v>
      </c>
      <c r="F35">
        <v>293373.98</v>
      </c>
      <c r="G35">
        <v>109.78</v>
      </c>
      <c r="H35">
        <v>456344.37</v>
      </c>
      <c r="I35">
        <v>390185.59</v>
      </c>
      <c r="J35">
        <v>142.47999999999999</v>
      </c>
      <c r="K35">
        <v>592289.36</v>
      </c>
      <c r="L35" t="s">
        <v>469</v>
      </c>
      <c r="M35" s="1">
        <v>44255</v>
      </c>
    </row>
    <row r="36" spans="1:13">
      <c r="A36" t="s">
        <v>451</v>
      </c>
      <c r="B36" s="321">
        <v>6555805</v>
      </c>
      <c r="C36" s="321">
        <v>6555805</v>
      </c>
      <c r="D36" t="s">
        <v>483</v>
      </c>
      <c r="E36">
        <v>8400</v>
      </c>
      <c r="F36">
        <v>332837.38</v>
      </c>
      <c r="G36">
        <v>42.55</v>
      </c>
      <c r="H36">
        <v>357421.66</v>
      </c>
      <c r="I36">
        <v>36425560</v>
      </c>
      <c r="J36">
        <v>4535</v>
      </c>
      <c r="K36">
        <v>38094000</v>
      </c>
      <c r="L36" t="s">
        <v>458</v>
      </c>
      <c r="M36" s="1">
        <v>44255</v>
      </c>
    </row>
    <row r="37" spans="1:13">
      <c r="A37" t="s">
        <v>451</v>
      </c>
      <c r="B37" s="321">
        <v>4741844</v>
      </c>
      <c r="C37" s="321">
        <v>4741844</v>
      </c>
      <c r="D37" t="s">
        <v>385</v>
      </c>
      <c r="E37">
        <v>5099</v>
      </c>
      <c r="F37">
        <v>549015.56000000006</v>
      </c>
      <c r="G37">
        <v>162.46</v>
      </c>
      <c r="H37">
        <v>828387.41</v>
      </c>
      <c r="I37">
        <v>494972.36</v>
      </c>
      <c r="J37">
        <v>134.55000000000001</v>
      </c>
      <c r="K37">
        <v>686070.45</v>
      </c>
      <c r="L37" t="s">
        <v>452</v>
      </c>
      <c r="M37" s="1">
        <v>44255</v>
      </c>
    </row>
    <row r="38" spans="1:13">
      <c r="A38" t="s">
        <v>451</v>
      </c>
      <c r="B38" s="321">
        <v>631512209</v>
      </c>
      <c r="C38" s="321" t="s">
        <v>314</v>
      </c>
      <c r="D38" t="s">
        <v>484</v>
      </c>
      <c r="E38">
        <v>18250</v>
      </c>
      <c r="F38">
        <v>513550.86</v>
      </c>
      <c r="G38">
        <v>47.22</v>
      </c>
      <c r="H38">
        <v>861765</v>
      </c>
      <c r="I38">
        <v>513550.86</v>
      </c>
      <c r="J38">
        <v>47.22</v>
      </c>
      <c r="K38">
        <v>861765</v>
      </c>
      <c r="L38" t="s">
        <v>454</v>
      </c>
      <c r="M38" s="1">
        <v>44255</v>
      </c>
    </row>
    <row r="39" spans="1:13">
      <c r="A39" t="s">
        <v>451</v>
      </c>
      <c r="B39" s="321">
        <v>6640682</v>
      </c>
      <c r="C39" s="321">
        <v>6640682</v>
      </c>
      <c r="D39" t="s">
        <v>485</v>
      </c>
      <c r="E39">
        <v>10078</v>
      </c>
      <c r="F39">
        <v>564868.1</v>
      </c>
      <c r="G39">
        <v>126.85</v>
      </c>
      <c r="H39">
        <v>1278425.22</v>
      </c>
      <c r="I39">
        <v>61687079</v>
      </c>
      <c r="J39">
        <v>13520</v>
      </c>
      <c r="K39">
        <v>136254560</v>
      </c>
      <c r="L39" t="s">
        <v>458</v>
      </c>
      <c r="M39" s="1">
        <v>44255</v>
      </c>
    </row>
    <row r="40" spans="1:13">
      <c r="A40" t="s">
        <v>451</v>
      </c>
      <c r="B40" s="321">
        <v>654902204</v>
      </c>
      <c r="C40" s="321">
        <v>2640891</v>
      </c>
      <c r="D40" t="s">
        <v>486</v>
      </c>
      <c r="E40">
        <v>40000</v>
      </c>
      <c r="F40">
        <v>137036</v>
      </c>
      <c r="G40">
        <v>3.92</v>
      </c>
      <c r="H40">
        <v>156800</v>
      </c>
      <c r="I40">
        <v>137036</v>
      </c>
      <c r="J40">
        <v>3.92</v>
      </c>
      <c r="K40">
        <v>156800</v>
      </c>
      <c r="L40" t="s">
        <v>454</v>
      </c>
      <c r="M40" s="1">
        <v>44255</v>
      </c>
    </row>
    <row r="41" spans="1:13">
      <c r="A41" t="s">
        <v>451</v>
      </c>
      <c r="B41" s="321">
        <v>6659428</v>
      </c>
      <c r="C41" s="321">
        <v>6659428</v>
      </c>
      <c r="D41" t="s">
        <v>487</v>
      </c>
      <c r="E41">
        <v>9946</v>
      </c>
      <c r="F41">
        <v>443613.24</v>
      </c>
      <c r="G41">
        <v>80.5</v>
      </c>
      <c r="H41">
        <v>800681.93</v>
      </c>
      <c r="I41">
        <v>49867799</v>
      </c>
      <c r="J41">
        <v>8580</v>
      </c>
      <c r="K41">
        <v>85336680</v>
      </c>
      <c r="L41" t="s">
        <v>458</v>
      </c>
      <c r="M41" s="1">
        <v>44255</v>
      </c>
    </row>
    <row r="42" spans="1:13">
      <c r="A42" t="s">
        <v>451</v>
      </c>
      <c r="B42" s="321">
        <v>683715106</v>
      </c>
      <c r="C42" s="321">
        <v>2655657</v>
      </c>
      <c r="D42" t="s">
        <v>488</v>
      </c>
      <c r="E42">
        <v>12400</v>
      </c>
      <c r="F42">
        <v>433703.8</v>
      </c>
      <c r="G42">
        <v>44.57</v>
      </c>
      <c r="H42">
        <v>552668</v>
      </c>
      <c r="I42">
        <v>433703.8</v>
      </c>
      <c r="J42">
        <v>44.57</v>
      </c>
      <c r="K42">
        <v>552668</v>
      </c>
      <c r="L42" t="s">
        <v>454</v>
      </c>
      <c r="M42" s="1">
        <v>44255</v>
      </c>
    </row>
    <row r="43" spans="1:13">
      <c r="A43" t="s">
        <v>451</v>
      </c>
      <c r="B43" s="321">
        <v>6661144</v>
      </c>
      <c r="C43" s="321">
        <v>6661144</v>
      </c>
      <c r="D43" t="s">
        <v>392</v>
      </c>
      <c r="E43">
        <v>22800</v>
      </c>
      <c r="F43">
        <v>366423.51</v>
      </c>
      <c r="G43">
        <v>16.899999999999999</v>
      </c>
      <c r="H43">
        <v>385383.75</v>
      </c>
      <c r="I43">
        <v>40228517</v>
      </c>
      <c r="J43">
        <v>1801.5</v>
      </c>
      <c r="K43">
        <v>41074200</v>
      </c>
      <c r="L43" t="s">
        <v>458</v>
      </c>
      <c r="M43" s="1">
        <v>44255</v>
      </c>
    </row>
    <row r="44" spans="1:13">
      <c r="A44" t="s">
        <v>451</v>
      </c>
      <c r="B44" s="321">
        <v>686330101</v>
      </c>
      <c r="C44" s="321">
        <v>2402444</v>
      </c>
      <c r="D44" t="s">
        <v>489</v>
      </c>
      <c r="E44">
        <v>2750</v>
      </c>
      <c r="F44">
        <v>219454.13</v>
      </c>
      <c r="G44">
        <v>85.37</v>
      </c>
      <c r="H44">
        <v>234767.5</v>
      </c>
      <c r="I44">
        <v>219454.13</v>
      </c>
      <c r="J44">
        <v>85.37</v>
      </c>
      <c r="K44">
        <v>234767.5</v>
      </c>
      <c r="L44" t="s">
        <v>454</v>
      </c>
      <c r="M44" s="1">
        <v>44255</v>
      </c>
    </row>
    <row r="45" spans="1:13">
      <c r="A45" t="s">
        <v>451</v>
      </c>
      <c r="B45" s="321" t="s">
        <v>393</v>
      </c>
      <c r="C45" s="321" t="s">
        <v>315</v>
      </c>
      <c r="D45" t="s">
        <v>490</v>
      </c>
      <c r="E45">
        <v>5500</v>
      </c>
      <c r="F45">
        <v>235133.8</v>
      </c>
      <c r="G45">
        <v>58.06</v>
      </c>
      <c r="H45">
        <v>319330</v>
      </c>
      <c r="I45">
        <v>235133.8</v>
      </c>
      <c r="J45">
        <v>58.06</v>
      </c>
      <c r="K45">
        <v>319330</v>
      </c>
      <c r="L45" t="s">
        <v>454</v>
      </c>
      <c r="M45" s="1">
        <v>44255</v>
      </c>
    </row>
    <row r="46" spans="1:13">
      <c r="A46" t="s">
        <v>451</v>
      </c>
      <c r="B46" s="321">
        <v>6269861</v>
      </c>
      <c r="C46" s="321">
        <v>6269861</v>
      </c>
      <c r="D46" t="s">
        <v>491</v>
      </c>
      <c r="E46">
        <v>14000</v>
      </c>
      <c r="F46">
        <v>219239.1</v>
      </c>
      <c r="G46">
        <v>23.41</v>
      </c>
      <c r="H46">
        <v>327735.03000000003</v>
      </c>
      <c r="I46">
        <v>24865002</v>
      </c>
      <c r="J46">
        <v>2495</v>
      </c>
      <c r="K46">
        <v>34930000</v>
      </c>
      <c r="L46" t="s">
        <v>458</v>
      </c>
      <c r="M46" s="1">
        <v>44255</v>
      </c>
    </row>
    <row r="47" spans="1:13">
      <c r="A47" t="s">
        <v>451</v>
      </c>
      <c r="B47" s="321">
        <v>705015105</v>
      </c>
      <c r="C47" s="321">
        <v>2704485</v>
      </c>
      <c r="D47" t="s">
        <v>492</v>
      </c>
      <c r="E47">
        <v>43579</v>
      </c>
      <c r="F47">
        <v>513877.82</v>
      </c>
      <c r="G47">
        <v>10.48</v>
      </c>
      <c r="H47">
        <v>456707.92</v>
      </c>
      <c r="I47">
        <v>513877.82</v>
      </c>
      <c r="J47">
        <v>10.48</v>
      </c>
      <c r="K47">
        <v>456707.92</v>
      </c>
      <c r="L47" t="s">
        <v>454</v>
      </c>
      <c r="M47" s="1">
        <v>44255</v>
      </c>
    </row>
    <row r="48" spans="1:13">
      <c r="A48" t="s">
        <v>451</v>
      </c>
      <c r="B48" s="321" t="s">
        <v>397</v>
      </c>
      <c r="C48" s="321" t="s">
        <v>316</v>
      </c>
      <c r="D48" t="s">
        <v>493</v>
      </c>
      <c r="E48">
        <v>18250</v>
      </c>
      <c r="F48">
        <v>237485.37</v>
      </c>
      <c r="G48">
        <v>23.8</v>
      </c>
      <c r="H48">
        <v>434441.25</v>
      </c>
      <c r="I48">
        <v>237485.37</v>
      </c>
      <c r="J48">
        <v>23.8</v>
      </c>
      <c r="K48">
        <v>434441.25</v>
      </c>
      <c r="L48" t="s">
        <v>454</v>
      </c>
      <c r="M48" s="1">
        <v>44255</v>
      </c>
    </row>
    <row r="49" spans="1:13">
      <c r="A49" t="s">
        <v>451</v>
      </c>
      <c r="B49" s="321" t="s">
        <v>346</v>
      </c>
      <c r="C49" s="321" t="s">
        <v>300</v>
      </c>
      <c r="D49" t="s">
        <v>494</v>
      </c>
      <c r="E49">
        <v>32700</v>
      </c>
      <c r="F49">
        <v>362571.06</v>
      </c>
      <c r="G49">
        <v>8.64</v>
      </c>
      <c r="H49">
        <v>282462.59999999998</v>
      </c>
      <c r="I49">
        <v>362571.06</v>
      </c>
      <c r="J49">
        <v>8.64</v>
      </c>
      <c r="K49">
        <v>282462.59999999998</v>
      </c>
      <c r="L49" t="s">
        <v>454</v>
      </c>
      <c r="M49" s="1">
        <v>44255</v>
      </c>
    </row>
    <row r="50" spans="1:13">
      <c r="A50" t="s">
        <v>451</v>
      </c>
      <c r="B50" s="321">
        <v>6229597</v>
      </c>
      <c r="C50" s="321">
        <v>6229597</v>
      </c>
      <c r="D50" t="s">
        <v>495</v>
      </c>
      <c r="E50">
        <v>64434</v>
      </c>
      <c r="F50">
        <v>514317.24</v>
      </c>
      <c r="G50">
        <v>11.17</v>
      </c>
      <c r="H50">
        <v>720030.91</v>
      </c>
      <c r="I50">
        <v>57721531</v>
      </c>
      <c r="J50">
        <v>1191</v>
      </c>
      <c r="K50">
        <v>76740894</v>
      </c>
      <c r="L50" t="s">
        <v>458</v>
      </c>
      <c r="M50" s="1">
        <v>44255</v>
      </c>
    </row>
    <row r="51" spans="1:13">
      <c r="A51" t="s">
        <v>451</v>
      </c>
      <c r="B51" s="321">
        <v>759530108</v>
      </c>
      <c r="C51" s="321" t="s">
        <v>317</v>
      </c>
      <c r="D51" t="s">
        <v>496</v>
      </c>
      <c r="E51">
        <v>33500</v>
      </c>
      <c r="F51">
        <v>678997.24</v>
      </c>
      <c r="G51">
        <v>23.49</v>
      </c>
      <c r="H51">
        <v>786915</v>
      </c>
      <c r="I51">
        <v>678997.24</v>
      </c>
      <c r="J51">
        <v>23.49</v>
      </c>
      <c r="K51">
        <v>786915</v>
      </c>
      <c r="L51" t="s">
        <v>454</v>
      </c>
      <c r="M51" s="1">
        <v>44255</v>
      </c>
    </row>
    <row r="52" spans="1:13">
      <c r="A52" t="s">
        <v>451</v>
      </c>
      <c r="B52" s="321">
        <v>803054204</v>
      </c>
      <c r="C52" s="321">
        <v>2775135</v>
      </c>
      <c r="D52" t="s">
        <v>497</v>
      </c>
      <c r="E52">
        <v>3680</v>
      </c>
      <c r="F52">
        <v>421097.56</v>
      </c>
      <c r="G52">
        <v>123.35</v>
      </c>
      <c r="H52">
        <v>453928</v>
      </c>
      <c r="I52">
        <v>421097.56</v>
      </c>
      <c r="J52">
        <v>123.35</v>
      </c>
      <c r="K52">
        <v>453928</v>
      </c>
      <c r="L52" t="s">
        <v>454</v>
      </c>
      <c r="M52" s="1">
        <v>44255</v>
      </c>
    </row>
    <row r="53" spans="1:13">
      <c r="A53" t="s">
        <v>451</v>
      </c>
      <c r="B53" s="321">
        <v>6616508</v>
      </c>
      <c r="C53" s="321">
        <v>6616508</v>
      </c>
      <c r="D53" t="s">
        <v>498</v>
      </c>
      <c r="E53">
        <v>8616</v>
      </c>
      <c r="F53">
        <v>149085.14000000001</v>
      </c>
      <c r="G53">
        <v>16.36</v>
      </c>
      <c r="H53">
        <v>140986.15</v>
      </c>
      <c r="I53">
        <v>16567783</v>
      </c>
      <c r="J53">
        <v>1744</v>
      </c>
      <c r="K53">
        <v>15026304</v>
      </c>
      <c r="L53" t="s">
        <v>458</v>
      </c>
      <c r="M53" s="1">
        <v>44255</v>
      </c>
    </row>
    <row r="54" spans="1:13">
      <c r="A54" t="s">
        <v>451</v>
      </c>
      <c r="B54" s="321" t="s">
        <v>403</v>
      </c>
      <c r="C54" s="321" t="s">
        <v>318</v>
      </c>
      <c r="D54" t="s">
        <v>499</v>
      </c>
      <c r="E54">
        <v>2248</v>
      </c>
      <c r="F54">
        <v>336155.13</v>
      </c>
      <c r="G54">
        <v>1280.97</v>
      </c>
      <c r="H54">
        <v>2879620.56</v>
      </c>
      <c r="I54">
        <v>336155.13</v>
      </c>
      <c r="J54">
        <v>1280.97</v>
      </c>
      <c r="K54">
        <v>2879620.56</v>
      </c>
      <c r="L54" t="s">
        <v>454</v>
      </c>
      <c r="M54" s="1">
        <v>44255</v>
      </c>
    </row>
    <row r="55" spans="1:13">
      <c r="A55" t="s">
        <v>451</v>
      </c>
      <c r="B55" s="321" t="s">
        <v>405</v>
      </c>
      <c r="C55" s="321">
        <v>2495648</v>
      </c>
      <c r="D55" t="s">
        <v>500</v>
      </c>
      <c r="E55">
        <v>11900</v>
      </c>
      <c r="F55">
        <v>294632.67</v>
      </c>
      <c r="G55">
        <v>24.08</v>
      </c>
      <c r="H55">
        <v>286552</v>
      </c>
      <c r="I55">
        <v>294632.67</v>
      </c>
      <c r="J55">
        <v>24.08</v>
      </c>
      <c r="K55">
        <v>286552</v>
      </c>
      <c r="L55" t="s">
        <v>454</v>
      </c>
      <c r="M55" s="1">
        <v>44255</v>
      </c>
    </row>
    <row r="56" spans="1:13">
      <c r="A56" t="s">
        <v>451</v>
      </c>
      <c r="B56" s="321" t="s">
        <v>319</v>
      </c>
      <c r="C56" s="321" t="s">
        <v>319</v>
      </c>
      <c r="D56" t="s">
        <v>408</v>
      </c>
      <c r="E56">
        <v>18532</v>
      </c>
      <c r="F56">
        <v>366391.61</v>
      </c>
      <c r="G56">
        <v>27.28</v>
      </c>
      <c r="H56">
        <v>505591.97</v>
      </c>
      <c r="I56">
        <v>3234010.1</v>
      </c>
      <c r="J56">
        <v>230.1</v>
      </c>
      <c r="K56">
        <v>4264213.2</v>
      </c>
      <c r="L56" t="s">
        <v>501</v>
      </c>
      <c r="M56" s="1">
        <v>44255</v>
      </c>
    </row>
    <row r="57" spans="1:13">
      <c r="A57" t="s">
        <v>451</v>
      </c>
      <c r="B57" s="321" t="s">
        <v>409</v>
      </c>
      <c r="C57" s="321">
        <v>2615565</v>
      </c>
      <c r="D57" t="s">
        <v>502</v>
      </c>
      <c r="E57">
        <v>19800</v>
      </c>
      <c r="F57">
        <v>666146.48</v>
      </c>
      <c r="G57">
        <v>38.85</v>
      </c>
      <c r="H57">
        <v>769230</v>
      </c>
      <c r="I57">
        <v>666146.48</v>
      </c>
      <c r="J57">
        <v>38.85</v>
      </c>
      <c r="K57">
        <v>769230</v>
      </c>
      <c r="L57" t="s">
        <v>454</v>
      </c>
      <c r="M57" s="1">
        <v>44255</v>
      </c>
    </row>
    <row r="58" spans="1:13">
      <c r="A58" t="s">
        <v>451</v>
      </c>
      <c r="B58" s="321" t="s">
        <v>320</v>
      </c>
      <c r="C58" s="321" t="s">
        <v>320</v>
      </c>
      <c r="D58" t="s">
        <v>503</v>
      </c>
      <c r="E58">
        <v>28840</v>
      </c>
      <c r="F58">
        <v>585517.89</v>
      </c>
      <c r="G58">
        <v>20.399999999999999</v>
      </c>
      <c r="H58">
        <v>588210.64</v>
      </c>
      <c r="I58">
        <v>446959.58</v>
      </c>
      <c r="J58">
        <v>14.64</v>
      </c>
      <c r="K58">
        <v>422217.6</v>
      </c>
      <c r="L58" t="s">
        <v>461</v>
      </c>
      <c r="M58" s="1">
        <v>44255</v>
      </c>
    </row>
    <row r="59" spans="1:13">
      <c r="A59" t="s">
        <v>451</v>
      </c>
      <c r="B59" s="321">
        <v>835699307</v>
      </c>
      <c r="C59" s="321">
        <v>2821481</v>
      </c>
      <c r="D59" t="s">
        <v>504</v>
      </c>
      <c r="E59">
        <v>12950</v>
      </c>
      <c r="F59">
        <v>553607.09</v>
      </c>
      <c r="G59">
        <v>105.81</v>
      </c>
      <c r="H59">
        <v>1370239.5</v>
      </c>
      <c r="I59">
        <v>553607.09</v>
      </c>
      <c r="J59">
        <v>105.81</v>
      </c>
      <c r="K59">
        <v>1370239.5</v>
      </c>
      <c r="L59" t="s">
        <v>454</v>
      </c>
      <c r="M59" s="1">
        <v>44255</v>
      </c>
    </row>
    <row r="60" spans="1:13">
      <c r="A60" t="s">
        <v>451</v>
      </c>
      <c r="B60" s="321" t="s">
        <v>321</v>
      </c>
      <c r="C60" s="321" t="s">
        <v>321</v>
      </c>
      <c r="D60" t="s">
        <v>505</v>
      </c>
      <c r="E60">
        <v>116536</v>
      </c>
      <c r="F60">
        <v>256211.3</v>
      </c>
      <c r="G60">
        <v>2.13</v>
      </c>
      <c r="H60">
        <v>248713.09</v>
      </c>
      <c r="I60">
        <v>338087.72</v>
      </c>
      <c r="J60">
        <v>2.77</v>
      </c>
      <c r="K60">
        <v>322804.71999999997</v>
      </c>
      <c r="L60" t="s">
        <v>469</v>
      </c>
      <c r="M60" s="1">
        <v>44255</v>
      </c>
    </row>
    <row r="61" spans="1:13">
      <c r="A61" t="s">
        <v>451</v>
      </c>
      <c r="B61" s="321" t="s">
        <v>322</v>
      </c>
      <c r="C61" s="321" t="s">
        <v>322</v>
      </c>
      <c r="D61" t="s">
        <v>506</v>
      </c>
      <c r="E61">
        <v>8805</v>
      </c>
      <c r="F61">
        <v>699270.47</v>
      </c>
      <c r="G61">
        <v>116.78</v>
      </c>
      <c r="H61">
        <v>1028277.71</v>
      </c>
      <c r="I61">
        <v>622857.92000000004</v>
      </c>
      <c r="J61">
        <v>96.72</v>
      </c>
      <c r="K61">
        <v>851619.6</v>
      </c>
      <c r="L61" t="s">
        <v>452</v>
      </c>
      <c r="M61" s="1">
        <v>44255</v>
      </c>
    </row>
    <row r="62" spans="1:13">
      <c r="A62" t="s">
        <v>451</v>
      </c>
      <c r="B62" s="321">
        <v>874039100</v>
      </c>
      <c r="C62" s="321">
        <v>2113382</v>
      </c>
      <c r="D62" t="s">
        <v>507</v>
      </c>
      <c r="E62">
        <v>3700</v>
      </c>
      <c r="F62">
        <v>396116.81</v>
      </c>
      <c r="G62">
        <v>125.94</v>
      </c>
      <c r="H62">
        <v>465978</v>
      </c>
      <c r="I62">
        <v>396116.81</v>
      </c>
      <c r="J62">
        <v>125.94</v>
      </c>
      <c r="K62">
        <v>465978</v>
      </c>
      <c r="L62" t="s">
        <v>454</v>
      </c>
      <c r="M62" s="1">
        <v>44255</v>
      </c>
    </row>
    <row r="63" spans="1:13">
      <c r="A63" t="s">
        <v>451</v>
      </c>
      <c r="B63" s="321">
        <v>6869302</v>
      </c>
      <c r="C63" s="321">
        <v>6869302</v>
      </c>
      <c r="D63" t="s">
        <v>508</v>
      </c>
      <c r="E63">
        <v>2581</v>
      </c>
      <c r="F63">
        <v>232667.92</v>
      </c>
      <c r="G63">
        <v>142.99</v>
      </c>
      <c r="H63">
        <v>369060.24</v>
      </c>
      <c r="I63">
        <v>25799457</v>
      </c>
      <c r="J63">
        <v>15240</v>
      </c>
      <c r="K63">
        <v>39334440</v>
      </c>
      <c r="L63" t="s">
        <v>458</v>
      </c>
      <c r="M63" s="1">
        <v>44255</v>
      </c>
    </row>
    <row r="64" spans="1:13">
      <c r="A64" t="s">
        <v>451</v>
      </c>
      <c r="B64" s="321">
        <v>878742204</v>
      </c>
      <c r="C64" s="321">
        <v>2124533</v>
      </c>
      <c r="D64" t="s">
        <v>509</v>
      </c>
      <c r="E64">
        <v>15000</v>
      </c>
      <c r="F64">
        <v>340869.47</v>
      </c>
      <c r="G64">
        <v>20.83</v>
      </c>
      <c r="H64">
        <v>312450</v>
      </c>
      <c r="I64">
        <v>340869.47</v>
      </c>
      <c r="J64">
        <v>20.83</v>
      </c>
      <c r="K64">
        <v>312450</v>
      </c>
      <c r="L64" t="s">
        <v>454</v>
      </c>
      <c r="M64" s="1">
        <v>44255</v>
      </c>
    </row>
    <row r="65" spans="1:13">
      <c r="A65" t="s">
        <v>451</v>
      </c>
      <c r="B65" s="321">
        <v>5999330</v>
      </c>
      <c r="C65" s="321">
        <v>5999330</v>
      </c>
      <c r="D65" t="s">
        <v>510</v>
      </c>
      <c r="E65">
        <v>3050</v>
      </c>
      <c r="F65">
        <v>546282.9</v>
      </c>
      <c r="G65">
        <v>353.9</v>
      </c>
      <c r="H65">
        <v>1079395.07</v>
      </c>
      <c r="I65">
        <v>477815.13</v>
      </c>
      <c r="J65">
        <v>293.10000000000002</v>
      </c>
      <c r="K65">
        <v>893955</v>
      </c>
      <c r="L65" t="s">
        <v>452</v>
      </c>
      <c r="M65" s="1">
        <v>44255</v>
      </c>
    </row>
    <row r="66" spans="1:13">
      <c r="A66" t="s">
        <v>451</v>
      </c>
      <c r="B66" s="321" t="s">
        <v>323</v>
      </c>
      <c r="C66" s="321" t="s">
        <v>323</v>
      </c>
      <c r="D66" t="s">
        <v>511</v>
      </c>
      <c r="E66">
        <v>26583</v>
      </c>
      <c r="F66">
        <v>269058.92</v>
      </c>
      <c r="G66">
        <v>8.4</v>
      </c>
      <c r="H66">
        <v>223248.86</v>
      </c>
      <c r="I66">
        <v>355172.65</v>
      </c>
      <c r="J66">
        <v>10.9</v>
      </c>
      <c r="K66">
        <v>289754.7</v>
      </c>
      <c r="L66" t="s">
        <v>469</v>
      </c>
      <c r="M66" s="1">
        <v>44255</v>
      </c>
    </row>
    <row r="67" spans="1:13">
      <c r="A67" t="s">
        <v>451</v>
      </c>
      <c r="B67" s="321" t="s">
        <v>424</v>
      </c>
      <c r="C67" s="321" t="s">
        <v>324</v>
      </c>
      <c r="D67" t="s">
        <v>512</v>
      </c>
      <c r="E67">
        <v>20000</v>
      </c>
      <c r="F67">
        <v>223700</v>
      </c>
      <c r="G67">
        <v>15.52</v>
      </c>
      <c r="H67">
        <v>310400</v>
      </c>
      <c r="I67">
        <v>223700</v>
      </c>
      <c r="J67">
        <v>15.52</v>
      </c>
      <c r="K67">
        <v>310400</v>
      </c>
      <c r="L67" t="s">
        <v>454</v>
      </c>
      <c r="M67" s="1">
        <v>44255</v>
      </c>
    </row>
    <row r="68" spans="1:13">
      <c r="A68" t="s">
        <v>451</v>
      </c>
      <c r="B68" s="321" t="s">
        <v>426</v>
      </c>
      <c r="C68" s="321" t="s">
        <v>325</v>
      </c>
      <c r="D68" t="s">
        <v>513</v>
      </c>
      <c r="E68">
        <v>12700</v>
      </c>
      <c r="F68">
        <v>868697.36</v>
      </c>
      <c r="G68">
        <v>36.700000000000003</v>
      </c>
      <c r="H68">
        <v>466090</v>
      </c>
      <c r="I68">
        <v>868697.36</v>
      </c>
      <c r="J68">
        <v>36.700000000000003</v>
      </c>
      <c r="K68">
        <v>466090</v>
      </c>
      <c r="L68" t="s">
        <v>454</v>
      </c>
      <c r="M68" s="1">
        <v>44255</v>
      </c>
    </row>
    <row r="69" spans="1:13">
      <c r="A69" t="s">
        <v>451</v>
      </c>
      <c r="B69" s="321">
        <v>6916781</v>
      </c>
      <c r="C69" s="321">
        <v>6916781</v>
      </c>
      <c r="D69" t="s">
        <v>428</v>
      </c>
      <c r="E69">
        <v>16399</v>
      </c>
      <c r="F69">
        <v>277386.65000000002</v>
      </c>
      <c r="G69">
        <v>18.54</v>
      </c>
      <c r="H69">
        <v>303963.44</v>
      </c>
      <c r="I69">
        <v>380073.8</v>
      </c>
      <c r="J69">
        <v>24.68</v>
      </c>
      <c r="K69">
        <v>404727.32</v>
      </c>
      <c r="L69" t="s">
        <v>514</v>
      </c>
      <c r="M69" s="1">
        <v>44255</v>
      </c>
    </row>
    <row r="70" spans="1:13">
      <c r="A70" t="s">
        <v>451</v>
      </c>
      <c r="B70" s="321">
        <v>4031879</v>
      </c>
      <c r="C70" s="321">
        <v>4031879</v>
      </c>
      <c r="D70" t="s">
        <v>515</v>
      </c>
      <c r="E70">
        <v>24095</v>
      </c>
      <c r="F70">
        <v>474000.32</v>
      </c>
      <c r="G70">
        <v>26.99</v>
      </c>
      <c r="H70">
        <v>650233.34</v>
      </c>
      <c r="I70">
        <v>423398.78</v>
      </c>
      <c r="J70">
        <v>22.35</v>
      </c>
      <c r="K70">
        <v>538523.25</v>
      </c>
      <c r="L70" t="s">
        <v>452</v>
      </c>
      <c r="M70" s="1">
        <v>44255</v>
      </c>
    </row>
    <row r="71" spans="1:13">
      <c r="A71" t="s">
        <v>451</v>
      </c>
      <c r="B71" s="323" t="s">
        <v>516</v>
      </c>
      <c r="C71" s="323" t="s">
        <v>326</v>
      </c>
      <c r="D71" t="s">
        <v>517</v>
      </c>
      <c r="E71">
        <v>3400</v>
      </c>
      <c r="F71">
        <v>244660.94</v>
      </c>
      <c r="G71">
        <v>62.85</v>
      </c>
      <c r="H71">
        <v>213690</v>
      </c>
      <c r="I71">
        <v>244660.94</v>
      </c>
      <c r="J71">
        <v>62.85</v>
      </c>
      <c r="K71">
        <v>213690</v>
      </c>
      <c r="L71" t="s">
        <v>454</v>
      </c>
      <c r="M71" s="1">
        <v>44255</v>
      </c>
    </row>
    <row r="72" spans="1:13">
      <c r="A72" t="s">
        <v>451</v>
      </c>
      <c r="B72" s="321">
        <v>6986041</v>
      </c>
      <c r="C72" s="321">
        <v>6986041</v>
      </c>
      <c r="D72" t="s">
        <v>518</v>
      </c>
      <c r="E72">
        <v>8000</v>
      </c>
      <c r="F72">
        <v>210938.62</v>
      </c>
      <c r="G72">
        <v>49.92</v>
      </c>
      <c r="H72">
        <v>399324.45</v>
      </c>
      <c r="I72">
        <v>23923604</v>
      </c>
      <c r="J72">
        <v>5320</v>
      </c>
      <c r="K72">
        <v>42560000</v>
      </c>
      <c r="L72" t="s">
        <v>458</v>
      </c>
      <c r="M72" s="1">
        <v>44255</v>
      </c>
    </row>
    <row r="73" spans="1:13">
      <c r="A73" t="s">
        <v>451</v>
      </c>
      <c r="B73" s="321" t="s">
        <v>519</v>
      </c>
      <c r="C73" s="321" t="s">
        <v>519</v>
      </c>
      <c r="D73" t="s">
        <v>520</v>
      </c>
      <c r="F73">
        <v>572722.93999999994</v>
      </c>
      <c r="H73">
        <v>572722.93999999994</v>
      </c>
      <c r="I73">
        <v>572722.93999999994</v>
      </c>
      <c r="K73">
        <v>572722.93999999994</v>
      </c>
      <c r="L73" t="s">
        <v>454</v>
      </c>
      <c r="M73" s="1">
        <v>44255</v>
      </c>
    </row>
    <row r="74" spans="1:13">
      <c r="A74" t="s">
        <v>451</v>
      </c>
      <c r="B74" s="321" t="s">
        <v>519</v>
      </c>
      <c r="C74" s="321" t="s">
        <v>519</v>
      </c>
      <c r="D74" t="s">
        <v>521</v>
      </c>
      <c r="E74">
        <v>17549.43</v>
      </c>
      <c r="F74">
        <v>12371.5</v>
      </c>
      <c r="G74">
        <v>0.77</v>
      </c>
      <c r="H74">
        <v>13521.4</v>
      </c>
      <c r="I74">
        <v>17549.43</v>
      </c>
      <c r="J74">
        <v>1</v>
      </c>
      <c r="K74">
        <v>17549.43</v>
      </c>
      <c r="L74" t="s">
        <v>469</v>
      </c>
      <c r="M74" s="1">
        <v>44255</v>
      </c>
    </row>
    <row r="75" spans="1:13">
      <c r="A75" t="s">
        <v>451</v>
      </c>
      <c r="B75" s="321" t="s">
        <v>519</v>
      </c>
      <c r="C75" s="321" t="s">
        <v>519</v>
      </c>
      <c r="D75" t="s">
        <v>522</v>
      </c>
      <c r="E75">
        <v>32889.370000000003</v>
      </c>
      <c r="F75">
        <v>34074.75</v>
      </c>
      <c r="G75">
        <v>1.1000000000000001</v>
      </c>
      <c r="H75">
        <v>36213.800000000003</v>
      </c>
      <c r="I75">
        <v>32889.370000000003</v>
      </c>
      <c r="J75">
        <v>1</v>
      </c>
      <c r="K75">
        <v>32889.370000000003</v>
      </c>
      <c r="L75" t="s">
        <v>463</v>
      </c>
      <c r="M75" s="1">
        <v>44255</v>
      </c>
    </row>
    <row r="76" spans="1:13">
      <c r="A76" t="s">
        <v>451</v>
      </c>
      <c r="B76" s="321" t="s">
        <v>519</v>
      </c>
      <c r="C76" s="321" t="s">
        <v>519</v>
      </c>
      <c r="D76" t="s">
        <v>523</v>
      </c>
      <c r="E76">
        <v>635.54999999999995</v>
      </c>
      <c r="F76">
        <v>763.58</v>
      </c>
      <c r="G76">
        <v>1.21</v>
      </c>
      <c r="H76">
        <v>767.39</v>
      </c>
      <c r="I76">
        <v>635.54999999999995</v>
      </c>
      <c r="J76">
        <v>1</v>
      </c>
      <c r="K76">
        <v>635.54999999999995</v>
      </c>
      <c r="L76" t="s">
        <v>452</v>
      </c>
      <c r="M76" s="1">
        <v>44255</v>
      </c>
    </row>
    <row r="77" spans="1:13">
      <c r="A77" t="s">
        <v>451</v>
      </c>
      <c r="B77" s="321" t="s">
        <v>519</v>
      </c>
      <c r="C77" s="321" t="s">
        <v>519</v>
      </c>
      <c r="D77" t="s">
        <v>524</v>
      </c>
      <c r="E77">
        <v>17975.59</v>
      </c>
      <c r="F77">
        <v>23677.35</v>
      </c>
      <c r="G77">
        <v>1.39</v>
      </c>
      <c r="H77">
        <v>25042.62</v>
      </c>
      <c r="I77">
        <v>17975.59</v>
      </c>
      <c r="J77">
        <v>1</v>
      </c>
      <c r="K77">
        <v>17975.59</v>
      </c>
      <c r="L77" t="s">
        <v>461</v>
      </c>
      <c r="M77" s="1">
        <v>44255</v>
      </c>
    </row>
    <row r="78" spans="1:13">
      <c r="A78" t="s">
        <v>451</v>
      </c>
      <c r="B78" s="321" t="s">
        <v>519</v>
      </c>
      <c r="C78" s="321" t="s">
        <v>519</v>
      </c>
      <c r="D78" t="s">
        <v>525</v>
      </c>
      <c r="E78">
        <v>11733957</v>
      </c>
      <c r="F78">
        <v>111825.25</v>
      </c>
      <c r="G78">
        <v>0.01</v>
      </c>
      <c r="H78">
        <v>110095.3</v>
      </c>
      <c r="I78">
        <v>11733957</v>
      </c>
      <c r="J78">
        <v>1</v>
      </c>
      <c r="K78">
        <v>11733957</v>
      </c>
      <c r="L78" t="s">
        <v>458</v>
      </c>
      <c r="M78" s="1">
        <v>44255</v>
      </c>
    </row>
    <row r="79" spans="1:13">
      <c r="A79" t="s">
        <v>451</v>
      </c>
      <c r="B79" s="321" t="s">
        <v>519</v>
      </c>
      <c r="C79" s="321" t="s">
        <v>519</v>
      </c>
      <c r="D79" t="s">
        <v>526</v>
      </c>
      <c r="E79">
        <v>129236.81</v>
      </c>
      <c r="F79">
        <v>14964.28</v>
      </c>
      <c r="G79">
        <v>0.12</v>
      </c>
      <c r="H79">
        <v>14937.22</v>
      </c>
      <c r="I79">
        <v>129236.81</v>
      </c>
      <c r="J79">
        <v>1</v>
      </c>
      <c r="K79">
        <v>129236.81</v>
      </c>
      <c r="L79" t="s">
        <v>527</v>
      </c>
      <c r="M79" s="1">
        <v>44255</v>
      </c>
    </row>
    <row r="80" spans="1:13">
      <c r="A80" t="s">
        <v>451</v>
      </c>
      <c r="B80" s="321" t="s">
        <v>519</v>
      </c>
      <c r="C80" s="321" t="s">
        <v>519</v>
      </c>
      <c r="D80" t="s">
        <v>528</v>
      </c>
      <c r="E80">
        <v>209362.79</v>
      </c>
      <c r="F80">
        <v>22218.61</v>
      </c>
      <c r="G80">
        <v>0.12</v>
      </c>
      <c r="H80">
        <v>24823.37</v>
      </c>
      <c r="I80">
        <v>209362.79</v>
      </c>
      <c r="J80">
        <v>1</v>
      </c>
      <c r="K80">
        <v>209362.79</v>
      </c>
      <c r="L80" t="s">
        <v>501</v>
      </c>
      <c r="M80" s="1">
        <v>44255</v>
      </c>
    </row>
    <row r="81" spans="1:13">
      <c r="A81" t="s">
        <v>451</v>
      </c>
      <c r="B81" s="321" t="s">
        <v>519</v>
      </c>
      <c r="C81" s="321" t="s">
        <v>519</v>
      </c>
      <c r="D81" t="s">
        <v>529</v>
      </c>
      <c r="E81">
        <v>8247.9500000000007</v>
      </c>
      <c r="F81">
        <v>5997.53</v>
      </c>
      <c r="G81">
        <v>0.75</v>
      </c>
      <c r="H81">
        <v>6194.48</v>
      </c>
      <c r="I81">
        <v>8247.9500000000007</v>
      </c>
      <c r="J81">
        <v>1</v>
      </c>
      <c r="K81">
        <v>8247.9500000000007</v>
      </c>
      <c r="L81" t="s">
        <v>514</v>
      </c>
      <c r="M81" s="1">
        <v>44255</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2021-03-01T16:57:47Z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