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 i="12" l="1"/>
  <c r="H2" i="12" s="1"/>
  <c r="K2" i="12"/>
  <c r="G3" i="12"/>
  <c r="H3" i="12" s="1"/>
  <c r="K3" i="12"/>
  <c r="G4" i="12"/>
  <c r="H4" i="12" s="1"/>
  <c r="K4" i="12"/>
  <c r="G5" i="12"/>
  <c r="H5" i="12" s="1"/>
  <c r="K5" i="12"/>
  <c r="G6" i="12"/>
  <c r="H6" i="12" s="1"/>
  <c r="K6" i="12"/>
  <c r="G7" i="12"/>
  <c r="H7" i="12" s="1"/>
  <c r="K7" i="12"/>
  <c r="G8" i="12"/>
  <c r="H8" i="12" s="1"/>
  <c r="K8" i="12"/>
  <c r="G9" i="12"/>
  <c r="H9" i="12" s="1"/>
  <c r="K9" i="12"/>
  <c r="G10" i="12"/>
  <c r="H10" i="12" s="1"/>
  <c r="K10" i="12"/>
  <c r="G11" i="12"/>
  <c r="H11" i="12" s="1"/>
  <c r="K11" i="12"/>
  <c r="G12" i="12"/>
  <c r="H12" i="12" s="1"/>
  <c r="K12" i="12"/>
  <c r="G13" i="12"/>
  <c r="H13" i="12" s="1"/>
  <c r="K13" i="12"/>
  <c r="G14" i="12"/>
  <c r="H14" i="12" s="1"/>
  <c r="K14" i="12"/>
  <c r="G15" i="12"/>
  <c r="H15" i="12"/>
  <c r="K15" i="12"/>
  <c r="G16" i="12"/>
  <c r="H16" i="12" s="1"/>
  <c r="K16" i="12"/>
  <c r="G17" i="12"/>
  <c r="H17" i="12" s="1"/>
  <c r="K17" i="12"/>
  <c r="G18" i="12"/>
  <c r="H18" i="12" s="1"/>
  <c r="K18" i="12"/>
  <c r="G19" i="12"/>
  <c r="H19" i="12" s="1"/>
  <c r="K19" i="12"/>
  <c r="G20" i="12"/>
  <c r="H20" i="12" s="1"/>
  <c r="K20" i="12"/>
  <c r="G21" i="12"/>
  <c r="H21" i="12" s="1"/>
  <c r="K21" i="12"/>
  <c r="G22" i="12"/>
  <c r="H22" i="12" s="1"/>
  <c r="K22" i="12"/>
  <c r="G23" i="12"/>
  <c r="H23" i="12" s="1"/>
  <c r="K23" i="12"/>
  <c r="G24" i="12"/>
  <c r="H24" i="12" s="1"/>
  <c r="K24" i="12"/>
  <c r="G25" i="12"/>
  <c r="H25" i="12" s="1"/>
  <c r="K25" i="12"/>
  <c r="G26" i="12"/>
  <c r="H26" i="12" s="1"/>
  <c r="K26" i="12"/>
  <c r="G27" i="12"/>
  <c r="H27" i="12" s="1"/>
  <c r="K27" i="12"/>
  <c r="G28" i="12"/>
  <c r="H28" i="12" s="1"/>
  <c r="K28" i="12"/>
  <c r="G29" i="12"/>
  <c r="H29" i="12" s="1"/>
  <c r="K29" i="12"/>
  <c r="G30" i="12"/>
  <c r="H30" i="12" s="1"/>
  <c r="K30" i="12"/>
  <c r="G31" i="12"/>
  <c r="H31" i="12" s="1"/>
  <c r="K31" i="12"/>
  <c r="G32" i="12"/>
  <c r="H32" i="12" s="1"/>
  <c r="K32" i="12"/>
  <c r="G33" i="12"/>
  <c r="H33" i="12" s="1"/>
  <c r="K33" i="12"/>
  <c r="G34" i="12"/>
  <c r="H34" i="12" s="1"/>
  <c r="K34" i="12"/>
  <c r="G35" i="12"/>
  <c r="H35" i="12" s="1"/>
  <c r="K35" i="12"/>
  <c r="G36" i="12"/>
  <c r="H36" i="12" s="1"/>
  <c r="K36" i="12"/>
  <c r="G37" i="12"/>
  <c r="H37" i="12" s="1"/>
  <c r="K37" i="12"/>
  <c r="G38" i="12"/>
  <c r="H38" i="12" s="1"/>
  <c r="K38" i="12"/>
  <c r="G39" i="12"/>
  <c r="H39" i="12" s="1"/>
  <c r="K39" i="12"/>
  <c r="G40" i="12"/>
  <c r="H40" i="12" s="1"/>
  <c r="K40" i="12"/>
  <c r="G41" i="12"/>
  <c r="H41" i="12" s="1"/>
  <c r="K41" i="12"/>
  <c r="G42" i="12"/>
  <c r="H42" i="12" s="1"/>
  <c r="K42" i="12"/>
  <c r="G43" i="12"/>
  <c r="H43" i="12" s="1"/>
  <c r="K43" i="12"/>
  <c r="G44" i="12"/>
  <c r="H44" i="12" s="1"/>
  <c r="K44" i="12"/>
  <c r="G45" i="12"/>
  <c r="H45" i="12" s="1"/>
  <c r="K45" i="12"/>
  <c r="G46" i="12"/>
  <c r="H46" i="12" s="1"/>
  <c r="K46" i="12"/>
  <c r="G47" i="12"/>
  <c r="H47" i="12"/>
  <c r="K47" i="12"/>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L40" i="12"/>
  <c r="L41" i="12"/>
  <c r="L42" i="12"/>
  <c r="L43" i="12"/>
  <c r="L44" i="12"/>
  <c r="L45" i="12"/>
  <c r="L46" i="12"/>
  <c r="L47" i="12"/>
  <c r="K48" i="12"/>
  <c r="L48" i="12" s="1"/>
  <c r="K49" i="12"/>
  <c r="L49" i="12" s="1"/>
  <c r="G48" i="12"/>
  <c r="H48" i="12" s="1"/>
  <c r="G49" i="12"/>
  <c r="H49"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4" i="12"/>
  <c r="T54" i="12" s="1"/>
  <c r="O54" i="12"/>
  <c r="P54" i="12" s="1"/>
  <c r="K54" i="12"/>
  <c r="L54" i="12" s="1"/>
  <c r="G54" i="12"/>
  <c r="H54"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I15" i="7" s="1"/>
  <c r="H16" i="7"/>
  <c r="I16" i="7" s="1"/>
  <c r="H17" i="7"/>
  <c r="I17" i="7" s="1"/>
  <c r="H2" i="7"/>
  <c r="I2" i="7" s="1"/>
  <c r="I5" i="7"/>
  <c r="I6" i="7"/>
  <c r="I9"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5" i="12"/>
  <c r="P55" i="12" s="1"/>
  <c r="O56" i="12"/>
  <c r="P56" i="12" s="1"/>
  <c r="O57" i="12"/>
  <c r="P57" i="12" s="1"/>
  <c r="L21" i="12"/>
  <c r="L22" i="12"/>
  <c r="L23" i="12"/>
  <c r="L24" i="12"/>
  <c r="L25" i="12"/>
  <c r="L26" i="12"/>
  <c r="L27" i="12"/>
  <c r="L28" i="12"/>
  <c r="L29" i="12"/>
  <c r="L30" i="12"/>
  <c r="L31" i="12"/>
  <c r="L32" i="12"/>
  <c r="L33" i="12"/>
  <c r="L34" i="12"/>
  <c r="L35" i="12"/>
  <c r="L36" i="12"/>
  <c r="L37" i="12"/>
  <c r="L38" i="12"/>
  <c r="L39" i="12"/>
  <c r="K50" i="12"/>
  <c r="L50" i="12" s="1"/>
  <c r="K51" i="12"/>
  <c r="L51" i="12" s="1"/>
  <c r="K52" i="12"/>
  <c r="L52" i="12" s="1"/>
  <c r="K53" i="12"/>
  <c r="L53" i="12" s="1"/>
  <c r="K55" i="12"/>
  <c r="L55" i="12" s="1"/>
  <c r="K56" i="12"/>
  <c r="L56" i="12" s="1"/>
  <c r="K57" i="12"/>
  <c r="L57" i="12" s="1"/>
  <c r="G50" i="12"/>
  <c r="H50" i="12" s="1"/>
  <c r="G51" i="12"/>
  <c r="H51" i="12" s="1"/>
  <c r="G52" i="12"/>
  <c r="H52" i="12" s="1"/>
  <c r="G53" i="12"/>
  <c r="H53"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L20" i="12" l="1"/>
  <c r="L18" i="12"/>
  <c r="L14" i="12"/>
  <c r="F24" i="9"/>
  <c r="F25" i="9"/>
  <c r="F26" i="9"/>
  <c r="F27" i="9"/>
  <c r="G58" i="2" l="1"/>
  <c r="F28" i="9"/>
  <c r="G28" i="9" s="1"/>
  <c r="F5" i="9" l="1"/>
  <c r="G5" i="9" s="1"/>
  <c r="F59" i="2" l="1"/>
  <c r="G59" i="2" s="1"/>
  <c r="G57" i="2"/>
  <c r="F56" i="2"/>
  <c r="G56" i="2" s="1"/>
  <c r="U8" i="7" l="1"/>
  <c r="S8" i="7"/>
  <c r="Q8" i="7"/>
  <c r="L19" i="12"/>
  <c r="L17" i="12"/>
  <c r="L16" i="12"/>
  <c r="L15" i="12"/>
  <c r="L13" i="12"/>
  <c r="L12" i="12"/>
  <c r="L11" i="12"/>
  <c r="L10" i="12"/>
  <c r="L9" i="12"/>
  <c r="L8" i="12"/>
  <c r="L7" i="12"/>
  <c r="L6" i="12"/>
  <c r="L5" i="12"/>
  <c r="L4" i="12"/>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L3" i="12"/>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1" i="12" s="1"/>
  <c r="O2" i="12"/>
  <c r="O61" i="12" s="1"/>
  <c r="K61" i="12"/>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1" i="12" l="1"/>
  <c r="T61" i="12" s="1"/>
  <c r="O64" i="7"/>
  <c r="N64" i="7"/>
  <c r="M64" i="7"/>
  <c r="D25" i="1" s="1"/>
  <c r="L64" i="7"/>
  <c r="U64" i="7" s="1"/>
  <c r="K64" i="7"/>
  <c r="S64" i="7" s="1"/>
  <c r="J64" i="7"/>
  <c r="C25" i="1" s="1"/>
  <c r="U61" i="12"/>
  <c r="R61" i="12"/>
  <c r="N61" i="12"/>
  <c r="M61" i="12"/>
  <c r="P61" i="12" s="1"/>
  <c r="J61" i="12"/>
  <c r="G61" i="12"/>
  <c r="F61" i="12"/>
  <c r="E61" i="12"/>
  <c r="I61" i="12"/>
  <c r="L61" i="12" s="1"/>
  <c r="Q79" i="2"/>
  <c r="P79" i="2"/>
  <c r="M79" i="2"/>
  <c r="L79" i="2"/>
  <c r="O79" i="2" s="1"/>
  <c r="D19" i="9"/>
  <c r="H61"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<sst xmlns="http://schemas.openxmlformats.org/spreadsheetml/2006/main" count="1240" uniqueCount="520">
  <si>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</si>
  <si>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</si>
  <si>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</si>
  <si>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</si>
  <si>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</si>
  <si>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</si>
  <si>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</si>
  <si>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</si>
  <si>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</si>
  <si>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</si>
  <si>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</si>
  <si>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</si>
  <si>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</si>
  <si>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</si>
  <si>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</si>
  <si>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</si>
  <si>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</si>
  <si>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</si>
  <si>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</si>
  <si>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</si>
  <si>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</si>
  <si>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</si>
  <si>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</si>
  <si>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</si>
  <si>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</si>
  <si>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</si>
  <si>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</si>
  <si>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</si>
  <si>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</si>
  <si>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</si>
  <si>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</si>
  <si>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</si>
  <si>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</si>
  <si>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</si>
  <si>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</si>
  <si>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</si>
  <si>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</si>
  <si>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</si>
  <si>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</si>
  <si>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</si>
  <si>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</si>
  <si>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</si>
  <si>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</si>
  <si>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</si>
  <si>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</si>
  <si>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</si>
  <si>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</si>
  <si>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</si>
  <si>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</si>
  <si>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</si>
  <si>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</si>
  <si>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</si>
  <si>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</si>
  <si>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</si>
  <si>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</si>
  <si>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</si>
  <si>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</si>
  <si>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</si>
  <si>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</si>
  <si>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</si>
  <si>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</si>
  <si>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</si>
  <si>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</si>
  <si>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</si>
  <si>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</si>
  <si>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</si>
  <si>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</si>
  <si>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</si>
  <si>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</si>
  <si>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</si>
  <si>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</si>
  <si>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</si>
  <si>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</si>
  <si>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</si>
  <si>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</si>
  <si>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</si>
  <si>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</si>
  <si>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</si>
  <si>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</si>
  <si>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</si>
  <si>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</si>
  <si>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</si>
  <si>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</si>
  <si>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</si>
  <si>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</si>
  <si>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</si>
  <si>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</si>
  <si>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</si>
  <si>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</si>
  <si>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</si>
  <si>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</si>
  <si>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</si>
  <si>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</si>
  <si>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</si>
  <si>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</si>
  <si>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</si>
  <si>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</si>
  <si>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</si>
  <si>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</si>
  <si>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</si>
  <si>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</si>
  <si>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</si>
  <si>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</si>
  <si>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</si>
  <si>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</si>
  <si>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</si>
  <si>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</si>
  <si>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</si>
  <si>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</si>
  <si>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</si>
  <si>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</si>
  <si>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</si>
  <si>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</si>
  <si>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</si>
  <si>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</si>
  <si>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</si>
  <si>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</si>
  <si>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</si>
  <si>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</si>
  <si>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</si>
  <si>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</si>
  <si>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</si>
  <si>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</si>
  <si>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</si>
  <si>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</si>
  <si>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</si>
  <si>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</si>
  <si>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</si>
  <si>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</si>
  <si>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</si>
  <si>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</si>
  <si>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</si>
  <si>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</si>
  <si>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</si>
  <si>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</si>
  <si>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</si>
  <si>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</si>
  <si>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</si>
  <si>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</si>
  <si>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</si>
  <si>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</si>
  <si>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</si>
  <si>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</si>
  <si>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</si>
  <si>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</si>
  <si>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</si>
  <si>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</si>
  <si>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</si>
  <si>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</si>
  <si>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</si>
  <si>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</si>
  <si>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</si>
  <si>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</si>
  <si>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</si>
  <si>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</si>
  <si>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</si>
  <si>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</si>
  <si>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</si>
  <si>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</si>
  <si>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</si>
  <si>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</si>
  <si>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</si>
  <si>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</si>
  <si>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</si>
  <si>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</si>
  <si>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</si>
  <si>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</si>
  <si>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</si>
  <si>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</si>
  <si>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</si>
  <si>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</si>
  <si>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</si>
  <si>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</si>
  <si>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</si>
  <si>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</si>
  <si>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</si>
  <si>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</si>
  <si>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</si>
  <si>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</si>
  <si>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</si>
  <si>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</si>
  <si>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</si>
  <si>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</si>
  <si>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</si>
  <si>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</si>
  <si>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</si>
  <si>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</si>
  <si>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</si>
  <si>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</si>
  <si>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</si>
  <si>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</si>
  <si>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</si>
  <si>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</si>
  <si>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</si>
  <si>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</si>
  <si>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</si>
  <si>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</si>
  <si>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</si>
  <si>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</si>
  <si>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</si>
  <si>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</si>
  <si>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</si>
  <si>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</si>
  <si>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</si>
  <si>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</si>
  <si>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</si>
  <si>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</si>
  <si>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</si>
  <si>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</si>
  <si>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</si>
  <si>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</si>
  <si>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</si>
  <si>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</si>
  <si>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</si>
  <si>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</si>
  <si>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</si>
  <si>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</si>
  <si>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</si>
  <si>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</si>
  <si>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</si>
  <si>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</si>
  <si>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</si>
  <si>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</si>
  <si>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</si>
  <si>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</si>
  <si>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</si>
  <si>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</si>
  <si>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</si>
  <si>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</si>
  <si>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</si>
  <si>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</si>
  <si>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</si>
  <si>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</si>
  <si>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</si>
  <si>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</si>
  <si>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</si>
  <si>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</si>
  <si>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</si>
  <si>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</si>
  <si>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</si>
  <si>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</si>
  <si>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</si>
  <si>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</si>
  <si>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</si>
  <si>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</si>
  <si>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</si>
  <si>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</si>
  <si>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</si>
  <si>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</si>
  <si>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</si>
  <si>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</si>
  <si>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</si>
  <si>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</si>
  <si>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</si>
  <si>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</si>
  <si>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</si>
  <si>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</si>
  <si>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</si>
  <si>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</si>
  <si>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</si>
  <si>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</si>
  <si>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</si>
  <si>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</si>
  <si>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</si>
  <si>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</si>
  <si>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</si>
  <si>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</si>
  <si>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</si>
  <si>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</si>
  <si>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</si>
  <si>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</si>
  <si>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</si>
  <si>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</si>
  <si>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</si>
  <si>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</si>
  <si>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</si>
  <si>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</si>
  <si>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</si>
  <si>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</si>
  <si>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</si>
  <si>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</si>
  <si>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</si>
  <si>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</si>
  <si>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BXDZ9Z0</t>
  </si>
  <si>
    <t>BYRY2M8</t>
  </si>
  <si>
    <t>BZ1GMK5</t>
  </si>
  <si>
    <t>BYXD1N3</t>
  </si>
  <si>
    <t>BF7NT10</t>
  </si>
  <si>
    <t>BJ2KSG2</t>
  </si>
  <si>
    <t>BJ2L553</t>
  </si>
  <si>
    <t>BKT6LC7</t>
  </si>
  <si>
    <t>0263494</t>
  </si>
  <si>
    <t>B0744B3</t>
  </si>
  <si>
    <t>B0SWJX3</t>
  </si>
  <si>
    <t>B1HHKD3</t>
  </si>
  <si>
    <t>B1JB4K8</t>
  </si>
  <si>
    <t>B1Q3J35</t>
  </si>
  <si>
    <t>B1WY233</t>
  </si>
  <si>
    <t>B28YTC2</t>
  </si>
  <si>
    <t>B3DG2Y3</t>
  </si>
  <si>
    <t>B3VCFN3</t>
  </si>
  <si>
    <t>B4R2R50</t>
  </si>
  <si>
    <t>B5BH372</t>
  </si>
  <si>
    <t>B61JC67</t>
  </si>
  <si>
    <t>B6331J3</t>
  </si>
  <si>
    <t>B292NQ7</t>
  </si>
  <si>
    <t>B3WDPG8</t>
  </si>
  <si>
    <t>B8K7T65</t>
  </si>
  <si>
    <t>B908F01</t>
  </si>
  <si>
    <t>B94G471</t>
  </si>
  <si>
    <t>BG804F6</t>
  </si>
  <si>
    <t>BJFSR88</t>
  </si>
  <si>
    <t>BGYPBJ8</t>
  </si>
  <si>
    <t>BV9G6B8</t>
  </si>
  <si>
    <t>BWSW5D9</t>
  </si>
  <si>
    <t>82509L107</t>
  </si>
  <si>
    <t>SHOPIFY INC   CLASS A</t>
  </si>
  <si>
    <t>RELX PLC   SPON ADR</t>
  </si>
  <si>
    <t>N3167Y103</t>
  </si>
  <si>
    <t>FERRARI NV</t>
  </si>
  <si>
    <t>NASPERS LTD N SHS SPON ADR</t>
  </si>
  <si>
    <t>45857P806</t>
  </si>
  <si>
    <t>INTERCONTINENTAL HOTELS ADR</t>
  </si>
  <si>
    <t>BJ2KSG907</t>
  </si>
  <si>
    <t>AKZO NOBEL N.V.</t>
  </si>
  <si>
    <t>12532H104</t>
  </si>
  <si>
    <t>CGI INC</t>
  </si>
  <si>
    <t>74365P108</t>
  </si>
  <si>
    <t>PROSUS NV  SPON ADR</t>
  </si>
  <si>
    <t>PEARSON PLC SPONSORED ADR</t>
  </si>
  <si>
    <t>ORIX    SPONSORED ADR</t>
  </si>
  <si>
    <t>TELEPERFORMANCE</t>
  </si>
  <si>
    <t>RAKUTEN INC</t>
  </si>
  <si>
    <t>VEOLIA ENVIRONNEMENT</t>
  </si>
  <si>
    <t>TECK RESOURCES LTD CLS B</t>
  </si>
  <si>
    <t>45104G104</t>
  </si>
  <si>
    <t>ICICI BANK LTD SPON ADR</t>
  </si>
  <si>
    <t>PAN PACIFIC INTERNATIONAL HO</t>
  </si>
  <si>
    <t>CAE INC</t>
  </si>
  <si>
    <t>YASKAWA ELECTRIC CORP</t>
  </si>
  <si>
    <t>OPEN TEXT CORP</t>
  </si>
  <si>
    <t>026349902</t>
  </si>
  <si>
    <t>BAE SYSTEMS PLC</t>
  </si>
  <si>
    <t>ADIDAS AG</t>
  </si>
  <si>
    <t>MERCK KGAA</t>
  </si>
  <si>
    <t>DASSAULT SYSTEMES SA</t>
  </si>
  <si>
    <t>ASAHI KASEI CORP</t>
  </si>
  <si>
    <t>CSL LTD</t>
  </si>
  <si>
    <t>KYOCERA CORP</t>
  </si>
  <si>
    <t>MAKITA CORP</t>
  </si>
  <si>
    <t>NIDEC CORP</t>
  </si>
  <si>
    <t>OMRON CORP</t>
  </si>
  <si>
    <t>ORIX CORP</t>
  </si>
  <si>
    <t>UNITED OVERSEAS BANK LTD</t>
  </si>
  <si>
    <t>INFINEON TECHNOLOGIES AG</t>
  </si>
  <si>
    <t>SUBARU CORP</t>
  </si>
  <si>
    <t>TDK CORP</t>
  </si>
  <si>
    <t>NOKIA CORP SPON ADR</t>
  </si>
  <si>
    <t>067901108</t>
  </si>
  <si>
    <t>BARRICK GOLD CORP</t>
  </si>
  <si>
    <t>SAP SE SPONSORED ADR</t>
  </si>
  <si>
    <t>SONY CORP SPONSORED ADR</t>
  </si>
  <si>
    <t>78440P108</t>
  </si>
  <si>
    <t>SK TELECOM CO LTD SPON ADR</t>
  </si>
  <si>
    <t>15234Q207</t>
  </si>
  <si>
    <t>CENTRAIS ELETRICAS BR SP ADR</t>
  </si>
  <si>
    <t>83175M205</t>
  </si>
  <si>
    <t>SMITH + NEPHEW PLC  SPON ADR</t>
  </si>
  <si>
    <t>02364W105</t>
  </si>
  <si>
    <t>AMERICA MOVIL SPN ADR CL L</t>
  </si>
  <si>
    <t>BALOISE HOLDING AG   REG</t>
  </si>
  <si>
    <t>CREDIT SUISSE GROUP AG REG</t>
  </si>
  <si>
    <t>LONZA GROUP AG REG</t>
  </si>
  <si>
    <t>20441A102</t>
  </si>
  <si>
    <t>CIA SANEAMENTO BASICO DE ADR</t>
  </si>
  <si>
    <t>05965X109</t>
  </si>
  <si>
    <t>BANCO SANTANDER CHILE ADR</t>
  </si>
  <si>
    <t>ERICSSON (LM) TEL SP ADR</t>
  </si>
  <si>
    <t>SEIKO EPSON CORP</t>
  </si>
  <si>
    <t>B0744B906</t>
  </si>
  <si>
    <t>BUNZL PLC</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</si>
  <si>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</si>
  <si>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</si>
  <si>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</si>
  <si>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</si>
  <si>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</si>
  <si>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</si>
  <si>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</si>
  <si>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</si>
  <si>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</si>
  <si>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</si>
  <si>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</si>
  <si>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</si>
  <si>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</si>
  <si>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</si>
  <si>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69367U105</t>
  </si>
  <si>
    <t>BANK MANDIRI TBK UNSPON ADR</t>
  </si>
  <si>
    <t>B4R2R5908</t>
  </si>
  <si>
    <t>JULIUS BAER GROUP LTD</t>
  </si>
  <si>
    <t>48137C108</t>
  </si>
  <si>
    <t>JULIUS BAER GROUP LTD UN ADR</t>
  </si>
  <si>
    <t>B61JC6908</t>
  </si>
  <si>
    <t>TREASURY WINE ESTATES LTD</t>
  </si>
  <si>
    <t>001317205</t>
  </si>
  <si>
    <t>AIA GROUP LTD SP ADR</t>
  </si>
  <si>
    <t>36315X101</t>
  </si>
  <si>
    <t>GALAPAGOS NV SPON ADR</t>
  </si>
  <si>
    <t>KASIKORNBANK PCL UNSPON ADR</t>
  </si>
  <si>
    <t>GRIFOLS SA ADR</t>
  </si>
  <si>
    <t>N07059210</t>
  </si>
  <si>
    <t>ASML HOLDING NV NY REG SHS</t>
  </si>
  <si>
    <t>G4705A100</t>
  </si>
  <si>
    <t>ICON PLC</t>
  </si>
  <si>
    <t>02319V103</t>
  </si>
  <si>
    <t>AMBEV SA ADR</t>
  </si>
  <si>
    <t>N90064101</t>
  </si>
  <si>
    <t>UNIQURE NV</t>
  </si>
  <si>
    <t>75102W108</t>
  </si>
  <si>
    <t>RAKUTEN INC ADR</t>
  </si>
  <si>
    <t>04351P101</t>
  </si>
  <si>
    <t>ASCENDIS PHARMA A/S   ADR</t>
  </si>
  <si>
    <t>BWSW5D906</t>
  </si>
  <si>
    <t>SOUTH32 LTD</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</si>
  <si>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</si>
  <si>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</si>
  <si>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</si>
  <si>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</si>
  <si>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</si>
  <si>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</si>
  <si>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</si>
  <si>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</si>
  <si>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</si>
  <si>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</si>
  <si>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</si>
  <si>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</si>
  <si>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</si>
  <si>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</si>
  <si>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</si>
  <si>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</si>
  <si>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AKZO NOBEL</t>
  </si>
  <si>
    <t>DEUTSCHE BANK AG REGISTERED</t>
  </si>
  <si>
    <t>USD</t>
  </si>
  <si>
    <t>BDC5ST904</t>
  </si>
  <si>
    <t>VALEO SA</t>
  </si>
  <si>
    <t>nyc0</t>
  </si>
  <si>
    <t>sg</t>
  </si>
  <si>
    <t>AIA GROUP LTD</t>
  </si>
  <si>
    <t>us</t>
  </si>
  <si>
    <t>ASML HOLDING NV</t>
  </si>
  <si>
    <t>Aercap Holdings N.V.</t>
  </si>
  <si>
    <t>Ambev SA Sponsored ADR</t>
  </si>
  <si>
    <t>America Movil SAB de CV Sponso</t>
  </si>
  <si>
    <t xml:space="preserve">Ascendis Pharma A/S Sponsored </t>
  </si>
  <si>
    <t>Banco Santander-Chile</t>
  </si>
  <si>
    <t>Barrick Gold Corp.</t>
  </si>
  <si>
    <t>CGI Inc.</t>
  </si>
  <si>
    <t>Cae Inc.</t>
  </si>
  <si>
    <t>Centrais Eletricas Brasileiras</t>
  </si>
  <si>
    <t>Companhia De Saneamento Basico</t>
  </si>
  <si>
    <t>ERICSSON L M TELEPHONE CO</t>
  </si>
  <si>
    <t>Ferrari NV</t>
  </si>
  <si>
    <t>GALAPAGOS NV</t>
  </si>
  <si>
    <t>GRIFOLS SA</t>
  </si>
  <si>
    <t>ICICI Bank Limited Sponsored A</t>
  </si>
  <si>
    <t xml:space="preserve">INTERCONTINENTAL HOTELS GROUP </t>
  </si>
  <si>
    <t>Icon Plc</t>
  </si>
  <si>
    <t>Julius Baer Gruppe AG Unsponso</t>
  </si>
  <si>
    <t>KB Financial Group Inc. Sponso</t>
  </si>
  <si>
    <t>Kasikornbank Public Co. Ltd. U</t>
  </si>
  <si>
    <t>NOKIA CORP -SPON ADR</t>
  </si>
  <si>
    <t xml:space="preserve">Naspers Limited Sponsored ADR </t>
  </si>
  <si>
    <t>Open Text Corp.</t>
  </si>
  <si>
    <t>Orix Corp.</t>
  </si>
  <si>
    <t>PEARSON PLC SPONSORED ADR ADR</t>
  </si>
  <si>
    <t>PT Bank Mandiri (Persero) Tbk</t>
  </si>
  <si>
    <t>Prosus N.V. Sponsored ADR</t>
  </si>
  <si>
    <t>RELX PLC Sponsored ADR</t>
  </si>
  <si>
    <t>Rakuten Inc.</t>
  </si>
  <si>
    <t>SAP SE-SPONSORED ADR</t>
  </si>
  <si>
    <t>SK Telecom Co., Ltd. Sponsored</t>
  </si>
  <si>
    <t>SONY CORP</t>
  </si>
  <si>
    <t>Shopify, Inc. Class A</t>
  </si>
  <si>
    <t>Smith &amp; Nephew Plc</t>
  </si>
  <si>
    <t>Teck Resources Ltd.</t>
  </si>
  <si>
    <t>uniQure N.V.</t>
  </si>
  <si>
    <t>eu</t>
  </si>
  <si>
    <t>Dassault System S.A.</t>
  </si>
  <si>
    <t>Symrise AG</t>
  </si>
  <si>
    <t>Teleperformance SE</t>
  </si>
  <si>
    <t>Veolia Environnement</t>
  </si>
  <si>
    <t>Asahi Kasei Corp ADR</t>
  </si>
  <si>
    <t>jp</t>
  </si>
  <si>
    <t>Makita Corp.</t>
  </si>
  <si>
    <t>Nidec Corp.</t>
  </si>
  <si>
    <t>OMRON Corporation</t>
  </si>
  <si>
    <t>Pan Pacific International Hold</t>
  </si>
  <si>
    <t>Rakuten, Inc.</t>
  </si>
  <si>
    <t>Seiko Epson</t>
  </si>
  <si>
    <t>TDK Corp. Sponsored</t>
  </si>
  <si>
    <t>Yaskawa Electric Corporation</t>
  </si>
  <si>
    <t>se</t>
  </si>
  <si>
    <t>ch</t>
  </si>
  <si>
    <t>Lonza Group AG</t>
  </si>
  <si>
    <t>au</t>
  </si>
  <si>
    <t>Treasury Wine Estates ltd</t>
  </si>
  <si>
    <t>gb</t>
  </si>
  <si>
    <t>BUNZL PLC Common Stock</t>
  </si>
  <si>
    <t>London Stock Exchange Grpoup P</t>
  </si>
  <si>
    <t>Smith Group PLC</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</si>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</sst>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4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0" fontId="0" fillId="0" borderId="0" xfId="0" quotePrefix="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5" customWidth="1"/>
    <col min="2" max="16" width="9.140625" style="15"/>
    <col min="17" max="17" width="55.57031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9" t="s">
        <v>202</v>
      </c>
      <c r="C5" s="339"/>
      <c r="D5" s="339"/>
      <c r="E5" s="339"/>
      <c r="F5" s="339"/>
      <c r="G5" s="339"/>
      <c r="H5" s="339"/>
      <c r="I5" s="339"/>
      <c r="J5" s="339"/>
      <c r="K5" s="339"/>
      <c r="L5" s="339"/>
      <c r="M5" s="339"/>
      <c r="N5" s="339"/>
      <c r="O5" s="339"/>
      <c r="P5" s="339"/>
    </row>
    <row r="6" spans="1:19">
      <c r="B6" s="339"/>
      <c r="C6" s="339"/>
      <c r="D6" s="339"/>
      <c r="E6" s="339"/>
      <c r="F6" s="339"/>
      <c r="G6" s="339"/>
      <c r="H6" s="339"/>
      <c r="I6" s="339"/>
      <c r="J6" s="339"/>
      <c r="K6" s="339"/>
      <c r="L6" s="339"/>
      <c r="M6" s="339"/>
      <c r="N6" s="339"/>
      <c r="O6" s="339"/>
      <c r="P6" s="339"/>
    </row>
    <row r="7" spans="1:19">
      <c r="B7" s="339"/>
      <c r="C7" s="339"/>
      <c r="D7" s="339"/>
      <c r="E7" s="339"/>
      <c r="F7" s="339"/>
      <c r="G7" s="339"/>
      <c r="H7" s="339"/>
      <c r="I7" s="339"/>
      <c r="J7" s="339"/>
      <c r="K7" s="339"/>
      <c r="L7" s="339"/>
      <c r="M7" s="339"/>
      <c r="N7" s="339"/>
      <c r="O7" s="339"/>
      <c r="P7" s="339"/>
    </row>
    <row r="8" spans="1:19" ht="12.75" customHeight="1">
      <c r="B8" s="154"/>
      <c r="C8" s="154"/>
      <c r="D8" s="154"/>
      <c r="E8" s="154"/>
      <c r="F8" s="154"/>
      <c r="G8" s="154"/>
      <c r="H8" s="154"/>
      <c r="I8" s="154"/>
      <c r="J8" s="154"/>
      <c r="K8" s="154"/>
      <c r="L8" s="154"/>
      <c r="M8" s="154"/>
      <c r="N8" s="154"/>
      <c r="O8" s="154"/>
      <c r="P8" s="154"/>
    </row>
    <row r="9" spans="1:19" ht="15" customHeight="1">
      <c r="B9" s="340" t="s">
        <v>189</v>
      </c>
      <c r="C9" s="340"/>
      <c r="D9" s="340"/>
      <c r="E9" s="340"/>
      <c r="F9" s="340"/>
      <c r="G9" s="340"/>
      <c r="H9" s="340"/>
      <c r="I9" s="340"/>
      <c r="J9" s="340"/>
      <c r="K9" s="340"/>
      <c r="L9" s="340"/>
      <c r="M9" s="340"/>
      <c r="N9" s="340"/>
      <c r="O9" s="340"/>
      <c r="P9" s="340"/>
      <c r="Q9" s="340"/>
    </row>
    <row r="10" spans="1:19" ht="15" customHeight="1">
      <c r="B10" s="340"/>
      <c r="C10" s="340"/>
      <c r="D10" s="340"/>
      <c r="E10" s="340"/>
      <c r="F10" s="340"/>
      <c r="G10" s="340"/>
      <c r="H10" s="340"/>
      <c r="I10" s="340"/>
      <c r="J10" s="340"/>
      <c r="K10" s="340"/>
      <c r="L10" s="340"/>
      <c r="M10" s="340"/>
      <c r="N10" s="340"/>
      <c r="O10" s="340"/>
      <c r="P10" s="340"/>
      <c r="Q10" s="340"/>
    </row>
    <row r="11" spans="1:19" ht="15" customHeight="1">
      <c r="B11" s="340" t="s">
        <v>245</v>
      </c>
      <c r="C11" s="340"/>
      <c r="D11" s="340"/>
      <c r="E11" s="340"/>
      <c r="F11" s="340"/>
      <c r="G11" s="340"/>
      <c r="H11" s="340"/>
      <c r="I11" s="340"/>
      <c r="J11" s="340"/>
      <c r="K11" s="340"/>
      <c r="L11" s="340"/>
      <c r="M11" s="340"/>
      <c r="N11" s="340"/>
      <c r="O11" s="340"/>
      <c r="P11" s="340"/>
      <c r="Q11" s="340"/>
    </row>
    <row r="12" spans="1:19" ht="26.25" customHeight="1">
      <c r="B12" s="340"/>
      <c r="C12" s="340"/>
      <c r="D12" s="340"/>
      <c r="E12" s="340"/>
      <c r="F12" s="340"/>
      <c r="G12" s="340"/>
      <c r="H12" s="340"/>
      <c r="I12" s="340"/>
      <c r="J12" s="340"/>
      <c r="K12" s="340"/>
      <c r="L12" s="340"/>
      <c r="M12" s="340"/>
      <c r="N12" s="340"/>
      <c r="O12" s="340"/>
      <c r="P12" s="340"/>
      <c r="Q12" s="340"/>
    </row>
    <row r="13" spans="1:19">
      <c r="C13" s="14"/>
    </row>
    <row r="14" spans="1:19">
      <c r="B14" s="338" t="s">
        <v>246</v>
      </c>
      <c r="C14" s="338"/>
      <c r="D14" s="338"/>
      <c r="E14" s="338"/>
      <c r="F14" s="338"/>
      <c r="G14" s="338"/>
      <c r="H14" s="338"/>
      <c r="I14" s="338"/>
      <c r="J14" s="338"/>
      <c r="K14" s="338"/>
      <c r="L14" s="338"/>
      <c r="M14" s="338"/>
      <c r="N14" s="338"/>
      <c r="O14" s="338"/>
      <c r="P14" s="338"/>
      <c r="Q14" s="338"/>
      <c r="R14" s="338"/>
      <c r="S14" s="338"/>
    </row>
    <row r="15" spans="1:19" ht="38.25" customHeight="1">
      <c r="B15" s="338"/>
      <c r="C15" s="338"/>
      <c r="D15" s="338"/>
      <c r="E15" s="338"/>
      <c r="F15" s="338"/>
      <c r="G15" s="338"/>
      <c r="H15" s="338"/>
      <c r="I15" s="338"/>
      <c r="J15" s="338"/>
      <c r="K15" s="338"/>
      <c r="L15" s="338"/>
      <c r="M15" s="338"/>
      <c r="N15" s="338"/>
      <c r="O15" s="338"/>
      <c r="P15" s="338"/>
      <c r="Q15" s="338"/>
      <c r="R15" s="338"/>
      <c r="S15" s="338"/>
    </row>
    <row r="16" spans="1:19">
      <c r="B16" s="15" t="s">
        <v>110</v>
      </c>
      <c r="C16" s="14"/>
    </row>
    <row r="17" spans="2:19">
      <c r="B17" s="15" t="s">
        <v>111</v>
      </c>
      <c r="C17" s="14"/>
    </row>
    <row r="18" spans="2:19" ht="8.25" customHeight="1">
      <c r="C18" s="14"/>
    </row>
    <row r="19" spans="2:19" s="237" customFormat="1" ht="15" customHeight="1">
      <c r="B19" s="341" t="s">
        <v>247</v>
      </c>
      <c r="C19" s="341"/>
      <c r="D19" s="341"/>
      <c r="E19" s="341"/>
      <c r="F19" s="341"/>
      <c r="G19" s="341"/>
      <c r="H19" s="341"/>
      <c r="I19" s="341"/>
      <c r="J19" s="341"/>
      <c r="K19" s="341"/>
      <c r="L19" s="341"/>
      <c r="M19" s="341"/>
      <c r="N19" s="341"/>
      <c r="O19" s="341"/>
      <c r="P19" s="341"/>
      <c r="Q19" s="341"/>
      <c r="R19" s="341"/>
      <c r="S19" s="341"/>
    </row>
    <row r="20" spans="2:19" s="237" customFormat="1" ht="37.5" customHeight="1">
      <c r="B20" s="341" t="s">
        <v>187</v>
      </c>
      <c r="C20" s="341"/>
      <c r="D20" s="341"/>
      <c r="E20" s="341"/>
      <c r="F20" s="341"/>
      <c r="G20" s="341"/>
      <c r="H20" s="341"/>
      <c r="I20" s="341"/>
      <c r="J20" s="341"/>
      <c r="K20" s="341"/>
      <c r="L20" s="341"/>
      <c r="M20" s="341"/>
      <c r="N20" s="341"/>
      <c r="O20" s="341"/>
      <c r="P20" s="341"/>
      <c r="Q20" s="341"/>
      <c r="R20" s="341"/>
      <c r="S20" s="341"/>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249</v>
      </c>
    </row>
    <row r="76" spans="2:6">
      <c r="B76" s="310" t="s">
        <v>250</v>
      </c>
    </row>
    <row r="77" spans="2:6" ht="15.75">
      <c r="B77" s="311" t="s">
        <v>251</v>
      </c>
    </row>
    <row r="78" spans="2:6">
      <c r="B78" s="15" t="s">
        <v>252</v>
      </c>
    </row>
    <row r="79" spans="2:6">
      <c r="B79" s="15" t="s">
        <v>253</v>
      </c>
    </row>
    <row r="80" spans="2:6">
      <c r="B80" s="15" t="s">
        <v>254</v>
      </c>
    </row>
    <row r="81" spans="2:9">
      <c r="B81" s="312" t="s">
        <v>255</v>
      </c>
      <c r="C81" s="313"/>
      <c r="D81" s="313"/>
      <c r="E81" s="313"/>
      <c r="F81" s="313"/>
      <c r="G81" s="313"/>
      <c r="H81" s="313"/>
      <c r="I81" s="313"/>
    </row>
    <row r="83" spans="2:9" ht="15.75">
      <c r="B83" s="314" t="s">
        <v>256</v>
      </c>
    </row>
    <row r="84" spans="2:9" ht="15.75">
      <c r="B84" s="311" t="s">
        <v>257</v>
      </c>
    </row>
    <row r="85" spans="2:9" ht="15.75">
      <c r="B85" s="311" t="s">
        <v>252</v>
      </c>
    </row>
    <row r="86" spans="2:9">
      <c r="B86" s="15" t="s">
        <v>258</v>
      </c>
    </row>
    <row r="87" spans="2:9">
      <c r="B87" s="15" t="s">
        <v>259</v>
      </c>
    </row>
    <row r="88" spans="2:9">
      <c r="B88" s="315" t="s">
        <v>260</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241</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235</v>
      </c>
      <c r="B916" s="205"/>
      <c r="C916" s="205"/>
      <c r="D916" s="205"/>
      <c r="E916" s="205"/>
      <c r="F916" s="205"/>
    </row>
    <row r="917" spans="1:6" s="172" customFormat="1" ht="15.75">
      <c r="A917" s="301"/>
      <c r="B917" s="52" t="s">
        <v>236</v>
      </c>
      <c r="C917" s="10"/>
      <c r="D917" s="10"/>
      <c r="E917" s="10"/>
      <c r="F917" s="10"/>
    </row>
    <row r="918" spans="1:6">
      <c r="A918" s="171" t="s">
        <v>229</v>
      </c>
      <c r="B918" s="171" t="s">
        <v>223</v>
      </c>
    </row>
    <row r="919" spans="1:6">
      <c r="B919" s="171" t="s">
        <v>224</v>
      </c>
    </row>
    <row r="920" spans="1:6">
      <c r="B920" s="100" t="s">
        <v>225</v>
      </c>
    </row>
    <row r="921" spans="1:6">
      <c r="B921" s="100" t="s">
        <v>178</v>
      </c>
      <c r="C921" s="172"/>
      <c r="D921" s="299"/>
    </row>
    <row r="922" spans="1:6">
      <c r="B922" s="100" t="s">
        <v>240</v>
      </c>
    </row>
    <row r="925" spans="1:6">
      <c r="B925" s="172" t="s">
        <v>126</v>
      </c>
      <c r="C925" s="172"/>
    </row>
    <row r="927" spans="1:6">
      <c r="C927" s="171" t="s">
        <v>127</v>
      </c>
    </row>
    <row r="929" spans="3:5">
      <c r="D929" s="299"/>
    </row>
    <row r="931" spans="3:5">
      <c r="C931" s="100" t="s">
        <v>238</v>
      </c>
    </row>
    <row r="932" spans="3:5">
      <c r="C932" s="100" t="s">
        <v>232</v>
      </c>
      <c r="E932" s="299"/>
    </row>
    <row r="948" spans="3:3">
      <c r="C948" s="100" t="s">
        <v>233</v>
      </c>
    </row>
    <row r="964" spans="3:3">
      <c r="C964" s="100" t="s">
        <v>234</v>
      </c>
    </row>
    <row r="966" spans="3:3">
      <c r="C966" s="171"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44043</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1016708.68</v>
      </c>
      <c r="D14" s="214">
        <f>Cash!D18</f>
        <v>1016170.7300000001</v>
      </c>
      <c r="E14" s="215">
        <f>C14-D14</f>
        <v>537.94999999995343</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1430220</v>
      </c>
      <c r="D17" s="218">
        <f>Share_Cost_Mkt!E79</f>
        <v>1430220</v>
      </c>
      <c r="E17" s="215">
        <f>C17-D17</f>
        <v>0</v>
      </c>
      <c r="F17" s="36"/>
      <c r="G17" s="37" t="s">
        <v>51</v>
      </c>
      <c r="H17" s="38"/>
    </row>
    <row r="18" spans="1:8" ht="15.75">
      <c r="A18" s="45"/>
      <c r="B18" s="47" t="s">
        <v>39</v>
      </c>
      <c r="C18" s="215">
        <f>Share_Cost_Mkt!H79</f>
        <v>31459626.360000011</v>
      </c>
      <c r="D18" s="215">
        <f>Share_Cost_Mkt!I79</f>
        <v>31348056.110000007</v>
      </c>
      <c r="E18" s="215">
        <f>C18-D18</f>
        <v>111570.25000000373</v>
      </c>
      <c r="F18" s="36"/>
      <c r="G18" s="37" t="s">
        <v>51</v>
      </c>
      <c r="H18" s="38"/>
    </row>
    <row r="19" spans="1:8" ht="79.900000000000006" customHeight="1">
      <c r="A19" s="45"/>
      <c r="B19" s="47" t="s">
        <v>40</v>
      </c>
      <c r="C19" s="215">
        <f>Share_Cost_Mkt!P79</f>
        <v>38783627.799999997</v>
      </c>
      <c r="D19" s="215">
        <f>Share_Cost_Mkt!Q79</f>
        <v>38742929.57</v>
      </c>
      <c r="E19" s="215">
        <f>C19-D19</f>
        <v>40698.229999996722</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165.23</v>
      </c>
      <c r="D23" s="215">
        <f>SUM(INT_BNI_IM)</f>
        <v>165.23</v>
      </c>
      <c r="E23" s="215">
        <f t="shared" si="0"/>
        <v>0</v>
      </c>
      <c r="F23" s="36"/>
      <c r="G23" s="37" t="s">
        <v>3</v>
      </c>
      <c r="H23" s="38"/>
    </row>
    <row r="24" spans="1:8" ht="95.45" customHeight="1">
      <c r="A24" s="45"/>
      <c r="B24" s="45" t="s">
        <v>227</v>
      </c>
      <c r="C24" s="215">
        <f>SUM(Dividends!I61)</f>
        <v>10604.689999999999</v>
      </c>
      <c r="D24" s="215">
        <f>SUM(Dividends!J61)</f>
        <v>10604.689999999999</v>
      </c>
      <c r="E24" s="215">
        <f t="shared" si="0"/>
        <v>0</v>
      </c>
      <c r="F24" s="36"/>
      <c r="G24" s="37" t="s">
        <v>1</v>
      </c>
      <c r="H24" s="38"/>
    </row>
    <row r="25" spans="1:8" ht="15.75">
      <c r="A25" s="45"/>
      <c r="B25" s="45" t="s">
        <v>243</v>
      </c>
      <c r="C25" s="215">
        <f>Tax_Reclaims!J64</f>
        <v>73268.639999999999</v>
      </c>
      <c r="D25" s="215">
        <f>SUM(Tax_Reclaims!M64)</f>
        <v>73268.639999999999</v>
      </c>
      <c r="E25" s="215">
        <f t="shared" si="0"/>
        <v>0</v>
      </c>
      <c r="F25" s="36"/>
      <c r="G25" s="37" t="s">
        <v>2</v>
      </c>
      <c r="H25" s="38"/>
    </row>
    <row r="26" spans="1:8" ht="23.25" customHeight="1">
      <c r="A26" s="45"/>
      <c r="B26" s="47" t="s">
        <v>49</v>
      </c>
      <c r="C26" s="215">
        <f>SUM('Pending_FX '!B22)</f>
        <v>53.77</v>
      </c>
      <c r="D26" s="215">
        <f>SUM('Pending_FX '!C22)</f>
        <v>53.77</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11635.02</v>
      </c>
      <c r="D32" s="215">
        <f>SUM('Pending_FX '!C11)</f>
        <v>11635.02</v>
      </c>
      <c r="E32" s="215">
        <f t="shared" ref="E32:E41" si="1">C32-D32</f>
        <v>0</v>
      </c>
      <c r="F32" s="36"/>
      <c r="G32" s="37" t="s">
        <v>45</v>
      </c>
      <c r="H32" s="38"/>
    </row>
    <row r="33" spans="1:8" ht="15.75">
      <c r="A33" s="297"/>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7"/>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SUM(Dividends!Q61,Tax_Reclaims!L64)</f>
        <v>3926.7100000000005</v>
      </c>
      <c r="D37" s="219">
        <f>SUM(Dividends!R61,Tax_Reclaims!O64)</f>
        <v>3926.7100000000005</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33.58</v>
      </c>
      <c r="D40" s="215">
        <f>'Pending_FX '!E25</f>
        <v>33.58</v>
      </c>
      <c r="E40" s="215">
        <f t="shared" si="1"/>
        <v>0</v>
      </c>
      <c r="F40" s="36"/>
      <c r="G40" s="37" t="s">
        <v>45</v>
      </c>
      <c r="H40" s="46"/>
    </row>
    <row r="41" spans="1:8" ht="19.5" customHeight="1">
      <c r="A41" s="45"/>
      <c r="B41" s="220" t="s">
        <v>219</v>
      </c>
      <c r="C41" s="215">
        <f>'Pending_FX '!D26</f>
        <v>-0.31</v>
      </c>
      <c r="D41" s="215">
        <f>'Pending_FX '!E26</f>
        <v>-0.31</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C14+C19+C22+C23+C24+C25+C26+C27-C31-C32+C35+C37+C39+C38+C40+C41</f>
        <v>39876753.769999988</v>
      </c>
      <c r="D43" s="215">
        <f>D14+D19+D22+D23+D24+D25+D26+D27-D31-D32+D35+D37+D39+D38+D40+D41</f>
        <v>39835517.589999989</v>
      </c>
      <c r="E43" s="218">
        <f>C43-D43</f>
        <v>41236.179999999702</v>
      </c>
      <c r="F43" s="305">
        <f>(E43/$D43)*10000</f>
        <v>10.351611449966782</v>
      </c>
      <c r="G43" s="37" t="s">
        <v>248</v>
      </c>
      <c r="H43" s="46"/>
    </row>
    <row r="44" spans="1:8" ht="20.25" customHeight="1">
      <c r="A44" s="45"/>
      <c r="B44" s="306" t="s">
        <v>50</v>
      </c>
      <c r="C44" s="45"/>
      <c r="D44" s="45"/>
      <c r="E44" s="304">
        <f>IF(ISERROR(E43/C43),0,E43/C43)</f>
        <v>1.0340906944893403E-3</v>
      </c>
      <c r="F44" s="36"/>
      <c r="G44" s="37"/>
      <c r="H44" s="46"/>
    </row>
    <row r="45" spans="1:8">
      <c r="A45" s="51"/>
    </row>
    <row r="46" spans="1:8" ht="15.75">
      <c r="A46" s="45"/>
      <c r="B46" s="298" t="s">
        <v>239</v>
      </c>
      <c r="C46" s="318">
        <v>39782894.969999999</v>
      </c>
      <c r="D46" s="318">
        <v>39782894.969999999</v>
      </c>
      <c r="E46" s="215">
        <f t="shared" ref="E46" si="2">C46-D46</f>
        <v>0</v>
      </c>
      <c r="F46" s="305">
        <f>(E46/$D46)*10000</f>
        <v>0</v>
      </c>
      <c r="G46" s="37" t="s">
        <v>237</v>
      </c>
      <c r="H46" s="46"/>
    </row>
    <row r="47" spans="1:8">
      <c r="A47" s="51"/>
      <c r="B47" s="302"/>
      <c r="C47" s="303"/>
      <c r="D47" s="302"/>
      <c r="E47" s="302"/>
      <c r="F47" s="302"/>
      <c r="G47" s="302"/>
      <c r="H47" s="302"/>
    </row>
    <row r="48" spans="1:8" ht="16.5" thickBot="1">
      <c r="B48" s="307" t="s">
        <v>242</v>
      </c>
      <c r="C48" s="308">
        <f>C46-C43</f>
        <v>-93858.799999989569</v>
      </c>
      <c r="D48" s="308">
        <f>D46-D43</f>
        <v>-52622.619999989867</v>
      </c>
      <c r="E48" s="302"/>
      <c r="F48" s="302"/>
      <c r="G48" s="302"/>
      <c r="H48" s="302"/>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7" t="s">
        <v>275</v>
      </c>
    </row>
    <row r="3" spans="1:21" s="52" customFormat="1">
      <c r="A3" s="294" t="str">
        <f>VLOOKUP(U3,Sheet1!$C$2:$C$84,1,FALSE)</f>
        <v>BXDZ9Z0</v>
      </c>
      <c r="B3" s="321" t="s">
        <v>315</v>
      </c>
      <c r="C3" s="321" t="s">
        <v>316</v>
      </c>
      <c r="D3">
        <v>2248</v>
      </c>
      <c r="E3" s="241">
        <f>VLOOKUP(A3,Sheet1!$C$2:$E$84,3,FALSE)</f>
        <v>2248</v>
      </c>
      <c r="F3" s="242">
        <f t="shared" ref="F3:F71" si="0">D3-E3</f>
        <v>0</v>
      </c>
      <c r="G3" s="256">
        <f>ROUND(F3/D3,10)</f>
        <v>0</v>
      </c>
      <c r="H3">
        <v>348128.52</v>
      </c>
      <c r="I3" s="244">
        <f>VLOOKUP(A3,Sheet1!$C$2:$F$84,4,FALSE)</f>
        <v>336155.13</v>
      </c>
      <c r="J3" s="242">
        <f t="shared" ref="J3:J71" si="1">H3-I3</f>
        <v>11973.390000000014</v>
      </c>
      <c r="K3" s="256">
        <f>ROUND(J3/H3,10)</f>
        <v>3.4393591199999997E-2</v>
      </c>
      <c r="L3" s="333">
        <v>1024</v>
      </c>
      <c r="M3" s="241">
        <f>VLOOKUP(A3,Sheet1!$C$2:$G$84,5,FALSE)</f>
        <v>1024</v>
      </c>
      <c r="N3" s="242">
        <f t="shared" ref="N3:N34" si="2">L3-M3</f>
        <v>0</v>
      </c>
      <c r="O3" s="256">
        <f t="shared" ref="O3:O34" si="3">ROUND(N3/L3,10)</f>
        <v>0</v>
      </c>
      <c r="P3">
        <v>2301952</v>
      </c>
      <c r="Q3" s="241">
        <f>VLOOKUP(A3,Sheet1!$C$2:$H$84,6,FALSE)</f>
        <v>2301952</v>
      </c>
      <c r="R3" s="242">
        <f>P3-Q3</f>
        <v>0</v>
      </c>
      <c r="S3" s="256">
        <f>ROUND(R3/P3,10)</f>
        <v>0</v>
      </c>
      <c r="T3" s="10"/>
      <c r="U3" s="321" t="s">
        <v>283</v>
      </c>
    </row>
    <row r="4" spans="1:21" s="52" customFormat="1">
      <c r="A4" s="294" t="str">
        <f>VLOOKUP(U4,Sheet1!$C$2:$C$84,1,FALSE)</f>
        <v>BYRY2M8</v>
      </c>
      <c r="B4" s="321">
        <v>759530108</v>
      </c>
      <c r="C4" s="321" t="s">
        <v>317</v>
      </c>
      <c r="D4">
        <v>33500</v>
      </c>
      <c r="E4" s="241">
        <f>VLOOKUP(A4,Sheet1!$C$2:$E$84,3,FALSE)</f>
        <v>33500</v>
      </c>
      <c r="F4" s="242">
        <f t="shared" si="0"/>
        <v>0</v>
      </c>
      <c r="G4" s="256">
        <f t="shared" ref="G4:G79" si="4">ROUND(F4/D4,10)</f>
        <v>0</v>
      </c>
      <c r="H4">
        <v>678997.24</v>
      </c>
      <c r="I4" s="244">
        <f>VLOOKUP(A4,Sheet1!$C$2:$F$84,4,FALSE)</f>
        <v>678997.24</v>
      </c>
      <c r="J4" s="242">
        <f t="shared" si="1"/>
        <v>0</v>
      </c>
      <c r="K4" s="256">
        <f t="shared" ref="K4:K71" si="5">ROUND(J4/H4,10)</f>
        <v>0</v>
      </c>
      <c r="L4" s="333">
        <v>21.17</v>
      </c>
      <c r="M4" s="241">
        <f>VLOOKUP(A4,Sheet1!$C$2:$G$84,5,FALSE)</f>
        <v>21.17</v>
      </c>
      <c r="N4" s="242">
        <f t="shared" si="2"/>
        <v>0</v>
      </c>
      <c r="O4" s="256">
        <f t="shared" si="3"/>
        <v>0</v>
      </c>
      <c r="P4">
        <v>709195</v>
      </c>
      <c r="Q4" s="241">
        <f>VLOOKUP(A4,Sheet1!$C$2:$H$84,6,FALSE)</f>
        <v>709195</v>
      </c>
      <c r="R4" s="242">
        <f t="shared" ref="R4:R55" si="6">P4-Q4</f>
        <v>0</v>
      </c>
      <c r="S4" s="256">
        <f t="shared" ref="S4:S71" si="7">ROUND(R4/P4,10)</f>
        <v>0</v>
      </c>
      <c r="T4" s="10"/>
      <c r="U4" s="321" t="s">
        <v>284</v>
      </c>
    </row>
    <row r="5" spans="1:21" s="52" customFormat="1">
      <c r="A5" s="294" t="str">
        <f>VLOOKUP(U5,Sheet1!$C$2:$C$84,1,FALSE)</f>
        <v>BZ1GMK5</v>
      </c>
      <c r="B5" s="321" t="s">
        <v>318</v>
      </c>
      <c r="C5" s="321" t="s">
        <v>319</v>
      </c>
      <c r="D5">
        <v>7800</v>
      </c>
      <c r="E5" s="241">
        <f>VLOOKUP(A5,Sheet1!$C$2:$E$84,3,FALSE)</f>
        <v>7800</v>
      </c>
      <c r="F5" s="242">
        <f t="shared" si="0"/>
        <v>0</v>
      </c>
      <c r="G5" s="256">
        <f t="shared" si="4"/>
        <v>0</v>
      </c>
      <c r="H5">
        <v>662168.47</v>
      </c>
      <c r="I5" s="244">
        <f>VLOOKUP(A5,Sheet1!$C$2:$F$84,4,FALSE)</f>
        <v>662168.47</v>
      </c>
      <c r="J5" s="242">
        <f t="shared" si="1"/>
        <v>0</v>
      </c>
      <c r="K5" s="256">
        <f t="shared" si="5"/>
        <v>0</v>
      </c>
      <c r="L5" s="333">
        <v>181.7</v>
      </c>
      <c r="M5" s="241">
        <f>VLOOKUP(A5,Sheet1!$C$2:$G$84,5,FALSE)</f>
        <v>181.7</v>
      </c>
      <c r="N5" s="242">
        <f t="shared" si="2"/>
        <v>0</v>
      </c>
      <c r="O5" s="256">
        <f t="shared" si="3"/>
        <v>0</v>
      </c>
      <c r="P5">
        <v>1417260</v>
      </c>
      <c r="Q5" s="241">
        <f>VLOOKUP(A5,Sheet1!$C$2:$H$84,6,FALSE)</f>
        <v>1417260</v>
      </c>
      <c r="R5" s="242">
        <f t="shared" si="6"/>
        <v>0</v>
      </c>
      <c r="S5" s="256">
        <f t="shared" si="7"/>
        <v>0</v>
      </c>
      <c r="T5" s="10"/>
      <c r="U5" s="321" t="s">
        <v>285</v>
      </c>
    </row>
    <row r="6" spans="1:21" s="52" customFormat="1">
      <c r="A6" s="294" t="str">
        <f>VLOOKUP(U6,Sheet1!$C$2:$C$84,1,FALSE)</f>
        <v>BYXD1N3</v>
      </c>
      <c r="B6" s="321">
        <v>631512209</v>
      </c>
      <c r="C6" s="321" t="s">
        <v>320</v>
      </c>
      <c r="D6">
        <v>18250</v>
      </c>
      <c r="E6" s="241">
        <f>VLOOKUP(A6,Sheet1!$C$2:$E$84,3,FALSE)</f>
        <v>18250</v>
      </c>
      <c r="F6" s="242">
        <f t="shared" si="0"/>
        <v>0</v>
      </c>
      <c r="G6" s="256">
        <f t="shared" si="4"/>
        <v>0</v>
      </c>
      <c r="H6">
        <v>743174.92</v>
      </c>
      <c r="I6" s="244">
        <f>VLOOKUP(A6,Sheet1!$C$2:$F$84,4,FALSE)</f>
        <v>513550.86</v>
      </c>
      <c r="J6" s="242">
        <f t="shared" si="1"/>
        <v>229624.06000000006</v>
      </c>
      <c r="K6" s="256">
        <f t="shared" si="5"/>
        <v>0.3089771382</v>
      </c>
      <c r="L6" s="333">
        <v>36.61</v>
      </c>
      <c r="M6" s="241">
        <f>VLOOKUP(A6,Sheet1!$C$2:$G$84,5,FALSE)</f>
        <v>36.61</v>
      </c>
      <c r="N6" s="242">
        <f t="shared" si="2"/>
        <v>0</v>
      </c>
      <c r="O6" s="256">
        <f t="shared" si="3"/>
        <v>0</v>
      </c>
      <c r="P6">
        <v>668132.5</v>
      </c>
      <c r="Q6" s="241">
        <f>VLOOKUP(A6,Sheet1!$C$2:$H$84,6,FALSE)</f>
        <v>668132.5</v>
      </c>
      <c r="R6" s="242">
        <f t="shared" si="6"/>
        <v>0</v>
      </c>
      <c r="S6" s="256">
        <f t="shared" si="7"/>
        <v>0</v>
      </c>
      <c r="T6" s="10"/>
      <c r="U6" s="321" t="s">
        <v>286</v>
      </c>
    </row>
    <row r="7" spans="1:21" s="52" customFormat="1">
      <c r="A7" s="294" t="str">
        <f>VLOOKUP(U7,Sheet1!$C$2:$C$84,1,FALSE)</f>
        <v>BF7NT10</v>
      </c>
      <c r="B7" s="321" t="s">
        <v>321</v>
      </c>
      <c r="C7" s="321" t="s">
        <v>322</v>
      </c>
      <c r="D7">
        <v>13459</v>
      </c>
      <c r="E7" s="241">
        <f>VLOOKUP(A7,Sheet1!$C$2:$E$84,3,FALSE)</f>
        <v>13459</v>
      </c>
      <c r="F7" s="242">
        <f t="shared" si="0"/>
        <v>0</v>
      </c>
      <c r="G7" s="256">
        <f t="shared" si="4"/>
        <v>0</v>
      </c>
      <c r="H7">
        <v>789749.94</v>
      </c>
      <c r="I7" s="244">
        <f>VLOOKUP(A7,Sheet1!$C$2:$F$84,4,FALSE)</f>
        <v>789717.47</v>
      </c>
      <c r="J7" s="242">
        <f t="shared" si="1"/>
        <v>32.46999999997206</v>
      </c>
      <c r="K7" s="256">
        <f t="shared" si="5"/>
        <v>4.11143E-5</v>
      </c>
      <c r="L7" s="333">
        <v>46.63</v>
      </c>
      <c r="M7" s="241">
        <f>VLOOKUP(A7,Sheet1!$C$2:$G$84,5,FALSE)</f>
        <v>46.63</v>
      </c>
      <c r="N7" s="242">
        <f t="shared" si="2"/>
        <v>0</v>
      </c>
      <c r="O7" s="256">
        <f t="shared" si="3"/>
        <v>0</v>
      </c>
      <c r="P7">
        <v>627593.17000000004</v>
      </c>
      <c r="Q7" s="241">
        <f>VLOOKUP(A7,Sheet1!$C$2:$H$84,6,FALSE)</f>
        <v>627593.17000000004</v>
      </c>
      <c r="R7" s="242">
        <f t="shared" si="6"/>
        <v>0</v>
      </c>
      <c r="S7" s="256">
        <f t="shared" si="7"/>
        <v>0</v>
      </c>
      <c r="T7" s="10"/>
      <c r="U7" s="321" t="s">
        <v>287</v>
      </c>
    </row>
    <row r="8" spans="1:21" s="52" customFormat="1">
      <c r="A8" s="294" t="str">
        <f>VLOOKUP(U8,Sheet1!$C$2:$C$84,1,FALSE)</f>
        <v>BJ2KSG2</v>
      </c>
      <c r="B8" s="321" t="s">
        <v>323</v>
      </c>
      <c r="C8" s="321" t="s">
        <v>324</v>
      </c>
      <c r="D8">
        <v>5497</v>
      </c>
      <c r="E8" s="241">
        <f>VLOOKUP(A8,Sheet1!$C$2:$E$84,3,FALSE)</f>
        <v>5497</v>
      </c>
      <c r="F8" s="242">
        <f t="shared" si="0"/>
        <v>0</v>
      </c>
      <c r="G8" s="256">
        <f t="shared" si="4"/>
        <v>0</v>
      </c>
      <c r="H8">
        <v>538929.36</v>
      </c>
      <c r="I8" s="244">
        <f>VLOOKUP(A8,Sheet1!$C$2:$F$84,4,FALSE)</f>
        <v>538855.73</v>
      </c>
      <c r="J8" s="242">
        <f t="shared" si="1"/>
        <v>73.630000000004657</v>
      </c>
      <c r="K8" s="256">
        <f t="shared" si="5"/>
        <v>1.366227E-4</v>
      </c>
      <c r="L8" s="333">
        <v>94.292546000000002</v>
      </c>
      <c r="M8" s="241">
        <f>VLOOKUP(A8,Sheet1!$C$2:$G$84,5,FALSE)</f>
        <v>93.89</v>
      </c>
      <c r="N8" s="242">
        <f t="shared" si="2"/>
        <v>0.40254600000000096</v>
      </c>
      <c r="O8" s="256">
        <f t="shared" si="3"/>
        <v>4.2691179000000001E-3</v>
      </c>
      <c r="P8">
        <v>518326.12</v>
      </c>
      <c r="Q8" s="241">
        <f>VLOOKUP(A8,Sheet1!$C$2:$H$84,6,FALSE)</f>
        <v>516108.3</v>
      </c>
      <c r="R8" s="242">
        <f t="shared" si="6"/>
        <v>2217.820000000007</v>
      </c>
      <c r="S8" s="256">
        <f t="shared" si="7"/>
        <v>4.2788119999999999E-3</v>
      </c>
      <c r="T8" s="10"/>
      <c r="U8" s="321" t="s">
        <v>288</v>
      </c>
    </row>
    <row r="9" spans="1:21" s="52" customFormat="1">
      <c r="A9" s="294" t="str">
        <f>VLOOKUP(U9,Sheet1!$C$2:$C$84,1,FALSE)</f>
        <v>BJ2L553</v>
      </c>
      <c r="B9" s="321" t="s">
        <v>325</v>
      </c>
      <c r="C9" s="321" t="s">
        <v>326</v>
      </c>
      <c r="D9">
        <v>10500</v>
      </c>
      <c r="E9" s="241">
        <f>VLOOKUP(A9,Sheet1!$C$2:$E$84,3,FALSE)</f>
        <v>10500</v>
      </c>
      <c r="F9" s="242">
        <f t="shared" si="0"/>
        <v>0</v>
      </c>
      <c r="G9" s="256">
        <f t="shared" si="4"/>
        <v>0</v>
      </c>
      <c r="H9">
        <v>567273.38</v>
      </c>
      <c r="I9" s="244">
        <f>VLOOKUP(A9,Sheet1!$C$2:$F$84,4,FALSE)</f>
        <v>567273.38</v>
      </c>
      <c r="J9" s="242">
        <f t="shared" si="1"/>
        <v>0</v>
      </c>
      <c r="K9" s="256">
        <f t="shared" si="5"/>
        <v>0</v>
      </c>
      <c r="L9" s="333">
        <v>71.39</v>
      </c>
      <c r="M9" s="241">
        <f>VLOOKUP(A9,Sheet1!$C$2:$G$84,5,FALSE)</f>
        <v>71.39</v>
      </c>
      <c r="N9" s="242">
        <f t="shared" si="2"/>
        <v>0</v>
      </c>
      <c r="O9" s="256">
        <f t="shared" si="3"/>
        <v>0</v>
      </c>
      <c r="P9">
        <v>749595</v>
      </c>
      <c r="Q9" s="241">
        <f>VLOOKUP(A9,Sheet1!$C$2:$H$84,6,FALSE)</f>
        <v>749595</v>
      </c>
      <c r="R9" s="242">
        <f t="shared" si="6"/>
        <v>0</v>
      </c>
      <c r="S9" s="256">
        <f t="shared" si="7"/>
        <v>0</v>
      </c>
      <c r="T9" s="10"/>
      <c r="U9" s="321" t="s">
        <v>289</v>
      </c>
    </row>
    <row r="10" spans="1:21" s="52" customFormat="1">
      <c r="A10" s="294" t="str">
        <f>VLOOKUP(U10,Sheet1!$C$2:$C$84,1,FALSE)</f>
        <v>BKT6LC7</v>
      </c>
      <c r="B10" s="321" t="s">
        <v>327</v>
      </c>
      <c r="C10" s="321" t="s">
        <v>328</v>
      </c>
      <c r="D10">
        <v>18250</v>
      </c>
      <c r="E10" s="241">
        <f>VLOOKUP(A10,Sheet1!$C$2:$E$84,3,FALSE)</f>
        <v>18250</v>
      </c>
      <c r="F10" s="242">
        <f t="shared" si="0"/>
        <v>0</v>
      </c>
      <c r="G10" s="256">
        <f t="shared" si="4"/>
        <v>0</v>
      </c>
      <c r="H10">
        <v>276487.5</v>
      </c>
      <c r="I10" s="244">
        <f>VLOOKUP(A10,Sheet1!$C$2:$F$84,4,FALSE)</f>
        <v>237485.37</v>
      </c>
      <c r="J10" s="242">
        <f t="shared" si="1"/>
        <v>39002.130000000005</v>
      </c>
      <c r="K10" s="256">
        <f t="shared" si="5"/>
        <v>0.1410629052</v>
      </c>
      <c r="L10" s="333">
        <v>19.434000000000001</v>
      </c>
      <c r="M10" s="241">
        <f>VLOOKUP(A10,Sheet1!$C$2:$G$84,5,FALSE)</f>
        <v>19.420000000000002</v>
      </c>
      <c r="N10" s="242">
        <f t="shared" si="2"/>
        <v>1.3999999999999346E-2</v>
      </c>
      <c r="O10" s="256">
        <f t="shared" si="3"/>
        <v>7.2038699999999996E-4</v>
      </c>
      <c r="P10">
        <v>354670.5</v>
      </c>
      <c r="Q10" s="241">
        <f>VLOOKUP(A10,Sheet1!$C$2:$H$84,6,FALSE)</f>
        <v>354360.25</v>
      </c>
      <c r="R10" s="242">
        <f t="shared" si="6"/>
        <v>310.25</v>
      </c>
      <c r="S10" s="256">
        <f t="shared" si="7"/>
        <v>8.7475560000000005E-4</v>
      </c>
      <c r="T10" s="10"/>
      <c r="U10" s="321" t="s">
        <v>290</v>
      </c>
    </row>
    <row r="11" spans="1:21" s="52" customFormat="1">
      <c r="A11" s="294">
        <f>VLOOKUP(U11,Sheet1!$C$2:$C$84,1,FALSE)</f>
        <v>2704485</v>
      </c>
      <c r="B11" s="321">
        <v>705015105</v>
      </c>
      <c r="C11" s="321" t="s">
        <v>329</v>
      </c>
      <c r="D11">
        <v>43579</v>
      </c>
      <c r="E11" s="241">
        <f>VLOOKUP(A11,Sheet1!$C$2:$E$84,3,FALSE)</f>
        <v>43579</v>
      </c>
      <c r="F11" s="242">
        <f t="shared" si="0"/>
        <v>0</v>
      </c>
      <c r="G11" s="256">
        <f t="shared" si="4"/>
        <v>0</v>
      </c>
      <c r="H11">
        <v>513877.82</v>
      </c>
      <c r="I11" s="244">
        <f>VLOOKUP(A11,Sheet1!$C$2:$F$84,4,FALSE)</f>
        <v>513877.82</v>
      </c>
      <c r="J11" s="242">
        <f t="shared" si="1"/>
        <v>0</v>
      </c>
      <c r="K11" s="256">
        <f t="shared" si="5"/>
        <v>0</v>
      </c>
      <c r="L11" s="333">
        <v>7</v>
      </c>
      <c r="M11" s="241">
        <f>VLOOKUP(A11,Sheet1!$C$2:$G$84,5,FALSE)</f>
        <v>7</v>
      </c>
      <c r="N11" s="242">
        <f t="shared" si="2"/>
        <v>0</v>
      </c>
      <c r="O11" s="256">
        <f t="shared" si="3"/>
        <v>0</v>
      </c>
      <c r="P11">
        <v>305053</v>
      </c>
      <c r="Q11" s="241">
        <f>VLOOKUP(A11,Sheet1!$C$2:$H$84,6,FALSE)</f>
        <v>305053</v>
      </c>
      <c r="R11" s="242">
        <f t="shared" si="6"/>
        <v>0</v>
      </c>
      <c r="S11" s="256">
        <f t="shared" si="7"/>
        <v>0</v>
      </c>
      <c r="T11" s="10"/>
      <c r="U11" s="321">
        <v>2704485</v>
      </c>
    </row>
    <row r="12" spans="1:21" s="52" customFormat="1">
      <c r="A12" s="294">
        <f>VLOOKUP(U12,Sheet1!$C$2:$C$84,1,FALSE)</f>
        <v>2402444</v>
      </c>
      <c r="B12" s="321">
        <v>686330101</v>
      </c>
      <c r="C12" s="321" t="s">
        <v>330</v>
      </c>
      <c r="D12">
        <v>2750</v>
      </c>
      <c r="E12" s="241">
        <f>VLOOKUP(A12,Sheet1!$C$2:$E$84,3,FALSE)</f>
        <v>2750</v>
      </c>
      <c r="F12" s="242">
        <f t="shared" si="0"/>
        <v>0</v>
      </c>
      <c r="G12" s="256">
        <f t="shared" si="4"/>
        <v>0</v>
      </c>
      <c r="H12">
        <v>219454.13</v>
      </c>
      <c r="I12" s="244">
        <f>VLOOKUP(A12,Sheet1!$C$2:$F$84,4,FALSE)</f>
        <v>219454.13</v>
      </c>
      <c r="J12" s="242">
        <f t="shared" si="1"/>
        <v>0</v>
      </c>
      <c r="K12" s="256">
        <f t="shared" si="5"/>
        <v>0</v>
      </c>
      <c r="L12" s="333">
        <v>53.99</v>
      </c>
      <c r="M12" s="241">
        <f>VLOOKUP(A12,Sheet1!$C$2:$G$84,5,FALSE)</f>
        <v>53.99</v>
      </c>
      <c r="N12" s="242">
        <f t="shared" si="2"/>
        <v>0</v>
      </c>
      <c r="O12" s="256">
        <f t="shared" si="3"/>
        <v>0</v>
      </c>
      <c r="P12">
        <v>148472.5</v>
      </c>
      <c r="Q12" s="241">
        <f>VLOOKUP(A12,Sheet1!$C$2:$H$84,6,FALSE)</f>
        <v>148472.5</v>
      </c>
      <c r="R12" s="242">
        <f t="shared" si="6"/>
        <v>0</v>
      </c>
      <c r="S12" s="256">
        <f t="shared" si="7"/>
        <v>0</v>
      </c>
      <c r="T12" s="10"/>
      <c r="U12" s="321">
        <v>2402444</v>
      </c>
    </row>
    <row r="13" spans="1:21" s="52" customFormat="1">
      <c r="A13" s="294">
        <f>VLOOKUP(U13,Sheet1!$C$2:$C$84,1,FALSE)</f>
        <v>5999330</v>
      </c>
      <c r="B13" s="321">
        <v>599933900</v>
      </c>
      <c r="C13" s="321" t="s">
        <v>331</v>
      </c>
      <c r="D13">
        <v>3050</v>
      </c>
      <c r="E13" s="241">
        <f>VLOOKUP(A13,Sheet1!$C$2:$E$84,3,FALSE)</f>
        <v>3050</v>
      </c>
      <c r="F13" s="242">
        <f t="shared" si="0"/>
        <v>0</v>
      </c>
      <c r="G13" s="256">
        <f t="shared" si="4"/>
        <v>0</v>
      </c>
      <c r="H13">
        <v>546282.9</v>
      </c>
      <c r="I13" s="244">
        <f>VLOOKUP(A13,Sheet1!$C$2:$F$84,4,FALSE)</f>
        <v>546282.9</v>
      </c>
      <c r="J13" s="242">
        <f t="shared" si="1"/>
        <v>0</v>
      </c>
      <c r="K13" s="256">
        <f t="shared" si="5"/>
        <v>0</v>
      </c>
      <c r="L13" s="333">
        <v>292.43223699999999</v>
      </c>
      <c r="M13" s="241">
        <f>VLOOKUP(A13,Sheet1!$C$2:$G$84,5,FALSE)</f>
        <v>291.18</v>
      </c>
      <c r="N13" s="242">
        <f t="shared" si="2"/>
        <v>1.2522369999999796</v>
      </c>
      <c r="O13" s="256">
        <f t="shared" si="3"/>
        <v>4.2821441999999999E-3</v>
      </c>
      <c r="P13">
        <v>891918.32</v>
      </c>
      <c r="Q13" s="241">
        <f>VLOOKUP(A13,Sheet1!$C$2:$H$84,6,FALSE)</f>
        <v>888101.97</v>
      </c>
      <c r="R13" s="242">
        <f t="shared" si="6"/>
        <v>3816.3499999999767</v>
      </c>
      <c r="S13" s="256">
        <f t="shared" si="7"/>
        <v>4.2788111E-3</v>
      </c>
      <c r="T13" s="10"/>
      <c r="U13" s="321">
        <v>5999330</v>
      </c>
    </row>
    <row r="14" spans="1:21" s="52" customFormat="1">
      <c r="A14" s="294">
        <f>VLOOKUP(U14,Sheet1!$C$2:$C$84,1,FALSE)</f>
        <v>6229597</v>
      </c>
      <c r="B14" s="321">
        <v>622959906</v>
      </c>
      <c r="C14" s="321" t="s">
        <v>332</v>
      </c>
      <c r="D14">
        <v>64434</v>
      </c>
      <c r="E14" s="241">
        <f>VLOOKUP(A14,Sheet1!$C$2:$E$84,3,FALSE)</f>
        <v>64434</v>
      </c>
      <c r="F14" s="242">
        <f t="shared" si="0"/>
        <v>0</v>
      </c>
      <c r="G14" s="256">
        <f t="shared" si="4"/>
        <v>0</v>
      </c>
      <c r="H14">
        <v>514317.24</v>
      </c>
      <c r="I14" s="244">
        <f>VLOOKUP(A14,Sheet1!$C$2:$F$84,4,FALSE)</f>
        <v>514317.24</v>
      </c>
      <c r="J14" s="242">
        <f t="shared" si="1"/>
        <v>0</v>
      </c>
      <c r="K14" s="256">
        <f t="shared" si="5"/>
        <v>0</v>
      </c>
      <c r="L14" s="333">
        <v>9.1270220000000002</v>
      </c>
      <c r="M14" s="241">
        <f>VLOOKUP(A14,Sheet1!$C$2:$G$84,5,FALSE)</f>
        <v>9.11</v>
      </c>
      <c r="N14" s="242">
        <f t="shared" si="2"/>
        <v>1.7022000000000759E-2</v>
      </c>
      <c r="O14" s="256">
        <f t="shared" si="3"/>
        <v>1.8650114000000001E-3</v>
      </c>
      <c r="P14">
        <v>588090.51</v>
      </c>
      <c r="Q14" s="241">
        <f>VLOOKUP(A14,Sheet1!$C$2:$H$84,6,FALSE)</f>
        <v>587257.37</v>
      </c>
      <c r="R14" s="242">
        <f t="shared" si="6"/>
        <v>833.14000000001397</v>
      </c>
      <c r="S14" s="256">
        <f t="shared" si="7"/>
        <v>1.4166866999999999E-3</v>
      </c>
      <c r="T14" s="10"/>
      <c r="U14" s="321">
        <v>6229597</v>
      </c>
    </row>
    <row r="15" spans="1:21" s="52" customFormat="1">
      <c r="A15" s="294">
        <f>VLOOKUP(U15,Sheet1!$C$2:$C$84,1,FALSE)</f>
        <v>4031879</v>
      </c>
      <c r="B15" s="321">
        <v>403187909</v>
      </c>
      <c r="C15" s="321" t="s">
        <v>333</v>
      </c>
      <c r="D15">
        <v>24095</v>
      </c>
      <c r="E15" s="241">
        <f>VLOOKUP(A15,Sheet1!$C$2:$E$84,3,FALSE)</f>
        <v>24095</v>
      </c>
      <c r="F15" s="242">
        <f t="shared" si="0"/>
        <v>0</v>
      </c>
      <c r="G15" s="256">
        <f t="shared" si="4"/>
        <v>0</v>
      </c>
      <c r="H15">
        <v>474000.32</v>
      </c>
      <c r="I15" s="244">
        <f>VLOOKUP(A15,Sheet1!$C$2:$F$84,4,FALSE)</f>
        <v>474000.32</v>
      </c>
      <c r="J15" s="242">
        <f t="shared" si="1"/>
        <v>0</v>
      </c>
      <c r="K15" s="256">
        <f t="shared" si="5"/>
        <v>0</v>
      </c>
      <c r="L15" s="333">
        <v>22.834074000000001</v>
      </c>
      <c r="M15" s="241">
        <f>VLOOKUP(A15,Sheet1!$C$2:$G$84,5,FALSE)</f>
        <v>22.74</v>
      </c>
      <c r="N15" s="242">
        <f t="shared" si="2"/>
        <v>9.4074000000002655E-2</v>
      </c>
      <c r="O15" s="256">
        <f t="shared" si="3"/>
        <v>4.1198956000000004E-3</v>
      </c>
      <c r="P15">
        <v>550187.01</v>
      </c>
      <c r="Q15" s="241">
        <f>VLOOKUP(A15,Sheet1!$C$2:$H$84,6,FALSE)</f>
        <v>547832.86</v>
      </c>
      <c r="R15" s="242">
        <f t="shared" si="6"/>
        <v>2354.1500000000233</v>
      </c>
      <c r="S15" s="256">
        <f t="shared" si="7"/>
        <v>4.2788178999999997E-3</v>
      </c>
      <c r="T15" s="10"/>
      <c r="U15" s="321">
        <v>4031879</v>
      </c>
    </row>
    <row r="16" spans="1:21" s="52" customFormat="1">
      <c r="A16" s="294">
        <f>VLOOKUP(U16,Sheet1!$C$2:$C$84,1,FALSE)</f>
        <v>2124533</v>
      </c>
      <c r="B16" s="321">
        <v>878742204</v>
      </c>
      <c r="C16" s="321" t="s">
        <v>334</v>
      </c>
      <c r="D16">
        <v>15000</v>
      </c>
      <c r="E16" s="241">
        <f>VLOOKUP(A16,Sheet1!$C$2:$E$84,3,FALSE)</f>
        <v>15000</v>
      </c>
      <c r="F16" s="242">
        <f t="shared" si="0"/>
        <v>0</v>
      </c>
      <c r="G16" s="256">
        <f t="shared" si="4"/>
        <v>0</v>
      </c>
      <c r="H16">
        <v>340718.02</v>
      </c>
      <c r="I16" s="244">
        <f>VLOOKUP(A16,Sheet1!$C$2:$F$84,4,FALSE)</f>
        <v>340869.47</v>
      </c>
      <c r="J16" s="242">
        <f t="shared" si="1"/>
        <v>-151.44999999995343</v>
      </c>
      <c r="K16" s="256">
        <f t="shared" si="5"/>
        <v>-4.445025E-4</v>
      </c>
      <c r="L16" s="333">
        <v>10.130000000000001</v>
      </c>
      <c r="M16" s="241">
        <f>VLOOKUP(A16,Sheet1!$C$2:$G$84,5,FALSE)</f>
        <v>10.130000000000001</v>
      </c>
      <c r="N16" s="242">
        <f t="shared" si="2"/>
        <v>0</v>
      </c>
      <c r="O16" s="256">
        <f t="shared" si="3"/>
        <v>0</v>
      </c>
      <c r="P16">
        <v>151950</v>
      </c>
      <c r="Q16" s="241">
        <f>VLOOKUP(A16,Sheet1!$C$2:$H$84,6,FALSE)</f>
        <v>151950</v>
      </c>
      <c r="R16" s="242">
        <f t="shared" si="6"/>
        <v>0</v>
      </c>
      <c r="S16" s="256">
        <f t="shared" si="7"/>
        <v>0</v>
      </c>
      <c r="T16" s="10"/>
      <c r="U16" s="321">
        <v>2124533</v>
      </c>
    </row>
    <row r="17" spans="1:21" s="52" customFormat="1">
      <c r="A17" s="294">
        <f>VLOOKUP(U17,Sheet1!$C$2:$C$84,1,FALSE)</f>
        <v>2569286</v>
      </c>
      <c r="B17" s="321" t="s">
        <v>335</v>
      </c>
      <c r="C17" s="321" t="s">
        <v>336</v>
      </c>
      <c r="D17">
        <v>53100</v>
      </c>
      <c r="E17" s="241">
        <f>VLOOKUP(A17,Sheet1!$C$2:$E$84,3,FALSE)</f>
        <v>53100</v>
      </c>
      <c r="F17" s="242">
        <f t="shared" si="0"/>
        <v>0</v>
      </c>
      <c r="G17" s="256">
        <f t="shared" si="4"/>
        <v>0</v>
      </c>
      <c r="H17">
        <v>623207.91</v>
      </c>
      <c r="I17" s="244">
        <f>VLOOKUP(A17,Sheet1!$C$2:$F$84,4,FALSE)</f>
        <v>623207.91</v>
      </c>
      <c r="J17" s="242">
        <f t="shared" si="1"/>
        <v>0</v>
      </c>
      <c r="K17" s="256">
        <f t="shared" si="5"/>
        <v>0</v>
      </c>
      <c r="L17" s="333">
        <v>9.39</v>
      </c>
      <c r="M17" s="241">
        <f>VLOOKUP(A17,Sheet1!$C$2:$G$84,5,FALSE)</f>
        <v>9.39</v>
      </c>
      <c r="N17" s="242">
        <f t="shared" si="2"/>
        <v>0</v>
      </c>
      <c r="O17" s="256">
        <f t="shared" si="3"/>
        <v>0</v>
      </c>
      <c r="P17">
        <v>498609</v>
      </c>
      <c r="Q17" s="241">
        <f>VLOOKUP(A17,Sheet1!$C$2:$H$84,6,FALSE)</f>
        <v>498609</v>
      </c>
      <c r="R17" s="242">
        <f t="shared" si="6"/>
        <v>0</v>
      </c>
      <c r="S17" s="256">
        <f t="shared" si="7"/>
        <v>0</v>
      </c>
      <c r="T17" s="10"/>
      <c r="U17" s="321">
        <v>2569286</v>
      </c>
    </row>
    <row r="18" spans="1:21" s="52" customFormat="1">
      <c r="A18" s="294">
        <f>VLOOKUP(U18,Sheet1!$C$2:$C$84,1,FALSE)</f>
        <v>6269861</v>
      </c>
      <c r="B18" s="321">
        <v>626986905</v>
      </c>
      <c r="C18" s="321" t="s">
        <v>337</v>
      </c>
      <c r="D18">
        <v>14000</v>
      </c>
      <c r="E18" s="241">
        <f>VLOOKUP(A18,Sheet1!$C$2:$E$84,3,FALSE)</f>
        <v>14000</v>
      </c>
      <c r="F18" s="242">
        <f t="shared" si="0"/>
        <v>0</v>
      </c>
      <c r="G18" s="256">
        <f t="shared" si="4"/>
        <v>0</v>
      </c>
      <c r="H18">
        <v>219239.1</v>
      </c>
      <c r="I18" s="244">
        <f>VLOOKUP(A18,Sheet1!$C$2:$F$84,4,FALSE)</f>
        <v>219239.1</v>
      </c>
      <c r="J18" s="242">
        <f t="shared" si="1"/>
        <v>0</v>
      </c>
      <c r="K18" s="256">
        <f t="shared" si="5"/>
        <v>0</v>
      </c>
      <c r="L18" s="333">
        <v>22.727703000000002</v>
      </c>
      <c r="M18" s="241">
        <f>VLOOKUP(A18,Sheet1!$C$2:$G$84,5,FALSE)</f>
        <v>22.7</v>
      </c>
      <c r="N18" s="242">
        <f t="shared" si="2"/>
        <v>2.7703000000002476E-2</v>
      </c>
      <c r="O18" s="256">
        <f t="shared" si="3"/>
        <v>1.2189089E-3</v>
      </c>
      <c r="P18">
        <v>318187.84000000003</v>
      </c>
      <c r="Q18" s="241">
        <f>VLOOKUP(A18,Sheet1!$C$2:$H$84,6,FALSE)</f>
        <v>317737.06</v>
      </c>
      <c r="R18" s="242">
        <f t="shared" si="6"/>
        <v>450.78000000002794</v>
      </c>
      <c r="S18" s="256">
        <f t="shared" si="7"/>
        <v>1.4167102999999999E-3</v>
      </c>
      <c r="T18" s="10"/>
      <c r="U18" s="321">
        <v>6269861</v>
      </c>
    </row>
    <row r="19" spans="1:21" s="52" customFormat="1">
      <c r="A19" s="294">
        <f>VLOOKUP(U19,Sheet1!$C$2:$C$84,1,FALSE)</f>
        <v>2125097</v>
      </c>
      <c r="B19" s="321">
        <v>124765108</v>
      </c>
      <c r="C19" s="321" t="s">
        <v>338</v>
      </c>
      <c r="D19">
        <v>30350</v>
      </c>
      <c r="E19" s="241">
        <f>VLOOKUP(A19,Sheet1!$C$2:$E$84,3,FALSE)</f>
        <v>30350</v>
      </c>
      <c r="F19" s="242">
        <f t="shared" si="0"/>
        <v>0</v>
      </c>
      <c r="G19" s="256">
        <f t="shared" si="4"/>
        <v>0</v>
      </c>
      <c r="H19">
        <v>530185.55000000005</v>
      </c>
      <c r="I19" s="244">
        <f>VLOOKUP(A19,Sheet1!$C$2:$F$84,4,FALSE)</f>
        <v>530185.55000000005</v>
      </c>
      <c r="J19" s="242">
        <f t="shared" si="1"/>
        <v>0</v>
      </c>
      <c r="K19" s="256">
        <f t="shared" si="5"/>
        <v>0</v>
      </c>
      <c r="L19" s="333">
        <v>14.93</v>
      </c>
      <c r="M19" s="241">
        <f>VLOOKUP(A19,Sheet1!$C$2:$G$84,5,FALSE)</f>
        <v>14.93</v>
      </c>
      <c r="N19" s="242">
        <f t="shared" si="2"/>
        <v>0</v>
      </c>
      <c r="O19" s="256">
        <f t="shared" si="3"/>
        <v>0</v>
      </c>
      <c r="P19">
        <v>453125.5</v>
      </c>
      <c r="Q19" s="241">
        <f>VLOOKUP(A19,Sheet1!$C$2:$H$84,6,FALSE)</f>
        <v>453125.5</v>
      </c>
      <c r="R19" s="242">
        <f t="shared" si="6"/>
        <v>0</v>
      </c>
      <c r="S19" s="256">
        <f t="shared" si="7"/>
        <v>0</v>
      </c>
      <c r="T19" s="10"/>
      <c r="U19" s="321">
        <v>2125097</v>
      </c>
    </row>
    <row r="20" spans="1:21" s="52" customFormat="1">
      <c r="A20" s="294">
        <f>VLOOKUP(U20,Sheet1!$C$2:$C$84,1,FALSE)</f>
        <v>6986041</v>
      </c>
      <c r="B20" s="321">
        <v>698604006</v>
      </c>
      <c r="C20" s="321" t="s">
        <v>339</v>
      </c>
      <c r="D20">
        <v>8000</v>
      </c>
      <c r="E20" s="241">
        <f>VLOOKUP(A20,Sheet1!$C$2:$E$84,3,FALSE)</f>
        <v>8000</v>
      </c>
      <c r="F20" s="242">
        <f t="shared" si="0"/>
        <v>0</v>
      </c>
      <c r="G20" s="256">
        <f t="shared" si="4"/>
        <v>0</v>
      </c>
      <c r="H20">
        <v>210938.62</v>
      </c>
      <c r="I20" s="244">
        <f>VLOOKUP(A20,Sheet1!$C$2:$F$84,4,FALSE)</f>
        <v>210938.62</v>
      </c>
      <c r="J20" s="242">
        <f t="shared" si="1"/>
        <v>0</v>
      </c>
      <c r="K20" s="256">
        <f t="shared" si="5"/>
        <v>0</v>
      </c>
      <c r="L20" s="333">
        <v>32.961317000000001</v>
      </c>
      <c r="M20" s="241">
        <f>VLOOKUP(A20,Sheet1!$C$2:$G$84,5,FALSE)</f>
        <v>32.909999999999997</v>
      </c>
      <c r="N20" s="242">
        <f t="shared" si="2"/>
        <v>5.1317000000004498E-2</v>
      </c>
      <c r="O20" s="256">
        <f t="shared" si="3"/>
        <v>1.5568856E-3</v>
      </c>
      <c r="P20">
        <v>263690.53000000003</v>
      </c>
      <c r="Q20" s="241">
        <f>VLOOKUP(A20,Sheet1!$C$2:$H$84,6,FALSE)</f>
        <v>263316.96000000002</v>
      </c>
      <c r="R20" s="242">
        <f t="shared" si="6"/>
        <v>373.57000000000698</v>
      </c>
      <c r="S20" s="256">
        <f t="shared" si="7"/>
        <v>1.4166986000000001E-3</v>
      </c>
      <c r="T20" s="10"/>
      <c r="U20" s="321">
        <v>6986041</v>
      </c>
    </row>
    <row r="21" spans="1:21" s="52" customFormat="1">
      <c r="A21" s="294">
        <f>VLOOKUP(U21,Sheet1!$C$2:$C$84,1,FALSE)</f>
        <v>2655657</v>
      </c>
      <c r="B21" s="321">
        <v>683715106</v>
      </c>
      <c r="C21" s="321" t="s">
        <v>340</v>
      </c>
      <c r="D21">
        <v>12400</v>
      </c>
      <c r="E21" s="241">
        <f>VLOOKUP(A21,Sheet1!$C$2:$E$84,3,FALSE)</f>
        <v>12400</v>
      </c>
      <c r="F21" s="242">
        <f t="shared" si="0"/>
        <v>0</v>
      </c>
      <c r="G21" s="256">
        <f t="shared" si="4"/>
        <v>0</v>
      </c>
      <c r="H21">
        <v>433703.8</v>
      </c>
      <c r="I21" s="244">
        <f>VLOOKUP(A21,Sheet1!$C$2:$F$84,4,FALSE)</f>
        <v>433703.8</v>
      </c>
      <c r="J21" s="242">
        <f t="shared" si="1"/>
        <v>0</v>
      </c>
      <c r="K21" s="256">
        <f t="shared" si="5"/>
        <v>0</v>
      </c>
      <c r="L21" s="333">
        <v>45.03</v>
      </c>
      <c r="M21" s="241">
        <f>VLOOKUP(A21,Sheet1!$C$2:$G$84,5,FALSE)</f>
        <v>45.03</v>
      </c>
      <c r="N21" s="242">
        <f t="shared" si="2"/>
        <v>0</v>
      </c>
      <c r="O21" s="256">
        <f t="shared" si="3"/>
        <v>0</v>
      </c>
      <c r="P21">
        <v>558372</v>
      </c>
      <c r="Q21" s="241">
        <f>VLOOKUP(A21,Sheet1!$C$2:$H$84,6,FALSE)</f>
        <v>558372</v>
      </c>
      <c r="R21" s="242">
        <f t="shared" si="6"/>
        <v>0</v>
      </c>
      <c r="S21" s="256">
        <f t="shared" si="7"/>
        <v>0</v>
      </c>
      <c r="T21" s="10"/>
      <c r="U21" s="321">
        <v>2655657</v>
      </c>
    </row>
    <row r="22" spans="1:21" s="52" customFormat="1">
      <c r="A22" s="294" t="str">
        <f>VLOOKUP(U22,Sheet1!$C$2:$C$84,1,FALSE)</f>
        <v>0263494</v>
      </c>
      <c r="B22" s="321" t="s">
        <v>341</v>
      </c>
      <c r="C22" s="321" t="s">
        <v>342</v>
      </c>
      <c r="D22">
        <v>73877</v>
      </c>
      <c r="E22" s="241">
        <f>VLOOKUP(A22,Sheet1!$C$2:$E$84,3,FALSE)</f>
        <v>73877</v>
      </c>
      <c r="F22" s="242">
        <f t="shared" si="0"/>
        <v>0</v>
      </c>
      <c r="G22" s="256">
        <f t="shared" si="4"/>
        <v>0</v>
      </c>
      <c r="H22">
        <v>592851.72</v>
      </c>
      <c r="I22" s="244">
        <f>VLOOKUP(A22,Sheet1!$C$2:$F$84,4,FALSE)</f>
        <v>592851.68000000005</v>
      </c>
      <c r="J22" s="242">
        <f t="shared" si="1"/>
        <v>3.9999999920837581E-2</v>
      </c>
      <c r="K22" s="256">
        <f t="shared" si="5"/>
        <v>6.7500000000000002E-8</v>
      </c>
      <c r="L22" s="333">
        <v>6.4338730000000002</v>
      </c>
      <c r="M22" s="241">
        <f>VLOOKUP(A22,Sheet1!$C$2:$G$84,5,FALSE)</f>
        <v>6.42</v>
      </c>
      <c r="N22" s="242">
        <f t="shared" si="2"/>
        <v>1.3873000000000246E-2</v>
      </c>
      <c r="O22" s="256">
        <f t="shared" si="3"/>
        <v>2.1562439999999999E-3</v>
      </c>
      <c r="P22">
        <v>475315.23</v>
      </c>
      <c r="Q22" s="241">
        <f>VLOOKUP(A22,Sheet1!$C$2:$H$84,6,FALSE)</f>
        <v>473949.82</v>
      </c>
      <c r="R22" s="242">
        <f t="shared" si="6"/>
        <v>1365.4099999999744</v>
      </c>
      <c r="S22" s="256">
        <f t="shared" si="7"/>
        <v>2.872641E-3</v>
      </c>
      <c r="T22" s="10"/>
      <c r="U22" s="321" t="s">
        <v>291</v>
      </c>
    </row>
    <row r="23" spans="1:21" s="52" customFormat="1">
      <c r="A23" s="294">
        <f>VLOOKUP(U23,Sheet1!$C$2:$C$84,1,FALSE)</f>
        <v>4031976</v>
      </c>
      <c r="B23" s="321">
        <v>403197908</v>
      </c>
      <c r="C23" s="321" t="s">
        <v>343</v>
      </c>
      <c r="D23">
        <v>2330</v>
      </c>
      <c r="E23" s="241">
        <f>VLOOKUP(A23,Sheet1!$C$2:$E$84,3,FALSE)</f>
        <v>2330</v>
      </c>
      <c r="F23" s="242">
        <f t="shared" si="0"/>
        <v>0</v>
      </c>
      <c r="G23" s="256">
        <f t="shared" si="4"/>
        <v>0</v>
      </c>
      <c r="H23">
        <v>482977.98</v>
      </c>
      <c r="I23" s="244">
        <f>VLOOKUP(A23,Sheet1!$C$2:$F$84,4,FALSE)</f>
        <v>482977.98</v>
      </c>
      <c r="J23" s="242">
        <f t="shared" si="1"/>
        <v>0</v>
      </c>
      <c r="K23" s="256">
        <f t="shared" si="5"/>
        <v>0</v>
      </c>
      <c r="L23" s="333">
        <v>276.58673800000003</v>
      </c>
      <c r="M23" s="241">
        <f>VLOOKUP(A23,Sheet1!$C$2:$G$84,5,FALSE)</f>
        <v>275.39999999999998</v>
      </c>
      <c r="N23" s="242">
        <f t="shared" si="2"/>
        <v>1.186738000000048</v>
      </c>
      <c r="O23" s="256">
        <f t="shared" si="3"/>
        <v>4.2906539999999996E-3</v>
      </c>
      <c r="P23">
        <v>644447.1</v>
      </c>
      <c r="Q23" s="241">
        <f>VLOOKUP(A23,Sheet1!$C$2:$H$84,6,FALSE)</f>
        <v>641689.63</v>
      </c>
      <c r="R23" s="242">
        <f t="shared" si="6"/>
        <v>2757.4699999999721</v>
      </c>
      <c r="S23" s="256">
        <f t="shared" si="7"/>
        <v>4.2788150999999996E-3</v>
      </c>
      <c r="T23" s="10"/>
      <c r="U23" s="321">
        <v>4031976</v>
      </c>
    </row>
    <row r="24" spans="1:21" s="52" customFormat="1">
      <c r="A24" s="294">
        <f>VLOOKUP(U24,Sheet1!$C$2:$C$84,1,FALSE)</f>
        <v>4741844</v>
      </c>
      <c r="B24" s="321">
        <v>474184900</v>
      </c>
      <c r="C24" s="321" t="s">
        <v>344</v>
      </c>
      <c r="D24">
        <v>5099</v>
      </c>
      <c r="E24" s="241">
        <f>VLOOKUP(A24,Sheet1!$C$2:$E$84,3,FALSE)</f>
        <v>5099</v>
      </c>
      <c r="F24" s="242">
        <f t="shared" si="0"/>
        <v>0</v>
      </c>
      <c r="G24" s="256">
        <f t="shared" si="4"/>
        <v>0</v>
      </c>
      <c r="H24">
        <v>549015.56000000006</v>
      </c>
      <c r="I24" s="244">
        <f>VLOOKUP(A24,Sheet1!$C$2:$F$84,4,FALSE)</f>
        <v>549015.56000000006</v>
      </c>
      <c r="J24" s="242">
        <f t="shared" si="1"/>
        <v>0</v>
      </c>
      <c r="K24" s="256">
        <f t="shared" si="5"/>
        <v>0</v>
      </c>
      <c r="L24" s="333">
        <v>127.769119</v>
      </c>
      <c r="M24" s="241">
        <f>VLOOKUP(A24,Sheet1!$C$2:$G$84,5,FALSE)</f>
        <v>127.22</v>
      </c>
      <c r="N24" s="242">
        <f t="shared" si="2"/>
        <v>0.54911900000000458</v>
      </c>
      <c r="O24" s="256">
        <f t="shared" si="3"/>
        <v>4.2977442999999997E-3</v>
      </c>
      <c r="P24">
        <v>651494.74</v>
      </c>
      <c r="Q24" s="241">
        <f>VLOOKUP(A24,Sheet1!$C$2:$H$84,6,FALSE)</f>
        <v>648707.11</v>
      </c>
      <c r="R24" s="242">
        <f t="shared" si="6"/>
        <v>2787.6300000000047</v>
      </c>
      <c r="S24" s="256">
        <f t="shared" si="7"/>
        <v>4.2788219999999998E-3</v>
      </c>
      <c r="T24" s="10"/>
      <c r="U24" s="332">
        <v>4741844</v>
      </c>
    </row>
    <row r="25" spans="1:21" s="52" customFormat="1">
      <c r="A25" s="294">
        <f>VLOOKUP(U25,Sheet1!$C$2:$C$84,1,FALSE)</f>
        <v>5330047</v>
      </c>
      <c r="B25" s="321">
        <v>533004909</v>
      </c>
      <c r="C25" s="321" t="s">
        <v>345</v>
      </c>
      <c r="D25">
        <v>6807</v>
      </c>
      <c r="E25" s="241">
        <f>VLOOKUP(A25,Sheet1!$C$2:$E$84,3,FALSE)</f>
        <v>6807</v>
      </c>
      <c r="F25" s="242">
        <f t="shared" si="0"/>
        <v>0</v>
      </c>
      <c r="G25" s="256">
        <f t="shared" si="4"/>
        <v>0</v>
      </c>
      <c r="H25">
        <v>712281.01</v>
      </c>
      <c r="I25" s="244">
        <f>VLOOKUP(A25,Sheet1!$C$2:$F$84,4,FALSE)</f>
        <v>712280.98</v>
      </c>
      <c r="J25" s="242">
        <f t="shared" si="1"/>
        <v>3.0000000027939677E-2</v>
      </c>
      <c r="K25" s="256">
        <f t="shared" si="5"/>
        <v>4.21E-8</v>
      </c>
      <c r="L25" s="333">
        <v>182.223242</v>
      </c>
      <c r="M25" s="241">
        <f>VLOOKUP(A25,Sheet1!$C$2:$G$84,5,FALSE)</f>
        <v>181.44</v>
      </c>
      <c r="N25" s="242">
        <f t="shared" si="2"/>
        <v>0.78324200000000133</v>
      </c>
      <c r="O25" s="256">
        <f t="shared" si="3"/>
        <v>4.2982552E-3</v>
      </c>
      <c r="P25">
        <v>1240393.6100000001</v>
      </c>
      <c r="Q25" s="241">
        <f>VLOOKUP(A25,Sheet1!$C$2:$H$84,6,FALSE)</f>
        <v>1235086.19</v>
      </c>
      <c r="R25" s="242">
        <f t="shared" si="6"/>
        <v>5307.4200000001583</v>
      </c>
      <c r="S25" s="256">
        <f t="shared" si="7"/>
        <v>4.2788191999999997E-3</v>
      </c>
      <c r="T25" s="10"/>
      <c r="U25" s="321">
        <v>5330047</v>
      </c>
    </row>
    <row r="26" spans="1:21" s="52" customFormat="1">
      <c r="A26" s="294">
        <f>VLOOKUP(U26,Sheet1!$C$2:$C$84,1,FALSE)</f>
        <v>6054603</v>
      </c>
      <c r="B26" s="321">
        <v>605460005</v>
      </c>
      <c r="C26" s="321" t="s">
        <v>346</v>
      </c>
      <c r="D26">
        <v>32500</v>
      </c>
      <c r="E26" s="241">
        <f>VLOOKUP(A26,Sheet1!$C$2:$E$84,3,FALSE)</f>
        <v>32500</v>
      </c>
      <c r="F26" s="242">
        <f t="shared" si="0"/>
        <v>0</v>
      </c>
      <c r="G26" s="256">
        <f t="shared" si="4"/>
        <v>0</v>
      </c>
      <c r="H26">
        <v>365879.89</v>
      </c>
      <c r="I26" s="244">
        <f>VLOOKUP(A26,Sheet1!$C$2:$F$84,4,FALSE)</f>
        <v>365879.89</v>
      </c>
      <c r="J26" s="242">
        <f t="shared" si="1"/>
        <v>0</v>
      </c>
      <c r="K26" s="256">
        <f t="shared" si="5"/>
        <v>0</v>
      </c>
      <c r="L26" s="333">
        <v>7.11151</v>
      </c>
      <c r="M26" s="241">
        <f>VLOOKUP(A26,Sheet1!$C$2:$G$84,5,FALSE)</f>
        <v>7.1</v>
      </c>
      <c r="N26" s="242">
        <f t="shared" si="2"/>
        <v>1.1510000000000353E-2</v>
      </c>
      <c r="O26" s="256">
        <f t="shared" si="3"/>
        <v>1.6185030000000001E-3</v>
      </c>
      <c r="P26">
        <v>231124.09</v>
      </c>
      <c r="Q26" s="241">
        <f>VLOOKUP(A26,Sheet1!$C$2:$H$84,6,FALSE)</f>
        <v>230796.66</v>
      </c>
      <c r="R26" s="242">
        <f t="shared" si="6"/>
        <v>327.42999999999302</v>
      </c>
      <c r="S26" s="256">
        <f t="shared" si="7"/>
        <v>1.4166849E-3</v>
      </c>
      <c r="T26" s="10"/>
      <c r="U26" s="321">
        <v>6054603</v>
      </c>
    </row>
    <row r="27" spans="1:21" s="52" customFormat="1">
      <c r="A27" s="294">
        <f>VLOOKUP(U27,Sheet1!$C$2:$C$84,1,FALSE)</f>
        <v>6185495</v>
      </c>
      <c r="B27" s="321">
        <v>618549901</v>
      </c>
      <c r="C27" s="321" t="s">
        <v>347</v>
      </c>
      <c r="D27">
        <v>2567</v>
      </c>
      <c r="E27" s="241">
        <f>VLOOKUP(A27,Sheet1!$C$2:$E$84,3,FALSE)</f>
        <v>2567</v>
      </c>
      <c r="F27" s="242">
        <f t="shared" si="0"/>
        <v>0</v>
      </c>
      <c r="G27" s="256">
        <f t="shared" si="4"/>
        <v>0</v>
      </c>
      <c r="H27">
        <v>261676.43</v>
      </c>
      <c r="I27" s="244">
        <f>VLOOKUP(A27,Sheet1!$C$2:$F$84,4,FALSE)</f>
        <v>261676.43</v>
      </c>
      <c r="J27" s="242">
        <f t="shared" si="1"/>
        <v>0</v>
      </c>
      <c r="K27" s="256">
        <f t="shared" si="5"/>
        <v>0</v>
      </c>
      <c r="L27" s="333">
        <v>193.70227399999999</v>
      </c>
      <c r="M27" s="241">
        <f>VLOOKUP(A27,Sheet1!$C$2:$G$84,5,FALSE)</f>
        <v>192.9</v>
      </c>
      <c r="N27" s="242">
        <f t="shared" si="2"/>
        <v>0.80227399999998283</v>
      </c>
      <c r="O27" s="256">
        <f t="shared" si="3"/>
        <v>4.1417893000000004E-3</v>
      </c>
      <c r="P27">
        <v>497233.74</v>
      </c>
      <c r="Q27" s="241">
        <f>VLOOKUP(A27,Sheet1!$C$2:$H$84,6,FALSE)</f>
        <v>495176.9</v>
      </c>
      <c r="R27" s="242">
        <f t="shared" si="6"/>
        <v>2056.8399999999674</v>
      </c>
      <c r="S27" s="256">
        <f t="shared" si="7"/>
        <v>4.1365656000000002E-3</v>
      </c>
      <c r="T27" s="10"/>
      <c r="U27" s="321">
        <v>6185495</v>
      </c>
    </row>
    <row r="28" spans="1:21" s="52" customFormat="1">
      <c r="A28" s="294">
        <f>VLOOKUP(U28,Sheet1!$C$2:$C$84,1,FALSE)</f>
        <v>6499260</v>
      </c>
      <c r="B28" s="321">
        <v>649926003</v>
      </c>
      <c r="C28" s="321" t="s">
        <v>348</v>
      </c>
      <c r="D28">
        <v>5800</v>
      </c>
      <c r="E28" s="241">
        <f>VLOOKUP(A28,Sheet1!$C$2:$E$84,3,FALSE)</f>
        <v>5800</v>
      </c>
      <c r="F28" s="242">
        <f t="shared" si="0"/>
        <v>0</v>
      </c>
      <c r="G28" s="256">
        <f t="shared" si="4"/>
        <v>0</v>
      </c>
      <c r="H28">
        <v>322514.96000000002</v>
      </c>
      <c r="I28" s="244">
        <f>VLOOKUP(A28,Sheet1!$C$2:$F$84,4,FALSE)</f>
        <v>322514.96000000002</v>
      </c>
      <c r="J28" s="242">
        <f t="shared" si="1"/>
        <v>0</v>
      </c>
      <c r="K28" s="256">
        <f t="shared" si="5"/>
        <v>0</v>
      </c>
      <c r="L28" s="333">
        <v>55.272865000000003</v>
      </c>
      <c r="M28" s="241">
        <f>VLOOKUP(A28,Sheet1!$C$2:$G$84,5,FALSE)</f>
        <v>55.19</v>
      </c>
      <c r="N28" s="242">
        <f t="shared" si="2"/>
        <v>8.2865000000005296E-2</v>
      </c>
      <c r="O28" s="256">
        <f t="shared" si="3"/>
        <v>1.4991986E-3</v>
      </c>
      <c r="P28">
        <v>320582.62</v>
      </c>
      <c r="Q28" s="241">
        <f>VLOOKUP(A28,Sheet1!$C$2:$H$84,6,FALSE)</f>
        <v>320128.45</v>
      </c>
      <c r="R28" s="242">
        <f t="shared" si="6"/>
        <v>454.1699999999837</v>
      </c>
      <c r="S28" s="256">
        <f t="shared" si="7"/>
        <v>1.4167018999999999E-3</v>
      </c>
      <c r="T28" s="10"/>
      <c r="U28" s="321">
        <v>6499260</v>
      </c>
    </row>
    <row r="29" spans="1:21" s="52" customFormat="1">
      <c r="A29" s="294">
        <f>VLOOKUP(U29,Sheet1!$C$2:$C$84,1,FALSE)</f>
        <v>6555805</v>
      </c>
      <c r="B29" s="321">
        <v>655580009</v>
      </c>
      <c r="C29" s="321" t="s">
        <v>349</v>
      </c>
      <c r="D29">
        <v>8400</v>
      </c>
      <c r="E29" s="241">
        <f>VLOOKUP(A29,Sheet1!$C$2:$E$84,3,FALSE)</f>
        <v>8400</v>
      </c>
      <c r="F29" s="242">
        <f t="shared" si="0"/>
        <v>0</v>
      </c>
      <c r="G29" s="256">
        <f t="shared" si="4"/>
        <v>0</v>
      </c>
      <c r="H29">
        <v>332837.38</v>
      </c>
      <c r="I29" s="244">
        <f>VLOOKUP(A29,Sheet1!$C$2:$F$84,4,FALSE)</f>
        <v>332837.38</v>
      </c>
      <c r="J29" s="242">
        <f t="shared" si="1"/>
        <v>0</v>
      </c>
      <c r="K29" s="256">
        <f t="shared" si="5"/>
        <v>0</v>
      </c>
      <c r="L29" s="333">
        <v>38.163246000000001</v>
      </c>
      <c r="M29" s="241">
        <f>VLOOKUP(A29,Sheet1!$C$2:$G$84,5,FALSE)</f>
        <v>38.11</v>
      </c>
      <c r="N29" s="242">
        <f t="shared" si="2"/>
        <v>5.3246000000001459E-2</v>
      </c>
      <c r="O29" s="256">
        <f t="shared" si="3"/>
        <v>1.3952166999999999E-3</v>
      </c>
      <c r="P29">
        <v>320571.27</v>
      </c>
      <c r="Q29" s="241">
        <f>VLOOKUP(A29,Sheet1!$C$2:$H$84,6,FALSE)</f>
        <v>320117.11</v>
      </c>
      <c r="R29" s="242">
        <f t="shared" si="6"/>
        <v>454.1600000000326</v>
      </c>
      <c r="S29" s="256">
        <f t="shared" si="7"/>
        <v>1.4167208000000001E-3</v>
      </c>
      <c r="T29" s="10"/>
      <c r="U29" s="321">
        <v>6555805</v>
      </c>
    </row>
    <row r="30" spans="1:21" s="52" customFormat="1">
      <c r="A30" s="294">
        <f>VLOOKUP(U30,Sheet1!$C$2:$C$84,1,FALSE)</f>
        <v>6640682</v>
      </c>
      <c r="B30" s="321">
        <v>664068004</v>
      </c>
      <c r="C30" s="321" t="s">
        <v>350</v>
      </c>
      <c r="D30">
        <v>10078</v>
      </c>
      <c r="E30" s="241">
        <f>VLOOKUP(A30,Sheet1!$C$2:$E$84,3,FALSE)</f>
        <v>10078</v>
      </c>
      <c r="F30" s="242">
        <f t="shared" si="0"/>
        <v>0</v>
      </c>
      <c r="G30" s="256">
        <f t="shared" si="4"/>
        <v>0</v>
      </c>
      <c r="H30">
        <v>550043.4</v>
      </c>
      <c r="I30" s="244">
        <f>VLOOKUP(A30,Sheet1!$C$2:$F$84,4,FALSE)</f>
        <v>564868.1</v>
      </c>
      <c r="J30" s="242">
        <f t="shared" si="1"/>
        <v>-14824.699999999953</v>
      </c>
      <c r="K30" s="256">
        <f t="shared" si="5"/>
        <v>-2.6951873300000002E-2</v>
      </c>
      <c r="L30" s="333">
        <v>79.211197999999996</v>
      </c>
      <c r="M30" s="241">
        <f>VLOOKUP(A30,Sheet1!$C$2:$G$84,5,FALSE)</f>
        <v>79.099999999999994</v>
      </c>
      <c r="N30" s="242">
        <f t="shared" si="2"/>
        <v>0.11119800000000168</v>
      </c>
      <c r="O30" s="256">
        <f t="shared" si="3"/>
        <v>1.4038167E-3</v>
      </c>
      <c r="P30">
        <v>798290.46</v>
      </c>
      <c r="Q30" s="241">
        <f>VLOOKUP(A30,Sheet1!$C$2:$H$84,6,FALSE)</f>
        <v>797159.52</v>
      </c>
      <c r="R30" s="242">
        <f t="shared" si="6"/>
        <v>1130.9399999999441</v>
      </c>
      <c r="S30" s="256">
        <f t="shared" si="7"/>
        <v>1.4167024000000001E-3</v>
      </c>
      <c r="T30" s="10"/>
      <c r="U30" s="321">
        <v>6640682</v>
      </c>
    </row>
    <row r="31" spans="1:21" s="52" customFormat="1">
      <c r="A31" s="294">
        <f>VLOOKUP(U31,Sheet1!$C$2:$C$84,1,FALSE)</f>
        <v>6659428</v>
      </c>
      <c r="B31" s="321">
        <v>665942009</v>
      </c>
      <c r="C31" s="321" t="s">
        <v>351</v>
      </c>
      <c r="D31">
        <v>9946</v>
      </c>
      <c r="E31" s="241">
        <f>VLOOKUP(A31,Sheet1!$C$2:$E$84,3,FALSE)</f>
        <v>9946</v>
      </c>
      <c r="F31" s="242">
        <f t="shared" si="0"/>
        <v>0</v>
      </c>
      <c r="G31" s="256">
        <f t="shared" si="4"/>
        <v>0</v>
      </c>
      <c r="H31">
        <v>443613.24</v>
      </c>
      <c r="I31" s="244">
        <f>VLOOKUP(A31,Sheet1!$C$2:$F$84,4,FALSE)</f>
        <v>443613.24</v>
      </c>
      <c r="J31" s="242">
        <f t="shared" si="1"/>
        <v>0</v>
      </c>
      <c r="K31" s="256">
        <f t="shared" si="5"/>
        <v>0</v>
      </c>
      <c r="L31" s="333">
        <v>71.219143000000003</v>
      </c>
      <c r="M31" s="241">
        <f>VLOOKUP(A31,Sheet1!$C$2:$G$84,5,FALSE)</f>
        <v>71.12</v>
      </c>
      <c r="N31" s="242">
        <f t="shared" si="2"/>
        <v>9.9142999999997983E-2</v>
      </c>
      <c r="O31" s="256">
        <f t="shared" si="3"/>
        <v>1.3920835999999999E-3</v>
      </c>
      <c r="P31">
        <v>708345.6</v>
      </c>
      <c r="Q31" s="241">
        <f>VLOOKUP(A31,Sheet1!$C$2:$H$84,6,FALSE)</f>
        <v>707342.09</v>
      </c>
      <c r="R31" s="242">
        <f t="shared" ref="R31:R51" si="8">P31-Q31</f>
        <v>1003.5100000000093</v>
      </c>
      <c r="S31" s="256">
        <f t="shared" ref="S31:S51" si="9">ROUND(R31/P31,10)</f>
        <v>1.4166955000000001E-3</v>
      </c>
      <c r="T31" s="10"/>
      <c r="U31" s="321">
        <v>6659428</v>
      </c>
    </row>
    <row r="32" spans="1:21" s="52" customFormat="1">
      <c r="A32" s="294">
        <f>VLOOKUP(U32,Sheet1!$C$2:$C$84,1,FALSE)</f>
        <v>6661144</v>
      </c>
      <c r="B32" s="321">
        <v>666114004</v>
      </c>
      <c r="C32" s="321" t="s">
        <v>352</v>
      </c>
      <c r="D32">
        <v>22800</v>
      </c>
      <c r="E32" s="241">
        <f>VLOOKUP(A32,Sheet1!$C$2:$E$84,3,FALSE)</f>
        <v>22800</v>
      </c>
      <c r="F32" s="242">
        <f t="shared" si="0"/>
        <v>0</v>
      </c>
      <c r="G32" s="256">
        <f t="shared" si="4"/>
        <v>0</v>
      </c>
      <c r="H32">
        <v>366423.51</v>
      </c>
      <c r="I32" s="244">
        <f>VLOOKUP(A32,Sheet1!$C$2:$F$84,4,FALSE)</f>
        <v>366423.51</v>
      </c>
      <c r="J32" s="242">
        <f t="shared" si="1"/>
        <v>0</v>
      </c>
      <c r="K32" s="256">
        <f t="shared" si="5"/>
        <v>0</v>
      </c>
      <c r="L32" s="333">
        <v>10.744349</v>
      </c>
      <c r="M32" s="241">
        <f>VLOOKUP(A32,Sheet1!$C$2:$G$84,5,FALSE)</f>
        <v>10.73</v>
      </c>
      <c r="N32" s="242">
        <f t="shared" si="2"/>
        <v>1.4348999999999279E-2</v>
      </c>
      <c r="O32" s="256">
        <f t="shared" si="3"/>
        <v>1.3354927E-3</v>
      </c>
      <c r="P32">
        <v>244971.15</v>
      </c>
      <c r="Q32" s="241">
        <f>VLOOKUP(A32,Sheet1!$C$2:$H$84,6,FALSE)</f>
        <v>244624.1</v>
      </c>
      <c r="R32" s="242">
        <f t="shared" si="8"/>
        <v>347.04999999998836</v>
      </c>
      <c r="S32" s="256">
        <f t="shared" si="9"/>
        <v>1.4166974000000001E-3</v>
      </c>
      <c r="T32" s="10"/>
      <c r="U32" s="321">
        <v>6661144</v>
      </c>
    </row>
    <row r="33" spans="1:21" s="52" customFormat="1">
      <c r="A33" s="294">
        <f>VLOOKUP(U33,Sheet1!$C$2:$C$84,1,FALSE)</f>
        <v>6916781</v>
      </c>
      <c r="B33" s="321">
        <v>691678007</v>
      </c>
      <c r="C33" s="321" t="s">
        <v>353</v>
      </c>
      <c r="D33">
        <v>16399</v>
      </c>
      <c r="E33" s="241">
        <f>VLOOKUP(A33,Sheet1!$C$2:$E$84,3,FALSE)</f>
        <v>16399</v>
      </c>
      <c r="F33" s="242">
        <f t="shared" si="0"/>
        <v>0</v>
      </c>
      <c r="G33" s="256">
        <f t="shared" si="4"/>
        <v>0</v>
      </c>
      <c r="H33">
        <v>277386.65999999997</v>
      </c>
      <c r="I33" s="244">
        <f>VLOOKUP(A33,Sheet1!$C$2:$F$84,4,FALSE)</f>
        <v>277386.65000000002</v>
      </c>
      <c r="J33" s="242">
        <f t="shared" si="1"/>
        <v>9.9999999511055648E-3</v>
      </c>
      <c r="K33" s="256">
        <f t="shared" si="5"/>
        <v>3.6099999999999999E-8</v>
      </c>
      <c r="L33" s="333">
        <v>14.139867000000001</v>
      </c>
      <c r="M33" s="241">
        <f>VLOOKUP(A33,Sheet1!$C$2:$G$84,5,FALSE)</f>
        <v>14.11</v>
      </c>
      <c r="N33" s="242">
        <f t="shared" si="2"/>
        <v>2.9867000000001198E-2</v>
      </c>
      <c r="O33" s="256">
        <f t="shared" si="3"/>
        <v>2.1122546999999998E-3</v>
      </c>
      <c r="P33">
        <v>231879.67999999999</v>
      </c>
      <c r="Q33" s="241">
        <f>VLOOKUP(A33,Sheet1!$C$2:$H$84,6,FALSE)</f>
        <v>231373.51</v>
      </c>
      <c r="R33" s="242">
        <f t="shared" si="8"/>
        <v>506.1699999999837</v>
      </c>
      <c r="S33" s="256">
        <f t="shared" si="9"/>
        <v>2.1828993E-3</v>
      </c>
      <c r="T33" s="10"/>
      <c r="U33" s="321">
        <v>6916781</v>
      </c>
    </row>
    <row r="34" spans="1:21" s="52" customFormat="1">
      <c r="A34" s="294">
        <f>VLOOKUP(U34,Sheet1!$C$2:$C$84,1,FALSE)</f>
        <v>5889505</v>
      </c>
      <c r="B34" s="321">
        <v>588950907</v>
      </c>
      <c r="C34" s="321" t="s">
        <v>354</v>
      </c>
      <c r="D34">
        <v>26729</v>
      </c>
      <c r="E34" s="241">
        <f>VLOOKUP(A34,Sheet1!$C$2:$E$84,3,FALSE)</f>
        <v>26729</v>
      </c>
      <c r="F34" s="242">
        <f t="shared" si="0"/>
        <v>0</v>
      </c>
      <c r="G34" s="256">
        <f t="shared" si="4"/>
        <v>0</v>
      </c>
      <c r="H34">
        <v>564363.57999999996</v>
      </c>
      <c r="I34" s="244">
        <f>VLOOKUP(A34,Sheet1!$C$2:$F$84,4,FALSE)</f>
        <v>564363.57999999996</v>
      </c>
      <c r="J34" s="242">
        <f t="shared" si="1"/>
        <v>0</v>
      </c>
      <c r="K34" s="256">
        <f t="shared" si="5"/>
        <v>0</v>
      </c>
      <c r="L34" s="333">
        <v>24.986224</v>
      </c>
      <c r="M34" s="241">
        <f>VLOOKUP(A34,Sheet1!$C$2:$G$84,5,FALSE)</f>
        <v>24.88</v>
      </c>
      <c r="N34" s="242">
        <f t="shared" si="2"/>
        <v>0.10622400000000098</v>
      </c>
      <c r="O34" s="256">
        <f t="shared" si="3"/>
        <v>4.2513026000000004E-3</v>
      </c>
      <c r="P34">
        <v>667856.78</v>
      </c>
      <c r="Q34" s="241">
        <f>VLOOKUP(A34,Sheet1!$C$2:$H$84,6,FALSE)</f>
        <v>664999.14</v>
      </c>
      <c r="R34" s="242">
        <f t="shared" si="8"/>
        <v>2857.640000000014</v>
      </c>
      <c r="S34" s="256">
        <f t="shared" si="9"/>
        <v>4.2788215999999997E-3</v>
      </c>
      <c r="T34" s="10"/>
      <c r="U34" s="321">
        <v>5889505</v>
      </c>
    </row>
    <row r="35" spans="1:21" s="52" customFormat="1">
      <c r="A35" s="294">
        <f>VLOOKUP(U35,Sheet1!$C$2:$C$84,1,FALSE)</f>
        <v>6356406</v>
      </c>
      <c r="B35" s="321">
        <v>635640006</v>
      </c>
      <c r="C35" s="321" t="s">
        <v>355</v>
      </c>
      <c r="D35">
        <v>8245</v>
      </c>
      <c r="E35" s="241">
        <f>VLOOKUP(A35,Sheet1!$C$2:$E$84,3,FALSE)</f>
        <v>8245</v>
      </c>
      <c r="F35" s="242">
        <f t="shared" si="0"/>
        <v>0</v>
      </c>
      <c r="G35" s="256">
        <f t="shared" si="4"/>
        <v>0</v>
      </c>
      <c r="H35">
        <v>283707.88</v>
      </c>
      <c r="I35" s="244">
        <f>VLOOKUP(A35,Sheet1!$C$2:$F$84,4,FALSE)</f>
        <v>270762.74</v>
      </c>
      <c r="J35" s="242">
        <f t="shared" si="1"/>
        <v>12945.140000000014</v>
      </c>
      <c r="K35" s="256">
        <f t="shared" si="5"/>
        <v>4.5628411899999999E-2</v>
      </c>
      <c r="L35" s="333">
        <v>18.864087999999999</v>
      </c>
      <c r="M35" s="241">
        <f>VLOOKUP(A35,Sheet1!$C$2:$G$84,5,FALSE)</f>
        <v>18.84</v>
      </c>
      <c r="N35" s="242">
        <f t="shared" ref="N35:N66" si="10">L35-M35</f>
        <v>2.4087999999998999E-2</v>
      </c>
      <c r="O35" s="256">
        <f t="shared" ref="O35:O66" si="11">ROUND(N35/L35,10)</f>
        <v>1.2769236000000001E-3</v>
      </c>
      <c r="P35">
        <v>155534.39999999999</v>
      </c>
      <c r="Q35" s="241">
        <f>VLOOKUP(A35,Sheet1!$C$2:$H$84,6,FALSE)</f>
        <v>155314.06</v>
      </c>
      <c r="R35" s="242">
        <f t="shared" si="8"/>
        <v>220.33999999999651</v>
      </c>
      <c r="S35" s="256">
        <f t="shared" si="9"/>
        <v>1.4166641E-3</v>
      </c>
      <c r="T35" s="10"/>
      <c r="U35" s="321">
        <v>6356406</v>
      </c>
    </row>
    <row r="36" spans="1:21" s="52" customFormat="1">
      <c r="A36" s="294">
        <f>VLOOKUP(U36,Sheet1!$C$2:$C$84,1,FALSE)</f>
        <v>6869302</v>
      </c>
      <c r="B36" s="321">
        <v>686930009</v>
      </c>
      <c r="C36" s="321" t="s">
        <v>356</v>
      </c>
      <c r="D36">
        <v>2581</v>
      </c>
      <c r="E36" s="241">
        <f>VLOOKUP(A36,Sheet1!$C$2:$E$84,3,FALSE)</f>
        <v>2581</v>
      </c>
      <c r="F36" s="242">
        <f t="shared" si="0"/>
        <v>0</v>
      </c>
      <c r="G36" s="256">
        <f t="shared" si="4"/>
        <v>0</v>
      </c>
      <c r="H36">
        <v>192536.19</v>
      </c>
      <c r="I36" s="244">
        <f>VLOOKUP(A36,Sheet1!$C$2:$F$84,4,FALSE)</f>
        <v>232667.92</v>
      </c>
      <c r="J36" s="242">
        <f t="shared" si="1"/>
        <v>-40131.73000000001</v>
      </c>
      <c r="K36" s="256">
        <f t="shared" si="5"/>
        <v>-0.2084373333</v>
      </c>
      <c r="L36" s="333">
        <v>110.47006500000001</v>
      </c>
      <c r="M36" s="241">
        <f>VLOOKUP(A36,Sheet1!$C$2:$G$84,5,FALSE)</f>
        <v>110.31</v>
      </c>
      <c r="N36" s="242">
        <f t="shared" si="10"/>
        <v>0.16006500000000301</v>
      </c>
      <c r="O36" s="256">
        <f t="shared" si="11"/>
        <v>1.4489446E-3</v>
      </c>
      <c r="P36">
        <v>285123.24</v>
      </c>
      <c r="Q36" s="241">
        <f>VLOOKUP(A36,Sheet1!$C$2:$H$84,6,FALSE)</f>
        <v>284719.3</v>
      </c>
      <c r="R36" s="242">
        <f t="shared" si="8"/>
        <v>403.94000000000233</v>
      </c>
      <c r="S36" s="256">
        <f t="shared" si="9"/>
        <v>1.4167207E-3</v>
      </c>
      <c r="T36" s="10"/>
      <c r="U36" s="321">
        <v>6869302</v>
      </c>
    </row>
    <row r="37" spans="1:21" s="52" customFormat="1">
      <c r="A37" s="294">
        <f>VLOOKUP(U37,Sheet1!$C$2:$C$84,1,FALSE)</f>
        <v>2640891</v>
      </c>
      <c r="B37" s="321">
        <v>654902204</v>
      </c>
      <c r="C37" s="321" t="s">
        <v>357</v>
      </c>
      <c r="D37">
        <v>40000</v>
      </c>
      <c r="E37" s="241">
        <f>VLOOKUP(A37,Sheet1!$C$2:$E$84,3,FALSE)</f>
        <v>40000</v>
      </c>
      <c r="F37" s="242">
        <f t="shared" si="0"/>
        <v>0</v>
      </c>
      <c r="G37" s="256">
        <f t="shared" si="4"/>
        <v>0</v>
      </c>
      <c r="H37">
        <v>137036</v>
      </c>
      <c r="I37" s="244">
        <f>VLOOKUP(A37,Sheet1!$C$2:$F$84,4,FALSE)</f>
        <v>137036</v>
      </c>
      <c r="J37" s="242">
        <f t="shared" si="1"/>
        <v>0</v>
      </c>
      <c r="K37" s="256">
        <f t="shared" si="5"/>
        <v>0</v>
      </c>
      <c r="L37" s="333">
        <v>4.78</v>
      </c>
      <c r="M37" s="241">
        <f>VLOOKUP(A37,Sheet1!$C$2:$G$84,5,FALSE)</f>
        <v>4.78</v>
      </c>
      <c r="N37" s="242">
        <f t="shared" si="10"/>
        <v>0</v>
      </c>
      <c r="O37" s="256">
        <f t="shared" si="11"/>
        <v>0</v>
      </c>
      <c r="P37">
        <v>191200</v>
      </c>
      <c r="Q37" s="241">
        <f>VLOOKUP(A37,Sheet1!$C$2:$H$84,6,FALSE)</f>
        <v>191200</v>
      </c>
      <c r="R37" s="242">
        <f t="shared" si="8"/>
        <v>0</v>
      </c>
      <c r="S37" s="256">
        <f t="shared" si="9"/>
        <v>0</v>
      </c>
      <c r="T37" s="10"/>
      <c r="U37" s="321">
        <v>2640891</v>
      </c>
    </row>
    <row r="38" spans="1:21" s="52" customFormat="1">
      <c r="A38" s="294">
        <f>VLOOKUP(U38,Sheet1!$C$2:$C$84,1,FALSE)</f>
        <v>2024677</v>
      </c>
      <c r="B38" s="321" t="s">
        <v>358</v>
      </c>
      <c r="C38" s="321" t="s">
        <v>359</v>
      </c>
      <c r="D38">
        <v>25737</v>
      </c>
      <c r="E38" s="241">
        <f>VLOOKUP(A38,Sheet1!$C$2:$E$84,3,FALSE)</f>
        <v>25737</v>
      </c>
      <c r="F38" s="242">
        <f t="shared" si="0"/>
        <v>0</v>
      </c>
      <c r="G38" s="256">
        <f t="shared" si="4"/>
        <v>0</v>
      </c>
      <c r="H38">
        <v>298765.74</v>
      </c>
      <c r="I38" s="244">
        <f>VLOOKUP(A38,Sheet1!$C$2:$F$84,4,FALSE)</f>
        <v>298758.78000000003</v>
      </c>
      <c r="J38" s="242">
        <f t="shared" si="1"/>
        <v>6.9599999999627471</v>
      </c>
      <c r="K38" s="256">
        <f t="shared" si="5"/>
        <v>2.3295800000000001E-5</v>
      </c>
      <c r="L38" s="333">
        <v>28.91</v>
      </c>
      <c r="M38" s="241">
        <f>VLOOKUP(A38,Sheet1!$C$2:$G$84,5,FALSE)</f>
        <v>28.91</v>
      </c>
      <c r="N38" s="242">
        <f t="shared" si="10"/>
        <v>0</v>
      </c>
      <c r="O38" s="256">
        <f t="shared" si="11"/>
        <v>0</v>
      </c>
      <c r="P38">
        <v>744056.67</v>
      </c>
      <c r="Q38" s="241">
        <f>VLOOKUP(A38,Sheet1!$C$2:$H$84,6,FALSE)</f>
        <v>744056.67</v>
      </c>
      <c r="R38" s="242">
        <f t="shared" si="8"/>
        <v>0</v>
      </c>
      <c r="S38" s="256">
        <f t="shared" si="9"/>
        <v>0</v>
      </c>
      <c r="T38" s="10"/>
      <c r="U38" s="321">
        <v>2024677</v>
      </c>
    </row>
    <row r="39" spans="1:21" s="52" customFormat="1">
      <c r="A39" s="294">
        <f>VLOOKUP(U39,Sheet1!$C$2:$C$84,1,FALSE)</f>
        <v>2775135</v>
      </c>
      <c r="B39" s="321">
        <v>803054204</v>
      </c>
      <c r="C39" s="321" t="s">
        <v>360</v>
      </c>
      <c r="D39">
        <v>6980</v>
      </c>
      <c r="E39" s="241">
        <f>VLOOKUP(A39,Sheet1!$C$2:$E$84,3,FALSE)</f>
        <v>6980</v>
      </c>
      <c r="F39" s="242">
        <f t="shared" si="0"/>
        <v>0</v>
      </c>
      <c r="G39" s="256">
        <f t="shared" si="4"/>
        <v>0</v>
      </c>
      <c r="H39">
        <v>736693.41</v>
      </c>
      <c r="I39" s="244">
        <f>VLOOKUP(A39,Sheet1!$C$2:$F$84,4,FALSE)</f>
        <v>748584.27</v>
      </c>
      <c r="J39" s="242">
        <f t="shared" si="1"/>
        <v>-11890.859999999986</v>
      </c>
      <c r="K39" s="256">
        <f t="shared" si="5"/>
        <v>-1.6140852899999999E-2</v>
      </c>
      <c r="L39" s="333">
        <v>159.22</v>
      </c>
      <c r="M39" s="241">
        <f>VLOOKUP(A39,Sheet1!$C$2:$G$84,5,FALSE)</f>
        <v>159.22</v>
      </c>
      <c r="N39" s="242">
        <f t="shared" si="10"/>
        <v>0</v>
      </c>
      <c r="O39" s="256">
        <f t="shared" si="11"/>
        <v>0</v>
      </c>
      <c r="P39">
        <v>1111355.6000000001</v>
      </c>
      <c r="Q39" s="241">
        <f>VLOOKUP(A39,Sheet1!$C$2:$H$84,6,FALSE)</f>
        <v>1111355.6000000001</v>
      </c>
      <c r="R39" s="242">
        <f t="shared" si="8"/>
        <v>0</v>
      </c>
      <c r="S39" s="256">
        <f t="shared" si="9"/>
        <v>0</v>
      </c>
      <c r="T39" s="10"/>
      <c r="U39" s="321">
        <v>2775135</v>
      </c>
    </row>
    <row r="40" spans="1:21" s="52" customFormat="1">
      <c r="A40" s="294">
        <f>VLOOKUP(U40,Sheet1!$C$2:$C$84,1,FALSE)</f>
        <v>2821481</v>
      </c>
      <c r="B40" s="321">
        <v>835699307</v>
      </c>
      <c r="C40" s="321" t="s">
        <v>361</v>
      </c>
      <c r="D40">
        <v>12950</v>
      </c>
      <c r="E40" s="241">
        <f>VLOOKUP(A40,Sheet1!$C$2:$E$84,3,FALSE)</f>
        <v>12950</v>
      </c>
      <c r="F40" s="242">
        <f t="shared" si="0"/>
        <v>0</v>
      </c>
      <c r="G40" s="256">
        <f t="shared" si="4"/>
        <v>0</v>
      </c>
      <c r="H40">
        <v>508165.82</v>
      </c>
      <c r="I40" s="244">
        <f>VLOOKUP(A40,Sheet1!$C$2:$F$84,4,FALSE)</f>
        <v>553607.09</v>
      </c>
      <c r="J40" s="242">
        <f t="shared" si="1"/>
        <v>-45441.26999999996</v>
      </c>
      <c r="K40" s="256">
        <f t="shared" si="5"/>
        <v>-8.9422130000000002E-2</v>
      </c>
      <c r="L40" s="333">
        <v>77.959999999999994</v>
      </c>
      <c r="M40" s="241">
        <f>VLOOKUP(A40,Sheet1!$C$2:$G$84,5,FALSE)</f>
        <v>77.959999999999994</v>
      </c>
      <c r="N40" s="242">
        <f t="shared" si="10"/>
        <v>0</v>
      </c>
      <c r="O40" s="256">
        <f t="shared" si="11"/>
        <v>0</v>
      </c>
      <c r="P40">
        <v>1009582</v>
      </c>
      <c r="Q40" s="241">
        <f>VLOOKUP(A40,Sheet1!$C$2:$H$84,6,FALSE)</f>
        <v>1009582</v>
      </c>
      <c r="R40" s="242">
        <f t="shared" si="8"/>
        <v>0</v>
      </c>
      <c r="S40" s="256">
        <f t="shared" si="9"/>
        <v>0</v>
      </c>
      <c r="T40" s="10"/>
      <c r="U40" s="321">
        <v>2821481</v>
      </c>
    </row>
    <row r="41" spans="1:21" s="52" customFormat="1">
      <c r="A41" s="294">
        <f>VLOOKUP(U41,Sheet1!$C$2:$C$84,1,FALSE)</f>
        <v>2495648</v>
      </c>
      <c r="B41" s="321" t="s">
        <v>362</v>
      </c>
      <c r="C41" s="321" t="s">
        <v>363</v>
      </c>
      <c r="D41">
        <v>11900</v>
      </c>
      <c r="E41" s="241">
        <f>VLOOKUP(A41,Sheet1!$C$2:$E$84,3,FALSE)</f>
        <v>11900</v>
      </c>
      <c r="F41" s="242">
        <f t="shared" si="0"/>
        <v>0</v>
      </c>
      <c r="G41" s="256">
        <f t="shared" si="4"/>
        <v>0</v>
      </c>
      <c r="H41">
        <v>294632.67</v>
      </c>
      <c r="I41" s="244">
        <f>VLOOKUP(A41,Sheet1!$C$2:$F$84,4,FALSE)</f>
        <v>294632.67</v>
      </c>
      <c r="J41" s="242">
        <f t="shared" si="1"/>
        <v>0</v>
      </c>
      <c r="K41" s="256">
        <f t="shared" si="5"/>
        <v>0</v>
      </c>
      <c r="L41" s="333">
        <v>20.29</v>
      </c>
      <c r="M41" s="241">
        <f>VLOOKUP(A41,Sheet1!$C$2:$G$84,5,FALSE)</f>
        <v>20.29</v>
      </c>
      <c r="N41" s="242">
        <f t="shared" si="10"/>
        <v>0</v>
      </c>
      <c r="O41" s="256">
        <f t="shared" si="11"/>
        <v>0</v>
      </c>
      <c r="P41">
        <v>241451</v>
      </c>
      <c r="Q41" s="241">
        <f>VLOOKUP(A41,Sheet1!$C$2:$H$84,6,FALSE)</f>
        <v>241451</v>
      </c>
      <c r="R41" s="242">
        <f t="shared" si="8"/>
        <v>0</v>
      </c>
      <c r="S41" s="256">
        <f t="shared" si="9"/>
        <v>0</v>
      </c>
      <c r="T41" s="10"/>
      <c r="U41" s="321">
        <v>2495648</v>
      </c>
    </row>
    <row r="42" spans="1:21" s="52" customFormat="1">
      <c r="A42" s="294">
        <f>VLOOKUP(U42,Sheet1!$C$2:$C$84,1,FALSE)</f>
        <v>2186812</v>
      </c>
      <c r="B42" s="321" t="s">
        <v>364</v>
      </c>
      <c r="C42" s="321" t="s">
        <v>365</v>
      </c>
      <c r="D42">
        <v>38200</v>
      </c>
      <c r="E42" s="241">
        <f>VLOOKUP(A42,Sheet1!$C$2:$E$84,3,FALSE)</f>
        <v>38200</v>
      </c>
      <c r="F42" s="242">
        <f t="shared" si="0"/>
        <v>0</v>
      </c>
      <c r="G42" s="256">
        <f t="shared" si="4"/>
        <v>0</v>
      </c>
      <c r="H42">
        <v>364650.71</v>
      </c>
      <c r="I42" s="244">
        <f>VLOOKUP(A42,Sheet1!$C$2:$F$84,4,FALSE)</f>
        <v>364650.71</v>
      </c>
      <c r="J42" s="242">
        <f t="shared" si="1"/>
        <v>0</v>
      </c>
      <c r="K42" s="256">
        <f t="shared" si="5"/>
        <v>0</v>
      </c>
      <c r="L42" s="333">
        <v>7.36</v>
      </c>
      <c r="M42" s="241">
        <f>VLOOKUP(A42,Sheet1!$C$2:$G$84,5,FALSE)</f>
        <v>7.36</v>
      </c>
      <c r="N42" s="242">
        <f t="shared" si="10"/>
        <v>0</v>
      </c>
      <c r="O42" s="256">
        <f t="shared" si="11"/>
        <v>0</v>
      </c>
      <c r="P42">
        <v>281152</v>
      </c>
      <c r="Q42" s="241">
        <f>VLOOKUP(A42,Sheet1!$C$2:$H$84,6,FALSE)</f>
        <v>281152</v>
      </c>
      <c r="R42" s="242">
        <f t="shared" si="8"/>
        <v>0</v>
      </c>
      <c r="S42" s="256">
        <f t="shared" si="9"/>
        <v>0</v>
      </c>
      <c r="T42" s="10"/>
      <c r="U42" s="321">
        <v>2186812</v>
      </c>
    </row>
    <row r="43" spans="1:21" s="52" customFormat="1">
      <c r="A43" s="294">
        <f>VLOOKUP(U43,Sheet1!$C$2:$C$84,1,FALSE)</f>
        <v>2615565</v>
      </c>
      <c r="B43" s="321" t="s">
        <v>366</v>
      </c>
      <c r="C43" s="321" t="s">
        <v>367</v>
      </c>
      <c r="D43">
        <v>19800</v>
      </c>
      <c r="E43" s="241">
        <f>VLOOKUP(A43,Sheet1!$C$2:$E$84,3,FALSE)</f>
        <v>19800</v>
      </c>
      <c r="F43" s="242">
        <f t="shared" si="0"/>
        <v>0</v>
      </c>
      <c r="G43" s="256">
        <f t="shared" si="4"/>
        <v>0</v>
      </c>
      <c r="H43">
        <v>666146.48</v>
      </c>
      <c r="I43" s="244">
        <f>VLOOKUP(A43,Sheet1!$C$2:$F$84,4,FALSE)</f>
        <v>666146.48</v>
      </c>
      <c r="J43" s="242">
        <f t="shared" si="1"/>
        <v>0</v>
      </c>
      <c r="K43" s="256">
        <f t="shared" si="5"/>
        <v>0</v>
      </c>
      <c r="L43" s="333">
        <v>39.81</v>
      </c>
      <c r="M43" s="241">
        <f>VLOOKUP(A43,Sheet1!$C$2:$G$84,5,FALSE)</f>
        <v>39.81</v>
      </c>
      <c r="N43" s="242">
        <f t="shared" si="10"/>
        <v>0</v>
      </c>
      <c r="O43" s="256">
        <f t="shared" si="11"/>
        <v>0</v>
      </c>
      <c r="P43">
        <v>788238</v>
      </c>
      <c r="Q43" s="241">
        <f>VLOOKUP(A43,Sheet1!$C$2:$H$84,6,FALSE)</f>
        <v>788238</v>
      </c>
      <c r="R43" s="242">
        <f t="shared" si="8"/>
        <v>0</v>
      </c>
      <c r="S43" s="256">
        <f t="shared" si="9"/>
        <v>0</v>
      </c>
      <c r="T43" s="10"/>
      <c r="U43" s="321">
        <v>2615565</v>
      </c>
    </row>
    <row r="44" spans="1:21" s="52" customFormat="1">
      <c r="A44" s="294">
        <f>VLOOKUP(U44,Sheet1!$C$2:$C$84,1,FALSE)</f>
        <v>2722670</v>
      </c>
      <c r="B44" s="321" t="s">
        <v>368</v>
      </c>
      <c r="C44" s="321" t="s">
        <v>369</v>
      </c>
      <c r="D44">
        <v>14497</v>
      </c>
      <c r="E44" s="241">
        <f>VLOOKUP(A44,Sheet1!$C$2:$E$84,3,FALSE)</f>
        <v>14497</v>
      </c>
      <c r="F44" s="242">
        <f t="shared" si="0"/>
        <v>0</v>
      </c>
      <c r="G44" s="256">
        <f t="shared" si="4"/>
        <v>0</v>
      </c>
      <c r="H44">
        <v>226834.78</v>
      </c>
      <c r="I44" s="244">
        <f>VLOOKUP(A44,Sheet1!$C$2:$F$84,4,FALSE)</f>
        <v>242371.20000000001</v>
      </c>
      <c r="J44" s="242">
        <f t="shared" si="1"/>
        <v>-15536.420000000013</v>
      </c>
      <c r="K44" s="256">
        <f t="shared" si="5"/>
        <v>-6.8492230299999998E-2</v>
      </c>
      <c r="L44" s="333">
        <v>12.64</v>
      </c>
      <c r="M44" s="241">
        <f>VLOOKUP(A44,Sheet1!$C$2:$G$84,5,FALSE)</f>
        <v>12.64</v>
      </c>
      <c r="N44" s="242">
        <f t="shared" si="10"/>
        <v>0</v>
      </c>
      <c r="O44" s="256">
        <f t="shared" si="11"/>
        <v>0</v>
      </c>
      <c r="P44">
        <v>183242.08</v>
      </c>
      <c r="Q44" s="241">
        <f>VLOOKUP(A44,Sheet1!$C$2:$H$84,6,FALSE)</f>
        <v>183242.08</v>
      </c>
      <c r="R44" s="242">
        <f t="shared" si="8"/>
        <v>0</v>
      </c>
      <c r="S44" s="256">
        <f t="shared" si="9"/>
        <v>0</v>
      </c>
      <c r="T44" s="10"/>
      <c r="U44" s="321">
        <v>2722670</v>
      </c>
    </row>
    <row r="45" spans="1:21" s="52" customFormat="1">
      <c r="A45" s="294">
        <f>VLOOKUP(U45,Sheet1!$C$2:$C$84,1,FALSE)</f>
        <v>7124594</v>
      </c>
      <c r="B45" s="321">
        <v>712459908</v>
      </c>
      <c r="C45" s="321" t="s">
        <v>370</v>
      </c>
      <c r="D45">
        <v>3260</v>
      </c>
      <c r="E45" s="241">
        <f>VLOOKUP(A45,Sheet1!$C$2:$E$84,3,FALSE)</f>
        <v>3260</v>
      </c>
      <c r="F45" s="242">
        <f t="shared" si="0"/>
        <v>0</v>
      </c>
      <c r="G45" s="256">
        <f t="shared" si="4"/>
        <v>0</v>
      </c>
      <c r="H45">
        <v>483524.45</v>
      </c>
      <c r="I45" s="244">
        <f>VLOOKUP(A45,Sheet1!$C$2:$F$84,4,FALSE)</f>
        <v>483524.45</v>
      </c>
      <c r="J45" s="242">
        <f t="shared" si="1"/>
        <v>0</v>
      </c>
      <c r="K45" s="256">
        <f t="shared" si="5"/>
        <v>0</v>
      </c>
      <c r="L45" s="333">
        <v>152.57777300000001</v>
      </c>
      <c r="M45" s="241">
        <f>VLOOKUP(A45,Sheet1!$C$2:$G$84,5,FALSE)</f>
        <v>152.08000000000001</v>
      </c>
      <c r="N45" s="242">
        <f t="shared" si="10"/>
        <v>0.49777299999999514</v>
      </c>
      <c r="O45" s="256">
        <f t="shared" si="11"/>
        <v>3.2624214999999999E-3</v>
      </c>
      <c r="P45">
        <v>497403.54</v>
      </c>
      <c r="Q45" s="241">
        <f>VLOOKUP(A45,Sheet1!$C$2:$H$84,6,FALSE)</f>
        <v>495768.6</v>
      </c>
      <c r="R45" s="242">
        <f t="shared" si="8"/>
        <v>1634.9400000000023</v>
      </c>
      <c r="S45" s="256">
        <f t="shared" si="9"/>
        <v>3.2869488999999999E-3</v>
      </c>
      <c r="T45" s="10"/>
      <c r="U45" s="321">
        <v>7124594</v>
      </c>
    </row>
    <row r="46" spans="1:21" s="52" customFormat="1">
      <c r="A46" s="294">
        <f>VLOOKUP(U46,Sheet1!$C$2:$C$84,1,FALSE)</f>
        <v>7171589</v>
      </c>
      <c r="B46" s="321">
        <v>717158901</v>
      </c>
      <c r="C46" s="321" t="s">
        <v>371</v>
      </c>
      <c r="D46">
        <v>25642</v>
      </c>
      <c r="E46" s="241">
        <f>VLOOKUP(A46,Sheet1!$C$2:$E$84,3,FALSE)</f>
        <v>25642</v>
      </c>
      <c r="F46" s="242">
        <f t="shared" si="0"/>
        <v>0</v>
      </c>
      <c r="G46" s="256">
        <f t="shared" si="4"/>
        <v>0</v>
      </c>
      <c r="H46">
        <v>370969.03</v>
      </c>
      <c r="I46" s="244">
        <f>VLOOKUP(A46,Sheet1!$C$2:$F$84,4,FALSE)</f>
        <v>370968.63</v>
      </c>
      <c r="J46" s="242">
        <f t="shared" si="1"/>
        <v>0.40000000002328306</v>
      </c>
      <c r="K46" s="256">
        <f t="shared" si="5"/>
        <v>1.0782999999999999E-6</v>
      </c>
      <c r="L46" s="333">
        <v>10.678246</v>
      </c>
      <c r="M46" s="241">
        <f>VLOOKUP(A46,Sheet1!$C$2:$G$84,5,FALSE)</f>
        <v>10.64</v>
      </c>
      <c r="N46" s="242">
        <f t="shared" si="10"/>
        <v>3.8245999999999114E-2</v>
      </c>
      <c r="O46" s="256">
        <f t="shared" si="11"/>
        <v>3.5816744000000001E-3</v>
      </c>
      <c r="P46">
        <v>273811.58</v>
      </c>
      <c r="Q46" s="241">
        <f>VLOOKUP(A46,Sheet1!$C$2:$H$84,6,FALSE)</f>
        <v>272911.57</v>
      </c>
      <c r="R46" s="242">
        <f t="shared" si="8"/>
        <v>900.01000000000931</v>
      </c>
      <c r="S46" s="256">
        <f t="shared" si="9"/>
        <v>3.2869684000000001E-3</v>
      </c>
      <c r="T46" s="10"/>
      <c r="U46" s="321">
        <v>7171589</v>
      </c>
    </row>
    <row r="47" spans="1:21" s="52" customFormat="1">
      <c r="A47" s="294">
        <f>VLOOKUP(U47,Sheet1!$C$2:$C$84,1,FALSE)</f>
        <v>7333378</v>
      </c>
      <c r="B47" s="321">
        <v>733337901</v>
      </c>
      <c r="C47" s="321" t="s">
        <v>372</v>
      </c>
      <c r="D47">
        <v>3335</v>
      </c>
      <c r="E47" s="241">
        <f>VLOOKUP(A47,Sheet1!$C$2:$E$84,3,FALSE)</f>
        <v>3335</v>
      </c>
      <c r="F47" s="242">
        <f t="shared" si="0"/>
        <v>0</v>
      </c>
      <c r="G47" s="256">
        <f t="shared" si="4"/>
        <v>0</v>
      </c>
      <c r="H47">
        <v>642283.54</v>
      </c>
      <c r="I47" s="244">
        <f>VLOOKUP(A47,Sheet1!$C$2:$F$84,4,FALSE)</f>
        <v>642284.94999999995</v>
      </c>
      <c r="J47" s="242">
        <f t="shared" si="1"/>
        <v>-1.409999999916181</v>
      </c>
      <c r="K47" s="256">
        <f t="shared" si="5"/>
        <v>-2.1953E-6</v>
      </c>
      <c r="L47" s="333">
        <v>625.04122199999995</v>
      </c>
      <c r="M47" s="241">
        <f>VLOOKUP(A47,Sheet1!$C$2:$G$84,5,FALSE)</f>
        <v>622.99</v>
      </c>
      <c r="N47" s="242">
        <f t="shared" si="10"/>
        <v>2.0512219999999388</v>
      </c>
      <c r="O47" s="256">
        <f t="shared" si="11"/>
        <v>3.2817388E-3</v>
      </c>
      <c r="P47">
        <v>2084512.48</v>
      </c>
      <c r="Q47" s="241">
        <f>VLOOKUP(A47,Sheet1!$C$2:$H$84,6,FALSE)</f>
        <v>2077660.79</v>
      </c>
      <c r="R47" s="242">
        <f t="shared" si="8"/>
        <v>6851.6899999999441</v>
      </c>
      <c r="S47" s="256">
        <f t="shared" si="9"/>
        <v>3.2869508000000001E-3</v>
      </c>
      <c r="T47" s="10"/>
      <c r="U47" s="321">
        <v>7333378</v>
      </c>
    </row>
    <row r="48" spans="1:21" s="52" customFormat="1">
      <c r="A48" s="294">
        <f>VLOOKUP(U48,Sheet1!$C$2:$C$84,1,FALSE)</f>
        <v>2945927</v>
      </c>
      <c r="B48" s="321" t="s">
        <v>373</v>
      </c>
      <c r="C48" s="321" t="s">
        <v>374</v>
      </c>
      <c r="D48">
        <v>29500</v>
      </c>
      <c r="E48" s="241">
        <f>VLOOKUP(A48,Sheet1!$C$2:$E$84,3,FALSE)</f>
        <v>29500</v>
      </c>
      <c r="F48" s="242">
        <f t="shared" si="0"/>
        <v>0</v>
      </c>
      <c r="G48" s="256">
        <f t="shared" si="4"/>
        <v>0</v>
      </c>
      <c r="H48">
        <v>360422.15</v>
      </c>
      <c r="I48" s="244">
        <f>VLOOKUP(A48,Sheet1!$C$2:$F$84,4,FALSE)</f>
        <v>360422.15</v>
      </c>
      <c r="J48" s="242">
        <f t="shared" si="1"/>
        <v>0</v>
      </c>
      <c r="K48" s="256">
        <f t="shared" si="5"/>
        <v>0</v>
      </c>
      <c r="L48" s="333">
        <v>11.56</v>
      </c>
      <c r="M48" s="241">
        <f>VLOOKUP(A48,Sheet1!$C$2:$G$84,5,FALSE)</f>
        <v>11.56</v>
      </c>
      <c r="N48" s="242">
        <f t="shared" si="10"/>
        <v>0</v>
      </c>
      <c r="O48" s="256">
        <f t="shared" si="11"/>
        <v>0</v>
      </c>
      <c r="P48">
        <v>341020</v>
      </c>
      <c r="Q48" s="241">
        <f>VLOOKUP(A48,Sheet1!$C$2:$H$84,6,FALSE)</f>
        <v>341020</v>
      </c>
      <c r="R48" s="242">
        <f t="shared" si="8"/>
        <v>0</v>
      </c>
      <c r="S48" s="256">
        <f t="shared" si="9"/>
        <v>0</v>
      </c>
      <c r="T48" s="10"/>
      <c r="U48" s="321">
        <v>2945927</v>
      </c>
    </row>
    <row r="49" spans="1:37" s="52" customFormat="1">
      <c r="A49" s="294">
        <f>VLOOKUP(U49,Sheet1!$C$2:$C$84,1,FALSE)</f>
        <v>2136646</v>
      </c>
      <c r="B49" s="321" t="s">
        <v>375</v>
      </c>
      <c r="C49" s="321" t="s">
        <v>376</v>
      </c>
      <c r="D49">
        <v>10600</v>
      </c>
      <c r="E49" s="241">
        <f>VLOOKUP(A49,Sheet1!$C$2:$E$84,3,FALSE)</f>
        <v>10600</v>
      </c>
      <c r="F49" s="242">
        <f t="shared" si="0"/>
        <v>0</v>
      </c>
      <c r="G49" s="256">
        <f t="shared" si="4"/>
        <v>0</v>
      </c>
      <c r="H49">
        <v>273435</v>
      </c>
      <c r="I49" s="244">
        <f>VLOOKUP(A49,Sheet1!$C$2:$F$84,4,FALSE)</f>
        <v>273435</v>
      </c>
      <c r="J49" s="242">
        <f t="shared" si="1"/>
        <v>0</v>
      </c>
      <c r="K49" s="256">
        <f t="shared" si="5"/>
        <v>0</v>
      </c>
      <c r="L49" s="333">
        <v>17.11</v>
      </c>
      <c r="M49" s="241">
        <f>VLOOKUP(A49,Sheet1!$C$2:$G$84,5,FALSE)</f>
        <v>17.11</v>
      </c>
      <c r="N49" s="242">
        <f t="shared" si="10"/>
        <v>0</v>
      </c>
      <c r="O49" s="256">
        <f t="shared" si="11"/>
        <v>0</v>
      </c>
      <c r="P49">
        <v>181366</v>
      </c>
      <c r="Q49" s="241">
        <f>VLOOKUP(A49,Sheet1!$C$2:$H$84,6,FALSE)</f>
        <v>181366</v>
      </c>
      <c r="R49" s="242">
        <f t="shared" si="8"/>
        <v>0</v>
      </c>
      <c r="S49" s="256">
        <f t="shared" si="9"/>
        <v>0</v>
      </c>
      <c r="T49" s="10"/>
      <c r="U49" s="321">
        <v>2136646</v>
      </c>
    </row>
    <row r="50" spans="1:37" s="52" customFormat="1">
      <c r="A50" s="294">
        <f>VLOOKUP(U50,Sheet1!$C$2:$C$84,1,FALSE)</f>
        <v>2031730</v>
      </c>
      <c r="B50" s="321">
        <v>294821608</v>
      </c>
      <c r="C50" s="321" t="s">
        <v>377</v>
      </c>
      <c r="D50">
        <v>89200</v>
      </c>
      <c r="E50" s="241">
        <f>VLOOKUP(A50,Sheet1!$C$2:$E$84,3,FALSE)</f>
        <v>89200</v>
      </c>
      <c r="F50" s="242">
        <f t="shared" si="0"/>
        <v>0</v>
      </c>
      <c r="G50" s="256">
        <f t="shared" si="4"/>
        <v>0</v>
      </c>
      <c r="H50">
        <v>615972.30000000005</v>
      </c>
      <c r="I50" s="244">
        <f>VLOOKUP(A50,Sheet1!$C$2:$F$84,4,FALSE)</f>
        <v>615972.30000000005</v>
      </c>
      <c r="J50" s="242">
        <f t="shared" si="1"/>
        <v>0</v>
      </c>
      <c r="K50" s="256">
        <f t="shared" si="5"/>
        <v>0</v>
      </c>
      <c r="L50" s="333">
        <v>11.55</v>
      </c>
      <c r="M50" s="241">
        <f>VLOOKUP(A50,Sheet1!$C$2:$G$84,5,FALSE)</f>
        <v>11.55</v>
      </c>
      <c r="N50" s="242">
        <f t="shared" si="10"/>
        <v>0</v>
      </c>
      <c r="O50" s="256">
        <f t="shared" si="11"/>
        <v>0</v>
      </c>
      <c r="P50">
        <v>1030260</v>
      </c>
      <c r="Q50" s="241">
        <f>VLOOKUP(A50,Sheet1!$C$2:$H$84,6,FALSE)</f>
        <v>1030260</v>
      </c>
      <c r="R50" s="242">
        <f t="shared" si="8"/>
        <v>0</v>
      </c>
      <c r="S50" s="256">
        <f t="shared" si="9"/>
        <v>0</v>
      </c>
      <c r="T50" s="10"/>
      <c r="U50" s="321">
        <v>2031730</v>
      </c>
    </row>
    <row r="51" spans="1:37" s="52" customFormat="1">
      <c r="A51" s="294">
        <f>VLOOKUP(U51,Sheet1!$C$2:$C$84,1,FALSE)</f>
        <v>6616508</v>
      </c>
      <c r="B51" s="321">
        <v>661650903</v>
      </c>
      <c r="C51" s="321" t="s">
        <v>378</v>
      </c>
      <c r="D51">
        <v>8616</v>
      </c>
      <c r="E51" s="241">
        <f>VLOOKUP(A51,Sheet1!$C$2:$E$84,3,FALSE)</f>
        <v>8616</v>
      </c>
      <c r="F51" s="242">
        <f t="shared" si="0"/>
        <v>0</v>
      </c>
      <c r="G51" s="256">
        <f t="shared" si="4"/>
        <v>0</v>
      </c>
      <c r="H51">
        <v>162531.43</v>
      </c>
      <c r="I51" s="244">
        <f>VLOOKUP(A51,Sheet1!$C$2:$F$84,4,FALSE)</f>
        <v>149085.14000000001</v>
      </c>
      <c r="J51" s="242">
        <f t="shared" si="1"/>
        <v>13446.289999999979</v>
      </c>
      <c r="K51" s="256">
        <f t="shared" si="5"/>
        <v>8.2730398699999999E-2</v>
      </c>
      <c r="L51" s="333">
        <v>10.507897</v>
      </c>
      <c r="M51" s="241">
        <f>VLOOKUP(A51,Sheet1!$C$2:$G$84,5,FALSE)</f>
        <v>10.49</v>
      </c>
      <c r="N51" s="242">
        <f t="shared" si="10"/>
        <v>1.7896999999999608E-2</v>
      </c>
      <c r="O51" s="256">
        <f t="shared" si="11"/>
        <v>1.7031952000000001E-3</v>
      </c>
      <c r="P51">
        <v>90536.04</v>
      </c>
      <c r="Q51" s="241">
        <f>VLOOKUP(A51,Sheet1!$C$2:$H$84,6,FALSE)</f>
        <v>90407.78</v>
      </c>
      <c r="R51" s="242">
        <f t="shared" si="8"/>
        <v>128.25999999999476</v>
      </c>
      <c r="S51" s="256">
        <f t="shared" si="9"/>
        <v>1.4166733999999999E-3</v>
      </c>
      <c r="T51" s="10"/>
      <c r="U51" s="321">
        <v>6616508</v>
      </c>
    </row>
    <row r="52" spans="1:37" s="52" customFormat="1">
      <c r="A52" s="294" t="str">
        <f>VLOOKUP(U52,Sheet1!$C$2:$C$84,1,FALSE)</f>
        <v>B0744B3</v>
      </c>
      <c r="B52" s="321" t="s">
        <v>379</v>
      </c>
      <c r="C52" s="321" t="s">
        <v>380</v>
      </c>
      <c r="D52">
        <v>21305</v>
      </c>
      <c r="E52" s="241">
        <f>VLOOKUP(A52,Sheet1!$C$2:$E$84,3,FALSE)</f>
        <v>21305</v>
      </c>
      <c r="F52" s="242">
        <f t="shared" si="0"/>
        <v>0</v>
      </c>
      <c r="G52" s="256">
        <f t="shared" si="4"/>
        <v>0</v>
      </c>
      <c r="H52">
        <v>634152.62</v>
      </c>
      <c r="I52" s="244">
        <f>VLOOKUP(A52,Sheet1!$C$2:$F$84,4,FALSE)</f>
        <v>634152.56000000006</v>
      </c>
      <c r="J52" s="242">
        <f t="shared" si="1"/>
        <v>5.9999999939464033E-2</v>
      </c>
      <c r="K52" s="256">
        <f t="shared" si="5"/>
        <v>9.46E-8</v>
      </c>
      <c r="L52" s="333">
        <v>28.848741</v>
      </c>
      <c r="M52" s="241">
        <f>VLOOKUP(A52,Sheet1!$C$2:$G$84,5,FALSE)</f>
        <v>28.77</v>
      </c>
      <c r="N52" s="242">
        <f t="shared" si="10"/>
        <v>7.8741000000000838E-2</v>
      </c>
      <c r="O52" s="256">
        <f t="shared" si="11"/>
        <v>2.7294431999999999E-3</v>
      </c>
      <c r="P52">
        <v>614622.43000000005</v>
      </c>
      <c r="Q52" s="241">
        <f>VLOOKUP(A52,Sheet1!$C$2:$H$84,6,FALSE)</f>
        <v>612856.82999999996</v>
      </c>
      <c r="R52" s="242">
        <f t="shared" si="6"/>
        <v>1765.6000000000931</v>
      </c>
      <c r="S52" s="256">
        <f t="shared" si="7"/>
        <v>2.8726579000000001E-3</v>
      </c>
      <c r="T52" s="10"/>
      <c r="U52" s="321" t="s">
        <v>292</v>
      </c>
    </row>
    <row r="53" spans="1:37" s="52" customFormat="1">
      <c r="A53" s="294" t="str">
        <f>VLOOKUP(U53,Sheet1!$C$2:$C$84,1,FALSE)</f>
        <v>B0SWJX3</v>
      </c>
      <c r="B53" s="321" t="s">
        <v>381</v>
      </c>
      <c r="C53" s="321" t="s">
        <v>382</v>
      </c>
      <c r="D53">
        <v>8300</v>
      </c>
      <c r="E53" s="241">
        <f>VLOOKUP(A53,Sheet1!$C$2:$E$84,3,FALSE)</f>
        <v>8300</v>
      </c>
      <c r="F53" s="242">
        <f t="shared" si="0"/>
        <v>0</v>
      </c>
      <c r="G53" s="256">
        <f t="shared" si="4"/>
        <v>0</v>
      </c>
      <c r="H53">
        <v>490073.88</v>
      </c>
      <c r="I53" s="244">
        <f>VLOOKUP(A53,Sheet1!$C$2:$F$84,4,FALSE)</f>
        <v>490073.88</v>
      </c>
      <c r="J53" s="242">
        <f t="shared" si="1"/>
        <v>0</v>
      </c>
      <c r="K53" s="256">
        <f t="shared" si="5"/>
        <v>0</v>
      </c>
      <c r="L53" s="333">
        <v>111.352465</v>
      </c>
      <c r="M53" s="241">
        <f>VLOOKUP(A53,Sheet1!$C$2:$G$84,5,FALSE)</f>
        <v>111.03</v>
      </c>
      <c r="N53" s="242">
        <f t="shared" si="10"/>
        <v>0.32246499999999401</v>
      </c>
      <c r="O53" s="256">
        <f t="shared" si="11"/>
        <v>2.8958946000000002E-3</v>
      </c>
      <c r="P53">
        <v>924225.46</v>
      </c>
      <c r="Q53" s="241">
        <f>VLOOKUP(A53,Sheet1!$C$2:$H$84,6,FALSE)</f>
        <v>921570.48</v>
      </c>
      <c r="R53" s="242">
        <f t="shared" si="6"/>
        <v>2654.9799999999814</v>
      </c>
      <c r="S53" s="256">
        <f t="shared" si="7"/>
        <v>2.8726540000000001E-3</v>
      </c>
      <c r="T53" s="10"/>
      <c r="U53" s="321" t="s">
        <v>293</v>
      </c>
    </row>
    <row r="54" spans="1:37" s="52" customFormat="1">
      <c r="A54" s="294" t="str">
        <f>VLOOKUP(U54,Sheet1!$C$2:$C$84,1,FALSE)</f>
        <v>B1HHKD3</v>
      </c>
      <c r="B54" s="321" t="s">
        <v>383</v>
      </c>
      <c r="C54" s="321" t="s">
        <v>384</v>
      </c>
      <c r="D54">
        <v>7667</v>
      </c>
      <c r="E54" s="241">
        <f>VLOOKUP(A54,Sheet1!$C$2:$E$84,3,FALSE)</f>
        <v>7667</v>
      </c>
      <c r="F54" s="242">
        <f t="shared" si="0"/>
        <v>0</v>
      </c>
      <c r="G54" s="256">
        <f t="shared" si="4"/>
        <v>0</v>
      </c>
      <c r="H54">
        <v>368700.32</v>
      </c>
      <c r="I54" s="244">
        <f>VLOOKUP(A54,Sheet1!$C$2:$F$84,4,FALSE)</f>
        <v>397482.27</v>
      </c>
      <c r="J54" s="242">
        <f t="shared" si="1"/>
        <v>-28781.950000000012</v>
      </c>
      <c r="K54" s="256">
        <f t="shared" si="5"/>
        <v>-7.8063262899999999E-2</v>
      </c>
      <c r="L54" s="333">
        <v>26.93</v>
      </c>
      <c r="M54" s="241">
        <f>VLOOKUP(A54,Sheet1!$C$2:$G$84,5,FALSE)</f>
        <v>26.93</v>
      </c>
      <c r="N54" s="242">
        <f t="shared" si="10"/>
        <v>0</v>
      </c>
      <c r="O54" s="256">
        <f t="shared" si="11"/>
        <v>0</v>
      </c>
      <c r="P54">
        <v>206472.31</v>
      </c>
      <c r="Q54" s="241">
        <f>VLOOKUP(A54,Sheet1!$C$2:$H$84,6,FALSE)</f>
        <v>206472.31</v>
      </c>
      <c r="R54" s="242">
        <f t="shared" si="6"/>
        <v>0</v>
      </c>
      <c r="S54" s="256">
        <f t="shared" si="7"/>
        <v>0</v>
      </c>
      <c r="T54" s="10"/>
      <c r="U54" s="321" t="s">
        <v>294</v>
      </c>
    </row>
    <row r="55" spans="1:37" s="52" customFormat="1">
      <c r="A55" s="294" t="str">
        <f>VLOOKUP(U55,Sheet1!$C$2:$C$84,1,FALSE)</f>
        <v>B1JB4K8</v>
      </c>
      <c r="B55" s="321" t="s">
        <v>385</v>
      </c>
      <c r="C55" s="321" t="s">
        <v>386</v>
      </c>
      <c r="D55">
        <v>8805</v>
      </c>
      <c r="E55" s="241">
        <f>VLOOKUP(A55,Sheet1!$C$2:$E$84,3,FALSE)</f>
        <v>8805</v>
      </c>
      <c r="F55" s="242">
        <f t="shared" si="0"/>
        <v>0</v>
      </c>
      <c r="G55" s="256">
        <f t="shared" si="4"/>
        <v>0</v>
      </c>
      <c r="H55">
        <v>699270.47</v>
      </c>
      <c r="I55" s="244">
        <f>VLOOKUP(A55,Sheet1!$C$2:$F$84,4,FALSE)</f>
        <v>699270.47</v>
      </c>
      <c r="J55" s="242">
        <f t="shared" si="1"/>
        <v>0</v>
      </c>
      <c r="K55" s="256">
        <f t="shared" si="5"/>
        <v>0</v>
      </c>
      <c r="L55" s="333">
        <v>125.40411899999999</v>
      </c>
      <c r="M55" s="241">
        <f>VLOOKUP(A55,Sheet1!$C$2:$G$84,5,FALSE)</f>
        <v>124.87</v>
      </c>
      <c r="N55" s="242">
        <f t="shared" si="10"/>
        <v>0.5341189999999898</v>
      </c>
      <c r="O55" s="256">
        <f t="shared" si="11"/>
        <v>4.2591822999999999E-3</v>
      </c>
      <c r="P55">
        <v>1104183.27</v>
      </c>
      <c r="Q55" s="241">
        <f>VLOOKUP(A55,Sheet1!$C$2:$H$84,6,FALSE)</f>
        <v>1099458.67</v>
      </c>
      <c r="R55" s="242">
        <f t="shared" si="6"/>
        <v>4724.6000000000931</v>
      </c>
      <c r="S55" s="256">
        <f t="shared" si="7"/>
        <v>4.2788187E-3</v>
      </c>
      <c r="T55" s="10"/>
      <c r="U55" s="321" t="s">
        <v>295</v>
      </c>
    </row>
    <row r="56" spans="1:37" s="52" customFormat="1">
      <c r="A56" s="294" t="str">
        <f>VLOOKUP(U56,Sheet1!$C$2:$C$84,1,FALSE)</f>
        <v>B1Q3J35</v>
      </c>
      <c r="B56" s="321" t="s">
        <v>387</v>
      </c>
      <c r="C56" s="321" t="s">
        <v>388</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3">
        <v>18.464195</v>
      </c>
      <c r="M56" s="241">
        <f>VLOOKUP(A56,Sheet1!$C$2:$G$84,5,FALSE)</f>
        <v>18.41</v>
      </c>
      <c r="N56" s="242">
        <f t="shared" si="10"/>
        <v>5.4194999999999993E-2</v>
      </c>
      <c r="O56" s="256">
        <f t="shared" si="11"/>
        <v>2.9351401000000002E-3</v>
      </c>
      <c r="P56">
        <v>342178.47</v>
      </c>
      <c r="Q56" s="241">
        <f>VLOOKUP(A56,Sheet1!$C$2:$H$84,6,FALSE)</f>
        <v>341239.9</v>
      </c>
      <c r="R56" s="242">
        <f t="shared" ref="R56" si="16">P56-Q56</f>
        <v>938.56999999994878</v>
      </c>
      <c r="S56" s="256">
        <f t="shared" ref="S56" si="17">ROUND(R56/P56,10)</f>
        <v>2.7429253999999999E-3</v>
      </c>
      <c r="T56" s="175"/>
      <c r="U56" s="321" t="s">
        <v>296</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B1WY233</v>
      </c>
      <c r="B57" s="321" t="s">
        <v>389</v>
      </c>
      <c r="C57" s="321" t="s">
        <v>390</v>
      </c>
      <c r="D57">
        <v>28840</v>
      </c>
      <c r="E57" s="241">
        <f>VLOOKUP(A57,Sheet1!$C$2:$E$84,3,FALSE)</f>
        <v>28840</v>
      </c>
      <c r="F57" s="242">
        <f t="shared" si="12"/>
        <v>0</v>
      </c>
      <c r="G57" s="256">
        <f t="shared" si="13"/>
        <v>0</v>
      </c>
      <c r="H57">
        <v>585517.89</v>
      </c>
      <c r="I57" s="244">
        <f>VLOOKUP(A57,Sheet1!$C$2:$F$84,4,FALSE)</f>
        <v>585517.89</v>
      </c>
      <c r="J57" s="242">
        <f t="shared" si="14"/>
        <v>0</v>
      </c>
      <c r="K57" s="256">
        <f t="shared" si="15"/>
        <v>0</v>
      </c>
      <c r="L57" s="333">
        <v>17.784369000000002</v>
      </c>
      <c r="M57" s="241">
        <f>VLOOKUP(A57,Sheet1!$C$2:$G$84,5,FALSE)</f>
        <v>17.73</v>
      </c>
      <c r="N57" s="242">
        <f t="shared" si="10"/>
        <v>5.4369000000001222E-2</v>
      </c>
      <c r="O57" s="256">
        <f t="shared" si="11"/>
        <v>3.0571228000000001E-3</v>
      </c>
      <c r="P57">
        <v>512901.21</v>
      </c>
      <c r="Q57" s="241">
        <f>VLOOKUP(A57,Sheet1!$C$2:$H$84,6,FALSE)</f>
        <v>511427.82</v>
      </c>
      <c r="R57" s="242">
        <f t="shared" ref="R57:R71" si="18">P57-Q57</f>
        <v>1473.390000000014</v>
      </c>
      <c r="S57" s="256">
        <f t="shared" si="7"/>
        <v>2.8726584999999999E-3</v>
      </c>
      <c r="T57" s="10"/>
      <c r="U57" s="321" t="s">
        <v>297</v>
      </c>
    </row>
    <row r="58" spans="1:37" s="52" customFormat="1">
      <c r="A58" s="294" t="str">
        <f>VLOOKUP(U58,Sheet1!$C$2:$C$84,1,FALSE)</f>
        <v>B28YTC2</v>
      </c>
      <c r="B58" s="321" t="s">
        <v>391</v>
      </c>
      <c r="C58" s="321" t="s">
        <v>392</v>
      </c>
      <c r="D58">
        <v>4118</v>
      </c>
      <c r="E58" s="241">
        <f>VLOOKUP(A58,Sheet1!$C$2:$E$84,3,FALSE)</f>
        <v>4118</v>
      </c>
      <c r="F58" s="242">
        <f t="shared" si="12"/>
        <v>0</v>
      </c>
      <c r="G58" s="256">
        <f t="shared" si="13"/>
        <v>0</v>
      </c>
      <c r="H58">
        <v>289191.63</v>
      </c>
      <c r="I58" s="244">
        <f>VLOOKUP(A58,Sheet1!$C$2:$F$84,4,FALSE)</f>
        <v>289193.67</v>
      </c>
      <c r="J58" s="242">
        <f t="shared" si="14"/>
        <v>-2.0399999999790452</v>
      </c>
      <c r="K58" s="256">
        <f t="shared" si="15"/>
        <v>-7.0540999999999999E-6</v>
      </c>
      <c r="L58" s="333">
        <v>88.560879999999997</v>
      </c>
      <c r="M58" s="241">
        <f>VLOOKUP(A58,Sheet1!$C$2:$G$84,5,FALSE)</f>
        <v>88.19</v>
      </c>
      <c r="N58" s="242">
        <f t="shared" si="10"/>
        <v>0.37087999999999965</v>
      </c>
      <c r="O58" s="256">
        <f t="shared" si="11"/>
        <v>4.1878536000000003E-3</v>
      </c>
      <c r="P58">
        <v>364693.71</v>
      </c>
      <c r="Q58" s="241">
        <f>VLOOKUP(A58,Sheet1!$C$2:$H$84,6,FALSE)</f>
        <v>363185.13</v>
      </c>
      <c r="R58" s="242">
        <f t="shared" si="18"/>
        <v>1508.5800000000163</v>
      </c>
      <c r="S58" s="256">
        <f t="shared" si="7"/>
        <v>4.1365671000000003E-3</v>
      </c>
      <c r="T58" s="10"/>
      <c r="U58" s="321" t="s">
        <v>298</v>
      </c>
    </row>
    <row r="59" spans="1:37" s="52" customFormat="1">
      <c r="A59" s="294" t="str">
        <f>VLOOKUP(U59,Sheet1!$C$2:$C$84,1,FALSE)</f>
        <v>B3DG2Y3</v>
      </c>
      <c r="B59" s="321" t="s">
        <v>393</v>
      </c>
      <c r="C59" s="321" t="s">
        <v>394</v>
      </c>
      <c r="D59">
        <v>4757</v>
      </c>
      <c r="E59" s="241">
        <f>VLOOKUP(A59,Sheet1!$C$2:$E$84,3,FALSE)</f>
        <v>4757</v>
      </c>
      <c r="F59" s="242">
        <f t="shared" si="12"/>
        <v>0</v>
      </c>
      <c r="G59" s="256">
        <f t="shared" si="13"/>
        <v>0</v>
      </c>
      <c r="H59">
        <v>237613.46</v>
      </c>
      <c r="I59" s="244">
        <f>VLOOKUP(A59,Sheet1!$C$2:$F$84,4,FALSE)</f>
        <v>260419.69</v>
      </c>
      <c r="J59" s="242">
        <f t="shared" si="1"/>
        <v>-22806.23000000001</v>
      </c>
      <c r="K59" s="256">
        <f t="shared" si="5"/>
        <v>-9.5980379199999993E-2</v>
      </c>
      <c r="L59" s="333">
        <v>29.26</v>
      </c>
      <c r="M59" s="241">
        <f>VLOOKUP(A59,Sheet1!$C$2:$G$84,5,FALSE)</f>
        <v>29.26</v>
      </c>
      <c r="N59" s="242">
        <f t="shared" si="10"/>
        <v>0</v>
      </c>
      <c r="O59" s="256">
        <f t="shared" si="11"/>
        <v>0</v>
      </c>
      <c r="P59">
        <v>139189.82</v>
      </c>
      <c r="Q59" s="241">
        <f>VLOOKUP(A59,Sheet1!$C$2:$H$84,6,FALSE)</f>
        <v>139189.82</v>
      </c>
      <c r="R59" s="242">
        <f t="shared" si="18"/>
        <v>0</v>
      </c>
      <c r="S59" s="256">
        <f t="shared" si="7"/>
        <v>0</v>
      </c>
      <c r="T59" s="10"/>
      <c r="U59" s="321" t="s">
        <v>299</v>
      </c>
    </row>
    <row r="60" spans="1:37" s="52" customFormat="1">
      <c r="A60" s="294" t="str">
        <f>VLOOKUP(U60,Sheet1!$C$2:$C$84,1,FALSE)</f>
        <v>B3VCFN3</v>
      </c>
      <c r="B60" s="321" t="s">
        <v>395</v>
      </c>
      <c r="C60" s="321" t="s">
        <v>396</v>
      </c>
      <c r="D60">
        <v>32700</v>
      </c>
      <c r="E60" s="241">
        <f>VLOOKUP(A60,Sheet1!$C$2:$E$84,3,FALSE)</f>
        <v>32700</v>
      </c>
      <c r="F60" s="242">
        <f t="shared" si="0"/>
        <v>0</v>
      </c>
      <c r="G60" s="256">
        <f t="shared" si="4"/>
        <v>0</v>
      </c>
      <c r="H60">
        <v>362571.06</v>
      </c>
      <c r="I60" s="244">
        <f>VLOOKUP(A60,Sheet1!$C$2:$F$84,4,FALSE)</f>
        <v>362571.06</v>
      </c>
      <c r="J60" s="242">
        <f t="shared" si="1"/>
        <v>0</v>
      </c>
      <c r="K60" s="256">
        <f t="shared" si="5"/>
        <v>0</v>
      </c>
      <c r="L60" s="333">
        <v>7.74</v>
      </c>
      <c r="M60" s="241">
        <f>VLOOKUP(A60,Sheet1!$C$2:$G$84,5,FALSE)</f>
        <v>7.94</v>
      </c>
      <c r="N60" s="242">
        <f t="shared" si="10"/>
        <v>-0.20000000000000018</v>
      </c>
      <c r="O60" s="256">
        <f t="shared" si="11"/>
        <v>-2.58397933E-2</v>
      </c>
      <c r="P60">
        <v>253098</v>
      </c>
      <c r="Q60" s="241">
        <f>VLOOKUP(A60,Sheet1!$C$2:$H$84,6,FALSE)</f>
        <v>259801.5</v>
      </c>
      <c r="R60" s="242">
        <f t="shared" si="18"/>
        <v>-6703.5</v>
      </c>
      <c r="S60" s="256">
        <f t="shared" si="7"/>
        <v>-2.6485788100000001E-2</v>
      </c>
      <c r="T60" s="10"/>
      <c r="U60" s="321" t="s">
        <v>300</v>
      </c>
    </row>
    <row r="61" spans="1:37" s="52" customFormat="1">
      <c r="A61" s="294" t="str">
        <f>VLOOKUP(U61,Sheet1!$C$2:$C$84,1,FALSE)</f>
        <v>B4R2R50</v>
      </c>
      <c r="B61" s="321" t="s">
        <v>397</v>
      </c>
      <c r="C61" s="321" t="s">
        <v>398</v>
      </c>
      <c r="D61">
        <v>6140</v>
      </c>
      <c r="E61" s="241">
        <f>VLOOKUP(A61,Sheet1!$C$2:$E$84,3,FALSE)</f>
        <v>6140</v>
      </c>
      <c r="F61" s="242">
        <f t="shared" si="0"/>
        <v>0</v>
      </c>
      <c r="G61" s="256">
        <f t="shared" si="4"/>
        <v>0</v>
      </c>
      <c r="H61">
        <v>315035.32</v>
      </c>
      <c r="I61" s="244">
        <f>VLOOKUP(A61,Sheet1!$C$2:$F$84,4,FALSE)</f>
        <v>315035.32</v>
      </c>
      <c r="J61" s="242">
        <f t="shared" si="1"/>
        <v>0</v>
      </c>
      <c r="K61" s="256">
        <f t="shared" si="5"/>
        <v>0</v>
      </c>
      <c r="L61" s="333">
        <v>43.97054</v>
      </c>
      <c r="M61" s="241">
        <f>VLOOKUP(A61,Sheet1!$C$2:$G$84,5,FALSE)</f>
        <v>43.83</v>
      </c>
      <c r="N61" s="242">
        <f t="shared" si="10"/>
        <v>0.14054000000000144</v>
      </c>
      <c r="O61" s="256">
        <f t="shared" si="11"/>
        <v>3.1962308999999999E-3</v>
      </c>
      <c r="P61">
        <v>269979.11</v>
      </c>
      <c r="Q61" s="241">
        <f>VLOOKUP(A61,Sheet1!$C$2:$H$84,6,FALSE)</f>
        <v>269091.71000000002</v>
      </c>
      <c r="R61" s="242">
        <f t="shared" si="18"/>
        <v>887.39999999996508</v>
      </c>
      <c r="S61" s="256">
        <f t="shared" si="7"/>
        <v>3.2869209999999999E-3</v>
      </c>
      <c r="T61" s="10"/>
      <c r="U61" s="321" t="s">
        <v>301</v>
      </c>
    </row>
    <row r="62" spans="1:37" s="52" customFormat="1">
      <c r="A62" s="294" t="str">
        <f>VLOOKUP(U62,Sheet1!$C$2:$C$84,1,FALSE)</f>
        <v>B5BH372</v>
      </c>
      <c r="B62" s="321" t="s">
        <v>399</v>
      </c>
      <c r="C62" s="321" t="s">
        <v>400</v>
      </c>
      <c r="D62">
        <v>25300</v>
      </c>
      <c r="E62" s="241">
        <f>VLOOKUP(A62,Sheet1!$C$2:$E$84,3,FALSE)</f>
        <v>25300</v>
      </c>
      <c r="F62" s="242">
        <f t="shared" si="0"/>
        <v>0</v>
      </c>
      <c r="G62" s="256">
        <f t="shared" si="4"/>
        <v>0</v>
      </c>
      <c r="H62">
        <v>221139.71</v>
      </c>
      <c r="I62" s="244">
        <f>VLOOKUP(A62,Sheet1!$C$2:$F$84,4,FALSE)</f>
        <v>221139.71</v>
      </c>
      <c r="J62" s="242">
        <f t="shared" si="1"/>
        <v>0</v>
      </c>
      <c r="K62" s="256">
        <f t="shared" si="5"/>
        <v>0</v>
      </c>
      <c r="L62" s="333">
        <v>8.6549999999999994</v>
      </c>
      <c r="M62" s="241">
        <f>VLOOKUP(A62,Sheet1!$C$2:$G$84,5,FALSE)</f>
        <v>8.7899999999999991</v>
      </c>
      <c r="N62" s="242">
        <f t="shared" si="10"/>
        <v>-0.13499999999999979</v>
      </c>
      <c r="O62" s="256">
        <f t="shared" si="11"/>
        <v>-1.55979203E-2</v>
      </c>
      <c r="P62">
        <v>218971.5</v>
      </c>
      <c r="Q62" s="241">
        <f>VLOOKUP(A62,Sheet1!$C$2:$H$84,6,FALSE)</f>
        <v>222488.2</v>
      </c>
      <c r="R62" s="242">
        <f t="shared" si="18"/>
        <v>-3516.7000000000116</v>
      </c>
      <c r="S62" s="256">
        <f t="shared" si="7"/>
        <v>-1.6060080899999999E-2</v>
      </c>
      <c r="T62" s="10"/>
      <c r="U62" s="321" t="s">
        <v>302</v>
      </c>
    </row>
    <row r="63" spans="1:37" s="52" customFormat="1">
      <c r="A63" s="294" t="str">
        <f>VLOOKUP(U63,Sheet1!$C$2:$C$84,1,FALSE)</f>
        <v>B61JC67</v>
      </c>
      <c r="B63" s="321" t="s">
        <v>401</v>
      </c>
      <c r="C63" s="321" t="s">
        <v>402</v>
      </c>
      <c r="D63">
        <v>26583</v>
      </c>
      <c r="E63" s="241">
        <f>VLOOKUP(A63,Sheet1!$C$2:$E$84,3,FALSE)</f>
        <v>26583</v>
      </c>
      <c r="F63" s="242">
        <f t="shared" si="0"/>
        <v>0</v>
      </c>
      <c r="G63" s="256">
        <f t="shared" si="4"/>
        <v>0</v>
      </c>
      <c r="H63">
        <v>269058.93</v>
      </c>
      <c r="I63" s="244">
        <f>VLOOKUP(A63,Sheet1!$C$2:$F$84,4,FALSE)</f>
        <v>269058.92</v>
      </c>
      <c r="J63" s="242">
        <f t="shared" si="1"/>
        <v>1.0000000009313226E-2</v>
      </c>
      <c r="K63" s="256">
        <f t="shared" si="5"/>
        <v>3.7200000000000002E-8</v>
      </c>
      <c r="L63" s="333">
        <v>7.7452220000000001</v>
      </c>
      <c r="M63" s="241">
        <f>VLOOKUP(A63,Sheet1!$C$2:$G$84,5,FALSE)</f>
        <v>7.71</v>
      </c>
      <c r="N63" s="242">
        <f t="shared" si="10"/>
        <v>3.5222000000000087E-2</v>
      </c>
      <c r="O63" s="256">
        <f t="shared" si="11"/>
        <v>4.5475778E-3</v>
      </c>
      <c r="P63">
        <v>205891.25</v>
      </c>
      <c r="Q63" s="241">
        <f>VLOOKUP(A63,Sheet1!$C$2:$H$84,6,FALSE)</f>
        <v>205039.57</v>
      </c>
      <c r="R63" s="242">
        <f t="shared" si="18"/>
        <v>851.67999999999302</v>
      </c>
      <c r="S63" s="256">
        <f t="shared" si="7"/>
        <v>4.1365526999999997E-3</v>
      </c>
      <c r="T63" s="10"/>
      <c r="U63" s="321" t="s">
        <v>303</v>
      </c>
    </row>
    <row r="64" spans="1:37" s="52" customFormat="1">
      <c r="A64" s="294" t="str">
        <f>VLOOKUP(U64,Sheet1!$C$2:$C$84,1,FALSE)</f>
        <v>B6331J3</v>
      </c>
      <c r="B64" s="321" t="s">
        <v>403</v>
      </c>
      <c r="C64" s="321" t="s">
        <v>404</v>
      </c>
      <c r="D64">
        <v>22650</v>
      </c>
      <c r="E64" s="241">
        <f>VLOOKUP(A64,Sheet1!$C$2:$E$84,3,FALSE)</f>
        <v>22650</v>
      </c>
      <c r="F64" s="242">
        <f t="shared" si="0"/>
        <v>0</v>
      </c>
      <c r="G64" s="256">
        <f t="shared" si="4"/>
        <v>0</v>
      </c>
      <c r="H64">
        <v>760214</v>
      </c>
      <c r="I64" s="244">
        <f>VLOOKUP(A64,Sheet1!$C$2:$F$84,4,FALSE)</f>
        <v>760214</v>
      </c>
      <c r="J64" s="242">
        <f t="shared" si="1"/>
        <v>0</v>
      </c>
      <c r="K64" s="256">
        <f t="shared" si="5"/>
        <v>0</v>
      </c>
      <c r="L64" s="333">
        <v>36.04</v>
      </c>
      <c r="M64" s="241">
        <f>VLOOKUP(A64,Sheet1!$C$2:$G$84,5,FALSE)</f>
        <v>36.15</v>
      </c>
      <c r="N64" s="242">
        <f t="shared" si="10"/>
        <v>-0.10999999999999943</v>
      </c>
      <c r="O64" s="256">
        <f t="shared" si="11"/>
        <v>-3.0521643000000001E-3</v>
      </c>
      <c r="P64">
        <v>816306</v>
      </c>
      <c r="Q64" s="241">
        <f>VLOOKUP(A64,Sheet1!$C$2:$H$84,6,FALSE)</f>
        <v>818888.1</v>
      </c>
      <c r="R64" s="242">
        <f t="shared" si="18"/>
        <v>-2582.0999999999767</v>
      </c>
      <c r="S64" s="256">
        <f t="shared" si="7"/>
        <v>-3.1631520999999998E-3</v>
      </c>
      <c r="T64" s="10"/>
      <c r="U64" s="321" t="s">
        <v>304</v>
      </c>
    </row>
    <row r="65" spans="1:16378" s="52" customFormat="1">
      <c r="A65" s="294" t="str">
        <f>VLOOKUP(U65,Sheet1!$C$2:$C$84,1,FALSE)</f>
        <v>B292NQ7</v>
      </c>
      <c r="B65" s="321" t="s">
        <v>405</v>
      </c>
      <c r="C65" s="321" t="s">
        <v>406</v>
      </c>
      <c r="D65">
        <v>1200</v>
      </c>
      <c r="E65" s="241">
        <f>VLOOKUP(A65,Sheet1!$C$2:$E$84,3,FALSE)</f>
        <v>1200</v>
      </c>
      <c r="F65" s="242">
        <f t="shared" si="0"/>
        <v>0</v>
      </c>
      <c r="G65" s="256">
        <f t="shared" si="4"/>
        <v>0</v>
      </c>
      <c r="H65">
        <v>254419.8</v>
      </c>
      <c r="I65" s="244">
        <f>VLOOKUP(A65,Sheet1!$C$2:$F$84,4,FALSE)</f>
        <v>254419.8</v>
      </c>
      <c r="J65" s="242">
        <f t="shared" si="1"/>
        <v>0</v>
      </c>
      <c r="K65" s="256">
        <f t="shared" si="5"/>
        <v>0</v>
      </c>
      <c r="L65" s="333">
        <v>184.14</v>
      </c>
      <c r="M65" s="241">
        <f>VLOOKUP(A65,Sheet1!$C$2:$G$84,5,FALSE)</f>
        <v>184.14</v>
      </c>
      <c r="N65" s="242">
        <f t="shared" si="10"/>
        <v>0</v>
      </c>
      <c r="O65" s="256">
        <f t="shared" si="11"/>
        <v>0</v>
      </c>
      <c r="P65">
        <v>220968</v>
      </c>
      <c r="Q65" s="241">
        <f>VLOOKUP(A65,Sheet1!$C$2:$H$84,6,FALSE)</f>
        <v>220968</v>
      </c>
      <c r="R65" s="242">
        <f t="shared" si="18"/>
        <v>0</v>
      </c>
      <c r="S65" s="256">
        <f t="shared" si="7"/>
        <v>0</v>
      </c>
      <c r="T65" s="10"/>
      <c r="U65" s="321" t="s">
        <v>305</v>
      </c>
    </row>
    <row r="66" spans="1:16378" s="52" customFormat="1">
      <c r="A66" s="294" t="str">
        <f>VLOOKUP(U66,Sheet1!$C$2:$C$84,1,FALSE)</f>
        <v>B3WDPG8</v>
      </c>
      <c r="B66" s="321">
        <v>485785109</v>
      </c>
      <c r="C66" s="321" t="s">
        <v>407</v>
      </c>
      <c r="D66">
        <v>14500</v>
      </c>
      <c r="E66" s="241">
        <f>VLOOKUP(A66,Sheet1!$C$2:$E$84,3,FALSE)</f>
        <v>14500</v>
      </c>
      <c r="F66" s="242">
        <f t="shared" si="0"/>
        <v>0</v>
      </c>
      <c r="G66" s="256">
        <f t="shared" si="4"/>
        <v>0</v>
      </c>
      <c r="H66">
        <v>361805.45</v>
      </c>
      <c r="I66" s="244">
        <f>VLOOKUP(A66,Sheet1!$C$2:$F$84,4,FALSE)</f>
        <v>361805.45</v>
      </c>
      <c r="J66" s="242">
        <f t="shared" si="1"/>
        <v>0</v>
      </c>
      <c r="K66" s="256">
        <f t="shared" si="5"/>
        <v>0</v>
      </c>
      <c r="L66" s="333">
        <v>10.199999999999999</v>
      </c>
      <c r="M66" s="241">
        <f>VLOOKUP(A66,Sheet1!$C$2:$G$84,5,FALSE)</f>
        <v>10.45</v>
      </c>
      <c r="N66" s="242">
        <f t="shared" si="10"/>
        <v>-0.25</v>
      </c>
      <c r="O66" s="256">
        <f t="shared" si="11"/>
        <v>-2.4509803899999998E-2</v>
      </c>
      <c r="P66">
        <v>147900</v>
      </c>
      <c r="Q66" s="241">
        <f>VLOOKUP(A66,Sheet1!$C$2:$H$84,6,FALSE)</f>
        <v>151597.5</v>
      </c>
      <c r="R66" s="242">
        <f t="shared" si="18"/>
        <v>-3697.5</v>
      </c>
      <c r="S66" s="256">
        <f t="shared" si="7"/>
        <v>-2.5000000000000001E-2</v>
      </c>
      <c r="T66" s="10"/>
      <c r="U66" s="321" t="s">
        <v>306</v>
      </c>
    </row>
    <row r="67" spans="1:16378" s="52" customFormat="1">
      <c r="A67" s="294" t="str">
        <f>VLOOKUP(U67,Sheet1!$C$2:$C$84,1,FALSE)</f>
        <v>B8K7T65</v>
      </c>
      <c r="B67" s="321">
        <v>398438408</v>
      </c>
      <c r="C67" s="321" t="s">
        <v>408</v>
      </c>
      <c r="D67">
        <v>30100</v>
      </c>
      <c r="E67" s="241">
        <f>VLOOKUP(A67,Sheet1!$C$2:$E$84,3,FALSE)</f>
        <v>30100</v>
      </c>
      <c r="F67" s="242">
        <f t="shared" si="0"/>
        <v>0</v>
      </c>
      <c r="G67" s="256">
        <f t="shared" si="4"/>
        <v>0</v>
      </c>
      <c r="H67">
        <v>606060.09</v>
      </c>
      <c r="I67" s="244">
        <f>VLOOKUP(A67,Sheet1!$C$2:$F$84,4,FALSE)</f>
        <v>606060.09</v>
      </c>
      <c r="J67" s="242">
        <f t="shared" si="1"/>
        <v>0</v>
      </c>
      <c r="K67" s="256">
        <f t="shared" si="5"/>
        <v>0</v>
      </c>
      <c r="L67" s="333">
        <v>18.87</v>
      </c>
      <c r="M67" s="241">
        <f>VLOOKUP(A67,Sheet1!$C$2:$G$84,5,FALSE)</f>
        <v>18.87</v>
      </c>
      <c r="N67" s="242">
        <f t="shared" ref="N67:N72" si="19">L67-M67</f>
        <v>0</v>
      </c>
      <c r="O67" s="256">
        <f t="shared" ref="O67:O72" si="20">ROUND(N67/L67,10)</f>
        <v>0</v>
      </c>
      <c r="P67">
        <v>567987</v>
      </c>
      <c r="Q67" s="241">
        <f>VLOOKUP(A67,Sheet1!$C$2:$H$84,6,FALSE)</f>
        <v>567987</v>
      </c>
      <c r="R67" s="242">
        <f t="shared" si="18"/>
        <v>0</v>
      </c>
      <c r="S67" s="256">
        <f t="shared" si="7"/>
        <v>0</v>
      </c>
      <c r="T67" s="10"/>
      <c r="U67" s="321" t="s">
        <v>307</v>
      </c>
    </row>
    <row r="68" spans="1:16378" s="52" customFormat="1">
      <c r="A68" s="294" t="str">
        <f>VLOOKUP(U68,Sheet1!$C$2:$C$84,1,FALSE)</f>
        <v>B908F01</v>
      </c>
      <c r="B68" s="321" t="s">
        <v>409</v>
      </c>
      <c r="C68" s="321" t="s">
        <v>410</v>
      </c>
      <c r="D68">
        <v>3750</v>
      </c>
      <c r="E68" s="241">
        <f>VLOOKUP(A68,Sheet1!$C$2:$E$84,3,FALSE)</f>
        <v>3750</v>
      </c>
      <c r="F68" s="242">
        <f t="shared" si="0"/>
        <v>0</v>
      </c>
      <c r="G68" s="256">
        <f t="shared" si="4"/>
        <v>0</v>
      </c>
      <c r="H68">
        <v>561371.31999999995</v>
      </c>
      <c r="I68" s="244">
        <f>VLOOKUP(A68,Sheet1!$C$2:$F$84,4,FALSE)</f>
        <v>577337.63</v>
      </c>
      <c r="J68" s="242">
        <f t="shared" si="1"/>
        <v>-15966.310000000056</v>
      </c>
      <c r="K68" s="256">
        <f t="shared" si="5"/>
        <v>-2.8441620399999999E-2</v>
      </c>
      <c r="L68" s="333">
        <v>353.72</v>
      </c>
      <c r="M68" s="241">
        <f>VLOOKUP(A68,Sheet1!$C$2:$G$84,5,FALSE)</f>
        <v>353.72</v>
      </c>
      <c r="N68" s="242">
        <f t="shared" si="19"/>
        <v>0</v>
      </c>
      <c r="O68" s="256">
        <f t="shared" si="20"/>
        <v>0</v>
      </c>
      <c r="P68">
        <v>1326450</v>
      </c>
      <c r="Q68" s="241">
        <f>VLOOKUP(A68,Sheet1!$C$2:$H$84,6,FALSE)</f>
        <v>1326450</v>
      </c>
      <c r="R68" s="242">
        <f t="shared" si="18"/>
        <v>0</v>
      </c>
      <c r="S68" s="256">
        <f t="shared" si="7"/>
        <v>0</v>
      </c>
      <c r="T68" s="10"/>
      <c r="U68" s="321" t="s">
        <v>308</v>
      </c>
    </row>
    <row r="69" spans="1:16378" s="52" customFormat="1">
      <c r="A69" s="294" t="str">
        <f>VLOOKUP(U69,Sheet1!$C$2:$C$84,1,FALSE)</f>
        <v>B94G471</v>
      </c>
      <c r="B69" s="321" t="s">
        <v>411</v>
      </c>
      <c r="C69" s="321" t="s">
        <v>412</v>
      </c>
      <c r="D69">
        <v>1600</v>
      </c>
      <c r="E69" s="241">
        <f>VLOOKUP(A69,Sheet1!$C$2:$E$84,3,FALSE)</f>
        <v>1600</v>
      </c>
      <c r="F69" s="242">
        <f t="shared" si="0"/>
        <v>0</v>
      </c>
      <c r="G69" s="256">
        <f t="shared" si="4"/>
        <v>0</v>
      </c>
      <c r="H69">
        <v>258693.6</v>
      </c>
      <c r="I69" s="244">
        <f>VLOOKUP(A69,Sheet1!$C$2:$F$84,4,FALSE)</f>
        <v>258693.6</v>
      </c>
      <c r="J69" s="242">
        <f t="shared" si="1"/>
        <v>0</v>
      </c>
      <c r="K69" s="256">
        <f t="shared" si="5"/>
        <v>0</v>
      </c>
      <c r="L69" s="333">
        <v>185.46</v>
      </c>
      <c r="M69" s="241">
        <f>VLOOKUP(A69,Sheet1!$C$2:$G$84,5,FALSE)</f>
        <v>185.46</v>
      </c>
      <c r="N69" s="242">
        <f t="shared" si="19"/>
        <v>0</v>
      </c>
      <c r="O69" s="256">
        <f t="shared" si="20"/>
        <v>0</v>
      </c>
      <c r="P69">
        <v>296736</v>
      </c>
      <c r="Q69" s="241">
        <f>VLOOKUP(A69,Sheet1!$C$2:$H$84,6,FALSE)</f>
        <v>296736</v>
      </c>
      <c r="R69" s="242">
        <f t="shared" si="18"/>
        <v>0</v>
      </c>
      <c r="S69" s="256">
        <f t="shared" si="7"/>
        <v>0</v>
      </c>
      <c r="T69" s="10"/>
      <c r="U69" s="321" t="s">
        <v>309</v>
      </c>
    </row>
    <row r="70" spans="1:16378" s="52" customFormat="1">
      <c r="A70" s="294" t="str">
        <f>VLOOKUP(U70,Sheet1!$C$2:$C$84,1,FALSE)</f>
        <v>BG804F6</v>
      </c>
      <c r="B70" s="321" t="s">
        <v>413</v>
      </c>
      <c r="C70" s="321" t="s">
        <v>414</v>
      </c>
      <c r="D70">
        <v>64500</v>
      </c>
      <c r="E70" s="241">
        <f>VLOOKUP(A70,Sheet1!$C$2:$E$84,3,FALSE)</f>
        <v>64500</v>
      </c>
      <c r="F70" s="242">
        <f t="shared" si="0"/>
        <v>0</v>
      </c>
      <c r="G70" s="256">
        <f t="shared" si="4"/>
        <v>0</v>
      </c>
      <c r="H70">
        <v>319326.59999999998</v>
      </c>
      <c r="I70" s="244">
        <f>VLOOKUP(A70,Sheet1!$C$2:$F$84,4,FALSE)</f>
        <v>319326.59999999998</v>
      </c>
      <c r="J70" s="242">
        <f t="shared" si="1"/>
        <v>0</v>
      </c>
      <c r="K70" s="256">
        <f t="shared" si="5"/>
        <v>0</v>
      </c>
      <c r="L70" s="333">
        <v>2.68</v>
      </c>
      <c r="M70" s="241">
        <f>VLOOKUP(A70,Sheet1!$C$2:$G$84,5,FALSE)</f>
        <v>2.68</v>
      </c>
      <c r="N70" s="242">
        <f t="shared" si="19"/>
        <v>0</v>
      </c>
      <c r="O70" s="256">
        <f t="shared" si="20"/>
        <v>0</v>
      </c>
      <c r="P70">
        <v>172860</v>
      </c>
      <c r="Q70" s="241">
        <f>VLOOKUP(A70,Sheet1!$C$2:$H$84,6,FALSE)</f>
        <v>172860</v>
      </c>
      <c r="R70" s="242">
        <f t="shared" si="18"/>
        <v>0</v>
      </c>
      <c r="S70" s="256">
        <f t="shared" si="7"/>
        <v>0</v>
      </c>
      <c r="T70" s="10"/>
      <c r="U70" s="321" t="s">
        <v>310</v>
      </c>
    </row>
    <row r="71" spans="1:16378" s="52" customFormat="1">
      <c r="A71" s="294" t="str">
        <f>VLOOKUP(U71,Sheet1!$C$2:$C$84,1,FALSE)</f>
        <v>BJFSR88</v>
      </c>
      <c r="B71" s="321" t="s">
        <v>415</v>
      </c>
      <c r="C71" s="321" t="s">
        <v>416</v>
      </c>
      <c r="D71">
        <v>12700</v>
      </c>
      <c r="E71" s="241">
        <f>VLOOKUP(A71,Sheet1!$C$2:$E$84,3,FALSE)</f>
        <v>12700</v>
      </c>
      <c r="F71" s="242">
        <f t="shared" si="0"/>
        <v>0</v>
      </c>
      <c r="G71" s="256">
        <f t="shared" si="4"/>
        <v>0</v>
      </c>
      <c r="H71">
        <v>868697.36</v>
      </c>
      <c r="I71" s="244">
        <f>VLOOKUP(A71,Sheet1!$C$2:$F$84,4,FALSE)</f>
        <v>868697.36</v>
      </c>
      <c r="J71" s="242">
        <f t="shared" si="1"/>
        <v>0</v>
      </c>
      <c r="K71" s="256">
        <f t="shared" si="5"/>
        <v>0</v>
      </c>
      <c r="L71" s="333">
        <v>41.73</v>
      </c>
      <c r="M71" s="241">
        <f>VLOOKUP(A71,Sheet1!$C$2:$G$84,5,FALSE)</f>
        <v>41.73</v>
      </c>
      <c r="N71" s="242">
        <f t="shared" si="19"/>
        <v>0</v>
      </c>
      <c r="O71" s="256">
        <f t="shared" si="20"/>
        <v>0</v>
      </c>
      <c r="P71">
        <v>529971</v>
      </c>
      <c r="Q71" s="241">
        <f>VLOOKUP(A71,Sheet1!$C$2:$H$84,6,FALSE)</f>
        <v>529971</v>
      </c>
      <c r="R71" s="242">
        <f t="shared" si="18"/>
        <v>0</v>
      </c>
      <c r="S71" s="256">
        <f t="shared" si="7"/>
        <v>0</v>
      </c>
      <c r="T71" s="10"/>
      <c r="U71" s="321" t="s">
        <v>311</v>
      </c>
    </row>
    <row r="72" spans="1:16378" s="52" customFormat="1">
      <c r="A72" s="294" t="str">
        <f>VLOOKUP(U72,Sheet1!$C$2:$C$84,1,FALSE)</f>
        <v>BGYPBJ8</v>
      </c>
      <c r="B72" s="321" t="s">
        <v>417</v>
      </c>
      <c r="C72" s="321" t="s">
        <v>418</v>
      </c>
      <c r="D72">
        <v>10000</v>
      </c>
      <c r="E72" s="241">
        <f>VLOOKUP(A72,Sheet1!$C$2:$E$84,3,FALSE)</f>
        <v>10000</v>
      </c>
      <c r="F72" s="242">
        <f t="shared" ref="F72" si="21">D72-E72</f>
        <v>0</v>
      </c>
      <c r="G72" s="256">
        <f t="shared" ref="G72" si="22">ROUND(F72/D72,10)</f>
        <v>0</v>
      </c>
      <c r="H72">
        <v>86065</v>
      </c>
      <c r="I72" s="244">
        <f>VLOOKUP(A72,Sheet1!$C$2:$F$84,4,FALSE)</f>
        <v>86065</v>
      </c>
      <c r="J72" s="242">
        <f t="shared" ref="J72" si="23">H72-I72</f>
        <v>0</v>
      </c>
      <c r="K72" s="256">
        <f t="shared" ref="K72" si="24">ROUND(J72/H72,10)</f>
        <v>0</v>
      </c>
      <c r="L72" s="333">
        <v>9.11</v>
      </c>
      <c r="M72" s="241">
        <f>VLOOKUP(A72,Sheet1!$C$2:$G$84,5,FALSE)</f>
        <v>9.1300000000000008</v>
      </c>
      <c r="N72" s="242">
        <f t="shared" si="19"/>
        <v>-2.000000000000135E-2</v>
      </c>
      <c r="O72" s="256">
        <f t="shared" si="20"/>
        <v>-2.1953897000000001E-3</v>
      </c>
      <c r="P72">
        <v>91100</v>
      </c>
      <c r="Q72" s="241">
        <f>VLOOKUP(A72,Sheet1!$C$2:$H$84,6,FALSE)</f>
        <v>91270</v>
      </c>
      <c r="R72" s="242">
        <f t="shared" ref="R72" si="25">P72-Q72</f>
        <v>-170</v>
      </c>
      <c r="S72" s="256">
        <f t="shared" ref="S72" si="26">ROUND(R72/P72,10)</f>
        <v>-1.8660812E-3</v>
      </c>
      <c r="T72" s="10"/>
      <c r="U72" s="321" t="s">
        <v>312</v>
      </c>
    </row>
    <row r="73" spans="1:16378" s="52" customFormat="1">
      <c r="A73" s="294" t="str">
        <f>VLOOKUP(U73,Sheet1!$C$2:$C$84,1,FALSE)</f>
        <v>BV9G6B8</v>
      </c>
      <c r="B73" s="321" t="s">
        <v>419</v>
      </c>
      <c r="C73" s="321" t="s">
        <v>420</v>
      </c>
      <c r="D73">
        <v>5000</v>
      </c>
      <c r="E73" s="241">
        <f>VLOOKUP(A73,Sheet1!$C$2:$E$84,3,FALSE)</f>
        <v>5000</v>
      </c>
      <c r="F73" s="242">
        <f t="shared" ref="F73:F74" si="27">D73-E73</f>
        <v>0</v>
      </c>
      <c r="G73" s="256">
        <f t="shared" ref="G73:G74" si="28">ROUND(F73/D73,10)</f>
        <v>0</v>
      </c>
      <c r="H73">
        <v>617037.30000000005</v>
      </c>
      <c r="I73" s="244">
        <f>VLOOKUP(A73,Sheet1!$C$2:$F$84,4,FALSE)</f>
        <v>617037.30000000005</v>
      </c>
      <c r="J73" s="242">
        <f t="shared" ref="J73:J74" si="29">H73-I73</f>
        <v>0</v>
      </c>
      <c r="K73" s="256">
        <f t="shared" ref="K73:K74" si="30">ROUND(J73/H73,10)</f>
        <v>0</v>
      </c>
      <c r="L73" s="333">
        <v>137.61000000000001</v>
      </c>
      <c r="M73" s="241">
        <f>VLOOKUP(A73,Sheet1!$C$2:$G$84,5,FALSE)</f>
        <v>137.61000000000001</v>
      </c>
      <c r="N73" s="242">
        <f t="shared" ref="N73:N74" si="31">L73-M73</f>
        <v>0</v>
      </c>
      <c r="O73" s="256">
        <f t="shared" ref="O73:O74" si="32">ROUND(N73/L73,10)</f>
        <v>0</v>
      </c>
      <c r="P73">
        <v>688050</v>
      </c>
      <c r="Q73" s="241">
        <f>VLOOKUP(A73,Sheet1!$C$2:$H$84,6,FALSE)</f>
        <v>688050</v>
      </c>
      <c r="R73" s="242">
        <f t="shared" ref="R73:R74" si="33">P73-Q73</f>
        <v>0</v>
      </c>
      <c r="S73" s="256">
        <f t="shared" ref="S73:S74" si="34">ROUND(R73/P73,10)</f>
        <v>0</v>
      </c>
      <c r="T73" s="10"/>
      <c r="U73" s="321" t="s">
        <v>313</v>
      </c>
    </row>
    <row r="74" spans="1:16378" s="52" customFormat="1">
      <c r="A74" s="294" t="str">
        <f>VLOOKUP(U74,Sheet1!$C$2:$C$84,1,FALSE)</f>
        <v>BWSW5D9</v>
      </c>
      <c r="B74" s="321" t="s">
        <v>421</v>
      </c>
      <c r="C74" s="321" t="s">
        <v>422</v>
      </c>
      <c r="D74">
        <v>116536</v>
      </c>
      <c r="E74" s="241">
        <f>VLOOKUP(A74,Sheet1!$C$2:$E$84,3,FALSE)</f>
        <v>116536</v>
      </c>
      <c r="F74" s="242">
        <f t="shared" si="27"/>
        <v>0</v>
      </c>
      <c r="G74" s="256">
        <f t="shared" si="28"/>
        <v>0</v>
      </c>
      <c r="H74">
        <v>256211.3</v>
      </c>
      <c r="I74" s="244">
        <f>VLOOKUP(A74,Sheet1!$C$2:$F$84,4,FALSE)</f>
        <v>256211.3</v>
      </c>
      <c r="J74" s="242">
        <f t="shared" si="29"/>
        <v>0</v>
      </c>
      <c r="K74" s="256">
        <f t="shared" si="30"/>
        <v>0</v>
      </c>
      <c r="L74" s="333">
        <v>1.4773289999999999</v>
      </c>
      <c r="M74" s="241">
        <f>VLOOKUP(A74,Sheet1!$C$2:$G$84,5,FALSE)</f>
        <v>1.47</v>
      </c>
      <c r="N74" s="242">
        <f t="shared" si="31"/>
        <v>7.3289999999999189E-3</v>
      </c>
      <c r="O74" s="256">
        <f t="shared" si="32"/>
        <v>4.9609802999999999E-3</v>
      </c>
      <c r="P74">
        <v>172162.06</v>
      </c>
      <c r="Q74" s="241">
        <f>VLOOKUP(A74,Sheet1!$C$2:$H$84,6,FALSE)</f>
        <v>171449.91</v>
      </c>
      <c r="R74" s="242">
        <f t="shared" si="33"/>
        <v>712.14999999999418</v>
      </c>
      <c r="S74" s="256">
        <f t="shared" si="34"/>
        <v>4.1365094999999998E-3</v>
      </c>
      <c r="T74" s="10"/>
      <c r="U74" s="321" t="s">
        <v>314</v>
      </c>
    </row>
    <row r="75" spans="1:16378" s="52" customFormat="1">
      <c r="A75" s="294"/>
      <c r="B75" s="321"/>
      <c r="C75" s="321"/>
      <c r="D75"/>
      <c r="E75" s="241"/>
      <c r="F75" s="242"/>
      <c r="G75" s="256"/>
      <c r="H75"/>
      <c r="I75" s="244"/>
      <c r="J75" s="242"/>
      <c r="K75" s="256"/>
      <c r="L75" s="333"/>
      <c r="M75" s="241"/>
      <c r="N75" s="242"/>
      <c r="O75" s="256"/>
      <c r="P75"/>
      <c r="Q75" s="241"/>
      <c r="R75" s="242"/>
      <c r="S75" s="256"/>
      <c r="T75" s="10"/>
      <c r="U75" s="321"/>
    </row>
    <row r="76" spans="1:16378" s="52" customFormat="1">
      <c r="A76" s="294"/>
      <c r="B76"/>
      <c r="C76"/>
      <c r="D76"/>
      <c r="E76" s="241"/>
      <c r="F76" s="242"/>
      <c r="G76" s="256"/>
      <c r="H76"/>
      <c r="I76" s="244"/>
      <c r="J76" s="242"/>
      <c r="K76" s="256"/>
      <c r="L76" s="333"/>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4"/>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5"/>
      <c r="M78" s="248"/>
      <c r="N78" s="242"/>
      <c r="O78" s="256"/>
      <c r="P78" s="245"/>
      <c r="Q78" s="248"/>
      <c r="R78" s="242"/>
      <c r="S78" s="256"/>
    </row>
    <row r="79" spans="1:16378" ht="13.5" thickBot="1">
      <c r="A79" s="53"/>
      <c r="B79" s="53"/>
      <c r="C79" s="53"/>
      <c r="D79" s="249">
        <f t="shared" ref="D79:S79" si="35">SUM(D3:D78)</f>
        <v>1430220</v>
      </c>
      <c r="E79" s="250">
        <f t="shared" si="35"/>
        <v>1430220</v>
      </c>
      <c r="F79" s="251">
        <f t="shared" si="35"/>
        <v>0</v>
      </c>
      <c r="G79" s="287">
        <f t="shared" si="4"/>
        <v>0</v>
      </c>
      <c r="H79" s="249">
        <f>SUM(H3:H77)</f>
        <v>31459626.360000011</v>
      </c>
      <c r="I79" s="250">
        <f>SUM(I3:I77)</f>
        <v>31348056.110000007</v>
      </c>
      <c r="J79" s="251">
        <f t="shared" si="35"/>
        <v>111570.25000000003</v>
      </c>
      <c r="K79" s="288">
        <f>ROUND(J79/H79,10)</f>
        <v>3.5464581999999998E-3</v>
      </c>
      <c r="L79" s="336">
        <f>SUM(L3:L78)</f>
        <v>5918.4246979999989</v>
      </c>
      <c r="M79" s="250">
        <f t="shared" si="35"/>
        <v>5909.0499999999993</v>
      </c>
      <c r="N79" s="251">
        <f t="shared" si="35"/>
        <v>9.374697999999956</v>
      </c>
      <c r="O79" s="288">
        <f>ROUND(N79/L79,10)</f>
        <v>1.5839853000000001E-3</v>
      </c>
      <c r="P79" s="249">
        <f t="shared" si="35"/>
        <v>38783627.799999997</v>
      </c>
      <c r="Q79" s="250">
        <f t="shared" si="35"/>
        <v>38742929.57</v>
      </c>
      <c r="R79" s="251">
        <f t="shared" si="35"/>
        <v>40698.230000000141</v>
      </c>
      <c r="S79" s="317">
        <f t="shared" si="35"/>
        <v>2.56409677E-2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election activeCell="A4" sqref="A4"/>
    </sheetView>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776799.64</v>
      </c>
      <c r="D4">
        <v>776799.65</v>
      </c>
      <c r="E4" s="79">
        <f>C4-D4</f>
        <v>-1.0000000009313226E-2</v>
      </c>
      <c r="F4" s="265">
        <f>ROUND(E4/C4,10)</f>
        <v>-1.29E-8</v>
      </c>
      <c r="G4" s="80"/>
    </row>
    <row r="5" spans="1:16384" ht="13.9" customHeight="1">
      <c r="A5" t="s">
        <v>423</v>
      </c>
      <c r="B5" t="s">
        <v>424</v>
      </c>
      <c r="C5">
        <v>17901.38</v>
      </c>
      <c r="D5">
        <v>17827.330000000002</v>
      </c>
      <c r="E5" s="79">
        <f t="shared" ref="E5:E16" si="0">C5-D5</f>
        <v>74.049999999999272</v>
      </c>
      <c r="F5" s="265">
        <f t="shared" ref="F5:F18" si="1">ROUND(E5/C5,10)</f>
        <v>4.1365526000000001E-3</v>
      </c>
      <c r="G5" s="80"/>
    </row>
    <row r="6" spans="1:16384" ht="13.9" customHeight="1">
      <c r="A6" t="s">
        <v>425</v>
      </c>
      <c r="B6" t="s">
        <v>426</v>
      </c>
      <c r="C6">
        <v>36155.57</v>
      </c>
      <c r="D6">
        <v>36036.730000000003</v>
      </c>
      <c r="E6" s="79">
        <f t="shared" si="0"/>
        <v>118.83999999999651</v>
      </c>
      <c r="F6" s="265">
        <f t="shared" si="1"/>
        <v>3.2869071E-3</v>
      </c>
      <c r="G6" s="80"/>
    </row>
    <row r="7" spans="1:16384" ht="13.9" customHeight="1">
      <c r="A7" t="s">
        <v>427</v>
      </c>
      <c r="B7" t="s">
        <v>428</v>
      </c>
      <c r="C7">
        <v>6983.79</v>
      </c>
      <c r="D7">
        <v>6953.9</v>
      </c>
      <c r="E7" s="79">
        <f t="shared" si="0"/>
        <v>29.890000000000327</v>
      </c>
      <c r="F7" s="265">
        <f t="shared" si="1"/>
        <v>4.2799111000000004E-3</v>
      </c>
      <c r="G7" s="80"/>
    </row>
    <row r="8" spans="1:16384" ht="12.75">
      <c r="A8" t="s">
        <v>429</v>
      </c>
      <c r="B8" t="s">
        <v>430</v>
      </c>
      <c r="C8">
        <v>23581.16</v>
      </c>
      <c r="D8">
        <v>23513.41</v>
      </c>
      <c r="E8" s="79">
        <f t="shared" si="0"/>
        <v>67.75</v>
      </c>
      <c r="F8" s="265">
        <f t="shared" si="1"/>
        <v>2.8730562999999998E-3</v>
      </c>
    </row>
    <row r="9" spans="1:16384" ht="12.75">
      <c r="A9" t="s">
        <v>431</v>
      </c>
      <c r="B9" t="s">
        <v>432</v>
      </c>
      <c r="C9">
        <v>111068.02</v>
      </c>
      <c r="D9">
        <v>110910.67</v>
      </c>
      <c r="E9" s="79">
        <f t="shared" si="0"/>
        <v>157.35000000000582</v>
      </c>
      <c r="F9" s="265">
        <f t="shared" si="1"/>
        <v>1.4166993999999999E-3</v>
      </c>
      <c r="G9" s="71"/>
    </row>
    <row r="10" spans="1:16384" ht="12.75">
      <c r="A10" t="s">
        <v>433</v>
      </c>
      <c r="B10" t="s">
        <v>434</v>
      </c>
      <c r="C10">
        <v>14234.93</v>
      </c>
      <c r="D10">
        <v>14223.73</v>
      </c>
      <c r="E10" s="79">
        <f>C10-D10</f>
        <v>11.200000000000728</v>
      </c>
      <c r="F10" s="265">
        <f t="shared" si="1"/>
        <v>7.86797E-4</v>
      </c>
      <c r="G10" s="71"/>
    </row>
    <row r="11" spans="1:16384" ht="12.75">
      <c r="A11" t="s">
        <v>435</v>
      </c>
      <c r="B11" t="s">
        <v>436</v>
      </c>
      <c r="C11">
        <v>23969.5</v>
      </c>
      <c r="D11">
        <v>23903.75</v>
      </c>
      <c r="E11" s="79">
        <f>C11-D11</f>
        <v>65.75</v>
      </c>
      <c r="F11" s="265">
        <f t="shared" si="1"/>
        <v>2.7430693E-3</v>
      </c>
      <c r="G11" s="71"/>
    </row>
    <row r="12" spans="1:16384" ht="12.75">
      <c r="A12" t="s">
        <v>437</v>
      </c>
      <c r="B12" t="s">
        <v>438</v>
      </c>
      <c r="C12">
        <v>6014.69</v>
      </c>
      <c r="D12">
        <v>6001.56</v>
      </c>
      <c r="E12" s="79">
        <f>C12-D12</f>
        <v>13.1299999999992</v>
      </c>
      <c r="F12" s="265">
        <f>ROUND(E12/C12,10)</f>
        <v>2.1829886000000001E-3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1016708.68</v>
      </c>
      <c r="D18" s="84">
        <f>SUM(D4:D17)</f>
        <v>1016170.7300000001</v>
      </c>
      <c r="E18" s="84">
        <f>SUM(E4:E17)</f>
        <v>537.94999999999254</v>
      </c>
      <c r="F18" s="265">
        <f t="shared" si="1"/>
        <v>5.2910930000000004E-4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5"/>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427</v>
      </c>
      <c r="C2" s="321">
        <v>599933900</v>
      </c>
      <c r="D2" t="s">
        <v>331</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277</v>
      </c>
      <c r="B3" t="s">
        <v>427</v>
      </c>
      <c r="C3" s="321" t="s">
        <v>323</v>
      </c>
      <c r="D3" t="s">
        <v>324</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57" si="4">M3-N3</f>
        <v>0</v>
      </c>
      <c r="P3" s="279" t="e">
        <f t="shared" ref="P3:P57" si="5">ROUND(O3/M3,10)</f>
        <v>#DIV/0!</v>
      </c>
      <c r="Q3">
        <v>0</v>
      </c>
      <c r="R3">
        <v>0</v>
      </c>
      <c r="S3" s="263">
        <f t="shared" ref="S3:S57" si="6">Q3-R3</f>
        <v>0</v>
      </c>
      <c r="T3" s="279" t="e">
        <f t="shared" ref="T3:T57" si="7">ROUND(S3/Q3,10)</f>
        <v>#DIV/0!</v>
      </c>
      <c r="U3" s="158"/>
    </row>
    <row r="4" spans="1:24" s="69" customFormat="1" ht="12.75">
      <c r="A4" t="s">
        <v>277</v>
      </c>
      <c r="B4" t="s">
        <v>427</v>
      </c>
      <c r="C4" s="321">
        <v>599933900</v>
      </c>
      <c r="D4" t="s">
        <v>331</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277</v>
      </c>
      <c r="B5" t="s">
        <v>427</v>
      </c>
      <c r="C5" s="321">
        <v>403187909</v>
      </c>
      <c r="D5" t="s">
        <v>333</v>
      </c>
      <c r="E5">
        <v>15175</v>
      </c>
      <c r="F5">
        <v>15175</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277</v>
      </c>
      <c r="B6" t="s">
        <v>431</v>
      </c>
      <c r="C6" s="321">
        <v>626986905</v>
      </c>
      <c r="D6" t="s">
        <v>337</v>
      </c>
      <c r="E6">
        <v>14000</v>
      </c>
      <c r="F6">
        <v>14000</v>
      </c>
      <c r="G6" s="263">
        <f t="shared" ref="G6:G19" si="12">E6-F6</f>
        <v>0</v>
      </c>
      <c r="H6" s="279">
        <f t="shared" ref="H6:H19" si="13">ROUND(G6/E6,10)</f>
        <v>0</v>
      </c>
      <c r="I6">
        <v>1104.77</v>
      </c>
      <c r="J6">
        <v>1104.77</v>
      </c>
      <c r="K6" s="263">
        <f t="shared" si="10"/>
        <v>0</v>
      </c>
      <c r="L6" s="279">
        <f t="shared" si="11"/>
        <v>0</v>
      </c>
      <c r="M6">
        <v>0</v>
      </c>
      <c r="N6">
        <v>0</v>
      </c>
      <c r="O6" s="263">
        <f t="shared" si="4"/>
        <v>0</v>
      </c>
      <c r="P6" s="279" t="e">
        <f t="shared" si="5"/>
        <v>#DIV/0!</v>
      </c>
      <c r="Q6">
        <v>20.74</v>
      </c>
      <c r="R6">
        <v>20.74</v>
      </c>
      <c r="S6" s="263">
        <f t="shared" si="6"/>
        <v>0</v>
      </c>
      <c r="T6" s="279">
        <f t="shared" si="7"/>
        <v>0</v>
      </c>
      <c r="U6" s="158"/>
    </row>
    <row r="7" spans="1:24" s="69" customFormat="1" ht="12.75">
      <c r="A7" t="s">
        <v>277</v>
      </c>
      <c r="B7" t="s">
        <v>427</v>
      </c>
      <c r="C7" s="321">
        <v>403197908</v>
      </c>
      <c r="D7" t="s">
        <v>343</v>
      </c>
      <c r="E7">
        <v>1495</v>
      </c>
      <c r="F7">
        <v>1495</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277</v>
      </c>
      <c r="B8" t="s">
        <v>427</v>
      </c>
      <c r="C8" s="321">
        <v>403197908</v>
      </c>
      <c r="D8" t="s">
        <v>343</v>
      </c>
      <c r="E8">
        <v>1930</v>
      </c>
      <c r="F8">
        <v>1930</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277</v>
      </c>
      <c r="B9" t="s">
        <v>427</v>
      </c>
      <c r="C9" s="321">
        <v>403197908</v>
      </c>
      <c r="D9" t="s">
        <v>343</v>
      </c>
      <c r="E9">
        <v>2330</v>
      </c>
      <c r="F9">
        <v>2330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277</v>
      </c>
      <c r="B10" t="s">
        <v>427</v>
      </c>
      <c r="C10" s="321">
        <v>474184900</v>
      </c>
      <c r="D10" t="s">
        <v>344</v>
      </c>
      <c r="E10">
        <v>3329</v>
      </c>
      <c r="F10">
        <v>3329</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277</v>
      </c>
      <c r="B11" t="s">
        <v>427</v>
      </c>
      <c r="C11" s="321">
        <v>474184900</v>
      </c>
      <c r="D11" t="s">
        <v>344</v>
      </c>
      <c r="E11">
        <v>4299</v>
      </c>
      <c r="F11">
        <v>4299</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277</v>
      </c>
      <c r="B12" t="s">
        <v>427</v>
      </c>
      <c r="C12" s="321">
        <v>474184900</v>
      </c>
      <c r="D12" t="s">
        <v>344</v>
      </c>
      <c r="E12">
        <v>5099</v>
      </c>
      <c r="F12">
        <v>5099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277</v>
      </c>
      <c r="B13" t="s">
        <v>427</v>
      </c>
      <c r="C13" s="321">
        <v>474184900</v>
      </c>
      <c r="D13" t="s">
        <v>344</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277</v>
      </c>
      <c r="B14" t="s">
        <v>427</v>
      </c>
      <c r="C14" s="321">
        <v>533004909</v>
      </c>
      <c r="D14" t="s">
        <v>345</v>
      </c>
      <c r="E14">
        <v>4379</v>
      </c>
      <c r="F14">
        <v>4379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277</v>
      </c>
      <c r="B15" t="s">
        <v>427</v>
      </c>
      <c r="C15" s="321">
        <v>533004909</v>
      </c>
      <c r="D15" t="s">
        <v>345</v>
      </c>
      <c r="E15">
        <v>6807</v>
      </c>
      <c r="F15">
        <v>6807</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277</v>
      </c>
      <c r="B16" t="s">
        <v>427</v>
      </c>
      <c r="C16" s="321">
        <v>533004909</v>
      </c>
      <c r="D16" t="s">
        <v>345</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277</v>
      </c>
      <c r="B17" t="s">
        <v>427</v>
      </c>
      <c r="C17" s="321">
        <v>545831901</v>
      </c>
      <c r="D17" t="s">
        <v>439</v>
      </c>
      <c r="E17">
        <v>6185</v>
      </c>
      <c r="F17">
        <v>6185</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277</v>
      </c>
      <c r="B18" t="s">
        <v>427</v>
      </c>
      <c r="C18" s="321">
        <v>575035902</v>
      </c>
      <c r="D18" t="s">
        <v>440</v>
      </c>
      <c r="E18">
        <v>16586</v>
      </c>
      <c r="F18">
        <v>16586</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277</v>
      </c>
      <c r="B19" t="s">
        <v>427</v>
      </c>
      <c r="C19" s="321">
        <v>575035902</v>
      </c>
      <c r="D19" t="s">
        <v>440</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277</v>
      </c>
      <c r="B20" t="s">
        <v>427</v>
      </c>
      <c r="C20" s="321">
        <v>575035902</v>
      </c>
      <c r="D20" t="s">
        <v>440</v>
      </c>
      <c r="E20">
        <v>21421</v>
      </c>
      <c r="F20">
        <v>21421</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277</v>
      </c>
      <c r="B21" t="s">
        <v>427</v>
      </c>
      <c r="C21" s="321">
        <v>588950907</v>
      </c>
      <c r="D21" t="s">
        <v>354</v>
      </c>
      <c r="E21">
        <v>26729</v>
      </c>
      <c r="F21">
        <v>26729</v>
      </c>
      <c r="G21" s="263">
        <f t="shared" ref="G21:G57" si="16">E21-F21</f>
        <v>0</v>
      </c>
      <c r="H21" s="279">
        <f t="shared" ref="H21:H57" si="17">ROUND(G21/E21,10)</f>
        <v>0</v>
      </c>
      <c r="I21">
        <v>0</v>
      </c>
      <c r="J21">
        <v>0</v>
      </c>
      <c r="K21" s="263">
        <f t="shared" ref="K21:K57" si="18">I21-J21</f>
        <v>0</v>
      </c>
      <c r="L21" s="279" t="e">
        <f t="shared" ref="L21:L5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277</v>
      </c>
      <c r="B22" t="s">
        <v>427</v>
      </c>
      <c r="C22" s="321">
        <v>588950907</v>
      </c>
      <c r="D22" t="s">
        <v>354</v>
      </c>
      <c r="E22">
        <v>26729</v>
      </c>
      <c r="F22">
        <v>26729</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277</v>
      </c>
      <c r="B23" t="s">
        <v>441</v>
      </c>
      <c r="C23" s="321">
        <v>803054204</v>
      </c>
      <c r="D23" t="s">
        <v>360</v>
      </c>
      <c r="E23">
        <v>3900</v>
      </c>
      <c r="F23">
        <v>3900</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277</v>
      </c>
      <c r="B24" t="s">
        <v>441</v>
      </c>
      <c r="C24" s="321">
        <v>803054204</v>
      </c>
      <c r="D24" t="s">
        <v>360</v>
      </c>
      <c r="E24">
        <v>5050</v>
      </c>
      <c r="F24">
        <v>5050</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277</v>
      </c>
      <c r="B25" t="s">
        <v>441</v>
      </c>
      <c r="C25" s="321">
        <v>803054204</v>
      </c>
      <c r="D25" t="s">
        <v>360</v>
      </c>
      <c r="E25">
        <v>8380</v>
      </c>
      <c r="F25">
        <v>8380</v>
      </c>
      <c r="G25" s="263">
        <f t="shared" si="16"/>
        <v>0</v>
      </c>
      <c r="H25" s="279">
        <f t="shared" si="17"/>
        <v>0</v>
      </c>
      <c r="I25">
        <v>0</v>
      </c>
      <c r="J25">
        <v>0</v>
      </c>
      <c r="K25" s="263">
        <f t="shared" si="18"/>
        <v>0</v>
      </c>
      <c r="L25" s="279" t="e">
        <f t="shared" si="19"/>
        <v>#DIV/0!</v>
      </c>
      <c r="M25">
        <v>0</v>
      </c>
      <c r="N25">
        <v>0</v>
      </c>
      <c r="O25" s="263">
        <f t="shared" si="4"/>
        <v>0</v>
      </c>
      <c r="P25" s="279" t="e">
        <f t="shared" si="5"/>
        <v>#DIV/0!</v>
      </c>
      <c r="Q25">
        <v>0</v>
      </c>
      <c r="R25">
        <v>0</v>
      </c>
      <c r="S25" s="263">
        <f t="shared" si="6"/>
        <v>0</v>
      </c>
      <c r="T25" s="279" t="e">
        <f t="shared" si="7"/>
        <v>#DIV/0!</v>
      </c>
      <c r="U25" s="158"/>
    </row>
    <row r="26" spans="1:21" s="69" customFormat="1" ht="12.75">
      <c r="A26" t="s">
        <v>277</v>
      </c>
      <c r="B26" t="s">
        <v>441</v>
      </c>
      <c r="C26" s="321">
        <v>803054204</v>
      </c>
      <c r="D26" t="s">
        <v>360</v>
      </c>
      <c r="E26">
        <v>6980</v>
      </c>
      <c r="F26">
        <v>6980</v>
      </c>
      <c r="G26" s="263">
        <f t="shared" si="16"/>
        <v>0</v>
      </c>
      <c r="H26" s="279">
        <f t="shared" si="17"/>
        <v>0</v>
      </c>
      <c r="I26">
        <v>0</v>
      </c>
      <c r="J26">
        <v>0</v>
      </c>
      <c r="K26" s="263">
        <f t="shared" si="18"/>
        <v>0</v>
      </c>
      <c r="L26" s="279" t="e">
        <f t="shared" si="19"/>
        <v>#DIV/0!</v>
      </c>
      <c r="M26">
        <v>0</v>
      </c>
      <c r="N26">
        <v>0</v>
      </c>
      <c r="O26" s="263">
        <f t="shared" si="4"/>
        <v>0</v>
      </c>
      <c r="P26" s="279" t="e">
        <f t="shared" si="5"/>
        <v>#DIV/0!</v>
      </c>
      <c r="Q26">
        <v>0</v>
      </c>
      <c r="R26">
        <v>0</v>
      </c>
      <c r="S26" s="263">
        <f t="shared" si="6"/>
        <v>0</v>
      </c>
      <c r="T26" s="279" t="e">
        <f t="shared" si="7"/>
        <v>#DIV/0!</v>
      </c>
      <c r="U26" s="158"/>
    </row>
    <row r="27" spans="1:21" s="69" customFormat="1" ht="12.75">
      <c r="A27" t="s">
        <v>277</v>
      </c>
      <c r="B27" t="s">
        <v>441</v>
      </c>
      <c r="C27" s="321" t="s">
        <v>368</v>
      </c>
      <c r="D27" t="s">
        <v>369</v>
      </c>
      <c r="E27">
        <v>0</v>
      </c>
      <c r="F27">
        <v>0</v>
      </c>
      <c r="G27" s="263">
        <f t="shared" si="16"/>
        <v>0</v>
      </c>
      <c r="H27" s="279" t="e">
        <f t="shared" si="17"/>
        <v>#DIV/0!</v>
      </c>
      <c r="I27">
        <v>0.01</v>
      </c>
      <c r="J27">
        <v>0.01</v>
      </c>
      <c r="K27" s="263">
        <f t="shared" si="18"/>
        <v>0</v>
      </c>
      <c r="L27" s="279">
        <f t="shared" si="19"/>
        <v>0</v>
      </c>
      <c r="M27">
        <v>0</v>
      </c>
      <c r="N27">
        <v>0</v>
      </c>
      <c r="O27" s="263">
        <f t="shared" si="4"/>
        <v>0</v>
      </c>
      <c r="P27" s="279" t="e">
        <f t="shared" si="5"/>
        <v>#DIV/0!</v>
      </c>
      <c r="Q27">
        <v>0</v>
      </c>
      <c r="R27">
        <v>0</v>
      </c>
      <c r="S27" s="263">
        <f t="shared" si="6"/>
        <v>0</v>
      </c>
      <c r="T27" s="279" t="e">
        <f t="shared" si="7"/>
        <v>#DIV/0!</v>
      </c>
      <c r="U27" s="158"/>
    </row>
    <row r="28" spans="1:21" s="69" customFormat="1" ht="12.75">
      <c r="A28" t="s">
        <v>277</v>
      </c>
      <c r="B28" t="s">
        <v>425</v>
      </c>
      <c r="C28" s="321">
        <v>712459908</v>
      </c>
      <c r="D28" t="s">
        <v>370</v>
      </c>
      <c r="E28">
        <v>3260</v>
      </c>
      <c r="F28">
        <v>3260</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277</v>
      </c>
      <c r="B29" t="s">
        <v>425</v>
      </c>
      <c r="C29" s="321">
        <v>712459908</v>
      </c>
      <c r="D29" t="s">
        <v>370</v>
      </c>
      <c r="E29">
        <v>1781</v>
      </c>
      <c r="F29">
        <v>1781</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277</v>
      </c>
      <c r="B30" t="s">
        <v>425</v>
      </c>
      <c r="C30" s="321">
        <v>712459908</v>
      </c>
      <c r="D30" t="s">
        <v>370</v>
      </c>
      <c r="E30">
        <v>3260</v>
      </c>
      <c r="F30">
        <v>3260</v>
      </c>
      <c r="G30" s="263">
        <f t="shared" si="16"/>
        <v>0</v>
      </c>
      <c r="H30" s="279">
        <f t="shared" si="17"/>
        <v>0</v>
      </c>
      <c r="I30">
        <v>0</v>
      </c>
      <c r="J30">
        <v>0</v>
      </c>
      <c r="K30" s="263">
        <f t="shared" si="18"/>
        <v>0</v>
      </c>
      <c r="L30" s="279" t="e">
        <f t="shared" si="19"/>
        <v>#DIV/0!</v>
      </c>
      <c r="M30">
        <v>0</v>
      </c>
      <c r="N30">
        <v>0</v>
      </c>
      <c r="O30" s="263">
        <f t="shared" si="4"/>
        <v>0</v>
      </c>
      <c r="P30" s="279" t="e">
        <f t="shared" si="5"/>
        <v>#DIV/0!</v>
      </c>
      <c r="Q30">
        <v>0</v>
      </c>
      <c r="R30">
        <v>0</v>
      </c>
      <c r="S30" s="263">
        <f t="shared" si="6"/>
        <v>0</v>
      </c>
      <c r="T30" s="279" t="e">
        <f t="shared" si="7"/>
        <v>#DIV/0!</v>
      </c>
      <c r="U30" s="158"/>
    </row>
    <row r="31" spans="1:21" s="69" customFormat="1" ht="12.75">
      <c r="A31" t="s">
        <v>277</v>
      </c>
      <c r="B31" t="s">
        <v>425</v>
      </c>
      <c r="C31" s="321">
        <v>717158901</v>
      </c>
      <c r="D31" t="s">
        <v>371</v>
      </c>
      <c r="E31">
        <v>25642</v>
      </c>
      <c r="F31">
        <v>25642</v>
      </c>
      <c r="G31" s="263">
        <f t="shared" si="16"/>
        <v>0</v>
      </c>
      <c r="H31" s="279">
        <f t="shared" si="17"/>
        <v>0</v>
      </c>
      <c r="I31">
        <v>0</v>
      </c>
      <c r="J31">
        <v>0</v>
      </c>
      <c r="K31" s="263">
        <f t="shared" si="18"/>
        <v>0</v>
      </c>
      <c r="L31" s="279" t="e">
        <f t="shared" si="19"/>
        <v>#DIV/0!</v>
      </c>
      <c r="M31">
        <v>0</v>
      </c>
      <c r="N31">
        <v>0</v>
      </c>
      <c r="O31" s="263">
        <f t="shared" si="4"/>
        <v>0</v>
      </c>
      <c r="P31" s="279" t="e">
        <f t="shared" si="5"/>
        <v>#DIV/0!</v>
      </c>
      <c r="Q31">
        <v>0</v>
      </c>
      <c r="R31">
        <v>0</v>
      </c>
      <c r="S31" s="263">
        <f t="shared" si="6"/>
        <v>0</v>
      </c>
      <c r="T31" s="279" t="e">
        <f t="shared" si="7"/>
        <v>#DIV/0!</v>
      </c>
      <c r="U31" s="158"/>
    </row>
    <row r="32" spans="1:21" s="69" customFormat="1" ht="12.75">
      <c r="A32" t="s">
        <v>277</v>
      </c>
      <c r="B32" t="s">
        <v>425</v>
      </c>
      <c r="C32" s="321">
        <v>733337901</v>
      </c>
      <c r="D32" t="s">
        <v>372</v>
      </c>
      <c r="E32">
        <v>3335</v>
      </c>
      <c r="F32">
        <v>3335</v>
      </c>
      <c r="G32" s="263">
        <f t="shared" si="16"/>
        <v>0</v>
      </c>
      <c r="H32" s="279">
        <f t="shared" si="17"/>
        <v>0</v>
      </c>
      <c r="I32">
        <v>0</v>
      </c>
      <c r="J32">
        <v>0</v>
      </c>
      <c r="K32" s="263">
        <f t="shared" si="18"/>
        <v>0</v>
      </c>
      <c r="L32" s="279" t="e">
        <f t="shared" si="19"/>
        <v>#DIV/0!</v>
      </c>
      <c r="M32">
        <v>0</v>
      </c>
      <c r="N32">
        <v>0</v>
      </c>
      <c r="O32" s="263">
        <f t="shared" si="4"/>
        <v>0</v>
      </c>
      <c r="P32" s="279" t="e">
        <f t="shared" si="5"/>
        <v>#DIV/0!</v>
      </c>
      <c r="Q32">
        <v>0</v>
      </c>
      <c r="R32">
        <v>0</v>
      </c>
      <c r="S32" s="263">
        <f t="shared" si="6"/>
        <v>0</v>
      </c>
      <c r="T32" s="279" t="e">
        <f t="shared" si="7"/>
        <v>#DIV/0!</v>
      </c>
      <c r="U32" s="158"/>
    </row>
    <row r="33" spans="1:21" s="69" customFormat="1" ht="12.75">
      <c r="A33" t="s">
        <v>277</v>
      </c>
      <c r="B33" t="s">
        <v>427</v>
      </c>
      <c r="C33" s="321" t="s">
        <v>385</v>
      </c>
      <c r="D33" t="s">
        <v>386</v>
      </c>
      <c r="E33">
        <v>2852</v>
      </c>
      <c r="F33">
        <v>2852</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277</v>
      </c>
      <c r="B34" t="s">
        <v>427</v>
      </c>
      <c r="C34" s="321" t="s">
        <v>385</v>
      </c>
      <c r="D34" t="s">
        <v>386</v>
      </c>
      <c r="E34">
        <v>3682</v>
      </c>
      <c r="F34">
        <v>3682</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277</v>
      </c>
      <c r="B35" t="s">
        <v>427</v>
      </c>
      <c r="C35" s="321" t="s">
        <v>385</v>
      </c>
      <c r="D35" t="s">
        <v>386</v>
      </c>
      <c r="E35">
        <v>8805</v>
      </c>
      <c r="F35">
        <v>8805</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277</v>
      </c>
      <c r="B36" t="s">
        <v>427</v>
      </c>
      <c r="C36" s="321" t="s">
        <v>385</v>
      </c>
      <c r="D36" t="s">
        <v>386</v>
      </c>
      <c r="E36">
        <v>8805</v>
      </c>
      <c r="F36">
        <v>8805</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277</v>
      </c>
      <c r="B37" t="s">
        <v>425</v>
      </c>
      <c r="C37" s="321" t="s">
        <v>397</v>
      </c>
      <c r="D37" t="s">
        <v>398</v>
      </c>
      <c r="E37">
        <v>6140</v>
      </c>
      <c r="F37">
        <v>6140</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277</v>
      </c>
      <c r="B38" t="s">
        <v>441</v>
      </c>
      <c r="C38" s="321" t="s">
        <v>399</v>
      </c>
      <c r="D38" t="s">
        <v>400</v>
      </c>
      <c r="E38">
        <v>25300</v>
      </c>
      <c r="F38">
        <v>25300</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277</v>
      </c>
      <c r="B39" t="s">
        <v>441</v>
      </c>
      <c r="C39" s="321" t="s">
        <v>409</v>
      </c>
      <c r="D39" t="s">
        <v>410</v>
      </c>
      <c r="E39">
        <v>3750</v>
      </c>
      <c r="F39">
        <v>3750</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277</v>
      </c>
      <c r="B40" t="s">
        <v>441</v>
      </c>
      <c r="C40" s="321" t="s">
        <v>409</v>
      </c>
      <c r="D40" t="s">
        <v>410</v>
      </c>
      <c r="E40">
        <v>4450</v>
      </c>
      <c r="F40">
        <v>4450</v>
      </c>
      <c r="G40" s="263">
        <f t="shared" ref="G40:G49" si="20">E40-F40</f>
        <v>0</v>
      </c>
      <c r="H40" s="279">
        <f t="shared" ref="H40:H49" si="21">ROUND(G40/E40,10)</f>
        <v>0</v>
      </c>
      <c r="I40">
        <v>0</v>
      </c>
      <c r="J40">
        <v>0</v>
      </c>
      <c r="K40" s="263">
        <f t="shared" ref="K40:K49" si="22">I40-J40</f>
        <v>0</v>
      </c>
      <c r="L40" s="279" t="e">
        <f t="shared" ref="L40:L49" si="23">ROUND(K40/I40,10)</f>
        <v>#DIV/0!</v>
      </c>
      <c r="M40">
        <v>0</v>
      </c>
      <c r="N40">
        <v>0</v>
      </c>
      <c r="O40" s="263">
        <f t="shared" ref="O40:O49" si="24">M40-N40</f>
        <v>0</v>
      </c>
      <c r="P40" s="279" t="e">
        <f t="shared" ref="P40:P49" si="25">ROUND(O40/M40,10)</f>
        <v>#DIV/0!</v>
      </c>
      <c r="Q40">
        <v>0</v>
      </c>
      <c r="R40">
        <v>0</v>
      </c>
      <c r="S40" s="263">
        <f t="shared" ref="S40:S49" si="26">Q40-R40</f>
        <v>0</v>
      </c>
      <c r="T40" s="279" t="e">
        <f t="shared" ref="T40:T49" si="27">ROUND(S40/Q40,10)</f>
        <v>#DIV/0!</v>
      </c>
      <c r="U40" s="158"/>
    </row>
    <row r="41" spans="1:21" s="69" customFormat="1" ht="12.75">
      <c r="A41" t="s">
        <v>277</v>
      </c>
      <c r="B41" t="s">
        <v>441</v>
      </c>
      <c r="C41" s="321" t="s">
        <v>409</v>
      </c>
      <c r="D41" t="s">
        <v>410</v>
      </c>
      <c r="E41">
        <v>3750</v>
      </c>
      <c r="F41">
        <v>3750</v>
      </c>
      <c r="G41" s="263">
        <f t="shared" si="20"/>
        <v>0</v>
      </c>
      <c r="H41" s="279">
        <f t="shared" si="21"/>
        <v>0</v>
      </c>
      <c r="I41">
        <v>0</v>
      </c>
      <c r="J41">
        <v>0</v>
      </c>
      <c r="K41" s="263">
        <f t="shared" si="22"/>
        <v>0</v>
      </c>
      <c r="L41" s="279" t="e">
        <f t="shared" si="23"/>
        <v>#DIV/0!</v>
      </c>
      <c r="M41">
        <v>0</v>
      </c>
      <c r="N41">
        <v>0</v>
      </c>
      <c r="O41" s="263">
        <f t="shared" si="24"/>
        <v>0</v>
      </c>
      <c r="P41" s="279" t="e">
        <f t="shared" si="25"/>
        <v>#DIV/0!</v>
      </c>
      <c r="Q41">
        <v>0</v>
      </c>
      <c r="R41">
        <v>0</v>
      </c>
      <c r="S41" s="263">
        <f t="shared" si="26"/>
        <v>0</v>
      </c>
      <c r="T41" s="279" t="e">
        <f t="shared" si="27"/>
        <v>#DIV/0!</v>
      </c>
      <c r="U41" s="158"/>
    </row>
    <row r="42" spans="1:21" s="69" customFormat="1" ht="12.75">
      <c r="A42" t="s">
        <v>277</v>
      </c>
      <c r="B42" t="s">
        <v>441</v>
      </c>
      <c r="C42" s="321">
        <v>759530108</v>
      </c>
      <c r="D42" t="s">
        <v>317</v>
      </c>
      <c r="E42">
        <v>33500</v>
      </c>
      <c r="F42">
        <v>33500</v>
      </c>
      <c r="G42" s="263">
        <f t="shared" si="20"/>
        <v>0</v>
      </c>
      <c r="H42" s="279">
        <f t="shared" si="21"/>
        <v>0</v>
      </c>
      <c r="I42">
        <v>5777.44</v>
      </c>
      <c r="J42">
        <v>5777.44</v>
      </c>
      <c r="K42" s="263">
        <f t="shared" si="22"/>
        <v>0</v>
      </c>
      <c r="L42" s="279">
        <f t="shared" si="23"/>
        <v>0</v>
      </c>
      <c r="M42">
        <v>0</v>
      </c>
      <c r="N42">
        <v>0</v>
      </c>
      <c r="O42" s="263">
        <f t="shared" si="24"/>
        <v>0</v>
      </c>
      <c r="P42" s="279" t="e">
        <f t="shared" si="25"/>
        <v>#DIV/0!</v>
      </c>
      <c r="Q42">
        <v>0</v>
      </c>
      <c r="R42">
        <v>0</v>
      </c>
      <c r="S42" s="263">
        <f t="shared" si="26"/>
        <v>0</v>
      </c>
      <c r="T42" s="279" t="e">
        <f t="shared" si="27"/>
        <v>#DIV/0!</v>
      </c>
      <c r="U42" s="158"/>
    </row>
    <row r="43" spans="1:21" s="69" customFormat="1" ht="12.75">
      <c r="A43" t="s">
        <v>277</v>
      </c>
      <c r="B43" t="s">
        <v>441</v>
      </c>
      <c r="C43" s="321" t="s">
        <v>318</v>
      </c>
      <c r="D43" t="s">
        <v>319</v>
      </c>
      <c r="E43">
        <v>3197.998</v>
      </c>
      <c r="F43">
        <v>3197.998</v>
      </c>
      <c r="G43" s="263">
        <f t="shared" si="20"/>
        <v>0</v>
      </c>
      <c r="H43" s="279">
        <f t="shared" si="21"/>
        <v>0</v>
      </c>
      <c r="I43">
        <v>3722.47</v>
      </c>
      <c r="J43">
        <v>3722.47</v>
      </c>
      <c r="K43" s="263">
        <f t="shared" si="22"/>
        <v>0</v>
      </c>
      <c r="L43" s="279">
        <f t="shared" si="23"/>
        <v>0</v>
      </c>
      <c r="M43">
        <v>0</v>
      </c>
      <c r="N43">
        <v>0</v>
      </c>
      <c r="O43" s="263">
        <f t="shared" si="24"/>
        <v>0</v>
      </c>
      <c r="P43" s="279" t="e">
        <f t="shared" si="25"/>
        <v>#DIV/0!</v>
      </c>
      <c r="Q43">
        <v>0</v>
      </c>
      <c r="R43">
        <v>0</v>
      </c>
      <c r="S43" s="263">
        <f t="shared" si="26"/>
        <v>0</v>
      </c>
      <c r="T43" s="279" t="e">
        <f t="shared" si="27"/>
        <v>#DIV/0!</v>
      </c>
      <c r="U43" s="158"/>
    </row>
    <row r="44" spans="1:21" s="69" customFormat="1" ht="12.75">
      <c r="A44" t="s">
        <v>277</v>
      </c>
      <c r="B44" t="s">
        <v>427</v>
      </c>
      <c r="C44" s="321" t="s">
        <v>442</v>
      </c>
      <c r="D44" t="s">
        <v>443</v>
      </c>
      <c r="E44">
        <v>5691</v>
      </c>
      <c r="F44">
        <v>5691</v>
      </c>
      <c r="G44" s="263">
        <f t="shared" si="20"/>
        <v>0</v>
      </c>
      <c r="H44" s="279">
        <f t="shared" si="21"/>
        <v>0</v>
      </c>
      <c r="I44">
        <v>0</v>
      </c>
      <c r="J44">
        <v>0</v>
      </c>
      <c r="K44" s="263">
        <f t="shared" si="22"/>
        <v>0</v>
      </c>
      <c r="L44" s="279" t="e">
        <f t="shared" si="23"/>
        <v>#DIV/0!</v>
      </c>
      <c r="M44">
        <v>0</v>
      </c>
      <c r="N44">
        <v>0</v>
      </c>
      <c r="O44" s="263">
        <f t="shared" si="24"/>
        <v>0</v>
      </c>
      <c r="P44" s="279" t="e">
        <f t="shared" si="25"/>
        <v>#DIV/0!</v>
      </c>
      <c r="Q44">
        <v>0</v>
      </c>
      <c r="R44">
        <v>0</v>
      </c>
      <c r="S44" s="263">
        <f t="shared" si="26"/>
        <v>0</v>
      </c>
      <c r="T44" s="279" t="e">
        <f t="shared" si="27"/>
        <v>#DIV/0!</v>
      </c>
      <c r="U44" s="158"/>
    </row>
    <row r="45" spans="1:21" s="69" customFormat="1" ht="12.75">
      <c r="A45" t="s">
        <v>277</v>
      </c>
      <c r="B45" t="s">
        <v>427</v>
      </c>
      <c r="C45" s="321" t="s">
        <v>323</v>
      </c>
      <c r="D45" t="s">
        <v>324</v>
      </c>
      <c r="E45">
        <v>5497</v>
      </c>
      <c r="F45">
        <v>5497</v>
      </c>
      <c r="G45" s="263">
        <f t="shared" si="20"/>
        <v>0</v>
      </c>
      <c r="H45" s="279">
        <f t="shared" si="21"/>
        <v>0</v>
      </c>
      <c r="I45">
        <v>0</v>
      </c>
      <c r="J45">
        <v>0</v>
      </c>
      <c r="K45" s="263">
        <f t="shared" si="22"/>
        <v>0</v>
      </c>
      <c r="L45" s="279" t="e">
        <f t="shared" si="23"/>
        <v>#DIV/0!</v>
      </c>
      <c r="M45">
        <v>0</v>
      </c>
      <c r="N45">
        <v>0</v>
      </c>
      <c r="O45" s="263">
        <f t="shared" si="24"/>
        <v>0</v>
      </c>
      <c r="P45" s="279" t="e">
        <f t="shared" si="25"/>
        <v>#DIV/0!</v>
      </c>
      <c r="Q45">
        <v>0</v>
      </c>
      <c r="R45">
        <v>0</v>
      </c>
      <c r="S45" s="263">
        <f t="shared" si="26"/>
        <v>0</v>
      </c>
      <c r="T45" s="279" t="e">
        <f t="shared" si="27"/>
        <v>#DIV/0!</v>
      </c>
      <c r="U45" s="158"/>
    </row>
    <row r="46" spans="1:21" s="69" customFormat="1" ht="12.75">
      <c r="A46" t="s">
        <v>277</v>
      </c>
      <c r="B46" t="s">
        <v>427</v>
      </c>
      <c r="C46" s="321" t="s">
        <v>323</v>
      </c>
      <c r="D46" t="s">
        <v>324</v>
      </c>
      <c r="E46">
        <v>5497</v>
      </c>
      <c r="F46">
        <v>5497</v>
      </c>
      <c r="G46" s="263">
        <f t="shared" si="20"/>
        <v>0</v>
      </c>
      <c r="H46" s="279">
        <f t="shared" si="21"/>
        <v>0</v>
      </c>
      <c r="I46">
        <v>0</v>
      </c>
      <c r="J46">
        <v>0</v>
      </c>
      <c r="K46" s="263">
        <f t="shared" si="22"/>
        <v>0</v>
      </c>
      <c r="L46" s="279" t="e">
        <f t="shared" si="23"/>
        <v>#DIV/0!</v>
      </c>
      <c r="M46">
        <v>0</v>
      </c>
      <c r="N46">
        <v>0</v>
      </c>
      <c r="O46" s="263">
        <f t="shared" si="24"/>
        <v>0</v>
      </c>
      <c r="P46" s="279" t="e">
        <f t="shared" si="25"/>
        <v>#DIV/0!</v>
      </c>
      <c r="Q46">
        <v>0</v>
      </c>
      <c r="R46">
        <v>0</v>
      </c>
      <c r="S46" s="263">
        <f t="shared" si="26"/>
        <v>0</v>
      </c>
      <c r="T46" s="279" t="e">
        <f t="shared" si="27"/>
        <v>#DIV/0!</v>
      </c>
      <c r="U46" s="158"/>
    </row>
    <row r="47" spans="1:21" s="69" customFormat="1" ht="12.75">
      <c r="A47" t="s">
        <v>277</v>
      </c>
      <c r="B47" t="s">
        <v>427</v>
      </c>
      <c r="C47" s="321" t="s">
        <v>323</v>
      </c>
      <c r="D47" t="s">
        <v>324</v>
      </c>
      <c r="E47">
        <v>5497</v>
      </c>
      <c r="F47">
        <v>5497</v>
      </c>
      <c r="G47" s="263">
        <f t="shared" si="20"/>
        <v>0</v>
      </c>
      <c r="H47" s="279">
        <f t="shared" si="21"/>
        <v>0</v>
      </c>
      <c r="I47">
        <v>0</v>
      </c>
      <c r="J47">
        <v>0</v>
      </c>
      <c r="K47" s="263">
        <f t="shared" si="22"/>
        <v>0</v>
      </c>
      <c r="L47" s="279" t="e">
        <f t="shared" si="23"/>
        <v>#DIV/0!</v>
      </c>
      <c r="M47">
        <v>0</v>
      </c>
      <c r="N47">
        <v>0</v>
      </c>
      <c r="O47" s="263">
        <f t="shared" si="24"/>
        <v>0</v>
      </c>
      <c r="P47" s="279" t="e">
        <f t="shared" si="25"/>
        <v>#DIV/0!</v>
      </c>
      <c r="Q47">
        <v>0</v>
      </c>
      <c r="R47">
        <v>0</v>
      </c>
      <c r="S47" s="263">
        <f t="shared" si="26"/>
        <v>0</v>
      </c>
      <c r="T47" s="279" t="e">
        <f t="shared" si="27"/>
        <v>#DIV/0!</v>
      </c>
      <c r="U47" s="158"/>
    </row>
    <row r="48" spans="1:21" s="69" customFormat="1" ht="12.75">
      <c r="A48"/>
      <c r="B48"/>
      <c r="C48" s="321"/>
      <c r="D48"/>
      <c r="E48"/>
      <c r="F48"/>
      <c r="G48" s="263">
        <f t="shared" si="20"/>
        <v>0</v>
      </c>
      <c r="H48" s="279" t="e">
        <f t="shared" si="21"/>
        <v>#DIV/0!</v>
      </c>
      <c r="I48"/>
      <c r="J48"/>
      <c r="K48" s="263">
        <f t="shared" si="22"/>
        <v>0</v>
      </c>
      <c r="L48" s="279" t="e">
        <f t="shared" si="23"/>
        <v>#DIV/0!</v>
      </c>
      <c r="M48"/>
      <c r="N48"/>
      <c r="O48" s="263">
        <f t="shared" si="24"/>
        <v>0</v>
      </c>
      <c r="P48" s="279" t="e">
        <f t="shared" si="25"/>
        <v>#DIV/0!</v>
      </c>
      <c r="Q48"/>
      <c r="R48"/>
      <c r="S48" s="263">
        <f t="shared" si="26"/>
        <v>0</v>
      </c>
      <c r="T48" s="279" t="e">
        <f t="shared" si="27"/>
        <v>#DIV/0!</v>
      </c>
      <c r="U48" s="158"/>
    </row>
    <row r="49" spans="1:21" s="69" customFormat="1" ht="12.75">
      <c r="A49"/>
      <c r="B49"/>
      <c r="C49" s="321"/>
      <c r="D49"/>
      <c r="E49"/>
      <c r="F49"/>
      <c r="G49" s="263">
        <f t="shared" si="20"/>
        <v>0</v>
      </c>
      <c r="H49" s="279" t="e">
        <f t="shared" si="21"/>
        <v>#DIV/0!</v>
      </c>
      <c r="I49"/>
      <c r="J49"/>
      <c r="K49" s="263">
        <f t="shared" si="22"/>
        <v>0</v>
      </c>
      <c r="L49" s="279" t="e">
        <f t="shared" si="23"/>
        <v>#DIV/0!</v>
      </c>
      <c r="M49"/>
      <c r="N49"/>
      <c r="O49" s="263">
        <f t="shared" si="24"/>
        <v>0</v>
      </c>
      <c r="P49" s="279" t="e">
        <f t="shared" si="25"/>
        <v>#DIV/0!</v>
      </c>
      <c r="Q49"/>
      <c r="R49"/>
      <c r="S49" s="263">
        <f t="shared" si="26"/>
        <v>0</v>
      </c>
      <c r="T49" s="279" t="e">
        <f t="shared" si="27"/>
        <v>#DIV/0!</v>
      </c>
      <c r="U49" s="158"/>
    </row>
    <row r="50" spans="1:21" s="69" customFormat="1" ht="12.75">
      <c r="A50"/>
      <c r="B50"/>
      <c r="C50" s="321"/>
      <c r="D50"/>
      <c r="E50"/>
      <c r="F50"/>
      <c r="G50" s="263">
        <f t="shared" si="16"/>
        <v>0</v>
      </c>
      <c r="H50" s="279" t="e">
        <f t="shared" si="17"/>
        <v>#DIV/0!</v>
      </c>
      <c r="I50"/>
      <c r="J50"/>
      <c r="K50" s="263">
        <f t="shared" si="18"/>
        <v>0</v>
      </c>
      <c r="L50" s="279" t="e">
        <f t="shared" si="19"/>
        <v>#DIV/0!</v>
      </c>
      <c r="M50"/>
      <c r="N50"/>
      <c r="O50" s="263">
        <f t="shared" si="4"/>
        <v>0</v>
      </c>
      <c r="P50" s="279" t="e">
        <f t="shared" si="5"/>
        <v>#DIV/0!</v>
      </c>
      <c r="Q50"/>
      <c r="R50"/>
      <c r="S50" s="263">
        <f t="shared" si="6"/>
        <v>0</v>
      </c>
      <c r="T50" s="279" t="e">
        <f t="shared" si="7"/>
        <v>#DIV/0!</v>
      </c>
      <c r="U50" s="158"/>
    </row>
    <row r="51" spans="1:21" s="69" customFormat="1" ht="12.75">
      <c r="A51"/>
      <c r="B51"/>
      <c r="C51" s="321"/>
      <c r="D51"/>
      <c r="E51"/>
      <c r="F51"/>
      <c r="G51" s="263">
        <f t="shared" si="16"/>
        <v>0</v>
      </c>
      <c r="H51" s="279" t="e">
        <f t="shared" si="17"/>
        <v>#DIV/0!</v>
      </c>
      <c r="I51"/>
      <c r="J51"/>
      <c r="K51" s="263">
        <f t="shared" si="18"/>
        <v>0</v>
      </c>
      <c r="L51" s="279" t="e">
        <f t="shared" si="19"/>
        <v>#DIV/0!</v>
      </c>
      <c r="M51"/>
      <c r="N51"/>
      <c r="O51" s="263">
        <f t="shared" si="4"/>
        <v>0</v>
      </c>
      <c r="P51" s="279" t="e">
        <f t="shared" si="5"/>
        <v>#DIV/0!</v>
      </c>
      <c r="Q51"/>
      <c r="R51"/>
      <c r="S51" s="263">
        <f t="shared" si="6"/>
        <v>0</v>
      </c>
      <c r="T51" s="279" t="e">
        <f t="shared" si="7"/>
        <v>#DIV/0!</v>
      </c>
      <c r="U51" s="158"/>
    </row>
    <row r="52" spans="1:21" s="69" customFormat="1" ht="12.75">
      <c r="A52"/>
      <c r="B52"/>
      <c r="C52" s="321"/>
      <c r="D52"/>
      <c r="E52"/>
      <c r="F52"/>
      <c r="G52" s="263">
        <f t="shared" si="16"/>
        <v>0</v>
      </c>
      <c r="H52" s="279" t="e">
        <f t="shared" si="17"/>
        <v>#DIV/0!</v>
      </c>
      <c r="I52"/>
      <c r="J52"/>
      <c r="K52" s="263">
        <f t="shared" si="18"/>
        <v>0</v>
      </c>
      <c r="L52" s="279" t="e">
        <f t="shared" si="19"/>
        <v>#DIV/0!</v>
      </c>
      <c r="M52"/>
      <c r="N52"/>
      <c r="O52" s="263">
        <f t="shared" si="4"/>
        <v>0</v>
      </c>
      <c r="P52" s="279" t="e">
        <f t="shared" si="5"/>
        <v>#DIV/0!</v>
      </c>
      <c r="Q52"/>
      <c r="R52"/>
      <c r="S52" s="263">
        <f t="shared" si="6"/>
        <v>0</v>
      </c>
      <c r="T52" s="279" t="e">
        <f t="shared" si="7"/>
        <v>#DIV/0!</v>
      </c>
      <c r="U52" s="158"/>
    </row>
    <row r="53" spans="1:21" s="69" customFormat="1" ht="12.75">
      <c r="A53"/>
      <c r="B53"/>
      <c r="C53" s="321"/>
      <c r="D53"/>
      <c r="E53"/>
      <c r="F53"/>
      <c r="G53" s="263">
        <f t="shared" si="16"/>
        <v>0</v>
      </c>
      <c r="H53" s="279" t="e">
        <f t="shared" si="17"/>
        <v>#DIV/0!</v>
      </c>
      <c r="I53"/>
      <c r="J53"/>
      <c r="K53" s="263">
        <f t="shared" si="18"/>
        <v>0</v>
      </c>
      <c r="L53" s="279" t="e">
        <f t="shared" si="19"/>
        <v>#DIV/0!</v>
      </c>
      <c r="M53"/>
      <c r="N53"/>
      <c r="O53" s="263">
        <f t="shared" si="4"/>
        <v>0</v>
      </c>
      <c r="P53" s="279" t="e">
        <f t="shared" si="5"/>
        <v>#DIV/0!</v>
      </c>
      <c r="Q53"/>
      <c r="R53"/>
      <c r="S53" s="263">
        <f t="shared" si="6"/>
        <v>0</v>
      </c>
      <c r="T53" s="279" t="e">
        <f t="shared" si="7"/>
        <v>#DIV/0!</v>
      </c>
      <c r="U53" s="158"/>
    </row>
    <row r="54" spans="1:21" s="69" customFormat="1" ht="12.75">
      <c r="A54"/>
      <c r="B54"/>
      <c r="C54" s="321"/>
      <c r="D54"/>
      <c r="E54"/>
      <c r="F54"/>
      <c r="G54" s="263">
        <f t="shared" ref="G54" si="28">E54-F54</f>
        <v>0</v>
      </c>
      <c r="H54" s="279" t="e">
        <f t="shared" ref="H54" si="29">ROUND(G54/E54,10)</f>
        <v>#DIV/0!</v>
      </c>
      <c r="I54"/>
      <c r="J54"/>
      <c r="K54" s="263">
        <f t="shared" ref="K54" si="30">I54-J54</f>
        <v>0</v>
      </c>
      <c r="L54" s="279" t="e">
        <f t="shared" ref="L54" si="31">ROUND(K54/I54,10)</f>
        <v>#DIV/0!</v>
      </c>
      <c r="M54"/>
      <c r="N54"/>
      <c r="O54" s="263">
        <f t="shared" ref="O54" si="32">M54-N54</f>
        <v>0</v>
      </c>
      <c r="P54" s="279" t="e">
        <f t="shared" ref="P54" si="33">ROUND(O54/M54,10)</f>
        <v>#DIV/0!</v>
      </c>
      <c r="Q54"/>
      <c r="R54"/>
      <c r="S54" s="263">
        <f t="shared" ref="S54" si="34">Q54-R54</f>
        <v>0</v>
      </c>
      <c r="T54" s="279" t="e">
        <f t="shared" ref="T54" si="35">ROUND(S54/Q54,10)</f>
        <v>#DIV/0!</v>
      </c>
      <c r="U54" s="158"/>
    </row>
    <row r="55" spans="1:21" s="69" customFormat="1" ht="15">
      <c r="A55" s="316"/>
      <c r="B55" s="316"/>
      <c r="C55" s="325"/>
      <c r="D55" s="316"/>
      <c r="E55" s="316"/>
      <c r="F55" s="316"/>
      <c r="G55" s="263">
        <f t="shared" si="16"/>
        <v>0</v>
      </c>
      <c r="H55" s="279" t="e">
        <f t="shared" si="17"/>
        <v>#DIV/0!</v>
      </c>
      <c r="I55" s="316"/>
      <c r="J55" s="316"/>
      <c r="K55" s="263">
        <f t="shared" si="18"/>
        <v>0</v>
      </c>
      <c r="L55" s="279" t="e">
        <f t="shared" si="19"/>
        <v>#DIV/0!</v>
      </c>
      <c r="M55" s="316"/>
      <c r="N55" s="316"/>
      <c r="O55" s="263">
        <f t="shared" si="4"/>
        <v>0</v>
      </c>
      <c r="P55" s="279" t="e">
        <f t="shared" si="5"/>
        <v>#DIV/0!</v>
      </c>
      <c r="Q55" s="316"/>
      <c r="R55" s="316"/>
      <c r="S55" s="263">
        <f t="shared" si="6"/>
        <v>0</v>
      </c>
      <c r="T55" s="279" t="e">
        <f t="shared" si="7"/>
        <v>#DIV/0!</v>
      </c>
      <c r="U55" s="158"/>
    </row>
    <row r="56" spans="1:21" s="69" customFormat="1" ht="15">
      <c r="A56" s="316"/>
      <c r="B56" s="316"/>
      <c r="C56" s="325"/>
      <c r="D56" s="316"/>
      <c r="E56" s="316"/>
      <c r="F56" s="316"/>
      <c r="G56" s="263">
        <f t="shared" si="16"/>
        <v>0</v>
      </c>
      <c r="H56" s="279" t="e">
        <f t="shared" si="17"/>
        <v>#DIV/0!</v>
      </c>
      <c r="I56" s="316"/>
      <c r="J56" s="316"/>
      <c r="K56" s="263">
        <f t="shared" si="18"/>
        <v>0</v>
      </c>
      <c r="L56" s="279" t="e">
        <f t="shared" si="19"/>
        <v>#DIV/0!</v>
      </c>
      <c r="M56" s="316"/>
      <c r="N56" s="316"/>
      <c r="O56" s="263">
        <f t="shared" si="4"/>
        <v>0</v>
      </c>
      <c r="P56" s="279" t="e">
        <f t="shared" si="5"/>
        <v>#DIV/0!</v>
      </c>
      <c r="Q56" s="316"/>
      <c r="R56" s="316"/>
      <c r="S56" s="263">
        <f t="shared" si="6"/>
        <v>0</v>
      </c>
      <c r="T56" s="279" t="e">
        <f t="shared" si="7"/>
        <v>#DIV/0!</v>
      </c>
      <c r="U56" s="158"/>
    </row>
    <row r="57" spans="1:21" s="69" customFormat="1" ht="15">
      <c r="A57" s="316"/>
      <c r="B57" s="316"/>
      <c r="C57" s="325"/>
      <c r="D57" s="316"/>
      <c r="E57" s="316"/>
      <c r="F57" s="316"/>
      <c r="G57" s="263">
        <f t="shared" si="16"/>
        <v>0</v>
      </c>
      <c r="H57" s="279" t="e">
        <f t="shared" si="17"/>
        <v>#DIV/0!</v>
      </c>
      <c r="I57" s="316"/>
      <c r="J57" s="316"/>
      <c r="K57" s="263">
        <f t="shared" si="18"/>
        <v>0</v>
      </c>
      <c r="L57" s="279" t="e">
        <f t="shared" si="19"/>
        <v>#DIV/0!</v>
      </c>
      <c r="M57" s="316"/>
      <c r="N57" s="316"/>
      <c r="O57" s="263">
        <f t="shared" si="4"/>
        <v>0</v>
      </c>
      <c r="P57" s="279" t="e">
        <f t="shared" si="5"/>
        <v>#DIV/0!</v>
      </c>
      <c r="Q57" s="316"/>
      <c r="R57" s="316"/>
      <c r="S57" s="263">
        <f t="shared" si="6"/>
        <v>0</v>
      </c>
      <c r="T57" s="279" t="e">
        <f t="shared" si="7"/>
        <v>#DIV/0!</v>
      </c>
      <c r="U57" s="158"/>
    </row>
    <row r="58" spans="1:21" s="209" customFormat="1" ht="15">
      <c r="A58" s="316"/>
      <c r="B58" s="316"/>
      <c r="C58" s="325"/>
      <c r="D58" s="316"/>
      <c r="E58" s="316"/>
      <c r="F58" s="316"/>
      <c r="G58" s="263"/>
      <c r="H58" s="279"/>
      <c r="I58"/>
      <c r="J58"/>
      <c r="K58" s="263"/>
      <c r="L58" s="279"/>
      <c r="M58"/>
      <c r="N58"/>
      <c r="O58" s="263"/>
      <c r="P58" s="279"/>
      <c r="Q58"/>
      <c r="R58"/>
      <c r="S58" s="263"/>
      <c r="T58" s="279"/>
      <c r="U58" s="206"/>
    </row>
    <row r="59" spans="1:21" s="160" customFormat="1" ht="12.75">
      <c r="A59" s="174" t="s">
        <v>143</v>
      </c>
      <c r="B59" s="182"/>
      <c r="C59" s="326"/>
      <c r="D59" s="182"/>
      <c r="E59" s="184"/>
      <c r="F59" s="274"/>
      <c r="G59" s="162"/>
      <c r="H59" s="162"/>
      <c r="I59" s="167"/>
      <c r="J59" s="161"/>
      <c r="K59" s="162"/>
      <c r="L59" s="162"/>
      <c r="M59" s="167"/>
      <c r="N59" s="161"/>
      <c r="O59" s="162"/>
      <c r="P59" s="162"/>
      <c r="Q59" s="167"/>
      <c r="R59" s="161"/>
      <c r="S59" s="162"/>
      <c r="T59" s="162"/>
      <c r="U59" s="161"/>
    </row>
    <row r="60" spans="1:21" s="67" customFormat="1">
      <c r="A60" s="116"/>
      <c r="B60" s="115"/>
      <c r="C60" s="118"/>
      <c r="D60" s="117"/>
      <c r="E60" s="207"/>
      <c r="F60" s="274"/>
      <c r="G60" s="156"/>
      <c r="H60" s="156"/>
      <c r="I60" s="167"/>
      <c r="J60" s="156"/>
      <c r="K60" s="156"/>
      <c r="L60" s="156"/>
      <c r="M60" s="167"/>
      <c r="N60" s="156"/>
      <c r="O60" s="156"/>
      <c r="P60" s="156"/>
      <c r="Q60" s="167"/>
      <c r="R60" s="156"/>
      <c r="S60" s="156"/>
      <c r="T60" s="156"/>
      <c r="U60" s="61"/>
    </row>
    <row r="61" spans="1:21" s="69" customFormat="1">
      <c r="A61" s="116"/>
      <c r="B61" s="115"/>
      <c r="C61" s="118"/>
      <c r="D61" s="117"/>
      <c r="E61" s="208">
        <f>SUM(E2:E60)</f>
        <v>384583.99800000002</v>
      </c>
      <c r="F61" s="275">
        <f>SUM(F2:F60)</f>
        <v>384583.99800000002</v>
      </c>
      <c r="G61" s="169">
        <f>SUM(G2:G60)</f>
        <v>0</v>
      </c>
      <c r="H61" s="279">
        <f>ROUND(G61/E61,10)</f>
        <v>0</v>
      </c>
      <c r="I61" s="168">
        <f>SUM(I2:I60)</f>
        <v>10604.689999999999</v>
      </c>
      <c r="J61" s="169">
        <f>SUM(J2:J60)</f>
        <v>10604.689999999999</v>
      </c>
      <c r="K61" s="169">
        <f>SUM(K2:K60)</f>
        <v>0</v>
      </c>
      <c r="L61" s="280">
        <f>ROUND(K61/I61,10)</f>
        <v>0</v>
      </c>
      <c r="M61" s="168">
        <f>SUM(M2:M60)</f>
        <v>0</v>
      </c>
      <c r="N61" s="169">
        <f>SUM(N2:N60)</f>
        <v>0</v>
      </c>
      <c r="O61" s="169">
        <f>SUM(O2:O60)</f>
        <v>0</v>
      </c>
      <c r="P61" s="280" t="e">
        <f>ROUND(O61/M61,10)</f>
        <v>#DIV/0!</v>
      </c>
      <c r="Q61" s="168">
        <f>SUM(Q2:Q60)</f>
        <v>20.74</v>
      </c>
      <c r="R61" s="169">
        <f>SUM(R2:R60)</f>
        <v>20.74</v>
      </c>
      <c r="S61" s="169">
        <f t="shared" ref="S61" si="36">SUM(S2:S60)</f>
        <v>0</v>
      </c>
      <c r="T61" s="280">
        <f>ROUND(S61/Q61,10)</f>
        <v>0</v>
      </c>
      <c r="U61" s="169">
        <f>SUM(U2:U60)</f>
        <v>0</v>
      </c>
    </row>
    <row r="62" spans="1:21">
      <c r="A62" s="116"/>
      <c r="B62" s="115"/>
      <c r="C62" s="118"/>
      <c r="D62" s="117"/>
      <c r="E62" s="117"/>
      <c r="F62" s="276"/>
      <c r="G62" s="163"/>
      <c r="H62" s="163"/>
      <c r="I62" s="164"/>
      <c r="J62" s="115"/>
      <c r="K62" s="115"/>
      <c r="L62" s="115"/>
      <c r="M62" s="164"/>
      <c r="N62" s="164"/>
      <c r="O62" s="164"/>
      <c r="P62" s="164"/>
      <c r="Q62" s="164"/>
      <c r="R62" s="164"/>
      <c r="S62" s="164"/>
      <c r="T62" s="164"/>
      <c r="U62" s="164"/>
    </row>
    <row r="63" spans="1:21">
      <c r="A63" s="116"/>
      <c r="B63" s="115"/>
      <c r="C63" s="118"/>
      <c r="D63" s="117"/>
      <c r="E63" s="117"/>
      <c r="F63" s="276"/>
      <c r="G63" s="163"/>
      <c r="H63" s="163"/>
      <c r="I63" s="164"/>
      <c r="J63" s="115"/>
      <c r="K63" s="115"/>
      <c r="L63" s="115"/>
      <c r="M63" s="164"/>
      <c r="N63" s="164"/>
      <c r="O63" s="164"/>
      <c r="P63" s="164"/>
      <c r="Q63" s="164"/>
      <c r="R63" s="164"/>
      <c r="S63" s="164"/>
      <c r="T63" s="164"/>
      <c r="U63" s="164"/>
    </row>
    <row r="65" spans="1:17">
      <c r="A65" s="72"/>
      <c r="Q6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E3" sqref="E3"/>
    </sheetView>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277</v>
      </c>
      <c r="B2" t="s">
        <v>279</v>
      </c>
      <c r="C2" t="s">
        <v>276</v>
      </c>
      <c r="D2" s="316">
        <v>165.23</v>
      </c>
      <c r="E2" s="316">
        <v>165.23</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165.23</v>
      </c>
      <c r="E8" s="269">
        <f>SUM(E2:E7)</f>
        <v>165.23</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331</v>
      </c>
      <c r="C2" s="316">
        <v>3050</v>
      </c>
      <c r="D2" s="320">
        <v>43600</v>
      </c>
      <c r="E2" s="316" t="s">
        <v>427</v>
      </c>
      <c r="F2" s="316">
        <v>869.25</v>
      </c>
      <c r="G2" s="316">
        <v>869.25</v>
      </c>
      <c r="H2" s="202">
        <f t="shared" ref="H2:H63" si="0">F2-G2</f>
        <v>0</v>
      </c>
      <c r="I2" s="285">
        <f t="shared" ref="I2:I63" si="1">ROUND(H2/F2,10)</f>
        <v>0</v>
      </c>
      <c r="J2">
        <v>977.3</v>
      </c>
      <c r="K2">
        <v>977.3</v>
      </c>
      <c r="L2">
        <v>50.59</v>
      </c>
      <c r="M2">
        <v>977.3</v>
      </c>
      <c r="N2">
        <v>977.3</v>
      </c>
      <c r="O2">
        <v>50.59</v>
      </c>
      <c r="P2" s="202">
        <f t="shared" ref="P2:P63" si="2">J2-N2</f>
        <v>0</v>
      </c>
      <c r="Q2" s="283">
        <f>ROUND(P2/J2,10)</f>
        <v>0</v>
      </c>
      <c r="R2" s="202">
        <f>K2-M2</f>
        <v>0</v>
      </c>
      <c r="S2" s="283">
        <f>ROUND(R2/K2,10)</f>
        <v>0</v>
      </c>
      <c r="T2" s="202">
        <f>L2-O2</f>
        <v>0</v>
      </c>
      <c r="U2" s="283">
        <f>ROUND(T2/L2,10)</f>
        <v>0</v>
      </c>
      <c r="V2" s="8"/>
    </row>
    <row r="3" spans="1:22" ht="15">
      <c r="A3" s="325" t="s">
        <v>323</v>
      </c>
      <c r="B3" s="316" t="s">
        <v>324</v>
      </c>
      <c r="C3" s="316">
        <v>5497</v>
      </c>
      <c r="D3" s="320">
        <v>43521</v>
      </c>
      <c r="E3" s="316" t="s">
        <v>427</v>
      </c>
      <c r="F3" s="316">
        <v>3710.47</v>
      </c>
      <c r="G3" s="316">
        <v>3710.47</v>
      </c>
      <c r="H3" s="202">
        <f t="shared" si="0"/>
        <v>0</v>
      </c>
      <c r="I3" s="285">
        <f t="shared" si="1"/>
        <v>0</v>
      </c>
      <c r="J3">
        <v>4211.01</v>
      </c>
      <c r="K3">
        <v>4211.01</v>
      </c>
      <c r="L3">
        <v>176.62</v>
      </c>
      <c r="M3">
        <v>4211.01</v>
      </c>
      <c r="N3">
        <v>4211.01</v>
      </c>
      <c r="O3">
        <v>176.62</v>
      </c>
      <c r="P3" s="202">
        <f t="shared" si="2"/>
        <v>0</v>
      </c>
      <c r="Q3" s="283">
        <f t="shared" ref="Q3:Q64" si="3">ROUND(P3/J3,10)</f>
        <v>0</v>
      </c>
      <c r="R3" s="202">
        <f t="shared" ref="R3:R63" si="4">K3-M3</f>
        <v>0</v>
      </c>
      <c r="S3" s="283">
        <f t="shared" ref="S3:S63" si="5">ROUND(R3/K3,10)</f>
        <v>0</v>
      </c>
      <c r="T3" s="202">
        <f t="shared" ref="T3:T63" si="6">L3-O3</f>
        <v>0</v>
      </c>
      <c r="U3" s="283">
        <f t="shared" ref="U3:U63" si="7">ROUND(T3/L3,10)</f>
        <v>0</v>
      </c>
      <c r="V3" s="8"/>
    </row>
    <row r="4" spans="1:22" ht="15">
      <c r="A4" s="325" t="s">
        <v>279</v>
      </c>
      <c r="B4" s="316" t="s">
        <v>276</v>
      </c>
      <c r="C4" s="316">
        <v>776799.56</v>
      </c>
      <c r="D4" s="320">
        <v>44044</v>
      </c>
      <c r="E4" s="316" t="s">
        <v>441</v>
      </c>
      <c r="F4" s="316">
        <v>0</v>
      </c>
      <c r="G4" s="316">
        <v>0</v>
      </c>
      <c r="H4" s="202">
        <f t="shared" si="0"/>
        <v>0</v>
      </c>
      <c r="I4" s="285" t="e">
        <f t="shared" si="1"/>
        <v>#DIV/0!</v>
      </c>
      <c r="J4">
        <v>0</v>
      </c>
      <c r="K4">
        <v>0</v>
      </c>
      <c r="L4">
        <v>0</v>
      </c>
      <c r="M4">
        <v>0</v>
      </c>
      <c r="N4">
        <v>0</v>
      </c>
      <c r="O4">
        <v>0</v>
      </c>
      <c r="P4" s="202">
        <f t="shared" si="2"/>
        <v>0</v>
      </c>
      <c r="Q4" s="283" t="e">
        <f t="shared" si="3"/>
        <v>#DIV/0!</v>
      </c>
      <c r="R4" s="202">
        <f t="shared" si="4"/>
        <v>0</v>
      </c>
      <c r="S4" s="283" t="e">
        <f t="shared" si="5"/>
        <v>#DIV/0!</v>
      </c>
      <c r="T4" s="202">
        <f t="shared" si="6"/>
        <v>0</v>
      </c>
      <c r="U4" s="283" t="e">
        <f t="shared" si="7"/>
        <v>#DIV/0!</v>
      </c>
      <c r="V4" s="8"/>
    </row>
    <row r="5" spans="1:22" ht="15">
      <c r="A5" s="325">
        <v>403187909</v>
      </c>
      <c r="B5" s="316" t="s">
        <v>333</v>
      </c>
      <c r="C5" s="316">
        <v>15175</v>
      </c>
      <c r="D5" s="320">
        <v>42851</v>
      </c>
      <c r="E5" s="316" t="s">
        <v>427</v>
      </c>
      <c r="F5" s="316">
        <v>1821</v>
      </c>
      <c r="G5" s="316">
        <v>1821</v>
      </c>
      <c r="H5" s="202">
        <f t="shared" si="0"/>
        <v>0</v>
      </c>
      <c r="I5" s="285">
        <f t="shared" si="1"/>
        <v>0</v>
      </c>
      <c r="J5">
        <v>1977.97</v>
      </c>
      <c r="K5">
        <v>1977.97</v>
      </c>
      <c r="L5">
        <v>175.36</v>
      </c>
      <c r="M5">
        <v>1977.97</v>
      </c>
      <c r="N5">
        <v>1977.97</v>
      </c>
      <c r="O5">
        <v>175.36</v>
      </c>
      <c r="P5" s="202">
        <f t="shared" si="2"/>
        <v>0</v>
      </c>
      <c r="Q5" s="283">
        <f t="shared" si="3"/>
        <v>0</v>
      </c>
      <c r="R5" s="202">
        <f t="shared" si="4"/>
        <v>0</v>
      </c>
      <c r="S5" s="283">
        <f t="shared" si="5"/>
        <v>0</v>
      </c>
      <c r="T5" s="202">
        <f t="shared" si="6"/>
        <v>0</v>
      </c>
      <c r="U5" s="283">
        <f t="shared" si="7"/>
        <v>0</v>
      </c>
      <c r="V5" s="8"/>
    </row>
    <row r="6" spans="1:22" ht="15">
      <c r="A6" s="325">
        <v>626986905</v>
      </c>
      <c r="B6" s="316" t="s">
        <v>337</v>
      </c>
      <c r="C6" s="316">
        <v>14000</v>
      </c>
      <c r="D6" s="320">
        <v>44101</v>
      </c>
      <c r="E6" s="316" t="s">
        <v>431</v>
      </c>
      <c r="F6" s="316">
        <v>0</v>
      </c>
      <c r="G6" s="316">
        <v>0</v>
      </c>
      <c r="H6" s="202">
        <f t="shared" si="0"/>
        <v>0</v>
      </c>
      <c r="I6" s="285" t="e">
        <f t="shared" si="1"/>
        <v>#DIV/0!</v>
      </c>
      <c r="J6">
        <v>0</v>
      </c>
      <c r="K6">
        <v>0</v>
      </c>
      <c r="L6">
        <v>0</v>
      </c>
      <c r="M6">
        <v>0</v>
      </c>
      <c r="N6">
        <v>0</v>
      </c>
      <c r="O6">
        <v>0</v>
      </c>
      <c r="P6" s="202">
        <f t="shared" si="2"/>
        <v>0</v>
      </c>
      <c r="Q6" s="283" t="e">
        <f t="shared" si="3"/>
        <v>#DIV/0!</v>
      </c>
      <c r="R6" s="202">
        <f t="shared" si="4"/>
        <v>0</v>
      </c>
      <c r="S6" s="283" t="e">
        <f t="shared" si="5"/>
        <v>#DIV/0!</v>
      </c>
      <c r="T6" s="202">
        <f t="shared" si="6"/>
        <v>0</v>
      </c>
      <c r="U6" s="283" t="e">
        <f t="shared" si="7"/>
        <v>#DIV/0!</v>
      </c>
      <c r="V6" s="8"/>
    </row>
    <row r="7" spans="1:22" ht="15">
      <c r="A7" s="325">
        <v>403197908</v>
      </c>
      <c r="B7" s="316" t="s">
        <v>343</v>
      </c>
      <c r="C7" s="316">
        <v>1495</v>
      </c>
      <c r="D7" s="320">
        <v>42871</v>
      </c>
      <c r="E7" s="316" t="s">
        <v>427</v>
      </c>
      <c r="F7" s="316">
        <v>788.61</v>
      </c>
      <c r="G7" s="316">
        <v>788.61</v>
      </c>
      <c r="H7" s="202">
        <f t="shared" si="0"/>
        <v>0</v>
      </c>
      <c r="I7" s="285">
        <f t="shared" si="1"/>
        <v>0</v>
      </c>
      <c r="J7">
        <v>861.4</v>
      </c>
      <c r="K7">
        <v>861.4</v>
      </c>
      <c r="L7">
        <v>71.13</v>
      </c>
      <c r="M7">
        <v>861.4</v>
      </c>
      <c r="N7">
        <v>861.4</v>
      </c>
      <c r="O7">
        <v>71.13</v>
      </c>
      <c r="P7" s="202">
        <f t="shared" si="2"/>
        <v>0</v>
      </c>
      <c r="Q7" s="283">
        <f t="shared" si="3"/>
        <v>0</v>
      </c>
      <c r="R7" s="202">
        <f t="shared" si="4"/>
        <v>0</v>
      </c>
      <c r="S7" s="283">
        <f t="shared" si="5"/>
        <v>0</v>
      </c>
      <c r="T7" s="202">
        <f t="shared" si="6"/>
        <v>0</v>
      </c>
      <c r="U7" s="283">
        <f t="shared" si="7"/>
        <v>0</v>
      </c>
      <c r="V7" s="8"/>
    </row>
    <row r="8" spans="1:22" ht="15">
      <c r="A8" s="325">
        <v>403197908</v>
      </c>
      <c r="B8" s="316" t="s">
        <v>343</v>
      </c>
      <c r="C8" s="316">
        <v>1930</v>
      </c>
      <c r="D8" s="320">
        <v>43235</v>
      </c>
      <c r="E8" s="316" t="s">
        <v>427</v>
      </c>
      <c r="F8" s="316">
        <v>1323.5</v>
      </c>
      <c r="G8" s="316">
        <v>1323.5</v>
      </c>
      <c r="H8" s="202">
        <f t="shared" si="0"/>
        <v>0</v>
      </c>
      <c r="I8" s="285">
        <f t="shared" si="1"/>
        <v>0</v>
      </c>
      <c r="J8">
        <v>1572.25</v>
      </c>
      <c r="K8">
        <v>1572.25</v>
      </c>
      <c r="L8">
        <v>-7.21</v>
      </c>
      <c r="M8">
        <v>1572.25</v>
      </c>
      <c r="N8">
        <v>1572.25</v>
      </c>
      <c r="O8">
        <v>-7.21</v>
      </c>
      <c r="P8" s="202">
        <f t="shared" si="2"/>
        <v>0</v>
      </c>
      <c r="Q8" s="283">
        <f t="shared" ref="Q8" si="8">ROUND(P8/J8,10)</f>
        <v>0</v>
      </c>
      <c r="R8" s="202">
        <f t="shared" si="4"/>
        <v>0</v>
      </c>
      <c r="S8" s="283">
        <f t="shared" ref="S8" si="9">ROUND(R8/K8,10)</f>
        <v>0</v>
      </c>
      <c r="T8" s="202">
        <f t="shared" si="6"/>
        <v>0</v>
      </c>
      <c r="U8" s="283">
        <f t="shared" si="7"/>
        <v>0</v>
      </c>
      <c r="V8" s="8"/>
    </row>
    <row r="9" spans="1:22" ht="15">
      <c r="A9" s="325">
        <v>403197908</v>
      </c>
      <c r="B9" s="316" t="s">
        <v>343</v>
      </c>
      <c r="C9" s="316">
        <v>2330</v>
      </c>
      <c r="D9" s="320">
        <v>43599</v>
      </c>
      <c r="E9" s="316" t="s">
        <v>427</v>
      </c>
      <c r="F9" s="316">
        <v>2058.6999999999998</v>
      </c>
      <c r="G9" s="316">
        <v>2058.6999999999998</v>
      </c>
      <c r="H9" s="202">
        <f t="shared" si="0"/>
        <v>0</v>
      </c>
      <c r="I9" s="285">
        <f t="shared" si="1"/>
        <v>0</v>
      </c>
      <c r="J9">
        <v>2314.8000000000002</v>
      </c>
      <c r="K9">
        <v>2314.8000000000002</v>
      </c>
      <c r="L9">
        <v>119.61</v>
      </c>
      <c r="M9">
        <v>2314.8000000000002</v>
      </c>
      <c r="N9">
        <v>2314.8000000000002</v>
      </c>
      <c r="O9">
        <v>119.61</v>
      </c>
      <c r="P9" s="202">
        <f t="shared" si="2"/>
        <v>0</v>
      </c>
      <c r="Q9" s="283">
        <f t="shared" si="3"/>
        <v>0</v>
      </c>
      <c r="R9" s="202">
        <f t="shared" si="4"/>
        <v>0</v>
      </c>
      <c r="S9" s="283">
        <f t="shared" si="5"/>
        <v>0</v>
      </c>
      <c r="T9" s="202">
        <f t="shared" si="6"/>
        <v>0</v>
      </c>
      <c r="U9" s="283">
        <f t="shared" si="7"/>
        <v>0</v>
      </c>
      <c r="V9" s="8"/>
    </row>
    <row r="10" spans="1:22" ht="15">
      <c r="A10" s="325">
        <v>474184900</v>
      </c>
      <c r="B10" s="316" t="s">
        <v>344</v>
      </c>
      <c r="C10" s="316">
        <v>3329</v>
      </c>
      <c r="D10" s="320">
        <v>42859</v>
      </c>
      <c r="E10" s="316" t="s">
        <v>427</v>
      </c>
      <c r="F10" s="316">
        <v>1053.6300000000001</v>
      </c>
      <c r="G10" s="316">
        <v>1053.6300000000001</v>
      </c>
      <c r="H10" s="202">
        <f t="shared" si="0"/>
        <v>0</v>
      </c>
      <c r="I10" s="285">
        <f t="shared" si="1"/>
        <v>0</v>
      </c>
      <c r="J10">
        <v>1148.6099999999999</v>
      </c>
      <c r="K10">
        <v>1148.6099999999999</v>
      </c>
      <c r="L10">
        <v>97.31</v>
      </c>
      <c r="M10">
        <v>1148.6099999999999</v>
      </c>
      <c r="N10">
        <v>1148.6099999999999</v>
      </c>
      <c r="O10">
        <v>97.31</v>
      </c>
      <c r="P10" s="202">
        <f t="shared" si="2"/>
        <v>0</v>
      </c>
      <c r="Q10" s="283">
        <f t="shared" si="3"/>
        <v>0</v>
      </c>
      <c r="R10" s="202">
        <f t="shared" si="4"/>
        <v>0</v>
      </c>
      <c r="S10" s="283">
        <f t="shared" si="5"/>
        <v>0</v>
      </c>
      <c r="T10" s="202">
        <f t="shared" si="6"/>
        <v>0</v>
      </c>
      <c r="U10" s="283">
        <f t="shared" si="7"/>
        <v>0</v>
      </c>
      <c r="V10" s="8"/>
    </row>
    <row r="11" spans="1:22" ht="15">
      <c r="A11" s="325">
        <v>474184900</v>
      </c>
      <c r="B11" s="316" t="s">
        <v>344</v>
      </c>
      <c r="C11" s="316">
        <v>4299</v>
      </c>
      <c r="D11" s="320">
        <v>43223</v>
      </c>
      <c r="E11" s="316" t="s">
        <v>427</v>
      </c>
      <c r="F11" s="316">
        <v>1417.33</v>
      </c>
      <c r="G11" s="316">
        <v>1417.33</v>
      </c>
      <c r="H11" s="202">
        <f t="shared" si="0"/>
        <v>0</v>
      </c>
      <c r="I11" s="285">
        <f t="shared" si="1"/>
        <v>0</v>
      </c>
      <c r="J11">
        <v>1712.41</v>
      </c>
      <c r="K11">
        <v>1712.41</v>
      </c>
      <c r="L11">
        <v>-36.42</v>
      </c>
      <c r="M11">
        <v>1712.41</v>
      </c>
      <c r="N11">
        <v>1712.41</v>
      </c>
      <c r="O11">
        <v>-36.42</v>
      </c>
      <c r="P11" s="202">
        <f t="shared" si="2"/>
        <v>0</v>
      </c>
      <c r="Q11" s="283">
        <f t="shared" si="3"/>
        <v>0</v>
      </c>
      <c r="R11" s="202">
        <f t="shared" si="4"/>
        <v>0</v>
      </c>
      <c r="S11" s="283">
        <f t="shared" si="5"/>
        <v>0</v>
      </c>
      <c r="T11" s="202">
        <f t="shared" si="6"/>
        <v>0</v>
      </c>
      <c r="U11" s="283">
        <f t="shared" si="7"/>
        <v>0</v>
      </c>
      <c r="V11" s="8"/>
    </row>
    <row r="12" spans="1:22" ht="15">
      <c r="A12" s="325">
        <v>474184900</v>
      </c>
      <c r="B12" s="316" t="s">
        <v>344</v>
      </c>
      <c r="C12" s="316">
        <v>5099</v>
      </c>
      <c r="D12" s="320">
        <v>43587</v>
      </c>
      <c r="E12" s="316" t="s">
        <v>427</v>
      </c>
      <c r="F12" s="316">
        <v>1681.08</v>
      </c>
      <c r="G12" s="316">
        <v>1681.08</v>
      </c>
      <c r="H12" s="202">
        <f t="shared" si="0"/>
        <v>0</v>
      </c>
      <c r="I12" s="285">
        <f t="shared" si="1"/>
        <v>0</v>
      </c>
      <c r="J12">
        <v>1877.09</v>
      </c>
      <c r="K12">
        <v>1877.09</v>
      </c>
      <c r="L12">
        <v>110.79</v>
      </c>
      <c r="M12">
        <v>1877.09</v>
      </c>
      <c r="N12">
        <v>1877.09</v>
      </c>
      <c r="O12">
        <v>110.79</v>
      </c>
      <c r="P12" s="202">
        <f t="shared" si="2"/>
        <v>0</v>
      </c>
      <c r="Q12" s="283">
        <f t="shared" si="3"/>
        <v>0</v>
      </c>
      <c r="R12" s="202">
        <f t="shared" si="4"/>
        <v>0</v>
      </c>
      <c r="S12" s="283">
        <f t="shared" si="5"/>
        <v>0</v>
      </c>
      <c r="T12" s="202">
        <f t="shared" si="6"/>
        <v>0</v>
      </c>
      <c r="U12" s="283">
        <f t="shared" si="7"/>
        <v>0</v>
      </c>
      <c r="V12" s="8"/>
    </row>
    <row r="13" spans="1:22" ht="15">
      <c r="A13" s="325">
        <v>474184900</v>
      </c>
      <c r="B13" s="316" t="s">
        <v>344</v>
      </c>
      <c r="C13" s="316">
        <v>5099</v>
      </c>
      <c r="D13" s="320">
        <v>43985</v>
      </c>
      <c r="E13" s="316" t="s">
        <v>427</v>
      </c>
      <c r="F13" s="316">
        <v>1748.32</v>
      </c>
      <c r="G13" s="316">
        <v>1748.32</v>
      </c>
      <c r="H13" s="202">
        <f t="shared" si="0"/>
        <v>0</v>
      </c>
      <c r="I13" s="285">
        <f t="shared" si="1"/>
        <v>0</v>
      </c>
      <c r="J13">
        <v>1944.74</v>
      </c>
      <c r="K13">
        <v>1944.74</v>
      </c>
      <c r="L13">
        <v>122.65</v>
      </c>
      <c r="M13">
        <v>1944.74</v>
      </c>
      <c r="N13">
        <v>1944.74</v>
      </c>
      <c r="O13">
        <v>122.65</v>
      </c>
      <c r="P13" s="202">
        <f t="shared" si="2"/>
        <v>0</v>
      </c>
      <c r="Q13" s="283">
        <f t="shared" si="3"/>
        <v>0</v>
      </c>
      <c r="R13" s="202">
        <f t="shared" si="4"/>
        <v>0</v>
      </c>
      <c r="S13" s="283">
        <f t="shared" si="5"/>
        <v>0</v>
      </c>
      <c r="T13" s="202">
        <f t="shared" si="6"/>
        <v>0</v>
      </c>
      <c r="U13" s="283">
        <f t="shared" si="7"/>
        <v>0</v>
      </c>
      <c r="V13" s="8"/>
    </row>
    <row r="14" spans="1:22" ht="15">
      <c r="A14" s="325">
        <v>533004909</v>
      </c>
      <c r="B14" s="316" t="s">
        <v>345</v>
      </c>
      <c r="C14" s="316">
        <v>4379</v>
      </c>
      <c r="D14" s="320">
        <v>42912</v>
      </c>
      <c r="E14" s="316" t="s">
        <v>427</v>
      </c>
      <c r="F14" s="316">
        <v>348.13</v>
      </c>
      <c r="G14" s="316">
        <v>348.13</v>
      </c>
      <c r="H14" s="202">
        <f t="shared" si="0"/>
        <v>0</v>
      </c>
      <c r="I14" s="285">
        <f t="shared" si="1"/>
        <v>0</v>
      </c>
      <c r="J14">
        <v>389.12</v>
      </c>
      <c r="K14">
        <v>389.12</v>
      </c>
      <c r="L14">
        <v>22.54</v>
      </c>
      <c r="M14">
        <v>389.12</v>
      </c>
      <c r="N14">
        <v>389.12</v>
      </c>
      <c r="O14">
        <v>22.54</v>
      </c>
      <c r="P14" s="202">
        <f t="shared" si="2"/>
        <v>0</v>
      </c>
      <c r="Q14" s="283">
        <f t="shared" si="3"/>
        <v>0</v>
      </c>
      <c r="R14" s="202">
        <f t="shared" si="4"/>
        <v>0</v>
      </c>
      <c r="S14" s="283">
        <f t="shared" si="5"/>
        <v>0</v>
      </c>
      <c r="T14" s="202">
        <f t="shared" si="6"/>
        <v>0</v>
      </c>
      <c r="U14" s="283">
        <f t="shared" si="7"/>
        <v>0</v>
      </c>
      <c r="V14" s="8"/>
    </row>
    <row r="15" spans="1:22" ht="15">
      <c r="A15" s="325">
        <v>533004909</v>
      </c>
      <c r="B15" s="316" t="s">
        <v>345</v>
      </c>
      <c r="C15" s="316">
        <v>6807</v>
      </c>
      <c r="D15" s="320">
        <v>43616</v>
      </c>
      <c r="E15" s="316" t="s">
        <v>427</v>
      </c>
      <c r="F15" s="316">
        <v>663.68</v>
      </c>
      <c r="G15" s="316">
        <v>663.68</v>
      </c>
      <c r="H15" s="202">
        <f t="shared" si="0"/>
        <v>0</v>
      </c>
      <c r="I15" s="285">
        <f t="shared" si="1"/>
        <v>0</v>
      </c>
      <c r="J15">
        <v>739.51</v>
      </c>
      <c r="K15">
        <v>739.51</v>
      </c>
      <c r="L15">
        <v>45.29</v>
      </c>
      <c r="M15">
        <v>739.51</v>
      </c>
      <c r="N15">
        <v>739.51</v>
      </c>
      <c r="O15">
        <v>45.29</v>
      </c>
      <c r="P15" s="202">
        <f t="shared" si="2"/>
        <v>0</v>
      </c>
      <c r="Q15" s="283">
        <f t="shared" si="3"/>
        <v>0</v>
      </c>
      <c r="R15" s="202">
        <f t="shared" si="4"/>
        <v>0</v>
      </c>
      <c r="S15" s="283">
        <f t="shared" si="5"/>
        <v>0</v>
      </c>
      <c r="T15" s="202">
        <f t="shared" si="6"/>
        <v>0</v>
      </c>
      <c r="U15" s="283">
        <f t="shared" si="7"/>
        <v>0</v>
      </c>
      <c r="V15" s="8"/>
    </row>
    <row r="16" spans="1:22" ht="15">
      <c r="A16" s="325">
        <v>533004909</v>
      </c>
      <c r="B16" s="316" t="s">
        <v>345</v>
      </c>
      <c r="C16" s="316">
        <v>6807</v>
      </c>
      <c r="D16" s="320">
        <v>43984</v>
      </c>
      <c r="E16" s="316" t="s">
        <v>427</v>
      </c>
      <c r="F16" s="316">
        <v>619.44000000000005</v>
      </c>
      <c r="G16" s="316">
        <v>619.44000000000005</v>
      </c>
      <c r="H16" s="202">
        <f t="shared" si="0"/>
        <v>0</v>
      </c>
      <c r="I16" s="285">
        <f t="shared" si="1"/>
        <v>0</v>
      </c>
      <c r="J16">
        <v>684.82</v>
      </c>
      <c r="K16">
        <v>684.82</v>
      </c>
      <c r="L16">
        <v>47.67</v>
      </c>
      <c r="M16">
        <v>684.82</v>
      </c>
      <c r="N16">
        <v>684.82</v>
      </c>
      <c r="O16">
        <v>47.67</v>
      </c>
      <c r="P16" s="202">
        <f t="shared" si="2"/>
        <v>0</v>
      </c>
      <c r="Q16" s="283">
        <f t="shared" si="3"/>
        <v>0</v>
      </c>
      <c r="R16" s="202">
        <f t="shared" si="4"/>
        <v>0</v>
      </c>
      <c r="S16" s="283">
        <f t="shared" si="5"/>
        <v>0</v>
      </c>
      <c r="T16" s="202">
        <f t="shared" si="6"/>
        <v>0</v>
      </c>
      <c r="U16" s="283">
        <f t="shared" si="7"/>
        <v>0</v>
      </c>
      <c r="V16" s="8"/>
    </row>
    <row r="17" spans="1:22" ht="15">
      <c r="A17" s="325">
        <v>545831901</v>
      </c>
      <c r="B17" s="316" t="s">
        <v>439</v>
      </c>
      <c r="C17" s="316">
        <v>6185</v>
      </c>
      <c r="D17" s="320">
        <v>43399</v>
      </c>
      <c r="E17" s="316" t="s">
        <v>427</v>
      </c>
      <c r="F17" s="316">
        <v>343.27</v>
      </c>
      <c r="G17" s="316">
        <v>343.27</v>
      </c>
      <c r="H17" s="202">
        <f t="shared" si="0"/>
        <v>0</v>
      </c>
      <c r="I17" s="285">
        <f t="shared" si="1"/>
        <v>0</v>
      </c>
      <c r="J17">
        <v>394.62</v>
      </c>
      <c r="K17">
        <v>394.62</v>
      </c>
      <c r="L17">
        <v>11.3</v>
      </c>
      <c r="M17">
        <v>394.62</v>
      </c>
      <c r="N17">
        <v>394.62</v>
      </c>
      <c r="O17">
        <v>11.3</v>
      </c>
      <c r="P17" s="202">
        <f t="shared" si="2"/>
        <v>0</v>
      </c>
      <c r="Q17" s="283">
        <f t="shared" si="3"/>
        <v>0</v>
      </c>
      <c r="R17" s="202">
        <f t="shared" si="4"/>
        <v>0</v>
      </c>
      <c r="S17" s="283">
        <f t="shared" si="5"/>
        <v>0</v>
      </c>
      <c r="T17" s="202">
        <f t="shared" si="6"/>
        <v>0</v>
      </c>
      <c r="U17" s="283">
        <f t="shared" si="7"/>
        <v>0</v>
      </c>
      <c r="V17" s="8"/>
    </row>
    <row r="18" spans="1:22" ht="15">
      <c r="A18" s="325">
        <v>575035902</v>
      </c>
      <c r="B18" s="316" t="s">
        <v>440</v>
      </c>
      <c r="C18" s="316">
        <v>16586</v>
      </c>
      <c r="D18" s="320">
        <v>42878</v>
      </c>
      <c r="E18" s="316" t="s">
        <v>427</v>
      </c>
      <c r="F18" s="316">
        <v>349.96</v>
      </c>
      <c r="G18" s="316">
        <v>349.96</v>
      </c>
      <c r="H18" s="202">
        <f t="shared" si="0"/>
        <v>0</v>
      </c>
      <c r="I18" s="285">
        <f t="shared" si="1"/>
        <v>0</v>
      </c>
      <c r="J18">
        <v>391.78</v>
      </c>
      <c r="K18">
        <v>391.78</v>
      </c>
      <c r="L18">
        <v>22.05</v>
      </c>
      <c r="M18">
        <v>391.78</v>
      </c>
      <c r="N18">
        <v>391.78</v>
      </c>
      <c r="O18">
        <v>22.05</v>
      </c>
      <c r="P18" s="202">
        <f t="shared" si="2"/>
        <v>0</v>
      </c>
      <c r="Q18" s="283">
        <f t="shared" si="3"/>
        <v>0</v>
      </c>
      <c r="R18" s="202">
        <f t="shared" si="4"/>
        <v>0</v>
      </c>
      <c r="S18" s="283">
        <f t="shared" si="5"/>
        <v>0</v>
      </c>
      <c r="T18" s="202">
        <f t="shared" si="6"/>
        <v>0</v>
      </c>
      <c r="U18" s="283">
        <f t="shared" si="7"/>
        <v>0</v>
      </c>
      <c r="V18" s="8"/>
    </row>
    <row r="19" spans="1:22" ht="15">
      <c r="A19" s="325">
        <v>575035902</v>
      </c>
      <c r="B19" s="316" t="s">
        <v>440</v>
      </c>
      <c r="C19" s="316">
        <v>16586</v>
      </c>
      <c r="D19" s="320">
        <v>42878</v>
      </c>
      <c r="E19" s="316" t="s">
        <v>427</v>
      </c>
      <c r="F19" s="316">
        <v>481.2</v>
      </c>
      <c r="G19" s="316">
        <v>481.2</v>
      </c>
      <c r="H19" s="202">
        <f t="shared" si="0"/>
        <v>0</v>
      </c>
      <c r="I19" s="285">
        <f t="shared" si="1"/>
        <v>0</v>
      </c>
      <c r="J19">
        <v>538.70000000000005</v>
      </c>
      <c r="K19">
        <v>538.70000000000005</v>
      </c>
      <c r="L19">
        <v>30.32</v>
      </c>
      <c r="M19">
        <v>538.70000000000005</v>
      </c>
      <c r="N19">
        <v>538.70000000000005</v>
      </c>
      <c r="O19">
        <v>30.32</v>
      </c>
      <c r="P19" s="202">
        <f t="shared" si="2"/>
        <v>0</v>
      </c>
      <c r="Q19" s="283">
        <f t="shared" si="3"/>
        <v>0</v>
      </c>
      <c r="R19" s="202">
        <f t="shared" si="4"/>
        <v>0</v>
      </c>
      <c r="S19" s="283">
        <f t="shared" si="5"/>
        <v>0</v>
      </c>
      <c r="T19" s="202">
        <f t="shared" si="6"/>
        <v>0</v>
      </c>
      <c r="U19" s="283">
        <f t="shared" si="7"/>
        <v>0</v>
      </c>
      <c r="V19" s="8"/>
    </row>
    <row r="20" spans="1:22" ht="15">
      <c r="A20" s="325">
        <v>575035902</v>
      </c>
      <c r="B20" s="316" t="s">
        <v>440</v>
      </c>
      <c r="C20" s="316">
        <v>21421</v>
      </c>
      <c r="D20" s="320">
        <v>43249</v>
      </c>
      <c r="E20" s="316" t="s">
        <v>427</v>
      </c>
      <c r="F20" s="316">
        <v>621.48</v>
      </c>
      <c r="G20" s="316">
        <v>621.48</v>
      </c>
      <c r="H20" s="202">
        <f t="shared" si="0"/>
        <v>0</v>
      </c>
      <c r="I20" s="285">
        <f t="shared" si="1"/>
        <v>0</v>
      </c>
      <c r="J20">
        <v>724.3</v>
      </c>
      <c r="K20">
        <v>724.3</v>
      </c>
      <c r="L20">
        <v>10.6</v>
      </c>
      <c r="M20">
        <v>724.3</v>
      </c>
      <c r="N20">
        <v>724.3</v>
      </c>
      <c r="O20">
        <v>10.6</v>
      </c>
      <c r="P20" s="202">
        <f t="shared" si="2"/>
        <v>0</v>
      </c>
      <c r="Q20" s="283">
        <f t="shared" si="3"/>
        <v>0</v>
      </c>
      <c r="R20" s="202">
        <f t="shared" si="4"/>
        <v>0</v>
      </c>
      <c r="S20" s="283">
        <f t="shared" si="5"/>
        <v>0</v>
      </c>
      <c r="T20" s="202">
        <f t="shared" si="6"/>
        <v>0</v>
      </c>
      <c r="U20" s="283">
        <f t="shared" si="7"/>
        <v>0</v>
      </c>
      <c r="V20" s="8"/>
    </row>
    <row r="21" spans="1:22" ht="15">
      <c r="A21" s="325">
        <v>588950907</v>
      </c>
      <c r="B21" s="316" t="s">
        <v>354</v>
      </c>
      <c r="C21" s="316">
        <v>26729</v>
      </c>
      <c r="D21" s="320">
        <v>43522</v>
      </c>
      <c r="E21" s="316" t="s">
        <v>427</v>
      </c>
      <c r="F21" s="316">
        <v>1903.44</v>
      </c>
      <c r="G21" s="316">
        <v>1903.44</v>
      </c>
      <c r="H21" s="202">
        <f t="shared" si="0"/>
        <v>0</v>
      </c>
      <c r="I21" s="285">
        <f t="shared" si="1"/>
        <v>0</v>
      </c>
      <c r="J21">
        <v>2158.41</v>
      </c>
      <c r="K21">
        <v>2158.41</v>
      </c>
      <c r="L21">
        <v>92.41</v>
      </c>
      <c r="M21">
        <v>2158.41</v>
      </c>
      <c r="N21">
        <v>2158.41</v>
      </c>
      <c r="O21">
        <v>92.41</v>
      </c>
      <c r="P21" s="202">
        <f t="shared" si="2"/>
        <v>0</v>
      </c>
      <c r="Q21" s="283">
        <f t="shared" si="3"/>
        <v>0</v>
      </c>
      <c r="R21" s="202">
        <f t="shared" si="4"/>
        <v>0</v>
      </c>
      <c r="S21" s="283">
        <f t="shared" si="5"/>
        <v>0</v>
      </c>
      <c r="T21" s="202">
        <f t="shared" si="6"/>
        <v>0</v>
      </c>
      <c r="U21" s="283">
        <f t="shared" si="7"/>
        <v>0</v>
      </c>
      <c r="V21" s="8"/>
    </row>
    <row r="22" spans="1:22" ht="15">
      <c r="A22" s="325">
        <v>588950907</v>
      </c>
      <c r="B22" s="316" t="s">
        <v>354</v>
      </c>
      <c r="C22" s="316">
        <v>26729</v>
      </c>
      <c r="D22" s="320">
        <v>43886</v>
      </c>
      <c r="E22" s="316" t="s">
        <v>427</v>
      </c>
      <c r="F22" s="316">
        <v>1903.44</v>
      </c>
      <c r="G22" s="316">
        <v>1903.44</v>
      </c>
      <c r="H22" s="202">
        <f t="shared" si="0"/>
        <v>0</v>
      </c>
      <c r="I22" s="285">
        <f t="shared" si="1"/>
        <v>0</v>
      </c>
      <c r="J22">
        <v>2065.61</v>
      </c>
      <c r="K22">
        <v>2065.61</v>
      </c>
      <c r="L22">
        <v>185.21</v>
      </c>
      <c r="M22">
        <v>2065.61</v>
      </c>
      <c r="N22">
        <v>2065.61</v>
      </c>
      <c r="O22">
        <v>185.21</v>
      </c>
      <c r="P22" s="202">
        <f t="shared" si="2"/>
        <v>0</v>
      </c>
      <c r="Q22" s="283">
        <f t="shared" si="3"/>
        <v>0</v>
      </c>
      <c r="R22" s="202">
        <f t="shared" si="4"/>
        <v>0</v>
      </c>
      <c r="S22" s="283">
        <f t="shared" si="5"/>
        <v>0</v>
      </c>
      <c r="T22" s="202">
        <f t="shared" si="6"/>
        <v>0</v>
      </c>
      <c r="U22" s="283">
        <f t="shared" si="7"/>
        <v>0</v>
      </c>
      <c r="V22" s="8"/>
    </row>
    <row r="23" spans="1:22" ht="15">
      <c r="A23" s="325">
        <v>803054204</v>
      </c>
      <c r="B23" s="316" t="s">
        <v>360</v>
      </c>
      <c r="C23" s="316">
        <v>3900</v>
      </c>
      <c r="D23" s="320">
        <v>42877</v>
      </c>
      <c r="E23" s="316" t="s">
        <v>441</v>
      </c>
      <c r="F23" s="316">
        <v>1542</v>
      </c>
      <c r="G23" s="316">
        <v>1542</v>
      </c>
      <c r="H23" s="202">
        <f t="shared" si="0"/>
        <v>0</v>
      </c>
      <c r="I23" s="285">
        <f t="shared" si="1"/>
        <v>0</v>
      </c>
      <c r="J23">
        <v>1542</v>
      </c>
      <c r="K23">
        <v>1542</v>
      </c>
      <c r="L23">
        <v>0</v>
      </c>
      <c r="M23">
        <v>1542</v>
      </c>
      <c r="N23">
        <v>1542</v>
      </c>
      <c r="O23">
        <v>0</v>
      </c>
      <c r="P23" s="202">
        <f t="shared" si="2"/>
        <v>0</v>
      </c>
      <c r="Q23" s="283">
        <f t="shared" si="3"/>
        <v>0</v>
      </c>
      <c r="R23" s="202">
        <f t="shared" si="4"/>
        <v>0</v>
      </c>
      <c r="S23" s="283">
        <f t="shared" si="5"/>
        <v>0</v>
      </c>
      <c r="T23" s="202">
        <f t="shared" si="6"/>
        <v>0</v>
      </c>
      <c r="U23" s="283" t="e">
        <f t="shared" si="7"/>
        <v>#DIV/0!</v>
      </c>
      <c r="V23" s="8"/>
    </row>
    <row r="24" spans="1:22" ht="15">
      <c r="A24" s="325">
        <v>803054204</v>
      </c>
      <c r="B24" s="316" t="s">
        <v>360</v>
      </c>
      <c r="C24" s="316">
        <v>5050</v>
      </c>
      <c r="D24" s="320">
        <v>43249</v>
      </c>
      <c r="E24" s="316" t="s">
        <v>441</v>
      </c>
      <c r="F24" s="316">
        <v>2149.5300000000002</v>
      </c>
      <c r="G24" s="316">
        <v>2149.5300000000002</v>
      </c>
      <c r="H24" s="202">
        <f t="shared" si="0"/>
        <v>0</v>
      </c>
      <c r="I24" s="285">
        <f t="shared" si="1"/>
        <v>0</v>
      </c>
      <c r="J24">
        <v>2149.5300000000002</v>
      </c>
      <c r="K24">
        <v>2149.5300000000002</v>
      </c>
      <c r="L24">
        <v>0</v>
      </c>
      <c r="M24">
        <v>2149.5300000000002</v>
      </c>
      <c r="N24">
        <v>2149.5300000000002</v>
      </c>
      <c r="O24">
        <v>0</v>
      </c>
      <c r="P24" s="202">
        <f t="shared" si="2"/>
        <v>0</v>
      </c>
      <c r="Q24" s="283">
        <f t="shared" si="3"/>
        <v>0</v>
      </c>
      <c r="R24" s="202">
        <f t="shared" si="4"/>
        <v>0</v>
      </c>
      <c r="S24" s="283">
        <f t="shared" si="5"/>
        <v>0</v>
      </c>
      <c r="T24" s="202">
        <f t="shared" si="6"/>
        <v>0</v>
      </c>
      <c r="U24" s="283" t="e">
        <f t="shared" si="7"/>
        <v>#DIV/0!</v>
      </c>
      <c r="V24" s="8"/>
    </row>
    <row r="25" spans="1:22" ht="15">
      <c r="A25" s="325">
        <v>803054204</v>
      </c>
      <c r="B25" s="316" t="s">
        <v>360</v>
      </c>
      <c r="C25" s="316">
        <v>8380</v>
      </c>
      <c r="D25" s="320">
        <v>43613</v>
      </c>
      <c r="E25" s="316" t="s">
        <v>441</v>
      </c>
      <c r="F25" s="316">
        <v>3610.45</v>
      </c>
      <c r="G25" s="316">
        <v>3610.45</v>
      </c>
      <c r="H25" s="202">
        <f t="shared" si="0"/>
        <v>0</v>
      </c>
      <c r="I25" s="285">
        <f t="shared" si="1"/>
        <v>0</v>
      </c>
      <c r="J25">
        <v>3610.45</v>
      </c>
      <c r="K25">
        <v>3610.45</v>
      </c>
      <c r="L25">
        <v>0</v>
      </c>
      <c r="M25">
        <v>3610.45</v>
      </c>
      <c r="N25">
        <v>3610.45</v>
      </c>
      <c r="O25">
        <v>0</v>
      </c>
      <c r="P25" s="202">
        <f t="shared" si="2"/>
        <v>0</v>
      </c>
      <c r="Q25" s="283">
        <f t="shared" si="3"/>
        <v>0</v>
      </c>
      <c r="R25" s="202">
        <f t="shared" si="4"/>
        <v>0</v>
      </c>
      <c r="S25" s="283">
        <f t="shared" si="5"/>
        <v>0</v>
      </c>
      <c r="T25" s="202">
        <f t="shared" si="6"/>
        <v>0</v>
      </c>
      <c r="U25" s="283" t="e">
        <f t="shared" si="7"/>
        <v>#DIV/0!</v>
      </c>
      <c r="V25" s="8"/>
    </row>
    <row r="26" spans="1:22" ht="15">
      <c r="A26" s="325">
        <v>803054204</v>
      </c>
      <c r="B26" s="316" t="s">
        <v>360</v>
      </c>
      <c r="C26" s="316">
        <v>6980</v>
      </c>
      <c r="D26" s="320">
        <v>43984</v>
      </c>
      <c r="E26" s="316" t="s">
        <v>441</v>
      </c>
      <c r="F26" s="316">
        <v>3116.68</v>
      </c>
      <c r="G26" s="316">
        <v>3116.68</v>
      </c>
      <c r="H26" s="202">
        <f t="shared" si="0"/>
        <v>0</v>
      </c>
      <c r="I26" s="285">
        <f t="shared" si="1"/>
        <v>0</v>
      </c>
      <c r="J26">
        <v>3116.68</v>
      </c>
      <c r="K26">
        <v>3116.68</v>
      </c>
      <c r="L26">
        <v>0</v>
      </c>
      <c r="M26">
        <v>3116.68</v>
      </c>
      <c r="N26">
        <v>3116.68</v>
      </c>
      <c r="O26">
        <v>0</v>
      </c>
      <c r="P26" s="202">
        <f t="shared" si="2"/>
        <v>0</v>
      </c>
      <c r="Q26" s="283">
        <f t="shared" si="3"/>
        <v>0</v>
      </c>
      <c r="R26" s="202">
        <f t="shared" si="4"/>
        <v>0</v>
      </c>
      <c r="S26" s="283">
        <f t="shared" si="5"/>
        <v>0</v>
      </c>
      <c r="T26" s="202">
        <f t="shared" si="6"/>
        <v>0</v>
      </c>
      <c r="U26" s="283" t="e">
        <f t="shared" si="7"/>
        <v>#DIV/0!</v>
      </c>
      <c r="V26" s="8"/>
    </row>
    <row r="27" spans="1:22" ht="15">
      <c r="A27" s="325" t="s">
        <v>368</v>
      </c>
      <c r="B27" s="316" t="s">
        <v>369</v>
      </c>
      <c r="C27" s="316">
        <v>0</v>
      </c>
      <c r="D27" s="320">
        <v>44039</v>
      </c>
      <c r="E27" s="316" t="s">
        <v>441</v>
      </c>
      <c r="F27" s="316">
        <v>0</v>
      </c>
      <c r="G27" s="316">
        <v>0</v>
      </c>
      <c r="H27" s="202">
        <f t="shared" si="0"/>
        <v>0</v>
      </c>
      <c r="I27" s="285" t="e">
        <f t="shared" si="1"/>
        <v>#DIV/0!</v>
      </c>
      <c r="J27">
        <v>0</v>
      </c>
      <c r="K27">
        <v>0</v>
      </c>
      <c r="L27">
        <v>0</v>
      </c>
      <c r="M27">
        <v>0</v>
      </c>
      <c r="N27">
        <v>0</v>
      </c>
      <c r="O27">
        <v>0</v>
      </c>
      <c r="P27" s="202">
        <f t="shared" si="2"/>
        <v>0</v>
      </c>
      <c r="Q27" s="283" t="e">
        <f t="shared" si="3"/>
        <v>#DIV/0!</v>
      </c>
      <c r="R27" s="202">
        <f t="shared" si="4"/>
        <v>0</v>
      </c>
      <c r="S27" s="283" t="e">
        <f t="shared" si="5"/>
        <v>#DIV/0!</v>
      </c>
      <c r="T27" s="202">
        <f t="shared" si="6"/>
        <v>0</v>
      </c>
      <c r="U27" s="283" t="e">
        <f t="shared" si="7"/>
        <v>#DIV/0!</v>
      </c>
      <c r="V27" s="8"/>
    </row>
    <row r="28" spans="1:22" ht="15">
      <c r="A28" s="325">
        <v>712459908</v>
      </c>
      <c r="B28" s="316" t="s">
        <v>370</v>
      </c>
      <c r="C28" s="316">
        <v>3260</v>
      </c>
      <c r="D28" s="320">
        <v>43591</v>
      </c>
      <c r="E28" s="316" t="s">
        <v>425</v>
      </c>
      <c r="F28" s="316">
        <v>6846</v>
      </c>
      <c r="G28" s="316">
        <v>6846</v>
      </c>
      <c r="H28" s="202">
        <f t="shared" si="0"/>
        <v>0</v>
      </c>
      <c r="I28" s="285">
        <f t="shared" si="1"/>
        <v>0</v>
      </c>
      <c r="J28">
        <v>6717.03</v>
      </c>
      <c r="K28">
        <v>6717.03</v>
      </c>
      <c r="L28">
        <v>808.53</v>
      </c>
      <c r="M28">
        <v>6717.03</v>
      </c>
      <c r="N28">
        <v>6717.03</v>
      </c>
      <c r="O28">
        <v>808.53</v>
      </c>
      <c r="P28" s="202">
        <f t="shared" si="2"/>
        <v>0</v>
      </c>
      <c r="Q28" s="283">
        <f t="shared" si="3"/>
        <v>0</v>
      </c>
      <c r="R28" s="202">
        <f t="shared" si="4"/>
        <v>0</v>
      </c>
      <c r="S28" s="283">
        <f t="shared" si="5"/>
        <v>0</v>
      </c>
      <c r="T28" s="202">
        <f t="shared" si="6"/>
        <v>0</v>
      </c>
      <c r="U28" s="283">
        <f t="shared" si="7"/>
        <v>0</v>
      </c>
      <c r="V28" s="8"/>
    </row>
    <row r="29" spans="1:22" ht="15">
      <c r="A29" s="325">
        <v>712459908</v>
      </c>
      <c r="B29" s="316" t="s">
        <v>370</v>
      </c>
      <c r="C29" s="316">
        <v>1781</v>
      </c>
      <c r="D29" s="320">
        <v>43224</v>
      </c>
      <c r="E29" s="316" t="s">
        <v>425</v>
      </c>
      <c r="F29" s="316">
        <v>3490.76</v>
      </c>
      <c r="G29" s="316">
        <v>3490.76</v>
      </c>
      <c r="H29" s="202">
        <f t="shared" si="0"/>
        <v>0</v>
      </c>
      <c r="I29" s="285">
        <f t="shared" si="1"/>
        <v>0</v>
      </c>
      <c r="J29">
        <v>3496.18</v>
      </c>
      <c r="K29">
        <v>3496.18</v>
      </c>
      <c r="L29">
        <v>341.09</v>
      </c>
      <c r="M29">
        <v>3496.18</v>
      </c>
      <c r="N29">
        <v>3496.18</v>
      </c>
      <c r="O29">
        <v>341.09</v>
      </c>
      <c r="P29" s="202">
        <f t="shared" si="2"/>
        <v>0</v>
      </c>
      <c r="Q29" s="283">
        <f t="shared" si="3"/>
        <v>0</v>
      </c>
      <c r="R29" s="202">
        <f t="shared" si="4"/>
        <v>0</v>
      </c>
      <c r="S29" s="283">
        <f t="shared" si="5"/>
        <v>0</v>
      </c>
      <c r="T29" s="202">
        <f t="shared" si="6"/>
        <v>0</v>
      </c>
      <c r="U29" s="283">
        <f t="shared" si="7"/>
        <v>0</v>
      </c>
      <c r="V29" s="8"/>
    </row>
    <row r="30" spans="1:22" ht="15">
      <c r="A30" s="325">
        <v>712459908</v>
      </c>
      <c r="B30" s="316" t="s">
        <v>370</v>
      </c>
      <c r="C30" s="316">
        <v>3260</v>
      </c>
      <c r="D30" s="320">
        <v>43951</v>
      </c>
      <c r="E30" s="316" t="s">
        <v>425</v>
      </c>
      <c r="F30" s="316">
        <v>7302.4</v>
      </c>
      <c r="G30" s="316">
        <v>7302.4</v>
      </c>
      <c r="H30" s="202">
        <f t="shared" si="0"/>
        <v>0</v>
      </c>
      <c r="I30" s="285">
        <f t="shared" si="1"/>
        <v>0</v>
      </c>
      <c r="J30">
        <v>7489.26</v>
      </c>
      <c r="K30">
        <v>7489.26</v>
      </c>
      <c r="L30">
        <v>538</v>
      </c>
      <c r="M30">
        <v>7489.26</v>
      </c>
      <c r="N30">
        <v>7489.26</v>
      </c>
      <c r="O30">
        <v>538</v>
      </c>
      <c r="P30" s="202">
        <f t="shared" si="2"/>
        <v>0</v>
      </c>
      <c r="Q30" s="283">
        <f t="shared" si="3"/>
        <v>0</v>
      </c>
      <c r="R30" s="202">
        <f t="shared" si="4"/>
        <v>0</v>
      </c>
      <c r="S30" s="283">
        <f t="shared" si="5"/>
        <v>0</v>
      </c>
      <c r="T30" s="202">
        <f t="shared" si="6"/>
        <v>0</v>
      </c>
      <c r="U30" s="283">
        <f t="shared" si="7"/>
        <v>0</v>
      </c>
      <c r="V30" s="8"/>
    </row>
    <row r="31" spans="1:22" ht="15">
      <c r="A31" s="325">
        <v>717158901</v>
      </c>
      <c r="B31" s="316" t="s">
        <v>371</v>
      </c>
      <c r="C31" s="316">
        <v>25642</v>
      </c>
      <c r="D31" s="320">
        <v>43962</v>
      </c>
      <c r="E31" s="316" t="s">
        <v>425</v>
      </c>
      <c r="F31" s="316">
        <v>622.84</v>
      </c>
      <c r="G31" s="316">
        <v>622.84</v>
      </c>
      <c r="H31" s="202">
        <f t="shared" si="0"/>
        <v>0</v>
      </c>
      <c r="I31" s="285">
        <f t="shared" si="1"/>
        <v>0</v>
      </c>
      <c r="J31">
        <v>637.02</v>
      </c>
      <c r="K31">
        <v>637.02</v>
      </c>
      <c r="L31">
        <v>47.65</v>
      </c>
      <c r="M31">
        <v>637.02</v>
      </c>
      <c r="N31">
        <v>637.02</v>
      </c>
      <c r="O31">
        <v>47.65</v>
      </c>
      <c r="P31" s="202">
        <f t="shared" si="2"/>
        <v>0</v>
      </c>
      <c r="Q31" s="283">
        <f t="shared" si="3"/>
        <v>0</v>
      </c>
      <c r="R31" s="202">
        <f t="shared" si="4"/>
        <v>0</v>
      </c>
      <c r="S31" s="283">
        <f t="shared" si="5"/>
        <v>0</v>
      </c>
      <c r="T31" s="202">
        <f t="shared" si="6"/>
        <v>0</v>
      </c>
      <c r="U31" s="283">
        <f t="shared" si="7"/>
        <v>0</v>
      </c>
      <c r="V31" s="8"/>
    </row>
    <row r="32" spans="1:22" ht="15">
      <c r="A32" s="325">
        <v>733337901</v>
      </c>
      <c r="B32" s="316" t="s">
        <v>372</v>
      </c>
      <c r="C32" s="316">
        <v>3335</v>
      </c>
      <c r="D32" s="320">
        <v>43956</v>
      </c>
      <c r="E32" s="316" t="s">
        <v>425</v>
      </c>
      <c r="F32" s="316">
        <v>1604.97</v>
      </c>
      <c r="G32" s="316">
        <v>1604.97</v>
      </c>
      <c r="H32" s="202">
        <f t="shared" si="0"/>
        <v>0</v>
      </c>
      <c r="I32" s="285">
        <f t="shared" si="1"/>
        <v>0</v>
      </c>
      <c r="J32">
        <v>1662.92</v>
      </c>
      <c r="K32">
        <v>1662.92</v>
      </c>
      <c r="L32">
        <v>101.36</v>
      </c>
      <c r="M32">
        <v>1662.92</v>
      </c>
      <c r="N32">
        <v>1662.92</v>
      </c>
      <c r="O32">
        <v>101.36</v>
      </c>
      <c r="P32" s="202">
        <f t="shared" si="2"/>
        <v>0</v>
      </c>
      <c r="Q32" s="283">
        <f t="shared" si="3"/>
        <v>0</v>
      </c>
      <c r="R32" s="202">
        <f t="shared" si="4"/>
        <v>0</v>
      </c>
      <c r="S32" s="283">
        <f t="shared" si="5"/>
        <v>0</v>
      </c>
      <c r="T32" s="202">
        <f t="shared" si="6"/>
        <v>0</v>
      </c>
      <c r="U32" s="283">
        <f t="shared" si="7"/>
        <v>0</v>
      </c>
      <c r="V32" s="8"/>
    </row>
    <row r="33" spans="1:22" ht="15">
      <c r="A33" s="325" t="s">
        <v>385</v>
      </c>
      <c r="B33" s="316" t="s">
        <v>386</v>
      </c>
      <c r="C33" s="316">
        <v>2852</v>
      </c>
      <c r="D33" s="320">
        <v>42877</v>
      </c>
      <c r="E33" s="316" t="s">
        <v>427</v>
      </c>
      <c r="F33" s="316">
        <v>639.38</v>
      </c>
      <c r="G33" s="316">
        <v>639.38</v>
      </c>
      <c r="H33" s="202">
        <f t="shared" si="0"/>
        <v>0</v>
      </c>
      <c r="I33" s="285">
        <f t="shared" si="1"/>
        <v>0</v>
      </c>
      <c r="J33">
        <v>711.41</v>
      </c>
      <c r="K33">
        <v>711.41</v>
      </c>
      <c r="L33">
        <v>44.66</v>
      </c>
      <c r="M33">
        <v>711.41</v>
      </c>
      <c r="N33">
        <v>711.41</v>
      </c>
      <c r="O33">
        <v>44.66</v>
      </c>
      <c r="P33" s="202">
        <f t="shared" si="2"/>
        <v>0</v>
      </c>
      <c r="Q33" s="283">
        <f t="shared" si="3"/>
        <v>0</v>
      </c>
      <c r="R33" s="202">
        <f t="shared" si="4"/>
        <v>0</v>
      </c>
      <c r="S33" s="283">
        <f t="shared" si="5"/>
        <v>0</v>
      </c>
      <c r="T33" s="202">
        <f t="shared" si="6"/>
        <v>0</v>
      </c>
      <c r="U33" s="283">
        <f t="shared" si="7"/>
        <v>0</v>
      </c>
      <c r="V33" s="8"/>
    </row>
    <row r="34" spans="1:22" ht="15">
      <c r="A34" s="325" t="s">
        <v>385</v>
      </c>
      <c r="B34" s="316" t="s">
        <v>386</v>
      </c>
      <c r="C34" s="316">
        <v>3682</v>
      </c>
      <c r="D34" s="320">
        <v>43242</v>
      </c>
      <c r="E34" s="316" t="s">
        <v>427</v>
      </c>
      <c r="F34" s="316">
        <v>854.59</v>
      </c>
      <c r="G34" s="316">
        <v>854.59</v>
      </c>
      <c r="H34" s="202">
        <f t="shared" si="0"/>
        <v>0</v>
      </c>
      <c r="I34" s="285">
        <f t="shared" si="1"/>
        <v>0</v>
      </c>
      <c r="J34">
        <v>1007.73</v>
      </c>
      <c r="K34">
        <v>1007.73</v>
      </c>
      <c r="L34">
        <v>2.82</v>
      </c>
      <c r="M34">
        <v>1007.73</v>
      </c>
      <c r="N34">
        <v>1007.73</v>
      </c>
      <c r="O34">
        <v>2.82</v>
      </c>
      <c r="P34" s="202">
        <f t="shared" si="2"/>
        <v>0</v>
      </c>
      <c r="Q34" s="283">
        <f t="shared" si="3"/>
        <v>0</v>
      </c>
      <c r="R34" s="202">
        <f t="shared" si="4"/>
        <v>0</v>
      </c>
      <c r="S34" s="283">
        <f t="shared" si="5"/>
        <v>0</v>
      </c>
      <c r="T34" s="202">
        <f t="shared" si="6"/>
        <v>0</v>
      </c>
      <c r="U34" s="283">
        <f t="shared" si="7"/>
        <v>0</v>
      </c>
      <c r="V34" s="8"/>
    </row>
    <row r="35" spans="1:22" ht="15">
      <c r="A35" s="325" t="s">
        <v>385</v>
      </c>
      <c r="B35" s="316" t="s">
        <v>386</v>
      </c>
      <c r="C35" s="316">
        <v>8805</v>
      </c>
      <c r="D35" s="320">
        <v>43612</v>
      </c>
      <c r="E35" s="316" t="s">
        <v>427</v>
      </c>
      <c r="F35" s="316">
        <v>2090.09</v>
      </c>
      <c r="G35" s="316">
        <v>2090.09</v>
      </c>
      <c r="H35" s="202">
        <f t="shared" si="0"/>
        <v>0</v>
      </c>
      <c r="I35" s="285">
        <f t="shared" si="1"/>
        <v>0</v>
      </c>
      <c r="J35">
        <v>2330.4499999999998</v>
      </c>
      <c r="K35">
        <v>2330.4499999999998</v>
      </c>
      <c r="L35">
        <v>141.08000000000001</v>
      </c>
      <c r="M35">
        <v>2330.4499999999998</v>
      </c>
      <c r="N35">
        <v>2330.4499999999998</v>
      </c>
      <c r="O35">
        <v>141.08000000000001</v>
      </c>
      <c r="P35" s="202">
        <f t="shared" si="2"/>
        <v>0</v>
      </c>
      <c r="Q35" s="283">
        <f t="shared" si="3"/>
        <v>0</v>
      </c>
      <c r="R35" s="202">
        <f t="shared" si="4"/>
        <v>0</v>
      </c>
      <c r="S35" s="283">
        <f t="shared" si="5"/>
        <v>0</v>
      </c>
      <c r="T35" s="202">
        <f t="shared" si="6"/>
        <v>0</v>
      </c>
      <c r="U35" s="283">
        <f t="shared" si="7"/>
        <v>0</v>
      </c>
      <c r="V35" s="8"/>
    </row>
    <row r="36" spans="1:22" ht="15">
      <c r="A36" s="325" t="s">
        <v>385</v>
      </c>
      <c r="B36" s="316" t="s">
        <v>386</v>
      </c>
      <c r="C36" s="316">
        <v>8805</v>
      </c>
      <c r="D36" s="320">
        <v>44004</v>
      </c>
      <c r="E36" s="316" t="s">
        <v>427</v>
      </c>
      <c r="F36" s="316">
        <v>2206.1999999999998</v>
      </c>
      <c r="G36" s="316">
        <v>2206.1999999999998</v>
      </c>
      <c r="H36" s="202">
        <f t="shared" ref="H36:H49" si="10">F36-G36</f>
        <v>0</v>
      </c>
      <c r="I36" s="285">
        <f t="shared" ref="I36:I49" si="11">ROUND(H36/F36,10)</f>
        <v>0</v>
      </c>
      <c r="J36">
        <v>2475.25</v>
      </c>
      <c r="K36">
        <v>2475.25</v>
      </c>
      <c r="L36">
        <v>133.58000000000001</v>
      </c>
      <c r="M36">
        <v>2475.25</v>
      </c>
      <c r="N36">
        <v>2475.25</v>
      </c>
      <c r="O36">
        <v>133.58000000000001</v>
      </c>
      <c r="P36" s="202">
        <f t="shared" ref="P36:P49" si="12">J36-N36</f>
        <v>0</v>
      </c>
      <c r="Q36" s="283">
        <f t="shared" ref="Q36:Q49" si="13">ROUND(P36/J36,10)</f>
        <v>0</v>
      </c>
      <c r="R36" s="202">
        <f t="shared" ref="R36:R49" si="14">K36-M36</f>
        <v>0</v>
      </c>
      <c r="S36" s="283">
        <f t="shared" ref="S36:S49" si="15">ROUND(R36/K36,10)</f>
        <v>0</v>
      </c>
      <c r="T36" s="202">
        <f t="shared" ref="T36:T49" si="16">L36-O36</f>
        <v>0</v>
      </c>
      <c r="U36" s="283">
        <f t="shared" ref="U36:U49" si="17">ROUND(T36/L36,10)</f>
        <v>0</v>
      </c>
      <c r="V36" s="8"/>
    </row>
    <row r="37" spans="1:22" ht="15">
      <c r="A37" s="325" t="s">
        <v>397</v>
      </c>
      <c r="B37" s="316" t="s">
        <v>398</v>
      </c>
      <c r="C37" s="316">
        <v>6140</v>
      </c>
      <c r="D37" s="320">
        <v>43976</v>
      </c>
      <c r="E37" s="316" t="s">
        <v>425</v>
      </c>
      <c r="F37" s="316">
        <v>805.88</v>
      </c>
      <c r="G37" s="316">
        <v>805.88</v>
      </c>
      <c r="H37" s="202">
        <f t="shared" si="10"/>
        <v>0</v>
      </c>
      <c r="I37" s="285">
        <f t="shared" si="11"/>
        <v>0</v>
      </c>
      <c r="J37">
        <v>835.84</v>
      </c>
      <c r="K37">
        <v>835.84</v>
      </c>
      <c r="L37">
        <v>50.03</v>
      </c>
      <c r="M37">
        <v>835.84</v>
      </c>
      <c r="N37">
        <v>835.84</v>
      </c>
      <c r="O37">
        <v>50.03</v>
      </c>
      <c r="P37" s="202">
        <f t="shared" si="12"/>
        <v>0</v>
      </c>
      <c r="Q37" s="283">
        <f t="shared" si="13"/>
        <v>0</v>
      </c>
      <c r="R37" s="202">
        <f t="shared" si="14"/>
        <v>0</v>
      </c>
      <c r="S37" s="283">
        <f t="shared" si="15"/>
        <v>0</v>
      </c>
      <c r="T37" s="202">
        <f t="shared" si="16"/>
        <v>0</v>
      </c>
      <c r="U37" s="283">
        <f t="shared" si="17"/>
        <v>0</v>
      </c>
      <c r="V37" s="8"/>
    </row>
    <row r="38" spans="1:22" ht="15">
      <c r="A38" s="325" t="s">
        <v>399</v>
      </c>
      <c r="B38" s="316" t="s">
        <v>400</v>
      </c>
      <c r="C38" s="316">
        <v>25300</v>
      </c>
      <c r="D38" s="320">
        <v>43990</v>
      </c>
      <c r="E38" s="316" t="s">
        <v>441</v>
      </c>
      <c r="F38" s="316">
        <v>475.57</v>
      </c>
      <c r="G38" s="316">
        <v>475.57</v>
      </c>
      <c r="H38" s="202">
        <f t="shared" si="10"/>
        <v>0</v>
      </c>
      <c r="I38" s="285">
        <f t="shared" si="11"/>
        <v>0</v>
      </c>
      <c r="J38">
        <v>475.57</v>
      </c>
      <c r="K38">
        <v>475.57</v>
      </c>
      <c r="L38">
        <v>0</v>
      </c>
      <c r="M38">
        <v>475.57</v>
      </c>
      <c r="N38">
        <v>475.57</v>
      </c>
      <c r="O38">
        <v>0</v>
      </c>
      <c r="P38" s="202">
        <f t="shared" si="12"/>
        <v>0</v>
      </c>
      <c r="Q38" s="283">
        <f t="shared" si="13"/>
        <v>0</v>
      </c>
      <c r="R38" s="202">
        <f t="shared" si="14"/>
        <v>0</v>
      </c>
      <c r="S38" s="283">
        <f t="shared" si="15"/>
        <v>0</v>
      </c>
      <c r="T38" s="202">
        <f t="shared" si="16"/>
        <v>0</v>
      </c>
      <c r="U38" s="283" t="e">
        <f t="shared" si="17"/>
        <v>#DIV/0!</v>
      </c>
      <c r="V38" s="8"/>
    </row>
    <row r="39" spans="1:22" ht="15">
      <c r="A39" s="325" t="s">
        <v>409</v>
      </c>
      <c r="B39" s="316" t="s">
        <v>410</v>
      </c>
      <c r="C39" s="316">
        <v>3750</v>
      </c>
      <c r="D39" s="320">
        <v>43784</v>
      </c>
      <c r="E39" s="316" t="s">
        <v>441</v>
      </c>
      <c r="F39" s="316">
        <v>657.96</v>
      </c>
      <c r="G39" s="316">
        <v>657.96</v>
      </c>
      <c r="H39" s="202">
        <f t="shared" si="10"/>
        <v>0</v>
      </c>
      <c r="I39" s="285">
        <f t="shared" si="11"/>
        <v>0</v>
      </c>
      <c r="J39">
        <v>657.96</v>
      </c>
      <c r="K39">
        <v>657.96</v>
      </c>
      <c r="L39">
        <v>0</v>
      </c>
      <c r="M39">
        <v>657.96</v>
      </c>
      <c r="N39">
        <v>657.96</v>
      </c>
      <c r="O39">
        <v>0</v>
      </c>
      <c r="P39" s="202">
        <f t="shared" si="12"/>
        <v>0</v>
      </c>
      <c r="Q39" s="283">
        <f t="shared" si="13"/>
        <v>0</v>
      </c>
      <c r="R39" s="202">
        <f t="shared" si="14"/>
        <v>0</v>
      </c>
      <c r="S39" s="283">
        <f t="shared" si="15"/>
        <v>0</v>
      </c>
      <c r="T39" s="202">
        <f t="shared" si="16"/>
        <v>0</v>
      </c>
      <c r="U39" s="283" t="e">
        <f t="shared" si="17"/>
        <v>#DIV/0!</v>
      </c>
      <c r="V39" s="8"/>
    </row>
    <row r="40" spans="1:22" ht="15">
      <c r="A40" s="325" t="s">
        <v>409</v>
      </c>
      <c r="B40" s="316" t="s">
        <v>410</v>
      </c>
      <c r="C40" s="316">
        <v>4450</v>
      </c>
      <c r="D40" s="320">
        <v>43593</v>
      </c>
      <c r="E40" s="316" t="s">
        <v>441</v>
      </c>
      <c r="F40" s="316">
        <v>1564.35</v>
      </c>
      <c r="G40" s="316">
        <v>1564.35</v>
      </c>
      <c r="H40" s="202">
        <f t="shared" si="10"/>
        <v>0</v>
      </c>
      <c r="I40" s="285">
        <f t="shared" si="11"/>
        <v>0</v>
      </c>
      <c r="J40">
        <v>1564.35</v>
      </c>
      <c r="K40">
        <v>1564.35</v>
      </c>
      <c r="L40">
        <v>0</v>
      </c>
      <c r="M40">
        <v>1564.35</v>
      </c>
      <c r="N40">
        <v>1564.35</v>
      </c>
      <c r="O40">
        <v>0</v>
      </c>
      <c r="P40" s="202">
        <f t="shared" si="12"/>
        <v>0</v>
      </c>
      <c r="Q40" s="283">
        <f t="shared" si="13"/>
        <v>0</v>
      </c>
      <c r="R40" s="202">
        <f t="shared" si="14"/>
        <v>0</v>
      </c>
      <c r="S40" s="283">
        <f t="shared" si="15"/>
        <v>0</v>
      </c>
      <c r="T40" s="202">
        <f t="shared" si="16"/>
        <v>0</v>
      </c>
      <c r="U40" s="283" t="e">
        <f t="shared" si="17"/>
        <v>#DIV/0!</v>
      </c>
      <c r="V40" s="8"/>
    </row>
    <row r="41" spans="1:22" ht="15">
      <c r="A41" s="325" t="s">
        <v>409</v>
      </c>
      <c r="B41" s="316" t="s">
        <v>410</v>
      </c>
      <c r="C41" s="316">
        <v>3750</v>
      </c>
      <c r="D41" s="320">
        <v>43957</v>
      </c>
      <c r="E41" s="316" t="s">
        <v>441</v>
      </c>
      <c r="F41" s="316">
        <v>819.97</v>
      </c>
      <c r="G41" s="316">
        <v>819.97</v>
      </c>
      <c r="H41" s="202">
        <f t="shared" si="10"/>
        <v>0</v>
      </c>
      <c r="I41" s="285">
        <f t="shared" si="11"/>
        <v>0</v>
      </c>
      <c r="J41">
        <v>819.97</v>
      </c>
      <c r="K41">
        <v>819.97</v>
      </c>
      <c r="L41">
        <v>0</v>
      </c>
      <c r="M41">
        <v>819.97</v>
      </c>
      <c r="N41">
        <v>819.97</v>
      </c>
      <c r="O41">
        <v>0</v>
      </c>
      <c r="P41" s="202">
        <f t="shared" si="12"/>
        <v>0</v>
      </c>
      <c r="Q41" s="283">
        <f t="shared" si="13"/>
        <v>0</v>
      </c>
      <c r="R41" s="202">
        <f t="shared" si="14"/>
        <v>0</v>
      </c>
      <c r="S41" s="283">
        <f t="shared" si="15"/>
        <v>0</v>
      </c>
      <c r="T41" s="202">
        <f t="shared" si="16"/>
        <v>0</v>
      </c>
      <c r="U41" s="283" t="e">
        <f t="shared" si="17"/>
        <v>#DIV/0!</v>
      </c>
      <c r="V41" s="8"/>
    </row>
    <row r="42" spans="1:22" ht="15">
      <c r="A42" s="325">
        <v>759530108</v>
      </c>
      <c r="B42" s="316" t="s">
        <v>317</v>
      </c>
      <c r="C42" s="316">
        <v>33500</v>
      </c>
      <c r="D42" s="320">
        <v>44082</v>
      </c>
      <c r="E42" s="316" t="s">
        <v>441</v>
      </c>
      <c r="F42" s="316">
        <v>0</v>
      </c>
      <c r="G42" s="316">
        <v>0</v>
      </c>
      <c r="H42" s="202">
        <f t="shared" si="10"/>
        <v>0</v>
      </c>
      <c r="I42" s="285" t="e">
        <f t="shared" si="11"/>
        <v>#DIV/0!</v>
      </c>
      <c r="J42">
        <v>0</v>
      </c>
      <c r="K42">
        <v>0</v>
      </c>
      <c r="L42">
        <v>0</v>
      </c>
      <c r="M42">
        <v>0</v>
      </c>
      <c r="N42">
        <v>0</v>
      </c>
      <c r="O42">
        <v>0</v>
      </c>
      <c r="P42" s="202">
        <f t="shared" si="12"/>
        <v>0</v>
      </c>
      <c r="Q42" s="283" t="e">
        <f t="shared" si="13"/>
        <v>#DIV/0!</v>
      </c>
      <c r="R42" s="202">
        <f t="shared" si="14"/>
        <v>0</v>
      </c>
      <c r="S42" s="283" t="e">
        <f t="shared" si="15"/>
        <v>#DIV/0!</v>
      </c>
      <c r="T42" s="202">
        <f t="shared" si="16"/>
        <v>0</v>
      </c>
      <c r="U42" s="283" t="e">
        <f t="shared" si="17"/>
        <v>#DIV/0!</v>
      </c>
      <c r="V42" s="8"/>
    </row>
    <row r="43" spans="1:22" ht="15">
      <c r="A43" s="325" t="s">
        <v>318</v>
      </c>
      <c r="B43" s="316" t="s">
        <v>319</v>
      </c>
      <c r="C43" s="316">
        <v>3197.998</v>
      </c>
      <c r="D43" s="320">
        <v>43587</v>
      </c>
      <c r="E43" s="316" t="s">
        <v>441</v>
      </c>
      <c r="F43" s="316">
        <v>0</v>
      </c>
      <c r="G43" s="316">
        <v>0</v>
      </c>
      <c r="H43" s="202">
        <f t="shared" si="10"/>
        <v>0</v>
      </c>
      <c r="I43" s="285" t="e">
        <f t="shared" si="11"/>
        <v>#DIV/0!</v>
      </c>
      <c r="J43">
        <v>0</v>
      </c>
      <c r="K43">
        <v>0</v>
      </c>
      <c r="L43">
        <v>0</v>
      </c>
      <c r="M43">
        <v>0</v>
      </c>
      <c r="N43">
        <v>0</v>
      </c>
      <c r="O43">
        <v>0</v>
      </c>
      <c r="P43" s="202">
        <f t="shared" si="12"/>
        <v>0</v>
      </c>
      <c r="Q43" s="283" t="e">
        <f t="shared" si="13"/>
        <v>#DIV/0!</v>
      </c>
      <c r="R43" s="202">
        <f t="shared" si="14"/>
        <v>0</v>
      </c>
      <c r="S43" s="283" t="e">
        <f t="shared" si="15"/>
        <v>#DIV/0!</v>
      </c>
      <c r="T43" s="202">
        <f t="shared" si="16"/>
        <v>0</v>
      </c>
      <c r="U43" s="283" t="e">
        <f t="shared" si="17"/>
        <v>#DIV/0!</v>
      </c>
      <c r="V43" s="8"/>
    </row>
    <row r="44" spans="1:22">
      <c r="A44" s="321" t="s">
        <v>442</v>
      </c>
      <c r="B44" t="s">
        <v>443</v>
      </c>
      <c r="C44">
        <v>5691</v>
      </c>
      <c r="D44" s="1">
        <v>42887</v>
      </c>
      <c r="E44" t="s">
        <v>427</v>
      </c>
      <c r="F44">
        <v>1067.06</v>
      </c>
      <c r="G44">
        <v>1067.06</v>
      </c>
      <c r="H44" s="202">
        <f t="shared" si="10"/>
        <v>0</v>
      </c>
      <c r="I44" s="285">
        <f t="shared" si="11"/>
        <v>0</v>
      </c>
      <c r="J44">
        <v>1192.71</v>
      </c>
      <c r="K44">
        <v>1192.71</v>
      </c>
      <c r="L44">
        <v>69.09</v>
      </c>
      <c r="M44">
        <v>1192.71</v>
      </c>
      <c r="N44">
        <v>1192.71</v>
      </c>
      <c r="O44">
        <v>69.09</v>
      </c>
      <c r="P44" s="202">
        <f t="shared" si="12"/>
        <v>0</v>
      </c>
      <c r="Q44" s="283">
        <f t="shared" si="13"/>
        <v>0</v>
      </c>
      <c r="R44" s="202">
        <f t="shared" si="14"/>
        <v>0</v>
      </c>
      <c r="S44" s="283">
        <f t="shared" si="15"/>
        <v>0</v>
      </c>
      <c r="T44" s="202">
        <f t="shared" si="16"/>
        <v>0</v>
      </c>
      <c r="U44" s="283">
        <f t="shared" si="17"/>
        <v>0</v>
      </c>
      <c r="V44" s="8"/>
    </row>
    <row r="45" spans="1:22">
      <c r="A45" s="321" t="s">
        <v>323</v>
      </c>
      <c r="B45" t="s">
        <v>324</v>
      </c>
      <c r="C45">
        <v>5497</v>
      </c>
      <c r="D45" s="1">
        <v>43775</v>
      </c>
      <c r="E45" t="s">
        <v>427</v>
      </c>
      <c r="F45">
        <v>338.07</v>
      </c>
      <c r="G45">
        <v>338.07</v>
      </c>
      <c r="H45" s="202">
        <f t="shared" si="10"/>
        <v>0</v>
      </c>
      <c r="I45" s="285">
        <f t="shared" si="11"/>
        <v>0</v>
      </c>
      <c r="J45">
        <v>374.95</v>
      </c>
      <c r="K45">
        <v>374.95</v>
      </c>
      <c r="L45">
        <v>24.82</v>
      </c>
      <c r="M45">
        <v>374.95</v>
      </c>
      <c r="N45">
        <v>374.95</v>
      </c>
      <c r="O45">
        <v>24.82</v>
      </c>
      <c r="P45" s="202">
        <f t="shared" si="12"/>
        <v>0</v>
      </c>
      <c r="Q45" s="283">
        <f t="shared" si="13"/>
        <v>0</v>
      </c>
      <c r="R45" s="202">
        <f t="shared" si="14"/>
        <v>0</v>
      </c>
      <c r="S45" s="283">
        <f t="shared" si="15"/>
        <v>0</v>
      </c>
      <c r="T45" s="202">
        <f t="shared" si="16"/>
        <v>0</v>
      </c>
      <c r="U45" s="283">
        <f t="shared" si="17"/>
        <v>0</v>
      </c>
      <c r="V45" s="8"/>
    </row>
    <row r="46" spans="1:22">
      <c r="A46" s="321" t="s">
        <v>323</v>
      </c>
      <c r="B46" t="s">
        <v>324</v>
      </c>
      <c r="C46">
        <v>5497</v>
      </c>
      <c r="D46" s="1">
        <v>43591</v>
      </c>
      <c r="E46" t="s">
        <v>427</v>
      </c>
      <c r="F46">
        <v>1179.1099999999999</v>
      </c>
      <c r="G46">
        <v>1179.1099999999999</v>
      </c>
      <c r="H46" s="202">
        <f t="shared" si="10"/>
        <v>0</v>
      </c>
      <c r="I46" s="285">
        <f t="shared" si="11"/>
        <v>0</v>
      </c>
      <c r="J46">
        <v>1316.59</v>
      </c>
      <c r="K46">
        <v>1316.59</v>
      </c>
      <c r="L46">
        <v>77.709999999999994</v>
      </c>
      <c r="M46">
        <v>1316.59</v>
      </c>
      <c r="N46">
        <v>1316.59</v>
      </c>
      <c r="O46">
        <v>77.709999999999994</v>
      </c>
      <c r="P46" s="202">
        <f t="shared" si="12"/>
        <v>0</v>
      </c>
      <c r="Q46" s="283">
        <f t="shared" si="13"/>
        <v>0</v>
      </c>
      <c r="R46" s="202">
        <f t="shared" si="14"/>
        <v>0</v>
      </c>
      <c r="S46" s="283">
        <f t="shared" si="15"/>
        <v>0</v>
      </c>
      <c r="T46" s="202">
        <f t="shared" si="16"/>
        <v>0</v>
      </c>
      <c r="U46" s="283">
        <f t="shared" si="17"/>
        <v>0</v>
      </c>
      <c r="V46" s="8"/>
    </row>
    <row r="47" spans="1:22">
      <c r="A47" s="321" t="s">
        <v>323</v>
      </c>
      <c r="B47" t="s">
        <v>324</v>
      </c>
      <c r="C47">
        <v>5497</v>
      </c>
      <c r="D47" s="1">
        <v>43958</v>
      </c>
      <c r="E47" t="s">
        <v>427</v>
      </c>
      <c r="F47">
        <v>1228.58</v>
      </c>
      <c r="G47">
        <v>1228.58</v>
      </c>
      <c r="H47" s="202">
        <f t="shared" si="10"/>
        <v>0</v>
      </c>
      <c r="I47" s="285">
        <f t="shared" si="11"/>
        <v>0</v>
      </c>
      <c r="J47">
        <v>1331.84</v>
      </c>
      <c r="K47">
        <v>1331.84</v>
      </c>
      <c r="L47">
        <v>120.96</v>
      </c>
      <c r="M47">
        <v>1331.84</v>
      </c>
      <c r="N47">
        <v>1331.84</v>
      </c>
      <c r="O47">
        <v>120.96</v>
      </c>
      <c r="P47" s="202">
        <f t="shared" si="12"/>
        <v>0</v>
      </c>
      <c r="Q47" s="283">
        <f t="shared" si="13"/>
        <v>0</v>
      </c>
      <c r="R47" s="202">
        <f t="shared" si="14"/>
        <v>0</v>
      </c>
      <c r="S47" s="283">
        <f t="shared" si="15"/>
        <v>0</v>
      </c>
      <c r="T47" s="202">
        <f t="shared" si="16"/>
        <v>0</v>
      </c>
      <c r="U47" s="283">
        <f t="shared" si="17"/>
        <v>0</v>
      </c>
      <c r="V47" s="8"/>
    </row>
    <row r="48" spans="1:22">
      <c r="A48" s="321">
        <v>599933900</v>
      </c>
      <c r="B48" t="s">
        <v>331</v>
      </c>
      <c r="C48">
        <v>3050</v>
      </c>
      <c r="D48" s="1">
        <v>44018</v>
      </c>
      <c r="E48" t="s">
        <v>427</v>
      </c>
      <c r="F48">
        <v>951.6</v>
      </c>
      <c r="G48">
        <v>951.6</v>
      </c>
      <c r="H48" s="202">
        <f t="shared" si="10"/>
        <v>0</v>
      </c>
      <c r="I48" s="285">
        <f t="shared" si="11"/>
        <v>0</v>
      </c>
      <c r="J48">
        <v>1068.5</v>
      </c>
      <c r="K48">
        <v>1068.5</v>
      </c>
      <c r="L48">
        <v>56.77</v>
      </c>
      <c r="M48">
        <v>1068.5</v>
      </c>
      <c r="N48">
        <v>1068.5</v>
      </c>
      <c r="O48">
        <v>56.77</v>
      </c>
      <c r="P48" s="202">
        <f t="shared" si="12"/>
        <v>0</v>
      </c>
      <c r="Q48" s="283">
        <f t="shared" si="13"/>
        <v>0</v>
      </c>
      <c r="R48" s="202">
        <f t="shared" si="14"/>
        <v>0</v>
      </c>
      <c r="S48" s="283">
        <f t="shared" si="15"/>
        <v>0</v>
      </c>
      <c r="T48" s="202">
        <f t="shared" si="16"/>
        <v>0</v>
      </c>
      <c r="U48" s="283">
        <f t="shared" si="17"/>
        <v>0</v>
      </c>
      <c r="V48" s="8"/>
    </row>
    <row r="49" spans="1:22">
      <c r="A49" s="321"/>
      <c r="B49"/>
      <c r="C49"/>
      <c r="D49" s="1"/>
      <c r="E49"/>
      <c r="F49"/>
      <c r="G49"/>
      <c r="H49" s="202">
        <f t="shared" si="10"/>
        <v>0</v>
      </c>
      <c r="I49" s="285" t="e">
        <f t="shared" si="11"/>
        <v>#DIV/0!</v>
      </c>
      <c r="J49"/>
      <c r="K49"/>
      <c r="L49"/>
      <c r="M49"/>
      <c r="N49"/>
      <c r="O49"/>
      <c r="P49" s="202">
        <f t="shared" si="12"/>
        <v>0</v>
      </c>
      <c r="Q49" s="283" t="e">
        <f t="shared" si="13"/>
        <v>#DIV/0!</v>
      </c>
      <c r="R49" s="202">
        <f t="shared" si="14"/>
        <v>0</v>
      </c>
      <c r="S49" s="283" t="e">
        <f t="shared" si="15"/>
        <v>#DIV/0!</v>
      </c>
      <c r="T49" s="202">
        <f t="shared" si="16"/>
        <v>0</v>
      </c>
      <c r="U49" s="283" t="e">
        <f t="shared" si="17"/>
        <v>#DIV/0!</v>
      </c>
      <c r="V49" s="8"/>
    </row>
    <row r="50" spans="1:22">
      <c r="A50" s="321"/>
      <c r="B50"/>
      <c r="C50"/>
      <c r="D50" s="1"/>
      <c r="E50"/>
      <c r="F50"/>
      <c r="G50"/>
      <c r="H50" s="202">
        <f t="shared" si="0"/>
        <v>0</v>
      </c>
      <c r="I50" s="285" t="e">
        <f t="shared" si="1"/>
        <v>#DIV/0!</v>
      </c>
      <c r="J50"/>
      <c r="K50"/>
      <c r="L50"/>
      <c r="M50"/>
      <c r="N50"/>
      <c r="O50"/>
      <c r="P50" s="202">
        <f t="shared" si="2"/>
        <v>0</v>
      </c>
      <c r="Q50" s="283" t="e">
        <f t="shared" si="3"/>
        <v>#DIV/0!</v>
      </c>
      <c r="R50" s="202">
        <f t="shared" si="4"/>
        <v>0</v>
      </c>
      <c r="S50" s="283" t="e">
        <f t="shared" si="5"/>
        <v>#DIV/0!</v>
      </c>
      <c r="T50" s="202">
        <f t="shared" si="6"/>
        <v>0</v>
      </c>
      <c r="U50" s="283" t="e">
        <f t="shared" si="7"/>
        <v>#DIV/0!</v>
      </c>
      <c r="V50" s="8"/>
    </row>
    <row r="51" spans="1:22">
      <c r="A51" s="321"/>
      <c r="B51"/>
      <c r="C51"/>
      <c r="D51" s="1"/>
      <c r="E51"/>
      <c r="F51"/>
      <c r="G51"/>
      <c r="H51" s="202">
        <f t="shared" si="0"/>
        <v>0</v>
      </c>
      <c r="I51" s="285" t="e">
        <f t="shared" si="1"/>
        <v>#DIV/0!</v>
      </c>
      <c r="J51"/>
      <c r="K51"/>
      <c r="L51"/>
      <c r="M51"/>
      <c r="N51"/>
      <c r="O51"/>
      <c r="P51" s="202">
        <f t="shared" si="2"/>
        <v>0</v>
      </c>
      <c r="Q51" s="283" t="e">
        <f t="shared" si="3"/>
        <v>#DIV/0!</v>
      </c>
      <c r="R51" s="202">
        <f t="shared" si="4"/>
        <v>0</v>
      </c>
      <c r="S51" s="283" t="e">
        <f t="shared" si="5"/>
        <v>#DIV/0!</v>
      </c>
      <c r="T51" s="202">
        <f t="shared" si="6"/>
        <v>0</v>
      </c>
      <c r="U51" s="283" t="e">
        <f t="shared" si="7"/>
        <v>#DIV/0!</v>
      </c>
      <c r="V51" s="8"/>
    </row>
    <row r="52" spans="1:22">
      <c r="A52" s="321"/>
      <c r="B52"/>
      <c r="C52"/>
      <c r="D52" s="1"/>
      <c r="E52"/>
      <c r="F52"/>
      <c r="G52"/>
      <c r="H52" s="202">
        <f t="shared" si="0"/>
        <v>0</v>
      </c>
      <c r="I52" s="285" t="e">
        <f t="shared" si="1"/>
        <v>#DIV/0!</v>
      </c>
      <c r="J52"/>
      <c r="K52"/>
      <c r="L52"/>
      <c r="M52"/>
      <c r="N52"/>
      <c r="O52"/>
      <c r="P52" s="202">
        <f t="shared" si="2"/>
        <v>0</v>
      </c>
      <c r="Q52" s="283" t="e">
        <f t="shared" si="3"/>
        <v>#DIV/0!</v>
      </c>
      <c r="R52" s="202">
        <f t="shared" si="4"/>
        <v>0</v>
      </c>
      <c r="S52" s="283" t="e">
        <f t="shared" si="5"/>
        <v>#DIV/0!</v>
      </c>
      <c r="T52" s="202">
        <f t="shared" si="6"/>
        <v>0</v>
      </c>
      <c r="U52" s="283" t="e">
        <f t="shared" si="7"/>
        <v>#DIV/0!</v>
      </c>
      <c r="V52" s="8"/>
    </row>
    <row r="53" spans="1:22">
      <c r="A53" s="321"/>
      <c r="B53"/>
      <c r="C53"/>
      <c r="D53" s="1"/>
      <c r="E53"/>
      <c r="F53"/>
      <c r="G53"/>
      <c r="H53" s="202">
        <f t="shared" si="0"/>
        <v>0</v>
      </c>
      <c r="I53" s="285" t="e">
        <f t="shared" si="1"/>
        <v>#DIV/0!</v>
      </c>
      <c r="J53"/>
      <c r="K53"/>
      <c r="L53"/>
      <c r="M53"/>
      <c r="N53"/>
      <c r="O53"/>
      <c r="P53" s="202">
        <f t="shared" si="2"/>
        <v>0</v>
      </c>
      <c r="Q53" s="283" t="e">
        <f t="shared" si="3"/>
        <v>#DIV/0!</v>
      </c>
      <c r="R53" s="202">
        <f t="shared" si="4"/>
        <v>0</v>
      </c>
      <c r="S53" s="283" t="e">
        <f t="shared" si="5"/>
        <v>#DIV/0!</v>
      </c>
      <c r="T53" s="202">
        <f t="shared" si="6"/>
        <v>0</v>
      </c>
      <c r="U53" s="283" t="e">
        <f t="shared" si="7"/>
        <v>#DIV/0!</v>
      </c>
      <c r="V53" s="8"/>
    </row>
    <row r="54" spans="1:22">
      <c r="A54" s="321"/>
      <c r="B54"/>
      <c r="C54"/>
      <c r="D54" s="1"/>
      <c r="E54"/>
      <c r="F54"/>
      <c r="G54"/>
      <c r="H54" s="202">
        <f t="shared" si="0"/>
        <v>0</v>
      </c>
      <c r="I54" s="285" t="e">
        <f t="shared" si="1"/>
        <v>#DIV/0!</v>
      </c>
      <c r="J54"/>
      <c r="K54"/>
      <c r="L54"/>
      <c r="M54"/>
      <c r="N54"/>
      <c r="O54"/>
      <c r="P54" s="202">
        <f t="shared" si="2"/>
        <v>0</v>
      </c>
      <c r="Q54" s="283" t="e">
        <f t="shared" si="3"/>
        <v>#DIV/0!</v>
      </c>
      <c r="R54" s="202">
        <f t="shared" si="4"/>
        <v>0</v>
      </c>
      <c r="S54" s="283" t="e">
        <f t="shared" si="5"/>
        <v>#DIV/0!</v>
      </c>
      <c r="T54" s="202">
        <f t="shared" si="6"/>
        <v>0</v>
      </c>
      <c r="U54" s="283" t="e">
        <f t="shared" si="7"/>
        <v>#DIV/0!</v>
      </c>
      <c r="V54" s="8"/>
    </row>
    <row r="55" spans="1:22">
      <c r="A55" s="321"/>
      <c r="B55"/>
      <c r="C55"/>
      <c r="D55" s="1"/>
      <c r="E55"/>
      <c r="F55"/>
      <c r="G55"/>
      <c r="H55" s="202">
        <f t="shared" si="0"/>
        <v>0</v>
      </c>
      <c r="I55" s="285" t="e">
        <f t="shared" si="1"/>
        <v>#DIV/0!</v>
      </c>
      <c r="J55"/>
      <c r="K55"/>
      <c r="L55"/>
      <c r="M55"/>
      <c r="N55"/>
      <c r="O55"/>
      <c r="P55" s="202">
        <f t="shared" si="2"/>
        <v>0</v>
      </c>
      <c r="Q55" s="283" t="e">
        <f t="shared" si="3"/>
        <v>#DIV/0!</v>
      </c>
      <c r="R55" s="202">
        <f t="shared" si="4"/>
        <v>0</v>
      </c>
      <c r="S55" s="283" t="e">
        <f t="shared" si="5"/>
        <v>#DIV/0!</v>
      </c>
      <c r="T55" s="202">
        <f t="shared" si="6"/>
        <v>0</v>
      </c>
      <c r="U55" s="283" t="e">
        <f t="shared" si="7"/>
        <v>#DIV/0!</v>
      </c>
      <c r="V55" s="8"/>
    </row>
    <row r="56" spans="1:22">
      <c r="A56" s="321"/>
      <c r="B56"/>
      <c r="C56"/>
      <c r="D56" s="1"/>
      <c r="E56"/>
      <c r="F56"/>
      <c r="G56"/>
      <c r="H56" s="202">
        <f t="shared" si="0"/>
        <v>0</v>
      </c>
      <c r="I56" s="285" t="e">
        <f t="shared" si="1"/>
        <v>#DIV/0!</v>
      </c>
      <c r="J56"/>
      <c r="K56"/>
      <c r="L56"/>
      <c r="M56"/>
      <c r="N56"/>
      <c r="O56"/>
      <c r="P56" s="202">
        <f t="shared" si="2"/>
        <v>0</v>
      </c>
      <c r="Q56" s="283" t="e">
        <f t="shared" si="3"/>
        <v>#DIV/0!</v>
      </c>
      <c r="R56" s="202">
        <f t="shared" si="4"/>
        <v>0</v>
      </c>
      <c r="S56" s="283" t="e">
        <f t="shared" si="5"/>
        <v>#DIV/0!</v>
      </c>
      <c r="T56" s="202">
        <f t="shared" si="6"/>
        <v>0</v>
      </c>
      <c r="U56" s="283" t="e">
        <f t="shared" si="7"/>
        <v>#DIV/0!</v>
      </c>
      <c r="V56" s="8"/>
    </row>
    <row r="57" spans="1:22">
      <c r="A57" s="321"/>
      <c r="B57"/>
      <c r="C57"/>
      <c r="D57" s="1"/>
      <c r="E57"/>
      <c r="F57"/>
      <c r="G57"/>
      <c r="H57" s="202">
        <f t="shared" si="0"/>
        <v>0</v>
      </c>
      <c r="I57" s="285" t="e">
        <f t="shared" si="1"/>
        <v>#DIV/0!</v>
      </c>
      <c r="J57"/>
      <c r="K57"/>
      <c r="L57"/>
      <c r="M57"/>
      <c r="N57"/>
      <c r="O57"/>
      <c r="P57" s="202">
        <f t="shared" si="2"/>
        <v>0</v>
      </c>
      <c r="Q57" s="283" t="e">
        <f t="shared" si="3"/>
        <v>#DIV/0!</v>
      </c>
      <c r="R57" s="202">
        <f t="shared" si="4"/>
        <v>0</v>
      </c>
      <c r="S57" s="283" t="e">
        <f t="shared" si="5"/>
        <v>#DIV/0!</v>
      </c>
      <c r="T57" s="202">
        <f t="shared" si="6"/>
        <v>0</v>
      </c>
      <c r="U57" s="283" t="e">
        <f t="shared" si="7"/>
        <v>#DIV/0!</v>
      </c>
      <c r="V57" s="8"/>
    </row>
    <row r="58" spans="1:22">
      <c r="A58" s="321"/>
      <c r="B58"/>
      <c r="C58"/>
      <c r="D58" s="1"/>
      <c r="E58"/>
      <c r="F58"/>
      <c r="G58"/>
      <c r="H58" s="202">
        <f t="shared" si="0"/>
        <v>0</v>
      </c>
      <c r="I58" s="285" t="e">
        <f t="shared" si="1"/>
        <v>#DIV/0!</v>
      </c>
      <c r="J58"/>
      <c r="K58"/>
      <c r="L58"/>
      <c r="M58"/>
      <c r="N58"/>
      <c r="O58"/>
      <c r="P58" s="202">
        <f t="shared" si="2"/>
        <v>0</v>
      </c>
      <c r="Q58" s="283" t="e">
        <f t="shared" si="3"/>
        <v>#DIV/0!</v>
      </c>
      <c r="R58" s="202">
        <f t="shared" si="4"/>
        <v>0</v>
      </c>
      <c r="S58" s="283" t="e">
        <f t="shared" si="5"/>
        <v>#DIV/0!</v>
      </c>
      <c r="T58" s="202">
        <f t="shared" si="6"/>
        <v>0</v>
      </c>
      <c r="U58" s="283" t="e">
        <f t="shared" si="7"/>
        <v>#DIV/0!</v>
      </c>
      <c r="V58" s="8"/>
    </row>
    <row r="59" spans="1:22">
      <c r="A59" s="321"/>
      <c r="B59"/>
      <c r="C59"/>
      <c r="D59" s="1"/>
      <c r="E59"/>
      <c r="F59"/>
      <c r="G59"/>
      <c r="H59" s="202">
        <f t="shared" si="0"/>
        <v>0</v>
      </c>
      <c r="I59" s="285" t="e">
        <f t="shared" si="1"/>
        <v>#DIV/0!</v>
      </c>
      <c r="J59"/>
      <c r="K59"/>
      <c r="L59"/>
      <c r="M59"/>
      <c r="N59"/>
      <c r="O59"/>
      <c r="P59" s="202">
        <f t="shared" si="2"/>
        <v>0</v>
      </c>
      <c r="Q59" s="283" t="e">
        <f t="shared" si="3"/>
        <v>#DIV/0!</v>
      </c>
      <c r="R59" s="202">
        <f t="shared" si="4"/>
        <v>0</v>
      </c>
      <c r="S59" s="283" t="e">
        <f t="shared" si="5"/>
        <v>#DIV/0!</v>
      </c>
      <c r="T59" s="202">
        <f t="shared" si="6"/>
        <v>0</v>
      </c>
      <c r="U59" s="283" t="e">
        <f t="shared" si="7"/>
        <v>#DIV/0!</v>
      </c>
      <c r="V59" s="8"/>
    </row>
    <row r="60" spans="1:22">
      <c r="A60" s="321"/>
      <c r="B60"/>
      <c r="C60"/>
      <c r="D60" s="1"/>
      <c r="E60"/>
      <c r="F60"/>
      <c r="G60"/>
      <c r="H60" s="202">
        <f t="shared" si="0"/>
        <v>0</v>
      </c>
      <c r="I60" s="285" t="e">
        <f t="shared" si="1"/>
        <v>#DIV/0!</v>
      </c>
      <c r="J60"/>
      <c r="K60"/>
      <c r="L60"/>
      <c r="M60"/>
      <c r="N60"/>
      <c r="O60"/>
      <c r="P60" s="202">
        <f t="shared" si="2"/>
        <v>0</v>
      </c>
      <c r="Q60" s="283" t="e">
        <f t="shared" si="3"/>
        <v>#DIV/0!</v>
      </c>
      <c r="R60" s="202">
        <f t="shared" si="4"/>
        <v>0</v>
      </c>
      <c r="S60" s="283" t="e">
        <f t="shared" si="5"/>
        <v>#DIV/0!</v>
      </c>
      <c r="T60" s="202">
        <f t="shared" si="6"/>
        <v>0</v>
      </c>
      <c r="U60" s="283" t="e">
        <f t="shared" si="7"/>
        <v>#DIV/0!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68869.969999999987</v>
      </c>
      <c r="G64" s="177">
        <f>SUM(G2:G63)</f>
        <v>68869.969999999987</v>
      </c>
      <c r="H64" s="12">
        <f>SUM(H2:H63)</f>
        <v>0</v>
      </c>
      <c r="I64" s="286">
        <f t="shared" ref="I64" si="18">ROUND(H64/F64,10)</f>
        <v>0</v>
      </c>
      <c r="J64" s="198">
        <f t="shared" ref="J64:P64" si="19">SUM(J2:J63)</f>
        <v>73268.639999999999</v>
      </c>
      <c r="K64" s="179">
        <f t="shared" si="19"/>
        <v>73268.639999999999</v>
      </c>
      <c r="L64" s="198">
        <f t="shared" si="19"/>
        <v>3905.9700000000007</v>
      </c>
      <c r="M64" s="201">
        <f t="shared" si="19"/>
        <v>73268.639999999999</v>
      </c>
      <c r="N64" s="201">
        <f t="shared" si="19"/>
        <v>73268.639999999999</v>
      </c>
      <c r="O64" s="201">
        <f t="shared" si="19"/>
        <v>3905.9700000000007</v>
      </c>
      <c r="P64" s="9">
        <f t="shared" si="19"/>
        <v>0</v>
      </c>
      <c r="Q64" s="284">
        <f t="shared" si="3"/>
        <v>0</v>
      </c>
      <c r="R64" s="9">
        <f>SUM(R2:R63)</f>
        <v>0</v>
      </c>
      <c r="S64" s="284">
        <f>ROUND(R64/K64,10)</f>
        <v>0</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15" sqref="A15"/>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441</v>
      </c>
      <c r="B4" s="152">
        <v>6244.84</v>
      </c>
      <c r="C4" s="152">
        <v>6244.84</v>
      </c>
      <c r="D4" s="152" t="s">
        <v>427</v>
      </c>
      <c r="E4" s="152">
        <v>6244.84</v>
      </c>
      <c r="F4" s="152">
        <v>6244.84</v>
      </c>
      <c r="G4" s="152">
        <v>12.59</v>
      </c>
      <c r="H4" s="152">
        <v>12.59</v>
      </c>
      <c r="I4" s="113"/>
      <c r="J4" s="153">
        <v>44043</v>
      </c>
      <c r="K4" s="153">
        <v>44046</v>
      </c>
      <c r="L4" s="113"/>
    </row>
    <row r="5" spans="1:16">
      <c r="A5" s="152" t="s">
        <v>441</v>
      </c>
      <c r="B5" s="152">
        <v>53.99</v>
      </c>
      <c r="C5" s="152">
        <v>53.99</v>
      </c>
      <c r="D5" s="152" t="s">
        <v>431</v>
      </c>
      <c r="E5" s="152">
        <v>53.99</v>
      </c>
      <c r="F5" s="152">
        <v>53.99</v>
      </c>
      <c r="G5" s="152">
        <v>0.6</v>
      </c>
      <c r="H5" s="152">
        <v>0.6</v>
      </c>
      <c r="I5" s="113"/>
      <c r="J5" s="153">
        <v>44043</v>
      </c>
      <c r="K5" s="153">
        <v>44046</v>
      </c>
      <c r="L5" s="113"/>
    </row>
    <row r="6" spans="1:16">
      <c r="A6" s="152" t="s">
        <v>441</v>
      </c>
      <c r="B6" s="152">
        <v>5336.19</v>
      </c>
      <c r="C6" s="152">
        <v>5336.19</v>
      </c>
      <c r="D6" s="152" t="s">
        <v>423</v>
      </c>
      <c r="E6" s="152">
        <v>5336.19</v>
      </c>
      <c r="F6" s="152">
        <v>5336.19</v>
      </c>
      <c r="G6" s="152">
        <v>20.39</v>
      </c>
      <c r="H6" s="152">
        <v>20.39</v>
      </c>
      <c r="I6" s="113"/>
      <c r="J6" s="153">
        <v>44043</v>
      </c>
      <c r="K6" s="153">
        <v>44047</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11635.02</v>
      </c>
      <c r="C11" s="88">
        <f t="shared" ref="C11:H11" si="0">SUM(C4:C10)</f>
        <v>11635.02</v>
      </c>
      <c r="D11" s="88">
        <f t="shared" si="0"/>
        <v>0</v>
      </c>
      <c r="E11" s="88">
        <f>SUM(E4:E10)</f>
        <v>11635.02</v>
      </c>
      <c r="F11" s="88">
        <f t="shared" si="0"/>
        <v>11635.02</v>
      </c>
      <c r="G11" s="88">
        <f t="shared" si="0"/>
        <v>33.58</v>
      </c>
      <c r="H11" s="88">
        <f t="shared" si="0"/>
        <v>33.58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441</v>
      </c>
      <c r="B15" s="107">
        <v>53.77</v>
      </c>
      <c r="C15" s="107">
        <v>53.77</v>
      </c>
      <c r="D15" s="107" t="s">
        <v>425</v>
      </c>
      <c r="E15" s="107">
        <v>53.77</v>
      </c>
      <c r="F15" s="107">
        <v>53.77</v>
      </c>
      <c r="G15" s="107">
        <v>-0.31</v>
      </c>
      <c r="H15" s="107">
        <v>-0.31</v>
      </c>
      <c r="I15" s="105"/>
      <c r="J15" s="110">
        <v>44043</v>
      </c>
      <c r="K15" s="110">
        <v>44046</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53.77</v>
      </c>
      <c r="C22" s="88">
        <f>SUM(C15:C21)</f>
        <v>53.77</v>
      </c>
      <c r="D22" s="88"/>
      <c r="E22" s="88">
        <f>SUM(E15:E21)</f>
        <v>53.77</v>
      </c>
      <c r="F22" s="88">
        <f>SUM(F15:F21)</f>
        <v>53.77</v>
      </c>
      <c r="G22" s="88">
        <f>SUM(G15:G21)</f>
        <v>-0.31</v>
      </c>
      <c r="H22" s="88">
        <f>SUM(H15:H21)</f>
        <v>-0.31</v>
      </c>
      <c r="I22" s="88"/>
      <c r="J22" s="88"/>
      <c r="K22" s="88"/>
      <c r="L22" s="88"/>
    </row>
    <row r="23" spans="1:16" ht="14.25" thickTop="1" thickBot="1"/>
    <row r="24" spans="1:16" ht="13.5" thickBot="1">
      <c r="D24" s="92" t="s">
        <v>79</v>
      </c>
      <c r="E24" s="93" t="s">
        <v>78</v>
      </c>
      <c r="F24" s="94" t="s">
        <v>7</v>
      </c>
    </row>
    <row r="25" spans="1:16" ht="51.75" thickBot="1">
      <c r="C25" s="89" t="s">
        <v>179</v>
      </c>
      <c r="D25" s="95">
        <f>G11</f>
        <v>33.58</v>
      </c>
      <c r="E25" s="96">
        <f>H11</f>
        <v>33.58</v>
      </c>
      <c r="F25" s="97">
        <f>D25-E25</f>
        <v>0</v>
      </c>
    </row>
    <row r="26" spans="1:16" ht="44.25" customHeight="1" thickBot="1">
      <c r="C26" s="89" t="s">
        <v>180</v>
      </c>
      <c r="D26" s="95">
        <f>G22</f>
        <v>-0.31</v>
      </c>
      <c r="E26" s="96">
        <f>H22</f>
        <v>-0.31</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274</v>
      </c>
      <c r="B1" s="321" t="s">
        <v>273</v>
      </c>
      <c r="C1" s="321" t="s">
        <v>272</v>
      </c>
      <c r="D1" t="s">
        <v>271</v>
      </c>
      <c r="E1" t="s">
        <v>270</v>
      </c>
      <c r="F1" t="s">
        <v>269</v>
      </c>
      <c r="G1" t="s">
        <v>268</v>
      </c>
      <c r="H1" t="s">
        <v>267</v>
      </c>
      <c r="I1" t="s">
        <v>266</v>
      </c>
      <c r="J1" t="s">
        <v>265</v>
      </c>
      <c r="K1" t="s">
        <v>264</v>
      </c>
      <c r="L1" t="s">
        <v>263</v>
      </c>
      <c r="M1" t="s">
        <v>262</v>
      </c>
    </row>
    <row r="2" spans="1:13">
      <c r="A2" t="s">
        <v>444</v>
      </c>
      <c r="B2" s="321">
        <v>6916781</v>
      </c>
      <c r="C2" s="321">
        <v>6916781</v>
      </c>
      <c r="D2" t="s">
        <v>353</v>
      </c>
      <c r="E2">
        <v>16399</v>
      </c>
      <c r="F2">
        <v>277386.65000000002</v>
      </c>
      <c r="G2">
        <v>14.11</v>
      </c>
      <c r="H2">
        <v>231373.51</v>
      </c>
      <c r="I2">
        <v>380073.8</v>
      </c>
      <c r="J2">
        <v>19.39</v>
      </c>
      <c r="K2">
        <v>317976.61</v>
      </c>
      <c r="L2" t="s">
        <v>445</v>
      </c>
      <c r="M2" s="1">
        <v>44043</v>
      </c>
    </row>
    <row r="3" spans="1:13">
      <c r="A3" t="s">
        <v>444</v>
      </c>
      <c r="B3" s="323" t="s">
        <v>403</v>
      </c>
      <c r="C3" s="321" t="s">
        <v>304</v>
      </c>
      <c r="D3" t="s">
        <v>446</v>
      </c>
      <c r="E3">
        <v>22650</v>
      </c>
      <c r="F3">
        <v>760214</v>
      </c>
      <c r="G3">
        <v>36.15</v>
      </c>
      <c r="H3">
        <v>818888.1</v>
      </c>
      <c r="I3">
        <v>760214</v>
      </c>
      <c r="J3">
        <v>36.15</v>
      </c>
      <c r="K3">
        <v>818888.1</v>
      </c>
      <c r="L3" t="s">
        <v>447</v>
      </c>
      <c r="M3" s="1">
        <v>44043</v>
      </c>
    </row>
    <row r="4" spans="1:13">
      <c r="A4" t="s">
        <v>444</v>
      </c>
      <c r="B4" s="321" t="s">
        <v>409</v>
      </c>
      <c r="C4" s="321" t="s">
        <v>308</v>
      </c>
      <c r="D4" t="s">
        <v>448</v>
      </c>
      <c r="E4">
        <v>3750</v>
      </c>
      <c r="F4">
        <v>577337.63</v>
      </c>
      <c r="G4">
        <v>353.72</v>
      </c>
      <c r="H4">
        <v>1326450</v>
      </c>
      <c r="I4">
        <v>577337.63</v>
      </c>
      <c r="J4">
        <v>353.72</v>
      </c>
      <c r="K4">
        <v>1326450</v>
      </c>
      <c r="L4" t="s">
        <v>447</v>
      </c>
      <c r="M4" s="1">
        <v>44043</v>
      </c>
    </row>
    <row r="5" spans="1:13">
      <c r="A5" t="s">
        <v>444</v>
      </c>
      <c r="B5" s="321" t="s">
        <v>383</v>
      </c>
      <c r="C5" s="321" t="s">
        <v>294</v>
      </c>
      <c r="D5" t="s">
        <v>449</v>
      </c>
      <c r="E5">
        <v>7667</v>
      </c>
      <c r="F5">
        <v>397482.27</v>
      </c>
      <c r="G5">
        <v>26.93</v>
      </c>
      <c r="H5">
        <v>206472.31</v>
      </c>
      <c r="I5">
        <v>397482.27</v>
      </c>
      <c r="J5">
        <v>26.93</v>
      </c>
      <c r="K5">
        <v>206472.31</v>
      </c>
      <c r="L5" t="s">
        <v>447</v>
      </c>
      <c r="M5" s="1">
        <v>44043</v>
      </c>
    </row>
    <row r="6" spans="1:13">
      <c r="A6" t="s">
        <v>444</v>
      </c>
      <c r="B6" s="321" t="s">
        <v>413</v>
      </c>
      <c r="C6" s="321" t="s">
        <v>310</v>
      </c>
      <c r="D6" t="s">
        <v>450</v>
      </c>
      <c r="E6">
        <v>64500</v>
      </c>
      <c r="F6">
        <v>319326.59999999998</v>
      </c>
      <c r="G6">
        <v>2.68</v>
      </c>
      <c r="H6">
        <v>172860</v>
      </c>
      <c r="I6">
        <v>319326.59999999998</v>
      </c>
      <c r="J6">
        <v>2.68</v>
      </c>
      <c r="K6">
        <v>172860</v>
      </c>
      <c r="L6" t="s">
        <v>447</v>
      </c>
      <c r="M6" s="1">
        <v>44043</v>
      </c>
    </row>
    <row r="7" spans="1:13">
      <c r="A7" t="s">
        <v>444</v>
      </c>
      <c r="B7" s="321" t="s">
        <v>368</v>
      </c>
      <c r="C7" s="321">
        <v>2722670</v>
      </c>
      <c r="D7" t="s">
        <v>451</v>
      </c>
      <c r="E7">
        <v>14497</v>
      </c>
      <c r="F7">
        <v>242371.20000000001</v>
      </c>
      <c r="G7">
        <v>12.64</v>
      </c>
      <c r="H7">
        <v>183242.08</v>
      </c>
      <c r="I7">
        <v>242371.20000000001</v>
      </c>
      <c r="J7">
        <v>12.64</v>
      </c>
      <c r="K7">
        <v>183242.08</v>
      </c>
      <c r="L7" t="s">
        <v>447</v>
      </c>
      <c r="M7" s="1">
        <v>44043</v>
      </c>
    </row>
    <row r="8" spans="1:13">
      <c r="A8" t="s">
        <v>444</v>
      </c>
      <c r="B8" s="321" t="s">
        <v>419</v>
      </c>
      <c r="C8" s="321" t="s">
        <v>313</v>
      </c>
      <c r="D8" t="s">
        <v>452</v>
      </c>
      <c r="E8">
        <v>5000</v>
      </c>
      <c r="F8">
        <v>617037.30000000005</v>
      </c>
      <c r="G8">
        <v>137.61000000000001</v>
      </c>
      <c r="H8">
        <v>688050</v>
      </c>
      <c r="I8">
        <v>617037.30000000005</v>
      </c>
      <c r="J8">
        <v>137.61000000000001</v>
      </c>
      <c r="K8">
        <v>688050</v>
      </c>
      <c r="L8" t="s">
        <v>447</v>
      </c>
      <c r="M8" s="1">
        <v>44043</v>
      </c>
    </row>
    <row r="9" spans="1:13">
      <c r="A9" t="s">
        <v>444</v>
      </c>
      <c r="B9" s="321" t="s">
        <v>375</v>
      </c>
      <c r="C9" s="321">
        <v>2136646</v>
      </c>
      <c r="D9" t="s">
        <v>453</v>
      </c>
      <c r="E9">
        <v>10600</v>
      </c>
      <c r="F9">
        <v>273435</v>
      </c>
      <c r="G9">
        <v>17.11</v>
      </c>
      <c r="H9">
        <v>181366</v>
      </c>
      <c r="I9">
        <v>273435</v>
      </c>
      <c r="J9">
        <v>17.11</v>
      </c>
      <c r="K9">
        <v>181366</v>
      </c>
      <c r="L9" t="s">
        <v>447</v>
      </c>
      <c r="M9" s="1">
        <v>44043</v>
      </c>
    </row>
    <row r="10" spans="1:13">
      <c r="A10" t="s">
        <v>444</v>
      </c>
      <c r="B10" s="332">
        <v>67901108</v>
      </c>
      <c r="C10" s="321">
        <v>2024677</v>
      </c>
      <c r="D10" t="s">
        <v>454</v>
      </c>
      <c r="E10">
        <v>25737</v>
      </c>
      <c r="F10">
        <v>298758.78000000003</v>
      </c>
      <c r="G10">
        <v>28.91</v>
      </c>
      <c r="H10">
        <v>744056.67</v>
      </c>
      <c r="I10">
        <v>298758.78000000003</v>
      </c>
      <c r="J10">
        <v>28.91</v>
      </c>
      <c r="K10">
        <v>744056.67</v>
      </c>
      <c r="L10" t="s">
        <v>447</v>
      </c>
      <c r="M10" s="1">
        <v>44043</v>
      </c>
    </row>
    <row r="11" spans="1:13">
      <c r="A11" t="s">
        <v>444</v>
      </c>
      <c r="B11" s="323" t="s">
        <v>325</v>
      </c>
      <c r="C11" s="321" t="s">
        <v>289</v>
      </c>
      <c r="D11" t="s">
        <v>455</v>
      </c>
      <c r="E11">
        <v>10500</v>
      </c>
      <c r="F11">
        <v>567273.38</v>
      </c>
      <c r="G11">
        <v>71.39</v>
      </c>
      <c r="H11">
        <v>749595</v>
      </c>
      <c r="I11">
        <v>567273.38</v>
      </c>
      <c r="J11">
        <v>71.39</v>
      </c>
      <c r="K11">
        <v>749595</v>
      </c>
      <c r="L11" t="s">
        <v>447</v>
      </c>
      <c r="M11" s="1">
        <v>44043</v>
      </c>
    </row>
    <row r="12" spans="1:13">
      <c r="A12" t="s">
        <v>444</v>
      </c>
      <c r="B12" s="321">
        <v>124765108</v>
      </c>
      <c r="C12" s="321">
        <v>2125097</v>
      </c>
      <c r="D12" t="s">
        <v>456</v>
      </c>
      <c r="E12">
        <v>30350</v>
      </c>
      <c r="F12">
        <v>530185.55000000005</v>
      </c>
      <c r="G12">
        <v>14.93</v>
      </c>
      <c r="H12">
        <v>453125.5</v>
      </c>
      <c r="I12">
        <v>530185.55000000005</v>
      </c>
      <c r="J12">
        <v>14.93</v>
      </c>
      <c r="K12">
        <v>453125.5</v>
      </c>
      <c r="L12" t="s">
        <v>447</v>
      </c>
      <c r="M12" s="1">
        <v>44043</v>
      </c>
    </row>
    <row r="13" spans="1:13">
      <c r="A13" t="s">
        <v>444</v>
      </c>
      <c r="B13" s="321" t="s">
        <v>364</v>
      </c>
      <c r="C13" s="321">
        <v>2186812</v>
      </c>
      <c r="D13" t="s">
        <v>457</v>
      </c>
      <c r="E13">
        <v>38200</v>
      </c>
      <c r="F13">
        <v>364650.71</v>
      </c>
      <c r="G13">
        <v>7.36</v>
      </c>
      <c r="H13">
        <v>281152</v>
      </c>
      <c r="I13">
        <v>364650.71</v>
      </c>
      <c r="J13">
        <v>7.36</v>
      </c>
      <c r="K13">
        <v>281152</v>
      </c>
      <c r="L13" t="s">
        <v>447</v>
      </c>
      <c r="M13" s="1">
        <v>44043</v>
      </c>
    </row>
    <row r="14" spans="1:13">
      <c r="A14" t="s">
        <v>444</v>
      </c>
      <c r="B14" s="321" t="s">
        <v>373</v>
      </c>
      <c r="C14" s="321">
        <v>2945927</v>
      </c>
      <c r="D14" t="s">
        <v>458</v>
      </c>
      <c r="E14">
        <v>29500</v>
      </c>
      <c r="F14">
        <v>360422.15</v>
      </c>
      <c r="G14">
        <v>11.56</v>
      </c>
      <c r="H14">
        <v>341020</v>
      </c>
      <c r="I14">
        <v>360422.15</v>
      </c>
      <c r="J14">
        <v>11.56</v>
      </c>
      <c r="K14">
        <v>341020</v>
      </c>
      <c r="L14" t="s">
        <v>447</v>
      </c>
      <c r="M14" s="1">
        <v>44043</v>
      </c>
    </row>
    <row r="15" spans="1:13">
      <c r="A15" t="s">
        <v>444</v>
      </c>
      <c r="B15" s="321">
        <v>294821608</v>
      </c>
      <c r="C15" s="321">
        <v>2031730</v>
      </c>
      <c r="D15" t="s">
        <v>459</v>
      </c>
      <c r="E15">
        <v>89200</v>
      </c>
      <c r="F15">
        <v>615972.30000000005</v>
      </c>
      <c r="G15">
        <v>11.55</v>
      </c>
      <c r="H15">
        <v>1030260</v>
      </c>
      <c r="I15">
        <v>615972.30000000005</v>
      </c>
      <c r="J15">
        <v>11.55</v>
      </c>
      <c r="K15">
        <v>1030260</v>
      </c>
      <c r="L15" t="s">
        <v>447</v>
      </c>
      <c r="M15" s="1">
        <v>44043</v>
      </c>
    </row>
    <row r="16" spans="1:13">
      <c r="A16" t="s">
        <v>444</v>
      </c>
      <c r="B16" s="321" t="s">
        <v>318</v>
      </c>
      <c r="C16" s="321" t="s">
        <v>285</v>
      </c>
      <c r="D16" t="s">
        <v>460</v>
      </c>
      <c r="E16">
        <v>7800</v>
      </c>
      <c r="F16">
        <v>662168.47</v>
      </c>
      <c r="G16">
        <v>181.7</v>
      </c>
      <c r="H16">
        <v>1417260</v>
      </c>
      <c r="I16">
        <v>662168.47</v>
      </c>
      <c r="J16">
        <v>181.7</v>
      </c>
      <c r="K16">
        <v>1417260</v>
      </c>
      <c r="L16" t="s">
        <v>447</v>
      </c>
      <c r="M16" s="1">
        <v>44043</v>
      </c>
    </row>
    <row r="17" spans="1:13">
      <c r="A17" t="s">
        <v>444</v>
      </c>
      <c r="B17" s="321" t="s">
        <v>405</v>
      </c>
      <c r="C17" s="321" t="s">
        <v>305</v>
      </c>
      <c r="D17" t="s">
        <v>461</v>
      </c>
      <c r="E17">
        <v>1200</v>
      </c>
      <c r="F17">
        <v>254419.8</v>
      </c>
      <c r="G17">
        <v>184.14</v>
      </c>
      <c r="H17">
        <v>220968</v>
      </c>
      <c r="I17">
        <v>254419.8</v>
      </c>
      <c r="J17">
        <v>184.14</v>
      </c>
      <c r="K17">
        <v>220968</v>
      </c>
      <c r="L17" t="s">
        <v>447</v>
      </c>
      <c r="M17" s="1">
        <v>44043</v>
      </c>
    </row>
    <row r="18" spans="1:13">
      <c r="A18" t="s">
        <v>444</v>
      </c>
      <c r="B18" s="321">
        <v>398438408</v>
      </c>
      <c r="C18" s="321" t="s">
        <v>307</v>
      </c>
      <c r="D18" t="s">
        <v>462</v>
      </c>
      <c r="E18">
        <v>30100</v>
      </c>
      <c r="F18">
        <v>606060.09</v>
      </c>
      <c r="G18">
        <v>18.87</v>
      </c>
      <c r="H18">
        <v>567987</v>
      </c>
      <c r="I18">
        <v>606060.09</v>
      </c>
      <c r="J18">
        <v>18.87</v>
      </c>
      <c r="K18">
        <v>567987</v>
      </c>
      <c r="L18" t="s">
        <v>447</v>
      </c>
      <c r="M18" s="1">
        <v>44043</v>
      </c>
    </row>
    <row r="19" spans="1:13">
      <c r="A19" t="s">
        <v>444</v>
      </c>
      <c r="B19" s="321" t="s">
        <v>335</v>
      </c>
      <c r="C19" s="321">
        <v>2569286</v>
      </c>
      <c r="D19" t="s">
        <v>463</v>
      </c>
      <c r="E19">
        <v>53100</v>
      </c>
      <c r="F19">
        <v>623207.91</v>
      </c>
      <c r="G19">
        <v>9.39</v>
      </c>
      <c r="H19">
        <v>498609</v>
      </c>
      <c r="I19">
        <v>623207.91</v>
      </c>
      <c r="J19">
        <v>9.39</v>
      </c>
      <c r="K19">
        <v>498609</v>
      </c>
      <c r="L19" t="s">
        <v>447</v>
      </c>
      <c r="M19" s="1">
        <v>44043</v>
      </c>
    </row>
    <row r="20" spans="1:13">
      <c r="A20" t="s">
        <v>444</v>
      </c>
      <c r="B20" s="321" t="s">
        <v>321</v>
      </c>
      <c r="C20" s="321" t="s">
        <v>287</v>
      </c>
      <c r="D20" t="s">
        <v>464</v>
      </c>
      <c r="E20">
        <v>13459</v>
      </c>
      <c r="F20">
        <v>789717.47</v>
      </c>
      <c r="G20">
        <v>46.63</v>
      </c>
      <c r="H20">
        <v>627593.17000000004</v>
      </c>
      <c r="I20">
        <v>789717.47</v>
      </c>
      <c r="J20">
        <v>46.63</v>
      </c>
      <c r="K20">
        <v>627593.17000000004</v>
      </c>
      <c r="L20" t="s">
        <v>447</v>
      </c>
      <c r="M20" s="1">
        <v>44043</v>
      </c>
    </row>
    <row r="21" spans="1:13">
      <c r="A21" t="s">
        <v>444</v>
      </c>
      <c r="B21" s="321" t="s">
        <v>411</v>
      </c>
      <c r="C21" s="321" t="s">
        <v>309</v>
      </c>
      <c r="D21" t="s">
        <v>465</v>
      </c>
      <c r="E21">
        <v>1600</v>
      </c>
      <c r="F21">
        <v>258693.6</v>
      </c>
      <c r="G21">
        <v>185.46</v>
      </c>
      <c r="H21">
        <v>296736</v>
      </c>
      <c r="I21">
        <v>258693.6</v>
      </c>
      <c r="J21">
        <v>185.46</v>
      </c>
      <c r="K21">
        <v>296736</v>
      </c>
      <c r="L21" t="s">
        <v>447</v>
      </c>
      <c r="M21" s="1">
        <v>44043</v>
      </c>
    </row>
    <row r="22" spans="1:13">
      <c r="A22" t="s">
        <v>444</v>
      </c>
      <c r="B22" s="321" t="s">
        <v>399</v>
      </c>
      <c r="C22" s="321" t="s">
        <v>302</v>
      </c>
      <c r="D22" t="s">
        <v>466</v>
      </c>
      <c r="E22">
        <v>25300</v>
      </c>
      <c r="F22">
        <v>221139.71</v>
      </c>
      <c r="G22">
        <v>8.7899999999999991</v>
      </c>
      <c r="H22">
        <v>222488.2</v>
      </c>
      <c r="I22">
        <v>221139.71</v>
      </c>
      <c r="J22">
        <v>8.7899999999999991</v>
      </c>
      <c r="K22">
        <v>222488.2</v>
      </c>
      <c r="L22" t="s">
        <v>447</v>
      </c>
      <c r="M22" s="1">
        <v>44043</v>
      </c>
    </row>
    <row r="23" spans="1:13">
      <c r="A23" t="s">
        <v>444</v>
      </c>
      <c r="B23" s="321" t="s">
        <v>393</v>
      </c>
      <c r="C23" s="321" t="s">
        <v>299</v>
      </c>
      <c r="D23" t="s">
        <v>467</v>
      </c>
      <c r="E23">
        <v>4757</v>
      </c>
      <c r="F23">
        <v>260419.69</v>
      </c>
      <c r="G23">
        <v>29.26</v>
      </c>
      <c r="H23">
        <v>139189.82</v>
      </c>
      <c r="I23">
        <v>260419.69</v>
      </c>
      <c r="J23">
        <v>29.26</v>
      </c>
      <c r="K23">
        <v>139189.82</v>
      </c>
      <c r="L23" t="s">
        <v>447</v>
      </c>
      <c r="M23" s="1">
        <v>44043</v>
      </c>
    </row>
    <row r="24" spans="1:13">
      <c r="A24" t="s">
        <v>444</v>
      </c>
      <c r="B24" s="321">
        <v>485785109</v>
      </c>
      <c r="C24" s="321" t="s">
        <v>306</v>
      </c>
      <c r="D24" t="s">
        <v>468</v>
      </c>
      <c r="E24">
        <v>14500</v>
      </c>
      <c r="F24">
        <v>361805.45</v>
      </c>
      <c r="G24">
        <v>10.45</v>
      </c>
      <c r="H24">
        <v>151597.5</v>
      </c>
      <c r="I24">
        <v>361805.45</v>
      </c>
      <c r="J24">
        <v>10.45</v>
      </c>
      <c r="K24">
        <v>151597.5</v>
      </c>
      <c r="L24" t="s">
        <v>447</v>
      </c>
      <c r="M24" s="1">
        <v>44043</v>
      </c>
    </row>
    <row r="25" spans="1:13">
      <c r="A25" t="s">
        <v>444</v>
      </c>
      <c r="B25" s="321">
        <v>654902204</v>
      </c>
      <c r="C25" s="321">
        <v>2640891</v>
      </c>
      <c r="D25" t="s">
        <v>469</v>
      </c>
      <c r="E25">
        <v>40000</v>
      </c>
      <c r="F25">
        <v>137036</v>
      </c>
      <c r="G25">
        <v>4.78</v>
      </c>
      <c r="H25">
        <v>191200</v>
      </c>
      <c r="I25">
        <v>137036</v>
      </c>
      <c r="J25">
        <v>4.78</v>
      </c>
      <c r="K25">
        <v>191200</v>
      </c>
      <c r="L25" t="s">
        <v>447</v>
      </c>
      <c r="M25" s="1">
        <v>44043</v>
      </c>
    </row>
    <row r="26" spans="1:13">
      <c r="A26" t="s">
        <v>444</v>
      </c>
      <c r="B26" s="321">
        <v>631512209</v>
      </c>
      <c r="C26" s="321" t="s">
        <v>286</v>
      </c>
      <c r="D26" t="s">
        <v>470</v>
      </c>
      <c r="E26">
        <v>18250</v>
      </c>
      <c r="F26">
        <v>513550.86</v>
      </c>
      <c r="G26">
        <v>36.61</v>
      </c>
      <c r="H26">
        <v>668132.5</v>
      </c>
      <c r="I26">
        <v>513550.86</v>
      </c>
      <c r="J26">
        <v>36.61</v>
      </c>
      <c r="K26">
        <v>668132.5</v>
      </c>
      <c r="L26" t="s">
        <v>447</v>
      </c>
      <c r="M26" s="1">
        <v>44043</v>
      </c>
    </row>
    <row r="27" spans="1:13">
      <c r="A27" t="s">
        <v>444</v>
      </c>
      <c r="B27" s="321">
        <v>683715106</v>
      </c>
      <c r="C27" s="321">
        <v>2655657</v>
      </c>
      <c r="D27" t="s">
        <v>471</v>
      </c>
      <c r="E27">
        <v>12400</v>
      </c>
      <c r="F27">
        <v>433703.8</v>
      </c>
      <c r="G27">
        <v>45.03</v>
      </c>
      <c r="H27">
        <v>558372</v>
      </c>
      <c r="I27">
        <v>433703.8</v>
      </c>
      <c r="J27">
        <v>45.03</v>
      </c>
      <c r="K27">
        <v>558372</v>
      </c>
      <c r="L27" t="s">
        <v>447</v>
      </c>
      <c r="M27" s="1">
        <v>44043</v>
      </c>
    </row>
    <row r="28" spans="1:13">
      <c r="A28" t="s">
        <v>444</v>
      </c>
      <c r="B28" s="321">
        <v>686330101</v>
      </c>
      <c r="C28" s="321">
        <v>2402444</v>
      </c>
      <c r="D28" t="s">
        <v>472</v>
      </c>
      <c r="E28">
        <v>2750</v>
      </c>
      <c r="F28">
        <v>219454.13</v>
      </c>
      <c r="G28">
        <v>53.99</v>
      </c>
      <c r="H28">
        <v>148472.5</v>
      </c>
      <c r="I28">
        <v>219454.13</v>
      </c>
      <c r="J28">
        <v>53.99</v>
      </c>
      <c r="K28">
        <v>148472.5</v>
      </c>
      <c r="L28" t="s">
        <v>447</v>
      </c>
      <c r="M28" s="1">
        <v>44043</v>
      </c>
    </row>
    <row r="29" spans="1:13">
      <c r="A29" t="s">
        <v>444</v>
      </c>
      <c r="B29" s="321">
        <v>705015105</v>
      </c>
      <c r="C29" s="321">
        <v>2704485</v>
      </c>
      <c r="D29" t="s">
        <v>473</v>
      </c>
      <c r="E29">
        <v>43579</v>
      </c>
      <c r="F29">
        <v>513877.82</v>
      </c>
      <c r="G29">
        <v>7</v>
      </c>
      <c r="H29">
        <v>305053</v>
      </c>
      <c r="I29">
        <v>513877.82</v>
      </c>
      <c r="J29">
        <v>7</v>
      </c>
      <c r="K29">
        <v>305053</v>
      </c>
      <c r="L29" t="s">
        <v>447</v>
      </c>
      <c r="M29" s="1">
        <v>44043</v>
      </c>
    </row>
    <row r="30" spans="1:13">
      <c r="A30" t="s">
        <v>444</v>
      </c>
      <c r="B30" s="321" t="s">
        <v>395</v>
      </c>
      <c r="C30" s="321" t="s">
        <v>300</v>
      </c>
      <c r="D30" t="s">
        <v>474</v>
      </c>
      <c r="E30">
        <v>32700</v>
      </c>
      <c r="F30">
        <v>362571.06</v>
      </c>
      <c r="G30">
        <v>7.94</v>
      </c>
      <c r="H30">
        <v>259801.5</v>
      </c>
      <c r="I30">
        <v>362571.06</v>
      </c>
      <c r="J30">
        <v>7.94</v>
      </c>
      <c r="K30">
        <v>259801.5</v>
      </c>
      <c r="L30" t="s">
        <v>447</v>
      </c>
      <c r="M30" s="1">
        <v>44043</v>
      </c>
    </row>
    <row r="31" spans="1:13">
      <c r="A31" t="s">
        <v>444</v>
      </c>
      <c r="B31" s="321" t="s">
        <v>327</v>
      </c>
      <c r="C31" s="321" t="s">
        <v>290</v>
      </c>
      <c r="D31" t="s">
        <v>475</v>
      </c>
      <c r="E31">
        <v>18250</v>
      </c>
      <c r="F31">
        <v>237485.37</v>
      </c>
      <c r="G31">
        <v>19.420000000000002</v>
      </c>
      <c r="H31">
        <v>354360.25</v>
      </c>
      <c r="I31">
        <v>237485.37</v>
      </c>
      <c r="J31">
        <v>19.420000000000002</v>
      </c>
      <c r="K31">
        <v>354360.25</v>
      </c>
      <c r="L31" t="s">
        <v>447</v>
      </c>
      <c r="M31" s="1">
        <v>44043</v>
      </c>
    </row>
    <row r="32" spans="1:13">
      <c r="A32" t="s">
        <v>444</v>
      </c>
      <c r="B32" s="321">
        <v>759530108</v>
      </c>
      <c r="C32" s="321" t="s">
        <v>284</v>
      </c>
      <c r="D32" t="s">
        <v>476</v>
      </c>
      <c r="E32">
        <v>33500</v>
      </c>
      <c r="F32">
        <v>678997.24</v>
      </c>
      <c r="G32">
        <v>21.17</v>
      </c>
      <c r="H32">
        <v>709195</v>
      </c>
      <c r="I32">
        <v>678997.24</v>
      </c>
      <c r="J32">
        <v>21.17</v>
      </c>
      <c r="K32">
        <v>709195</v>
      </c>
      <c r="L32" t="s">
        <v>447</v>
      </c>
      <c r="M32" s="1">
        <v>44043</v>
      </c>
    </row>
    <row r="33" spans="1:13">
      <c r="A33" t="s">
        <v>444</v>
      </c>
      <c r="B33" s="321" t="s">
        <v>417</v>
      </c>
      <c r="C33" s="321" t="s">
        <v>312</v>
      </c>
      <c r="D33" t="s">
        <v>477</v>
      </c>
      <c r="E33">
        <v>10000</v>
      </c>
      <c r="F33">
        <v>86065</v>
      </c>
      <c r="G33">
        <v>9.1300000000000008</v>
      </c>
      <c r="H33">
        <v>91270</v>
      </c>
      <c r="I33">
        <v>86065</v>
      </c>
      <c r="J33">
        <v>9.1300000000000008</v>
      </c>
      <c r="K33">
        <v>91270</v>
      </c>
      <c r="L33" t="s">
        <v>447</v>
      </c>
      <c r="M33" s="1">
        <v>44043</v>
      </c>
    </row>
    <row r="34" spans="1:13">
      <c r="A34" t="s">
        <v>444</v>
      </c>
      <c r="B34" s="321">
        <v>803054204</v>
      </c>
      <c r="C34" s="321">
        <v>2775135</v>
      </c>
      <c r="D34" t="s">
        <v>478</v>
      </c>
      <c r="E34">
        <v>6980</v>
      </c>
      <c r="F34">
        <v>748584.27</v>
      </c>
      <c r="G34">
        <v>159.22</v>
      </c>
      <c r="H34">
        <v>1111355.6000000001</v>
      </c>
      <c r="I34">
        <v>748584.27</v>
      </c>
      <c r="J34">
        <v>159.22</v>
      </c>
      <c r="K34">
        <v>1111355.6000000001</v>
      </c>
      <c r="L34" t="s">
        <v>447</v>
      </c>
      <c r="M34" s="1">
        <v>44043</v>
      </c>
    </row>
    <row r="35" spans="1:13">
      <c r="A35" t="s">
        <v>444</v>
      </c>
      <c r="B35" s="321" t="s">
        <v>362</v>
      </c>
      <c r="C35" s="321">
        <v>2495648</v>
      </c>
      <c r="D35" t="s">
        <v>479</v>
      </c>
      <c r="E35">
        <v>11900</v>
      </c>
      <c r="F35">
        <v>294632.67</v>
      </c>
      <c r="G35">
        <v>20.29</v>
      </c>
      <c r="H35">
        <v>241451</v>
      </c>
      <c r="I35">
        <v>294632.67</v>
      </c>
      <c r="J35">
        <v>20.29</v>
      </c>
      <c r="K35">
        <v>241451</v>
      </c>
      <c r="L35" t="s">
        <v>447</v>
      </c>
      <c r="M35" s="1">
        <v>44043</v>
      </c>
    </row>
    <row r="36" spans="1:13">
      <c r="A36" t="s">
        <v>444</v>
      </c>
      <c r="B36" s="321">
        <v>835699307</v>
      </c>
      <c r="C36" s="321">
        <v>2821481</v>
      </c>
      <c r="D36" t="s">
        <v>480</v>
      </c>
      <c r="E36">
        <v>12950</v>
      </c>
      <c r="F36">
        <v>553607.09</v>
      </c>
      <c r="G36">
        <v>77.959999999999994</v>
      </c>
      <c r="H36">
        <v>1009582</v>
      </c>
      <c r="I36">
        <v>553607.09</v>
      </c>
      <c r="J36">
        <v>77.959999999999994</v>
      </c>
      <c r="K36">
        <v>1009582</v>
      </c>
      <c r="L36" t="s">
        <v>447</v>
      </c>
      <c r="M36" s="1">
        <v>44043</v>
      </c>
    </row>
    <row r="37" spans="1:13">
      <c r="A37" t="s">
        <v>444</v>
      </c>
      <c r="B37" s="321" t="s">
        <v>315</v>
      </c>
      <c r="C37" s="321" t="s">
        <v>283</v>
      </c>
      <c r="D37" t="s">
        <v>481</v>
      </c>
      <c r="E37">
        <v>2248</v>
      </c>
      <c r="F37">
        <v>336155.13</v>
      </c>
      <c r="G37">
        <v>1024</v>
      </c>
      <c r="H37">
        <v>2301952</v>
      </c>
      <c r="I37">
        <v>336155.13</v>
      </c>
      <c r="J37">
        <v>1024</v>
      </c>
      <c r="K37">
        <v>2301952</v>
      </c>
      <c r="L37" t="s">
        <v>447</v>
      </c>
      <c r="M37" s="1">
        <v>44043</v>
      </c>
    </row>
    <row r="38" spans="1:13">
      <c r="A38" t="s">
        <v>444</v>
      </c>
      <c r="B38" s="321" t="s">
        <v>366</v>
      </c>
      <c r="C38" s="321">
        <v>2615565</v>
      </c>
      <c r="D38" t="s">
        <v>482</v>
      </c>
      <c r="E38">
        <v>19800</v>
      </c>
      <c r="F38">
        <v>666146.48</v>
      </c>
      <c r="G38">
        <v>39.81</v>
      </c>
      <c r="H38">
        <v>788238</v>
      </c>
      <c r="I38">
        <v>666146.48</v>
      </c>
      <c r="J38">
        <v>39.81</v>
      </c>
      <c r="K38">
        <v>788238</v>
      </c>
      <c r="L38" t="s">
        <v>447</v>
      </c>
      <c r="M38" s="1">
        <v>44043</v>
      </c>
    </row>
    <row r="39" spans="1:13">
      <c r="A39" t="s">
        <v>444</v>
      </c>
      <c r="B39" s="321">
        <v>878742204</v>
      </c>
      <c r="C39" s="321">
        <v>2124533</v>
      </c>
      <c r="D39" t="s">
        <v>483</v>
      </c>
      <c r="E39">
        <v>15000</v>
      </c>
      <c r="F39">
        <v>340869.47</v>
      </c>
      <c r="G39">
        <v>10.130000000000001</v>
      </c>
      <c r="H39">
        <v>151950</v>
      </c>
      <c r="I39">
        <v>340869.47</v>
      </c>
      <c r="J39">
        <v>10.130000000000001</v>
      </c>
      <c r="K39">
        <v>151950</v>
      </c>
      <c r="L39" t="s">
        <v>447</v>
      </c>
      <c r="M39" s="1">
        <v>44043</v>
      </c>
    </row>
    <row r="40" spans="1:13">
      <c r="A40" t="s">
        <v>444</v>
      </c>
      <c r="B40" s="321" t="s">
        <v>415</v>
      </c>
      <c r="C40" s="321" t="s">
        <v>311</v>
      </c>
      <c r="D40" t="s">
        <v>484</v>
      </c>
      <c r="E40">
        <v>12700</v>
      </c>
      <c r="F40">
        <v>868697.36</v>
      </c>
      <c r="G40">
        <v>41.73</v>
      </c>
      <c r="H40">
        <v>529971</v>
      </c>
      <c r="I40">
        <v>868697.36</v>
      </c>
      <c r="J40">
        <v>41.73</v>
      </c>
      <c r="K40">
        <v>529971</v>
      </c>
      <c r="L40" t="s">
        <v>447</v>
      </c>
      <c r="M40" s="1">
        <v>44043</v>
      </c>
    </row>
    <row r="41" spans="1:13">
      <c r="A41" t="s">
        <v>444</v>
      </c>
      <c r="B41" s="321">
        <v>4031976</v>
      </c>
      <c r="C41" s="321">
        <v>4031976</v>
      </c>
      <c r="D41" t="s">
        <v>343</v>
      </c>
      <c r="E41">
        <v>2330</v>
      </c>
      <c r="F41">
        <v>482977.98</v>
      </c>
      <c r="G41">
        <v>275.39999999999998</v>
      </c>
      <c r="H41">
        <v>641689.63</v>
      </c>
      <c r="I41">
        <v>431245.99</v>
      </c>
      <c r="J41">
        <v>233.9</v>
      </c>
      <c r="K41">
        <v>544987</v>
      </c>
      <c r="L41" t="s">
        <v>485</v>
      </c>
      <c r="M41" s="1">
        <v>44043</v>
      </c>
    </row>
    <row r="42" spans="1:13">
      <c r="A42" t="s">
        <v>444</v>
      </c>
      <c r="B42" s="321" t="s">
        <v>288</v>
      </c>
      <c r="C42" s="321" t="s">
        <v>288</v>
      </c>
      <c r="D42" t="s">
        <v>439</v>
      </c>
      <c r="E42">
        <v>5497</v>
      </c>
      <c r="F42">
        <v>538855.73</v>
      </c>
      <c r="G42">
        <v>93.89</v>
      </c>
      <c r="H42">
        <v>516108.3</v>
      </c>
      <c r="I42">
        <v>485280.68</v>
      </c>
      <c r="J42">
        <v>79.739999999999995</v>
      </c>
      <c r="K42">
        <v>438330.78</v>
      </c>
      <c r="L42" t="s">
        <v>485</v>
      </c>
      <c r="M42" s="1">
        <v>44043</v>
      </c>
    </row>
    <row r="43" spans="1:13">
      <c r="A43" t="s">
        <v>444</v>
      </c>
      <c r="B43" s="321">
        <v>5330047</v>
      </c>
      <c r="C43" s="321">
        <v>5330047</v>
      </c>
      <c r="D43" t="s">
        <v>486</v>
      </c>
      <c r="E43">
        <v>6807</v>
      </c>
      <c r="F43">
        <v>712280.98</v>
      </c>
      <c r="G43">
        <v>181.44</v>
      </c>
      <c r="H43">
        <v>1235086.19</v>
      </c>
      <c r="I43">
        <v>632883.78</v>
      </c>
      <c r="J43">
        <v>154.1</v>
      </c>
      <c r="K43">
        <v>1048958.7</v>
      </c>
      <c r="L43" t="s">
        <v>485</v>
      </c>
      <c r="M43" s="1">
        <v>44043</v>
      </c>
    </row>
    <row r="44" spans="1:13">
      <c r="A44" t="s">
        <v>444</v>
      </c>
      <c r="B44" s="321">
        <v>5889505</v>
      </c>
      <c r="C44" s="321">
        <v>5889505</v>
      </c>
      <c r="D44" t="s">
        <v>354</v>
      </c>
      <c r="E44">
        <v>26729</v>
      </c>
      <c r="F44">
        <v>564363.57999999996</v>
      </c>
      <c r="G44">
        <v>24.88</v>
      </c>
      <c r="H44">
        <v>664999.14</v>
      </c>
      <c r="I44">
        <v>505288.63</v>
      </c>
      <c r="J44">
        <v>21.13</v>
      </c>
      <c r="K44">
        <v>564783.77</v>
      </c>
      <c r="L44" t="s">
        <v>485</v>
      </c>
      <c r="M44" s="1">
        <v>44043</v>
      </c>
    </row>
    <row r="45" spans="1:13">
      <c r="A45" t="s">
        <v>444</v>
      </c>
      <c r="B45" s="321">
        <v>4741844</v>
      </c>
      <c r="C45" s="321">
        <v>4741844</v>
      </c>
      <c r="D45" t="s">
        <v>344</v>
      </c>
      <c r="E45">
        <v>5099</v>
      </c>
      <c r="F45">
        <v>549015.56000000006</v>
      </c>
      <c r="G45">
        <v>127.22</v>
      </c>
      <c r="H45">
        <v>648707.11</v>
      </c>
      <c r="I45">
        <v>494972.36</v>
      </c>
      <c r="J45">
        <v>108.05</v>
      </c>
      <c r="K45">
        <v>550946.94999999995</v>
      </c>
      <c r="L45" t="s">
        <v>485</v>
      </c>
      <c r="M45" s="1">
        <v>44043</v>
      </c>
    </row>
    <row r="46" spans="1:13">
      <c r="A46" t="s">
        <v>444</v>
      </c>
      <c r="B46" s="321" t="s">
        <v>295</v>
      </c>
      <c r="C46" s="321" t="s">
        <v>295</v>
      </c>
      <c r="D46" t="s">
        <v>487</v>
      </c>
      <c r="E46">
        <v>8805</v>
      </c>
      <c r="F46">
        <v>699270.47</v>
      </c>
      <c r="G46">
        <v>124.87</v>
      </c>
      <c r="H46">
        <v>1099458.67</v>
      </c>
      <c r="I46">
        <v>622857.92000000004</v>
      </c>
      <c r="J46">
        <v>106.05</v>
      </c>
      <c r="K46">
        <v>933770.25</v>
      </c>
      <c r="L46" t="s">
        <v>485</v>
      </c>
      <c r="M46" s="1">
        <v>44043</v>
      </c>
    </row>
    <row r="47" spans="1:13">
      <c r="A47" t="s">
        <v>444</v>
      </c>
      <c r="B47" s="321">
        <v>5999330</v>
      </c>
      <c r="C47" s="321">
        <v>5999330</v>
      </c>
      <c r="D47" t="s">
        <v>488</v>
      </c>
      <c r="E47">
        <v>3050</v>
      </c>
      <c r="F47">
        <v>546282.9</v>
      </c>
      <c r="G47">
        <v>291.18</v>
      </c>
      <c r="H47">
        <v>888101.97</v>
      </c>
      <c r="I47">
        <v>477815.13</v>
      </c>
      <c r="J47">
        <v>247.3</v>
      </c>
      <c r="K47">
        <v>754265</v>
      </c>
      <c r="L47" t="s">
        <v>485</v>
      </c>
      <c r="M47" s="1">
        <v>44043</v>
      </c>
    </row>
    <row r="48" spans="1:13">
      <c r="A48" t="s">
        <v>444</v>
      </c>
      <c r="B48" s="321">
        <v>4031879</v>
      </c>
      <c r="C48" s="321">
        <v>4031879</v>
      </c>
      <c r="D48" t="s">
        <v>489</v>
      </c>
      <c r="E48">
        <v>24095</v>
      </c>
      <c r="F48">
        <v>474000.32</v>
      </c>
      <c r="G48">
        <v>22.74</v>
      </c>
      <c r="H48">
        <v>547832.86</v>
      </c>
      <c r="I48">
        <v>423398.78</v>
      </c>
      <c r="J48">
        <v>19.309999999999999</v>
      </c>
      <c r="K48">
        <v>465274.45</v>
      </c>
      <c r="L48" t="s">
        <v>485</v>
      </c>
      <c r="M48" s="1">
        <v>44043</v>
      </c>
    </row>
    <row r="49" spans="1:13">
      <c r="A49" t="s">
        <v>444</v>
      </c>
      <c r="B49" s="321">
        <v>6054603</v>
      </c>
      <c r="C49" s="321">
        <v>6054603</v>
      </c>
      <c r="D49" t="s">
        <v>490</v>
      </c>
      <c r="E49">
        <v>32500</v>
      </c>
      <c r="F49">
        <v>365879.89</v>
      </c>
      <c r="G49">
        <v>7.1</v>
      </c>
      <c r="H49">
        <v>230796.66</v>
      </c>
      <c r="I49">
        <v>40137081</v>
      </c>
      <c r="J49">
        <v>751.9</v>
      </c>
      <c r="K49">
        <v>24436750</v>
      </c>
      <c r="L49" t="s">
        <v>491</v>
      </c>
      <c r="M49" s="1">
        <v>44043</v>
      </c>
    </row>
    <row r="50" spans="1:13">
      <c r="A50" t="s">
        <v>444</v>
      </c>
      <c r="B50" s="321">
        <v>6499260</v>
      </c>
      <c r="C50" s="321">
        <v>6499260</v>
      </c>
      <c r="D50" t="s">
        <v>348</v>
      </c>
      <c r="E50">
        <v>5800</v>
      </c>
      <c r="F50">
        <v>322514.96000000002</v>
      </c>
      <c r="G50">
        <v>55.19</v>
      </c>
      <c r="H50">
        <v>320128.45</v>
      </c>
      <c r="I50">
        <v>35412154</v>
      </c>
      <c r="J50">
        <v>5844</v>
      </c>
      <c r="K50">
        <v>33895200</v>
      </c>
      <c r="L50" t="s">
        <v>491</v>
      </c>
      <c r="M50" s="1">
        <v>44043</v>
      </c>
    </row>
    <row r="51" spans="1:13">
      <c r="A51" t="s">
        <v>444</v>
      </c>
      <c r="B51" s="321">
        <v>6555805</v>
      </c>
      <c r="C51" s="321">
        <v>6555805</v>
      </c>
      <c r="D51" t="s">
        <v>492</v>
      </c>
      <c r="E51">
        <v>8400</v>
      </c>
      <c r="F51">
        <v>332837.38</v>
      </c>
      <c r="G51">
        <v>38.11</v>
      </c>
      <c r="H51">
        <v>320117.11</v>
      </c>
      <c r="I51">
        <v>36425560</v>
      </c>
      <c r="J51">
        <v>4035</v>
      </c>
      <c r="K51">
        <v>33894000</v>
      </c>
      <c r="L51" t="s">
        <v>491</v>
      </c>
      <c r="M51" s="1">
        <v>44043</v>
      </c>
    </row>
    <row r="52" spans="1:13">
      <c r="A52" t="s">
        <v>444</v>
      </c>
      <c r="B52" s="321">
        <v>6640682</v>
      </c>
      <c r="C52" s="321">
        <v>6640682</v>
      </c>
      <c r="D52" t="s">
        <v>493</v>
      </c>
      <c r="E52">
        <v>10078</v>
      </c>
      <c r="F52">
        <v>564868.1</v>
      </c>
      <c r="G52">
        <v>79.099999999999994</v>
      </c>
      <c r="H52">
        <v>797159.52</v>
      </c>
      <c r="I52">
        <v>61687079</v>
      </c>
      <c r="J52">
        <v>8375</v>
      </c>
      <c r="K52">
        <v>84403250</v>
      </c>
      <c r="L52" t="s">
        <v>491</v>
      </c>
      <c r="M52" s="1">
        <v>44043</v>
      </c>
    </row>
    <row r="53" spans="1:13">
      <c r="A53" t="s">
        <v>444</v>
      </c>
      <c r="B53" s="321">
        <v>6659428</v>
      </c>
      <c r="C53" s="321">
        <v>6659428</v>
      </c>
      <c r="D53" t="s">
        <v>494</v>
      </c>
      <c r="E53">
        <v>9946</v>
      </c>
      <c r="F53">
        <v>443613.24</v>
      </c>
      <c r="G53">
        <v>71.12</v>
      </c>
      <c r="H53">
        <v>707342.09</v>
      </c>
      <c r="I53">
        <v>49867799</v>
      </c>
      <c r="J53">
        <v>7530</v>
      </c>
      <c r="K53">
        <v>74893380</v>
      </c>
      <c r="L53" t="s">
        <v>491</v>
      </c>
      <c r="M53" s="1">
        <v>44043</v>
      </c>
    </row>
    <row r="54" spans="1:13">
      <c r="A54" t="s">
        <v>444</v>
      </c>
      <c r="B54" s="321">
        <v>6661144</v>
      </c>
      <c r="C54" s="321">
        <v>6661144</v>
      </c>
      <c r="D54" t="s">
        <v>352</v>
      </c>
      <c r="E54">
        <v>22800</v>
      </c>
      <c r="F54">
        <v>366423.51</v>
      </c>
      <c r="G54">
        <v>10.73</v>
      </c>
      <c r="H54">
        <v>244624.1</v>
      </c>
      <c r="I54">
        <v>40228517</v>
      </c>
      <c r="J54">
        <v>1136</v>
      </c>
      <c r="K54">
        <v>25900800</v>
      </c>
      <c r="L54" t="s">
        <v>491</v>
      </c>
      <c r="M54" s="1">
        <v>44043</v>
      </c>
    </row>
    <row r="55" spans="1:13">
      <c r="A55" t="s">
        <v>444</v>
      </c>
      <c r="B55" s="321">
        <v>6269861</v>
      </c>
      <c r="C55" s="321">
        <v>6269861</v>
      </c>
      <c r="D55" t="s">
        <v>495</v>
      </c>
      <c r="E55">
        <v>14000</v>
      </c>
      <c r="F55">
        <v>219239.1</v>
      </c>
      <c r="G55">
        <v>22.7</v>
      </c>
      <c r="H55">
        <v>317737.06</v>
      </c>
      <c r="I55">
        <v>24865002</v>
      </c>
      <c r="J55">
        <v>2403</v>
      </c>
      <c r="K55">
        <v>33642000</v>
      </c>
      <c r="L55" t="s">
        <v>491</v>
      </c>
      <c r="M55" s="1">
        <v>44043</v>
      </c>
    </row>
    <row r="56" spans="1:13">
      <c r="A56" t="s">
        <v>444</v>
      </c>
      <c r="B56" s="321">
        <v>6229597</v>
      </c>
      <c r="C56" s="321">
        <v>6229597</v>
      </c>
      <c r="D56" t="s">
        <v>496</v>
      </c>
      <c r="E56">
        <v>64434</v>
      </c>
      <c r="F56">
        <v>514317.24</v>
      </c>
      <c r="G56">
        <v>9.11</v>
      </c>
      <c r="H56">
        <v>587257.37</v>
      </c>
      <c r="I56">
        <v>57721531</v>
      </c>
      <c r="J56">
        <v>965</v>
      </c>
      <c r="K56">
        <v>62178810</v>
      </c>
      <c r="L56" t="s">
        <v>491</v>
      </c>
      <c r="M56" s="1">
        <v>44043</v>
      </c>
    </row>
    <row r="57" spans="1:13">
      <c r="A57" t="s">
        <v>444</v>
      </c>
      <c r="B57" s="321">
        <v>6356406</v>
      </c>
      <c r="C57" s="321">
        <v>6356406</v>
      </c>
      <c r="D57" t="s">
        <v>355</v>
      </c>
      <c r="E57">
        <v>8245</v>
      </c>
      <c r="F57">
        <v>270762.74</v>
      </c>
      <c r="G57">
        <v>18.84</v>
      </c>
      <c r="H57">
        <v>155314.06</v>
      </c>
      <c r="I57">
        <v>29730053</v>
      </c>
      <c r="J57">
        <v>1994.5</v>
      </c>
      <c r="K57">
        <v>16444652.5</v>
      </c>
      <c r="L57" t="s">
        <v>491</v>
      </c>
      <c r="M57" s="1">
        <v>44043</v>
      </c>
    </row>
    <row r="58" spans="1:13">
      <c r="A58" t="s">
        <v>444</v>
      </c>
      <c r="B58" s="321">
        <v>6616508</v>
      </c>
      <c r="C58" s="321">
        <v>6616508</v>
      </c>
      <c r="D58" t="s">
        <v>497</v>
      </c>
      <c r="E58">
        <v>8616</v>
      </c>
      <c r="F58">
        <v>149085.14000000001</v>
      </c>
      <c r="G58">
        <v>10.49</v>
      </c>
      <c r="H58">
        <v>90407.78</v>
      </c>
      <c r="I58">
        <v>16567783</v>
      </c>
      <c r="J58">
        <v>1111</v>
      </c>
      <c r="K58">
        <v>9572376</v>
      </c>
      <c r="L58" t="s">
        <v>491</v>
      </c>
      <c r="M58" s="1">
        <v>44043</v>
      </c>
    </row>
    <row r="59" spans="1:13">
      <c r="A59" t="s">
        <v>444</v>
      </c>
      <c r="B59" s="321">
        <v>6869302</v>
      </c>
      <c r="C59" s="321">
        <v>6869302</v>
      </c>
      <c r="D59" t="s">
        <v>498</v>
      </c>
      <c r="E59">
        <v>2581</v>
      </c>
      <c r="F59">
        <v>232667.92</v>
      </c>
      <c r="G59">
        <v>110.31</v>
      </c>
      <c r="H59">
        <v>284719.3</v>
      </c>
      <c r="I59">
        <v>25799457</v>
      </c>
      <c r="J59">
        <v>11680</v>
      </c>
      <c r="K59">
        <v>30146080</v>
      </c>
      <c r="L59" t="s">
        <v>491</v>
      </c>
      <c r="M59" s="1">
        <v>44043</v>
      </c>
    </row>
    <row r="60" spans="1:13">
      <c r="A60" t="s">
        <v>444</v>
      </c>
      <c r="B60" s="321">
        <v>6986041</v>
      </c>
      <c r="C60" s="321">
        <v>6986041</v>
      </c>
      <c r="D60" t="s">
        <v>499</v>
      </c>
      <c r="E60">
        <v>8000</v>
      </c>
      <c r="F60">
        <v>210938.62</v>
      </c>
      <c r="G60">
        <v>32.909999999999997</v>
      </c>
      <c r="H60">
        <v>263316.96000000002</v>
      </c>
      <c r="I60">
        <v>23923604</v>
      </c>
      <c r="J60">
        <v>3485</v>
      </c>
      <c r="K60">
        <v>27880000</v>
      </c>
      <c r="L60" t="s">
        <v>491</v>
      </c>
      <c r="M60" s="1">
        <v>44043</v>
      </c>
    </row>
    <row r="61" spans="1:13">
      <c r="A61" t="s">
        <v>444</v>
      </c>
      <c r="B61" s="321" t="s">
        <v>296</v>
      </c>
      <c r="C61" s="321" t="s">
        <v>296</v>
      </c>
      <c r="D61" t="s">
        <v>388</v>
      </c>
      <c r="E61">
        <v>18532</v>
      </c>
      <c r="F61">
        <v>366391.61</v>
      </c>
      <c r="G61">
        <v>18.41</v>
      </c>
      <c r="H61">
        <v>341239.9</v>
      </c>
      <c r="I61">
        <v>3234010.1</v>
      </c>
      <c r="J61">
        <v>161.44999999999999</v>
      </c>
      <c r="K61">
        <v>2991991.4</v>
      </c>
      <c r="L61" t="s">
        <v>500</v>
      </c>
      <c r="M61" s="1">
        <v>44043</v>
      </c>
    </row>
    <row r="62" spans="1:13">
      <c r="A62" t="s">
        <v>444</v>
      </c>
      <c r="B62" s="321">
        <v>7124594</v>
      </c>
      <c r="C62" s="321">
        <v>7124594</v>
      </c>
      <c r="D62" t="s">
        <v>370</v>
      </c>
      <c r="E62">
        <v>3260</v>
      </c>
      <c r="F62">
        <v>483524.45</v>
      </c>
      <c r="G62">
        <v>152.08000000000001</v>
      </c>
      <c r="H62">
        <v>495768.6</v>
      </c>
      <c r="I62">
        <v>482082.49</v>
      </c>
      <c r="J62">
        <v>138.80000000000001</v>
      </c>
      <c r="K62">
        <v>452488</v>
      </c>
      <c r="L62" t="s">
        <v>501</v>
      </c>
      <c r="M62" s="1">
        <v>44043</v>
      </c>
    </row>
    <row r="63" spans="1:13">
      <c r="A63" t="s">
        <v>444</v>
      </c>
      <c r="B63" s="321">
        <v>7171589</v>
      </c>
      <c r="C63" s="321">
        <v>7171589</v>
      </c>
      <c r="D63" t="s">
        <v>371</v>
      </c>
      <c r="E63">
        <v>25642</v>
      </c>
      <c r="F63">
        <v>370968.63</v>
      </c>
      <c r="G63">
        <v>10.64</v>
      </c>
      <c r="H63">
        <v>272911.57</v>
      </c>
      <c r="I63">
        <v>364735.02</v>
      </c>
      <c r="J63">
        <v>9.7100000000000009</v>
      </c>
      <c r="K63">
        <v>249086.39</v>
      </c>
      <c r="L63" t="s">
        <v>501</v>
      </c>
      <c r="M63" s="1">
        <v>44043</v>
      </c>
    </row>
    <row r="64" spans="1:13">
      <c r="A64" t="s">
        <v>444</v>
      </c>
      <c r="B64" s="321" t="s">
        <v>301</v>
      </c>
      <c r="C64" s="321" t="s">
        <v>301</v>
      </c>
      <c r="D64" t="s">
        <v>398</v>
      </c>
      <c r="E64">
        <v>6140</v>
      </c>
      <c r="F64">
        <v>315035.32</v>
      </c>
      <c r="G64">
        <v>43.83</v>
      </c>
      <c r="H64">
        <v>269091.71000000002</v>
      </c>
      <c r="I64">
        <v>310865.84999999998</v>
      </c>
      <c r="J64">
        <v>40</v>
      </c>
      <c r="K64">
        <v>245600</v>
      </c>
      <c r="L64" t="s">
        <v>501</v>
      </c>
      <c r="M64" s="1">
        <v>44043</v>
      </c>
    </row>
    <row r="65" spans="1:13">
      <c r="A65" t="s">
        <v>444</v>
      </c>
      <c r="B65" s="321">
        <v>7333378</v>
      </c>
      <c r="C65" s="321">
        <v>7333378</v>
      </c>
      <c r="D65" t="s">
        <v>502</v>
      </c>
      <c r="E65">
        <v>3335</v>
      </c>
      <c r="F65">
        <v>642284.94999999995</v>
      </c>
      <c r="G65">
        <v>622.99</v>
      </c>
      <c r="H65">
        <v>2077660.79</v>
      </c>
      <c r="I65">
        <v>634944.61</v>
      </c>
      <c r="J65">
        <v>568.6</v>
      </c>
      <c r="K65">
        <v>1896281</v>
      </c>
      <c r="L65" t="s">
        <v>501</v>
      </c>
      <c r="M65" s="1">
        <v>44043</v>
      </c>
    </row>
    <row r="66" spans="1:13">
      <c r="A66" t="s">
        <v>444</v>
      </c>
      <c r="B66" s="321">
        <v>6185495</v>
      </c>
      <c r="C66" s="321">
        <v>6185495</v>
      </c>
      <c r="D66" t="s">
        <v>347</v>
      </c>
      <c r="E66">
        <v>2567</v>
      </c>
      <c r="F66">
        <v>261676.43</v>
      </c>
      <c r="G66">
        <v>192.9</v>
      </c>
      <c r="H66">
        <v>495176.9</v>
      </c>
      <c r="I66">
        <v>345335.82</v>
      </c>
      <c r="J66">
        <v>270.10000000000002</v>
      </c>
      <c r="K66">
        <v>693346.7</v>
      </c>
      <c r="L66" t="s">
        <v>503</v>
      </c>
      <c r="M66" s="1">
        <v>44043</v>
      </c>
    </row>
    <row r="67" spans="1:13">
      <c r="A67" t="s">
        <v>444</v>
      </c>
      <c r="B67" s="321" t="s">
        <v>298</v>
      </c>
      <c r="C67" s="321" t="s">
        <v>298</v>
      </c>
      <c r="D67" t="s">
        <v>392</v>
      </c>
      <c r="E67">
        <v>4118</v>
      </c>
      <c r="F67">
        <v>289193.67</v>
      </c>
      <c r="G67">
        <v>88.19</v>
      </c>
      <c r="H67">
        <v>363185.13</v>
      </c>
      <c r="I67">
        <v>384626.29</v>
      </c>
      <c r="J67">
        <v>123.49</v>
      </c>
      <c r="K67">
        <v>508531.82</v>
      </c>
      <c r="L67" t="s">
        <v>503</v>
      </c>
      <c r="M67" s="1">
        <v>44043</v>
      </c>
    </row>
    <row r="68" spans="1:13">
      <c r="A68" t="s">
        <v>444</v>
      </c>
      <c r="B68" s="321" t="s">
        <v>314</v>
      </c>
      <c r="C68" s="321" t="s">
        <v>314</v>
      </c>
      <c r="D68" t="s">
        <v>422</v>
      </c>
      <c r="E68">
        <v>116536</v>
      </c>
      <c r="F68">
        <v>256211.3</v>
      </c>
      <c r="G68">
        <v>1.47</v>
      </c>
      <c r="H68">
        <v>171449.91</v>
      </c>
      <c r="I68">
        <v>338087.72</v>
      </c>
      <c r="J68">
        <v>2.06</v>
      </c>
      <c r="K68">
        <v>240064.16</v>
      </c>
      <c r="L68" t="s">
        <v>503</v>
      </c>
      <c r="M68" s="1">
        <v>44043</v>
      </c>
    </row>
    <row r="69" spans="1:13">
      <c r="A69" t="s">
        <v>444</v>
      </c>
      <c r="B69" s="321" t="s">
        <v>303</v>
      </c>
      <c r="C69" s="321" t="s">
        <v>303</v>
      </c>
      <c r="D69" t="s">
        <v>504</v>
      </c>
      <c r="E69">
        <v>26583</v>
      </c>
      <c r="F69">
        <v>269058.92</v>
      </c>
      <c r="G69">
        <v>7.71</v>
      </c>
      <c r="H69">
        <v>205039.57</v>
      </c>
      <c r="I69">
        <v>355172.65</v>
      </c>
      <c r="J69">
        <v>10.8</v>
      </c>
      <c r="K69">
        <v>287096.40000000002</v>
      </c>
      <c r="L69" t="s">
        <v>503</v>
      </c>
      <c r="M69" s="1">
        <v>44043</v>
      </c>
    </row>
    <row r="70" spans="1:13">
      <c r="A70" t="s">
        <v>444</v>
      </c>
      <c r="B70" s="332" t="s">
        <v>291</v>
      </c>
      <c r="C70" s="332" t="s">
        <v>291</v>
      </c>
      <c r="D70" t="s">
        <v>342</v>
      </c>
      <c r="E70">
        <v>73877</v>
      </c>
      <c r="F70">
        <v>592851.68000000005</v>
      </c>
      <c r="G70">
        <v>6.42</v>
      </c>
      <c r="H70">
        <v>473949.82</v>
      </c>
      <c r="I70">
        <v>453262.04</v>
      </c>
      <c r="J70">
        <v>4.9000000000000004</v>
      </c>
      <c r="K70">
        <v>362145.05</v>
      </c>
      <c r="L70" t="s">
        <v>505</v>
      </c>
      <c r="M70" s="1">
        <v>44043</v>
      </c>
    </row>
    <row r="71" spans="1:13">
      <c r="A71" t="s">
        <v>444</v>
      </c>
      <c r="B71" s="323" t="s">
        <v>292</v>
      </c>
      <c r="C71" s="323" t="s">
        <v>292</v>
      </c>
      <c r="D71" t="s">
        <v>506</v>
      </c>
      <c r="E71">
        <v>21305</v>
      </c>
      <c r="F71">
        <v>634152.56000000006</v>
      </c>
      <c r="G71">
        <v>28.77</v>
      </c>
      <c r="H71">
        <v>612856.82999999996</v>
      </c>
      <c r="I71">
        <v>484533.41</v>
      </c>
      <c r="J71">
        <v>21.98</v>
      </c>
      <c r="K71">
        <v>468283.9</v>
      </c>
      <c r="L71" t="s">
        <v>505</v>
      </c>
      <c r="M71" s="1">
        <v>44043</v>
      </c>
    </row>
    <row r="72" spans="1:13">
      <c r="A72" t="s">
        <v>444</v>
      </c>
      <c r="B72" s="321" t="s">
        <v>293</v>
      </c>
      <c r="C72" s="321" t="s">
        <v>293</v>
      </c>
      <c r="D72" t="s">
        <v>507</v>
      </c>
      <c r="E72">
        <v>8300</v>
      </c>
      <c r="F72">
        <v>490073.88</v>
      </c>
      <c r="G72">
        <v>111.03</v>
      </c>
      <c r="H72">
        <v>921570.48</v>
      </c>
      <c r="I72">
        <v>367645.83</v>
      </c>
      <c r="J72">
        <v>84.84</v>
      </c>
      <c r="K72">
        <v>704172</v>
      </c>
      <c r="L72" t="s">
        <v>505</v>
      </c>
      <c r="M72" s="1">
        <v>44043</v>
      </c>
    </row>
    <row r="73" spans="1:13">
      <c r="A73" t="s">
        <v>444</v>
      </c>
      <c r="B73" s="321" t="s">
        <v>297</v>
      </c>
      <c r="C73" s="321" t="s">
        <v>297</v>
      </c>
      <c r="D73" t="s">
        <v>508</v>
      </c>
      <c r="E73">
        <v>28840</v>
      </c>
      <c r="F73">
        <v>585517.89</v>
      </c>
      <c r="G73">
        <v>17.73</v>
      </c>
      <c r="H73">
        <v>511427.82</v>
      </c>
      <c r="I73">
        <v>446959.58</v>
      </c>
      <c r="J73">
        <v>13.55</v>
      </c>
      <c r="K73">
        <v>390782</v>
      </c>
      <c r="L73" t="s">
        <v>505</v>
      </c>
      <c r="M73" s="1">
        <v>44043</v>
      </c>
    </row>
    <row r="74" spans="1:13">
      <c r="A74" t="s">
        <v>444</v>
      </c>
      <c r="B74" s="321" t="s">
        <v>509</v>
      </c>
      <c r="C74" s="321" t="s">
        <v>509</v>
      </c>
      <c r="D74" t="s">
        <v>510</v>
      </c>
      <c r="F74">
        <v>776799.65</v>
      </c>
      <c r="H74">
        <v>776799.65</v>
      </c>
      <c r="I74">
        <v>776799.65</v>
      </c>
      <c r="K74">
        <v>776799.65</v>
      </c>
      <c r="L74" t="s">
        <v>447</v>
      </c>
      <c r="M74" s="1">
        <v>44043</v>
      </c>
    </row>
    <row r="75" spans="1:13">
      <c r="A75" t="s">
        <v>444</v>
      </c>
      <c r="B75" s="321" t="s">
        <v>509</v>
      </c>
      <c r="C75" s="321" t="s">
        <v>509</v>
      </c>
      <c r="D75" t="s">
        <v>511</v>
      </c>
      <c r="E75">
        <v>24961.83</v>
      </c>
      <c r="F75">
        <v>16628.93</v>
      </c>
      <c r="G75">
        <v>0.71</v>
      </c>
      <c r="H75">
        <v>17827.330000000002</v>
      </c>
      <c r="I75">
        <v>24961.83</v>
      </c>
      <c r="J75">
        <v>1</v>
      </c>
      <c r="K75">
        <v>24961.83</v>
      </c>
      <c r="L75" t="s">
        <v>503</v>
      </c>
      <c r="M75" s="1">
        <v>44043</v>
      </c>
    </row>
    <row r="76" spans="1:13">
      <c r="A76" t="s">
        <v>444</v>
      </c>
      <c r="B76" s="321" t="s">
        <v>509</v>
      </c>
      <c r="C76" s="321" t="s">
        <v>509</v>
      </c>
      <c r="D76" t="s">
        <v>512</v>
      </c>
      <c r="E76">
        <v>32890.720000000001</v>
      </c>
      <c r="F76">
        <v>33233.199999999997</v>
      </c>
      <c r="G76">
        <v>1.1000000000000001</v>
      </c>
      <c r="H76">
        <v>36036.730000000003</v>
      </c>
      <c r="I76">
        <v>32890.720000000001</v>
      </c>
      <c r="J76">
        <v>1</v>
      </c>
      <c r="K76">
        <v>32890.720000000001</v>
      </c>
      <c r="L76" t="s">
        <v>501</v>
      </c>
      <c r="M76" s="1">
        <v>44043</v>
      </c>
    </row>
    <row r="77" spans="1:13">
      <c r="A77" t="s">
        <v>444</v>
      </c>
      <c r="B77" s="321" t="s">
        <v>509</v>
      </c>
      <c r="C77" s="321" t="s">
        <v>509</v>
      </c>
      <c r="D77" t="s">
        <v>513</v>
      </c>
      <c r="E77">
        <v>5905.95</v>
      </c>
      <c r="F77">
        <v>6672.5</v>
      </c>
      <c r="G77">
        <v>1.18</v>
      </c>
      <c r="H77">
        <v>6953.9</v>
      </c>
      <c r="I77">
        <v>5905.95</v>
      </c>
      <c r="J77">
        <v>1</v>
      </c>
      <c r="K77">
        <v>5905.95</v>
      </c>
      <c r="L77" t="s">
        <v>485</v>
      </c>
      <c r="M77" s="1">
        <v>44043</v>
      </c>
    </row>
    <row r="78" spans="1:13">
      <c r="A78" t="s">
        <v>444</v>
      </c>
      <c r="B78" s="321" t="s">
        <v>509</v>
      </c>
      <c r="C78" s="321" t="s">
        <v>509</v>
      </c>
      <c r="D78" t="s">
        <v>514</v>
      </c>
      <c r="E78">
        <v>17966.599999999999</v>
      </c>
      <c r="F78">
        <v>22920.01</v>
      </c>
      <c r="G78">
        <v>1.31</v>
      </c>
      <c r="H78">
        <v>23513.41</v>
      </c>
      <c r="I78">
        <v>17966.599999999999</v>
      </c>
      <c r="J78">
        <v>1</v>
      </c>
      <c r="K78">
        <v>17966.599999999999</v>
      </c>
      <c r="L78" t="s">
        <v>505</v>
      </c>
      <c r="M78" s="1">
        <v>44043</v>
      </c>
    </row>
    <row r="79" spans="1:13">
      <c r="A79" t="s">
        <v>444</v>
      </c>
      <c r="B79" s="321" t="s">
        <v>509</v>
      </c>
      <c r="C79" s="321" t="s">
        <v>509</v>
      </c>
      <c r="D79" t="s">
        <v>515</v>
      </c>
      <c r="E79">
        <v>11743222</v>
      </c>
      <c r="F79">
        <v>108417.14</v>
      </c>
      <c r="G79">
        <v>0.01</v>
      </c>
      <c r="H79">
        <v>110910.67</v>
      </c>
      <c r="I79">
        <v>11743222</v>
      </c>
      <c r="J79">
        <v>1</v>
      </c>
      <c r="K79">
        <v>11743222</v>
      </c>
      <c r="L79" t="s">
        <v>491</v>
      </c>
      <c r="M79" s="1">
        <v>44043</v>
      </c>
    </row>
    <row r="80" spans="1:13">
      <c r="A80" t="s">
        <v>444</v>
      </c>
      <c r="B80" s="321" t="s">
        <v>509</v>
      </c>
      <c r="C80" s="321" t="s">
        <v>509</v>
      </c>
      <c r="D80" t="s">
        <v>516</v>
      </c>
      <c r="E80">
        <v>129236.81</v>
      </c>
      <c r="F80">
        <v>14964.28</v>
      </c>
      <c r="G80">
        <v>0.11</v>
      </c>
      <c r="H80">
        <v>14223.73</v>
      </c>
      <c r="I80">
        <v>129236.81</v>
      </c>
      <c r="J80">
        <v>1</v>
      </c>
      <c r="K80">
        <v>129236.81</v>
      </c>
      <c r="L80" t="s">
        <v>517</v>
      </c>
      <c r="M80" s="1">
        <v>44043</v>
      </c>
    </row>
    <row r="81" spans="1:13">
      <c r="A81" t="s">
        <v>444</v>
      </c>
      <c r="B81" s="321" t="s">
        <v>509</v>
      </c>
      <c r="C81" s="321" t="s">
        <v>509</v>
      </c>
      <c r="D81" t="s">
        <v>518</v>
      </c>
      <c r="E81">
        <v>209588.12</v>
      </c>
      <c r="F81">
        <v>22229.47</v>
      </c>
      <c r="G81">
        <v>0.11</v>
      </c>
      <c r="H81">
        <v>23903.75</v>
      </c>
      <c r="I81">
        <v>209588.12</v>
      </c>
      <c r="J81">
        <v>1</v>
      </c>
      <c r="K81">
        <v>209588.12</v>
      </c>
      <c r="L81" t="s">
        <v>500</v>
      </c>
      <c r="M81" s="1">
        <v>44043</v>
      </c>
    </row>
    <row r="82" spans="1:13">
      <c r="A82" t="s">
        <v>444</v>
      </c>
      <c r="B82" s="321" t="s">
        <v>509</v>
      </c>
      <c r="C82" s="321" t="s">
        <v>509</v>
      </c>
      <c r="D82" t="s">
        <v>519</v>
      </c>
      <c r="E82">
        <v>8247.9500000000007</v>
      </c>
      <c r="F82">
        <v>5944.78</v>
      </c>
      <c r="G82">
        <v>0.73</v>
      </c>
      <c r="H82">
        <v>6001.56</v>
      </c>
      <c r="I82">
        <v>8247.9500000000007</v>
      </c>
      <c r="J82">
        <v>1</v>
      </c>
      <c r="K82">
        <v>8247.9500000000007</v>
      </c>
      <c r="L82" t="s">
        <v>445</v>
      </c>
      <c r="M82" s="1">
        <v>44043</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2020-08-19T04:08:49Z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