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8" l="1"/>
  <c r="F3" i="8"/>
  <c r="F2" i="8"/>
  <c r="G2" i="8" s="1"/>
  <c r="H79" i="2" l="1"/>
  <c r="A75" i="2" l="1"/>
  <c r="M75" i="2" s="1"/>
  <c r="N75" i="2" s="1"/>
  <c r="O75" i="2" s="1"/>
  <c r="E75" i="2" l="1"/>
  <c r="F75" i="2" s="1"/>
  <c r="G75" i="2" s="1"/>
  <c r="I75" i="2"/>
  <c r="J75" i="2" s="1"/>
  <c r="K75" i="2" s="1"/>
  <c r="Q75" i="2"/>
  <c r="R75" i="2" s="1"/>
  <c r="S75" i="2" s="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H2" i="7"/>
  <c r="I2" i="7" s="1"/>
  <c r="I5" i="7"/>
  <c r="I6" i="7"/>
  <c r="I9"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<sst xmlns="http://schemas.openxmlformats.org/spreadsheetml/2006/main" count="1289" uniqueCount="526">
  <si>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</si>
  <si>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</si>
  <si>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</si>
  <si>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</si>
  <si>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</si>
  <si>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</si>
  <si>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</si>
  <si>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</si>
  <si>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</si>
  <si>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</si>
  <si>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</si>
  <si>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</si>
  <si>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</si>
  <si>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</si>
  <si>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</si>
  <si>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</si>
  <si>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</si>
  <si>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</si>
  <si>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</si>
  <si>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</si>
  <si>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</si>
  <si>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</si>
  <si>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</si>
  <si>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</si>
  <si>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</si>
  <si>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</si>
  <si>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</si>
  <si>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</si>
  <si>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</si>
  <si>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</si>
  <si>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</si>
  <si>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</si>
  <si>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</si>
  <si>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</si>
  <si>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</si>
  <si>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</si>
  <si>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</si>
  <si>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</si>
  <si>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</si>
  <si>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</si>
  <si>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</si>
  <si>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</si>
  <si>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</si>
  <si>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</si>
  <si>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</si>
  <si>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</si>
  <si>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</si>
  <si>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</si>
  <si>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</si>
  <si>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</si>
  <si>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</si>
  <si>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</si>
  <si>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</si>
  <si>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</si>
  <si>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</si>
  <si>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</si>
  <si>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</si>
  <si>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</si>
  <si>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</si>
  <si>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</si>
  <si>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</si>
  <si>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</si>
  <si>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</si>
  <si>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</si>
  <si>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</si>
  <si>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</si>
  <si>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</si>
  <si>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</si>
  <si>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</si>
  <si>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</si>
  <si>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</si>
  <si>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</si>
  <si>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</si>
  <si>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</si>
  <si>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</si>
  <si>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</si>
  <si>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</si>
  <si>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</si>
  <si>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</si>
  <si>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</si>
  <si>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</si>
  <si>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</si>
  <si>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</si>
  <si>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</si>
  <si>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</si>
  <si>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</si>
  <si>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</si>
  <si>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</si>
  <si>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</si>
  <si>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</si>
  <si>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</si>
  <si>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</si>
  <si>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</si>
  <si>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</si>
  <si>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</si>
  <si>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</si>
  <si>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</si>
  <si>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</si>
  <si>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</si>
  <si>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</si>
  <si>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</si>
  <si>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</si>
  <si>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</si>
  <si>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</si>
  <si>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</si>
  <si>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</si>
  <si>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</si>
  <si>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</si>
  <si>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</si>
  <si>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</si>
  <si>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</si>
  <si>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</si>
  <si>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</si>
  <si>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</si>
  <si>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</si>
  <si>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</si>
  <si>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</si>
  <si>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</si>
  <si>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</si>
  <si>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</si>
  <si>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</si>
  <si>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</si>
  <si>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</si>
  <si>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</si>
  <si>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</si>
  <si>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</si>
  <si>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</si>
  <si>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</si>
  <si>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</si>
  <si>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</si>
  <si>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</si>
  <si>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</si>
  <si>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</si>
  <si>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</si>
  <si>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</si>
  <si>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</si>
  <si>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</si>
  <si>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</si>
  <si>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</si>
  <si>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</si>
  <si>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</si>
  <si>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</si>
  <si>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</si>
  <si>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</si>
  <si>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</si>
  <si>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</si>
  <si>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</si>
  <si>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</si>
  <si>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</si>
  <si>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</si>
  <si>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</si>
  <si>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</si>
  <si>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</si>
  <si>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</si>
  <si>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</si>
  <si>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</si>
  <si>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</si>
  <si>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</si>
  <si>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</si>
  <si>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</si>
  <si>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</si>
  <si>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</si>
  <si>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</si>
  <si>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</si>
  <si>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</si>
  <si>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</si>
  <si>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</si>
  <si>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</si>
  <si>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</si>
  <si>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</si>
  <si>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</si>
  <si>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</si>
  <si>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</si>
  <si>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</si>
  <si>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</si>
  <si>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</si>
  <si>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</si>
  <si>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</si>
  <si>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</si>
  <si>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</si>
  <si>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</si>
  <si>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</si>
  <si>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</si>
  <si>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</si>
  <si>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</si>
  <si>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</si>
  <si>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</si>
  <si>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</si>
  <si>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</si>
  <si>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</si>
  <si>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</si>
  <si>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</si>
  <si>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</si>
  <si>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</si>
  <si>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</si>
  <si>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</si>
  <si>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</si>
  <si>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</si>
  <si>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</si>
  <si>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</si>
  <si>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</si>
  <si>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</si>
  <si>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</si>
  <si>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</si>
  <si>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</si>
  <si>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</si>
  <si>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</si>
  <si>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</si>
  <si>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</si>
  <si>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</si>
  <si>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</si>
  <si>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</si>
  <si>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</si>
  <si>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</si>
  <si>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</si>
  <si>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</si>
  <si>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</si>
  <si>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</si>
  <si>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</si>
  <si>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</si>
  <si>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</si>
  <si>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</si>
  <si>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</si>
  <si>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</si>
  <si>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</si>
  <si>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</si>
  <si>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</si>
  <si>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</si>
  <si>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</si>
  <si>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</si>
  <si>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</si>
  <si>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</si>
  <si>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</si>
  <si>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</si>
  <si>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</si>
  <si>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</si>
  <si>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</si>
  <si>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</si>
  <si>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</si>
  <si>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</si>
  <si>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</si>
  <si>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</si>
  <si>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</si>
  <si>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</si>
  <si>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</si>
  <si>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</si>
  <si>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</si>
  <si>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</si>
  <si>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</si>
  <si>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</si>
  <si>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</si>
  <si>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</si>
  <si>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</si>
  <si>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</si>
  <si>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</si>
  <si>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</si>
  <si>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</si>
  <si>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</si>
  <si>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</si>
  <si>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</si>
  <si>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</si>
  <si>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</si>
  <si>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</si>
  <si>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</si>
  <si>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</si>
  <si>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</si>
  <si>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</si>
  <si>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</si>
  <si>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</si>
  <si>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</si>
  <si>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</si>
  <si>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</si>
  <si>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</si>
  <si>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</si>
  <si>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</si>
  <si>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</si>
  <si>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</si>
  <si>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</si>
  <si>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</si>
  <si>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</si>
  <si>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</si>
  <si>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</si>
  <si>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</si>
  <si>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</si>
  <si>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</si>
  <si>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</si>
  <si>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</si>
  <si>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</si>
  <si>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</si>
  <si>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</si>
  <si>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</si>
  <si>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</si>
  <si>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</si>
  <si>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</si>
  <si>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</si>
  <si>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</si>
  <si>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</si>
  <si>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</si>
  <si>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</si>
  <si>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</si>
  <si>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</si>
  <si>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</si>
  <si>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</si>
  <si>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</si>
  <si>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</si>
  <si>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</si>
  <si>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</si>
  <si>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</si>
  <si>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</si>
  <si>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</si>
  <si>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</si>
  <si>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</si>
  <si>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</si>
  <si>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</si>
  <si>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</si>
  <si>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</si>
  <si>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</si>
  <si>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</si>
  <si>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</si>
  <si>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</si>
  <si>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</si>
  <si>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</si>
  <si>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</si>
  <si>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</si>
  <si>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</si>
  <si>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</si>
  <si>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</si>
  <si>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</si>
  <si>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</si>
  <si>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</si>
  <si>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</si>
  <si>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</si>
  <si>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</si>
  <si>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</si>
  <si>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</si>
  <si>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</si>
  <si>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</si>
  <si>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</si>
  <si>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</si>
  <si>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</si>
  <si>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</si>
  <si>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</si>
  <si>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</si>
  <si>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</si>
  <si>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</si>
  <si>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</si>
  <si>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</si>
  <si>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</si>
  <si>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</si>
  <si>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</si>
  <si>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</si>
  <si>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</si>
  <si>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</si>
  <si>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</si>
  <si>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</si>
  <si>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</si>
  <si>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</si>
  <si>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</si>
  <si>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</si>
  <si>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</si>
  <si>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</si>
  <si>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</si>
  <si>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</si>
  <si>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</si>
  <si>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</si>
  <si>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</si>
  <si>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</si>
  <si>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</si>
  <si>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</si>
  <si>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</si>
  <si>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</si>
  <si>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</si>
  <si>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</si>
  <si>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</si>
  <si>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</si>
  <si>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</si>
  <si>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</si>
  <si>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</si>
  <si>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</si>
  <si>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</si>
  <si>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</si>
  <si>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</si>
  <si>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</si>
  <si>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</si>
  <si>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</si>
  <si>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</si>
  <si>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</si>
  <si>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</si>
  <si>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</si>
  <si>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</si>
  <si>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</si>
  <si>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</si>
  <si>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</si>
  <si>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</si>
  <si>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</si>
  <si>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</si>
  <si>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</si>
  <si>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</si>
  <si>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</si>
  <si>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</si>
  <si>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</si>
  <si>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</si>
  <si>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</si>
  <si>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</si>
  <si>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</si>
  <si>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</si>
  <si>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</si>
  <si>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</si>
  <si>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</si>
  <si>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</si>
  <si>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</si>
  <si>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</si>
  <si>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</si>
  <si>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</si>
  <si>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</si>
  <si>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</si>
  <si>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</si>
  <si>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</si>
  <si>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</si>
  <si>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</si>
  <si>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</si>
  <si>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</si>
  <si>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</si>
  <si>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</si>
  <si>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</si>
  <si>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</si>
  <si>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</si>
  <si>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</si>
  <si>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</si>
  <si>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</si>
  <si>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</si>
  <si>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</si>
  <si>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</si>
  <si>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</si>
  <si>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SHOPIFY INC   CLASS A</t>
  </si>
  <si>
    <t>RELX PLC   SPON ADR</t>
  </si>
  <si>
    <t>FERRARI NV</t>
  </si>
  <si>
    <t>NASPERS LTD N SHS SPON ADR</t>
  </si>
  <si>
    <t>INTERCONTINENTAL HOTELS ADR</t>
  </si>
  <si>
    <t>BJ2KSG907</t>
  </si>
  <si>
    <t>AKZO NOBEL N.V.</t>
  </si>
  <si>
    <t>CGI INC</t>
  </si>
  <si>
    <t>MULTICHOICE GROUP LTD   ADR</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</si>
  <si>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</si>
  <si>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</si>
  <si>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</si>
  <si>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</si>
  <si>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</si>
  <si>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</si>
  <si>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</si>
  <si>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</si>
  <si>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</si>
  <si>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</si>
  <si>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</si>
  <si>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BANCO SANTANDER SA SPON ADR</t>
  </si>
  <si>
    <t>OPEN TEXT CORP</t>
  </si>
  <si>
    <t>026349902</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</si>
  <si>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</si>
  <si>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</si>
  <si>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</si>
  <si>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</si>
  <si>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</si>
  <si>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</si>
  <si>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</si>
  <si>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</si>
  <si>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</si>
  <si>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</si>
  <si>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</si>
  <si>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</si>
  <si>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</si>
  <si>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</si>
  <si>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</si>
  <si>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</si>
  <si>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</si>
  <si>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</si>
  <si>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</si>
  <si>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</si>
  <si>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</si>
  <si>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</si>
  <si>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</si>
  <si>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</si>
  <si>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</si>
  <si>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</si>
  <si>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</si>
  <si>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</si>
  <si>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</si>
  <si>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</si>
  <si>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</si>
  <si>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</si>
  <si>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</si>
  <si>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</si>
  <si>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</si>
  <si>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</si>
  <si>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</si>
  <si>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</si>
  <si>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</si>
  <si>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</si>
  <si>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</si>
  <si>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</si>
  <si>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</si>
  <si>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</si>
  <si>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ASCENDIS PHARMA A/S   ADR</t>
  </si>
  <si>
    <t>BWSW5D906</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</si>
  <si>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</si>
  <si>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</si>
  <si>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</si>
  <si>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</si>
  <si>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</si>
  <si>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</si>
  <si>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</si>
  <si>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</si>
  <si>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</si>
  <si>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</si>
  <si>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</si>
  <si>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</si>
  <si>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</si>
  <si>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</si>
  <si>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</si>
  <si>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</si>
  <si>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</si>
  <si>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</si>
  <si>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CAD</t>
  </si>
  <si>
    <t>DEUTSCHE BANK AG REGISTERED</t>
  </si>
  <si>
    <t>STMICROELECTRONICS NV NY SHS</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</si>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</sst>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49" fontId="0" fillId="0" borderId="0" xfId="0" applyNumberFormat="1"/>
    <xf numFmtId="14" fontId="79" fillId="0" borderId="0" xfId="0" applyNumberFormat="1" applyFon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4" fontId="16" fillId="0" borderId="0" xfId="1" applyNumberFormat="1" applyFont="1" applyFill="1" applyAlignment="1">
      <alignment horizontal="center"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28" t="s">
        <v>202</v>
      </c>
      <c r="C5" s="328"/>
      <c r="D5" s="328"/>
      <c r="E5" s="328"/>
      <c r="F5" s="328"/>
      <c r="G5" s="328"/>
      <c r="H5" s="328"/>
      <c r="I5" s="328"/>
      <c r="J5" s="328"/>
      <c r="K5" s="328"/>
      <c r="L5" s="328"/>
      <c r="M5" s="328"/>
      <c r="N5" s="328"/>
      <c r="O5" s="328"/>
      <c r="P5" s="328"/>
    </row>
    <row r="6" spans="1:19">
      <c r="B6" s="328"/>
      <c r="C6" s="328"/>
      <c r="D6" s="328"/>
      <c r="E6" s="328"/>
      <c r="F6" s="328"/>
      <c r="G6" s="328"/>
      <c r="H6" s="328"/>
      <c r="I6" s="328"/>
      <c r="J6" s="328"/>
      <c r="K6" s="328"/>
      <c r="L6" s="328"/>
      <c r="M6" s="328"/>
      <c r="N6" s="328"/>
      <c r="O6" s="328"/>
      <c r="P6" s="328"/>
    </row>
    <row r="7" spans="1:19">
      <c r="B7" s="328"/>
      <c r="C7" s="328"/>
      <c r="D7" s="328"/>
      <c r="E7" s="328"/>
      <c r="F7" s="328"/>
      <c r="G7" s="328"/>
      <c r="H7" s="328"/>
      <c r="I7" s="328"/>
      <c r="J7" s="328"/>
      <c r="K7" s="328"/>
      <c r="L7" s="328"/>
      <c r="M7" s="328"/>
      <c r="N7" s="328"/>
      <c r="O7" s="328"/>
      <c r="P7" s="328"/>
    </row>
    <row r="8" spans="1:19" ht="12.75" customHeight="1">
      <c r="B8" s="155"/>
      <c r="C8" s="155"/>
      <c r="D8" s="155"/>
      <c r="E8" s="155"/>
      <c r="F8" s="155"/>
      <c r="G8" s="155"/>
      <c r="H8" s="155"/>
      <c r="I8" s="155"/>
      <c r="J8" s="155"/>
      <c r="K8" s="155"/>
      <c r="L8" s="155"/>
      <c r="M8" s="155"/>
      <c r="N8" s="155"/>
      <c r="O8" s="155"/>
      <c r="P8" s="155"/>
    </row>
    <row r="9" spans="1:19" ht="15" customHeight="1">
      <c r="B9" s="329" t="s">
        <v>189</v>
      </c>
      <c r="C9" s="329"/>
      <c r="D9" s="329"/>
      <c r="E9" s="329"/>
      <c r="F9" s="329"/>
      <c r="G9" s="329"/>
      <c r="H9" s="329"/>
      <c r="I9" s="329"/>
      <c r="J9" s="329"/>
      <c r="K9" s="329"/>
      <c r="L9" s="329"/>
      <c r="M9" s="329"/>
      <c r="N9" s="329"/>
      <c r="O9" s="329"/>
      <c r="P9" s="329"/>
      <c r="Q9" s="329"/>
    </row>
    <row r="10" spans="1:19" ht="15" customHeight="1">
      <c r="B10" s="329"/>
      <c r="C10" s="329"/>
      <c r="D10" s="329"/>
      <c r="E10" s="329"/>
      <c r="F10" s="329"/>
      <c r="G10" s="329"/>
      <c r="H10" s="329"/>
      <c r="I10" s="329"/>
      <c r="J10" s="329"/>
      <c r="K10" s="329"/>
      <c r="L10" s="329"/>
      <c r="M10" s="329"/>
      <c r="N10" s="329"/>
      <c r="O10" s="329"/>
      <c r="P10" s="329"/>
      <c r="Q10" s="329"/>
    </row>
    <row r="11" spans="1:19" ht="15" customHeight="1">
      <c r="B11" s="329" t="s">
        <v>245</v>
      </c>
      <c r="C11" s="329"/>
      <c r="D11" s="329"/>
      <c r="E11" s="329"/>
      <c r="F11" s="329"/>
      <c r="G11" s="329"/>
      <c r="H11" s="329"/>
      <c r="I11" s="329"/>
      <c r="J11" s="329"/>
      <c r="K11" s="329"/>
      <c r="L11" s="329"/>
      <c r="M11" s="329"/>
      <c r="N11" s="329"/>
      <c r="O11" s="329"/>
      <c r="P11" s="329"/>
      <c r="Q11" s="329"/>
    </row>
    <row r="12" spans="1:19" ht="26.25" customHeight="1">
      <c r="B12" s="329"/>
      <c r="C12" s="329"/>
      <c r="D12" s="329"/>
      <c r="E12" s="329"/>
      <c r="F12" s="329"/>
      <c r="G12" s="329"/>
      <c r="H12" s="329"/>
      <c r="I12" s="329"/>
      <c r="J12" s="329"/>
      <c r="K12" s="329"/>
      <c r="L12" s="329"/>
      <c r="M12" s="329"/>
      <c r="N12" s="329"/>
      <c r="O12" s="329"/>
      <c r="P12" s="329"/>
      <c r="Q12" s="329"/>
    </row>
    <row r="13" spans="1:19">
      <c r="C13" s="15"/>
    </row>
    <row r="14" spans="1:19">
      <c r="B14" s="327" t="s">
        <v>246</v>
      </c>
      <c r="C14" s="327"/>
      <c r="D14" s="327"/>
      <c r="E14" s="327"/>
      <c r="F14" s="327"/>
      <c r="G14" s="327"/>
      <c r="H14" s="327"/>
      <c r="I14" s="327"/>
      <c r="J14" s="327"/>
      <c r="K14" s="327"/>
      <c r="L14" s="327"/>
      <c r="M14" s="327"/>
      <c r="N14" s="327"/>
      <c r="O14" s="327"/>
      <c r="P14" s="327"/>
      <c r="Q14" s="327"/>
      <c r="R14" s="327"/>
      <c r="S14" s="327"/>
    </row>
    <row r="15" spans="1:19" ht="38.25" customHeight="1">
      <c r="B15" s="327"/>
      <c r="C15" s="327"/>
      <c r="D15" s="327"/>
      <c r="E15" s="327"/>
      <c r="F15" s="327"/>
      <c r="G15" s="327"/>
      <c r="H15" s="327"/>
      <c r="I15" s="327"/>
      <c r="J15" s="327"/>
      <c r="K15" s="327"/>
      <c r="L15" s="327"/>
      <c r="M15" s="327"/>
      <c r="N15" s="327"/>
      <c r="O15" s="327"/>
      <c r="P15" s="327"/>
      <c r="Q15" s="327"/>
      <c r="R15" s="327"/>
      <c r="S15" s="327"/>
    </row>
    <row r="16" spans="1:19">
      <c r="B16" s="16" t="s">
        <v>110</v>
      </c>
      <c r="C16" s="15"/>
    </row>
    <row r="17" spans="2:19">
      <c r="B17" s="16" t="s">
        <v>111</v>
      </c>
      <c r="C17" s="15"/>
    </row>
    <row r="18" spans="2:19" ht="8.25" customHeight="1">
      <c r="C18" s="15"/>
    </row>
    <row r="19" spans="2:19" s="239" customFormat="1" ht="15" customHeight="1">
      <c r="B19" s="330" t="s">
        <v>247</v>
      </c>
      <c r="C19" s="330"/>
      <c r="D19" s="330"/>
      <c r="E19" s="330"/>
      <c r="F19" s="330"/>
      <c r="G19" s="330"/>
      <c r="H19" s="330"/>
      <c r="I19" s="330"/>
      <c r="J19" s="330"/>
      <c r="K19" s="330"/>
      <c r="L19" s="330"/>
      <c r="M19" s="330"/>
      <c r="N19" s="330"/>
      <c r="O19" s="330"/>
      <c r="P19" s="330"/>
      <c r="Q19" s="330"/>
      <c r="R19" s="330"/>
      <c r="S19" s="330"/>
    </row>
    <row r="20" spans="2:19" s="239" customFormat="1" ht="37.5" customHeight="1">
      <c r="B20" s="330" t="s">
        <v>187</v>
      </c>
      <c r="C20" s="330"/>
      <c r="D20" s="330"/>
      <c r="E20" s="330"/>
      <c r="F20" s="330"/>
      <c r="G20" s="330"/>
      <c r="H20" s="330"/>
      <c r="I20" s="330"/>
      <c r="J20" s="330"/>
      <c r="K20" s="330"/>
      <c r="L20" s="330"/>
      <c r="M20" s="330"/>
      <c r="N20" s="330"/>
      <c r="O20" s="330"/>
      <c r="P20" s="330"/>
      <c r="Q20" s="330"/>
      <c r="R20" s="330"/>
      <c r="S20" s="330"/>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278</v>
      </c>
      <c r="D1" s="226"/>
      <c r="E1" s="226"/>
      <c r="F1" s="226"/>
      <c r="G1" s="226"/>
      <c r="H1" s="226"/>
    </row>
    <row r="2" spans="1:8" ht="19.5" customHeight="1">
      <c r="A2" s="225" t="s">
        <v>199</v>
      </c>
      <c r="B2" s="226"/>
      <c r="C2" s="226" t="s">
        <v>277</v>
      </c>
      <c r="D2" s="226"/>
      <c r="E2" s="226"/>
      <c r="F2" s="226"/>
      <c r="G2" s="227" t="s">
        <v>26</v>
      </c>
      <c r="H2" s="228" t="s">
        <v>281</v>
      </c>
    </row>
    <row r="3" spans="1:8" ht="19.5" customHeight="1">
      <c r="A3" s="229" t="s">
        <v>107</v>
      </c>
      <c r="B3" s="230"/>
      <c r="C3" s="231">
        <v>43921</v>
      </c>
      <c r="D3" s="226"/>
      <c r="E3" s="226"/>
      <c r="F3" s="226"/>
      <c r="G3" s="227" t="s">
        <v>27</v>
      </c>
      <c r="H3" s="228" t="s">
        <v>280</v>
      </c>
    </row>
    <row r="4" spans="1:8" ht="19.5" customHeight="1">
      <c r="A4" s="235" t="s">
        <v>200</v>
      </c>
      <c r="B4" s="232"/>
      <c r="C4" s="232" t="s">
        <v>261</v>
      </c>
      <c r="D4" s="232"/>
      <c r="E4" s="226"/>
      <c r="F4" s="226"/>
      <c r="G4" s="227" t="s">
        <v>28</v>
      </c>
      <c r="H4" s="228" t="s">
        <v>282</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516326.71000000008</v>
      </c>
      <c r="D14" s="216">
        <f>Cash!D18</f>
        <v>517261.92</v>
      </c>
      <c r="E14" s="217">
        <f>C14-D14</f>
        <v>-935.20999999990454</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1395437</v>
      </c>
      <c r="D17" s="220">
        <f>Share_Cost_Mkt!E79</f>
        <v>1395437</v>
      </c>
      <c r="E17" s="217">
        <f>C17-D17</f>
        <v>0</v>
      </c>
      <c r="F17" s="37"/>
      <c r="G17" s="38" t="s">
        <v>51</v>
      </c>
      <c r="H17" s="39"/>
    </row>
    <row r="18" spans="1:8" ht="15.75">
      <c r="A18" s="46"/>
      <c r="B18" s="48" t="s">
        <v>39</v>
      </c>
      <c r="C18" s="217">
        <f>Share_Cost_Mkt!H79</f>
        <v>31435254.080000009</v>
      </c>
      <c r="D18" s="217">
        <f>Share_Cost_Mkt!I79</f>
        <v>31327165.920000006</v>
      </c>
      <c r="E18" s="217">
        <f>C18-D18</f>
        <v>108088.16000000387</v>
      </c>
      <c r="F18" s="37"/>
      <c r="G18" s="38" t="s">
        <v>51</v>
      </c>
      <c r="H18" s="39"/>
    </row>
    <row r="19" spans="1:8" ht="79.900000000000006" customHeight="1">
      <c r="A19" s="46"/>
      <c r="B19" s="48" t="s">
        <v>40</v>
      </c>
      <c r="C19" s="217">
        <f>Share_Cost_Mkt!P79</f>
        <v>30448924.020000003</v>
      </c>
      <c r="D19" s="217">
        <f>Share_Cost_Mkt!Q79</f>
        <v>30533266.439999994</v>
      </c>
      <c r="E19" s="217">
        <f>C19-D19</f>
        <v>-84342.419999990612</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320.10999999999996</v>
      </c>
      <c r="D23" s="217">
        <f>SUM(INT_BNI_IM)</f>
        <v>320.10999999999996</v>
      </c>
      <c r="E23" s="217">
        <f t="shared" si="0"/>
        <v>0</v>
      </c>
      <c r="F23" s="37"/>
      <c r="G23" s="38" t="s">
        <v>3</v>
      </c>
      <c r="H23" s="39"/>
    </row>
    <row r="24" spans="1:8" ht="95.45" customHeight="1">
      <c r="A24" s="46"/>
      <c r="B24" s="46" t="s">
        <v>227</v>
      </c>
      <c r="C24" s="217">
        <f>SUM(Dividends!I61)</f>
        <v>75442.17</v>
      </c>
      <c r="D24" s="217">
        <f>SUM(Dividends!J61)</f>
        <v>75442.17</v>
      </c>
      <c r="E24" s="217">
        <f t="shared" si="0"/>
        <v>0</v>
      </c>
      <c r="F24" s="37"/>
      <c r="G24" s="38" t="s">
        <v>1</v>
      </c>
      <c r="H24" s="39"/>
    </row>
    <row r="25" spans="1:8" ht="15.75">
      <c r="A25" s="46"/>
      <c r="B25" s="46" t="s">
        <v>243</v>
      </c>
      <c r="C25" s="217">
        <f>Tax_Reclaims!J64</f>
        <v>53337.560000000012</v>
      </c>
      <c r="D25" s="217">
        <f>SUM(Tax_Reclaims!M64)</f>
        <v>53337.560000000012</v>
      </c>
      <c r="E25" s="217">
        <f t="shared" si="0"/>
        <v>0</v>
      </c>
      <c r="F25" s="37"/>
      <c r="G25" s="38" t="s">
        <v>2</v>
      </c>
      <c r="H25" s="39"/>
    </row>
    <row r="26" spans="1:8" ht="23.25" customHeight="1">
      <c r="A26" s="46"/>
      <c r="B26" s="48" t="s">
        <v>49</v>
      </c>
      <c r="C26" s="217">
        <f>SUM('Pending_FX '!B22)</f>
        <v>48.41</v>
      </c>
      <c r="D26" s="217">
        <f>SUM('Pending_FX '!C22)</f>
        <v>48.41</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c r="D28" s="221"/>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3020.08</v>
      </c>
      <c r="D32" s="217">
        <f>SUM('Pending_FX '!C11)</f>
        <v>3020.08</v>
      </c>
      <c r="E32" s="217">
        <f t="shared" ref="E32:E41" si="1">C32-D32</f>
        <v>0</v>
      </c>
      <c r="F32" s="37"/>
      <c r="G32" s="38" t="s">
        <v>45</v>
      </c>
      <c r="H32" s="39"/>
    </row>
    <row r="33" spans="1:8" ht="15.75">
      <c r="A33" s="301"/>
      <c r="B33" s="222" t="s">
        <v>224</v>
      </c>
      <c r="C33" s="221"/>
      <c r="D33" s="221"/>
      <c r="E33" s="217">
        <f>C33-D33</f>
        <v>0</v>
      </c>
      <c r="F33" s="37"/>
      <c r="G33" s="38" t="s">
        <v>237</v>
      </c>
      <c r="H33" s="39"/>
    </row>
    <row r="34" spans="1:8" ht="15.75">
      <c r="A34" s="46"/>
      <c r="B34" s="222" t="s">
        <v>225</v>
      </c>
      <c r="C34" s="221"/>
      <c r="D34" s="221"/>
      <c r="E34" s="217">
        <f>C34-D34</f>
        <v>0</v>
      </c>
      <c r="F34" s="37"/>
      <c r="G34" s="38" t="s">
        <v>237</v>
      </c>
      <c r="H34" s="39"/>
    </row>
    <row r="35" spans="1:8" ht="15.75">
      <c r="A35" s="301"/>
      <c r="B35" s="222" t="s">
        <v>178</v>
      </c>
      <c r="C35" s="221"/>
      <c r="D35" s="221"/>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SUM(Dividends!Q61,Tax_Reclaims!L64)</f>
        <v>-898.49</v>
      </c>
      <c r="D37" s="221">
        <f>SUM(Dividends!R61,Tax_Reclaims!O64)</f>
        <v>-898.49</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-24.2</v>
      </c>
      <c r="D40" s="217">
        <f>'Pending_FX '!E25</f>
        <v>-24.2</v>
      </c>
      <c r="E40" s="217">
        <f t="shared" si="1"/>
        <v>0</v>
      </c>
      <c r="F40" s="37"/>
      <c r="G40" s="38" t="s">
        <v>45</v>
      </c>
      <c r="H40" s="47"/>
    </row>
    <row r="41" spans="1:8" ht="19.5" customHeight="1">
      <c r="A41" s="46"/>
      <c r="B41" s="222" t="s">
        <v>219</v>
      </c>
      <c r="C41" s="217">
        <f>'Pending_FX '!D26</f>
        <v>-0.5</v>
      </c>
      <c r="D41" s="217">
        <f>'Pending_FX '!E26</f>
        <v>-0.5</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31090455.710000008</v>
      </c>
      <c r="D43" s="217">
        <f>D14+D19+D22+D23+D24+D25+D26+D27-D31-D32+D35+D37+D39+D38+D40+D41</f>
        <v>31175733.34</v>
      </c>
      <c r="E43" s="220">
        <f>C43-D43</f>
        <v>-85277.629999991506</v>
      </c>
      <c r="F43" s="309">
        <f>(E43/$D43)*10000</f>
        <v>-27.353848927933996</v>
      </c>
      <c r="G43" s="38" t="s">
        <v>248</v>
      </c>
      <c r="H43" s="47"/>
    </row>
    <row r="44" spans="1:8" ht="20.25" customHeight="1">
      <c r="A44" s="46"/>
      <c r="B44" s="310" t="s">
        <v>50</v>
      </c>
      <c r="C44" s="46"/>
      <c r="D44" s="46"/>
      <c r="E44" s="308">
        <f>IF(ISERROR(E43/C43),0,E43/C43)</f>
        <v>-2.7428877464977974E-3</v>
      </c>
      <c r="F44" s="37"/>
      <c r="G44" s="38"/>
      <c r="H44" s="47"/>
    </row>
    <row r="45" spans="1:8">
      <c r="A45" s="52"/>
    </row>
    <row r="46" spans="1:8" ht="15.75">
      <c r="A46" s="46"/>
      <c r="B46" s="302" t="s">
        <v>239</v>
      </c>
      <c r="C46" s="322">
        <v>31035668.850000001</v>
      </c>
      <c r="D46" s="322">
        <v>31035668.850000001</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-54786.860000006855</v>
      </c>
      <c r="D48" s="312">
        <f>D46-D43</f>
        <v>-140064.48999999836</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275</v>
      </c>
    </row>
    <row r="3" spans="1:21" s="53" customFormat="1">
      <c r="A3" s="298" t="str">
        <f>VLOOKUP(U3,Sheet1!$C$2:$C$83,1,FALSE)</f>
        <v>BXDZ9Z0</v>
      </c>
      <c r="B3" t="s">
        <v>364</v>
      </c>
      <c r="C3" t="s">
        <v>434</v>
      </c>
      <c r="D3">
        <v>3198</v>
      </c>
      <c r="E3" s="243">
        <f>VLOOKUP(A3,Sheet1!$C$2:$E$83,3,FALSE)</f>
        <v>3198</v>
      </c>
      <c r="F3" s="244">
        <f t="shared" ref="F3:F71" si="0">D3-E3</f>
        <v>0</v>
      </c>
      <c r="G3" s="260">
        <f>ROUND(F3/D3,10)</f>
        <v>0</v>
      </c>
      <c r="H3">
        <v>495246.89</v>
      </c>
      <c r="I3" s="246">
        <f>VLOOKUP(A3,Sheet1!$C$2:$F$83,4,FALSE)</f>
        <v>488786.44</v>
      </c>
      <c r="J3" s="244">
        <f t="shared" ref="J3:J71" si="1">H3-I3</f>
        <v>6460.4500000000116</v>
      </c>
      <c r="K3" s="260">
        <f>ROUND(J3/H3,10)</f>
        <v>1.30449078E-2</v>
      </c>
      <c r="L3">
        <v>416.93</v>
      </c>
      <c r="M3" s="243">
        <f>VLOOKUP(A3,Sheet1!$C$2:$G$83,5,FALSE)</f>
        <v>416.93</v>
      </c>
      <c r="N3" s="244">
        <f t="shared" ref="N3:N34" si="2">L3-M3</f>
        <v>0</v>
      </c>
      <c r="O3" s="260">
        <f t="shared" ref="O3:O34" si="3">ROUND(N3/L3,10)</f>
        <v>0</v>
      </c>
      <c r="P3">
        <v>1333342.1399999999</v>
      </c>
      <c r="Q3" s="243">
        <f>VLOOKUP(A3,Sheet1!$C$2:$H$83,6,FALSE)</f>
        <v>1333342.1399999999</v>
      </c>
      <c r="R3" s="244">
        <f>P3-Q3</f>
        <v>0</v>
      </c>
      <c r="S3" s="260">
        <f>ROUND(R3/P3,10)</f>
        <v>0</v>
      </c>
      <c r="T3" s="10"/>
      <c r="U3" t="s">
        <v>365</v>
      </c>
    </row>
    <row r="4" spans="1:21" s="53" customFormat="1">
      <c r="A4" s="298" t="str">
        <f>VLOOKUP(U4,Sheet1!$C$2:$C$83,1,FALSE)</f>
        <v>BYRY2M8</v>
      </c>
      <c r="B4">
        <v>759530108</v>
      </c>
      <c r="C4" t="s">
        <v>435</v>
      </c>
      <c r="D4">
        <v>33500</v>
      </c>
      <c r="E4" s="243">
        <f>VLOOKUP(A4,Sheet1!$C$2:$E$83,3,FALSE)</f>
        <v>33500</v>
      </c>
      <c r="F4" s="244">
        <f t="shared" si="0"/>
        <v>0</v>
      </c>
      <c r="G4" s="260">
        <f t="shared" ref="G4:G79" si="4">ROUND(F4/D4,10)</f>
        <v>0</v>
      </c>
      <c r="H4">
        <v>678997.24</v>
      </c>
      <c r="I4" s="246">
        <f>VLOOKUP(A4,Sheet1!$C$2:$F$83,4,FALSE)</f>
        <v>678997.24</v>
      </c>
      <c r="J4" s="244">
        <f t="shared" si="1"/>
        <v>0</v>
      </c>
      <c r="K4" s="260">
        <f t="shared" ref="K4:K71" si="5">ROUND(J4/H4,10)</f>
        <v>0</v>
      </c>
      <c r="L4">
        <v>21.4</v>
      </c>
      <c r="M4" s="243">
        <f>VLOOKUP(A4,Sheet1!$C$2:$G$83,5,FALSE)</f>
        <v>21.4</v>
      </c>
      <c r="N4" s="244">
        <f t="shared" si="2"/>
        <v>0</v>
      </c>
      <c r="O4" s="260">
        <f t="shared" si="3"/>
        <v>0</v>
      </c>
      <c r="P4">
        <v>716900</v>
      </c>
      <c r="Q4" s="243">
        <f>VLOOKUP(A4,Sheet1!$C$2:$H$83,6,FALSE)</f>
        <v>716900</v>
      </c>
      <c r="R4" s="244">
        <f t="shared" ref="R4:R55" si="6">P4-Q4</f>
        <v>0</v>
      </c>
      <c r="S4" s="260">
        <f t="shared" ref="S4:S71" si="7">ROUND(R4/P4,10)</f>
        <v>0</v>
      </c>
      <c r="T4" s="10"/>
      <c r="U4" t="s">
        <v>358</v>
      </c>
    </row>
    <row r="5" spans="1:21" s="53" customFormat="1">
      <c r="A5" s="298" t="str">
        <f>VLOOKUP(U5,Sheet1!$C$2:$C$83,1,FALSE)</f>
        <v>BZ1GMK5</v>
      </c>
      <c r="B5" t="s">
        <v>320</v>
      </c>
      <c r="C5" t="s">
        <v>436</v>
      </c>
      <c r="D5">
        <v>7800</v>
      </c>
      <c r="E5" s="243">
        <f>VLOOKUP(A5,Sheet1!$C$2:$E$83,3,FALSE)</f>
        <v>7800</v>
      </c>
      <c r="F5" s="244">
        <f t="shared" si="0"/>
        <v>0</v>
      </c>
      <c r="G5" s="260">
        <f t="shared" si="4"/>
        <v>0</v>
      </c>
      <c r="H5">
        <v>662168.47</v>
      </c>
      <c r="I5" s="246">
        <f>VLOOKUP(A5,Sheet1!$C$2:$F$83,4,FALSE)</f>
        <v>662168.47</v>
      </c>
      <c r="J5" s="244">
        <f t="shared" si="1"/>
        <v>0</v>
      </c>
      <c r="K5" s="260">
        <f t="shared" si="5"/>
        <v>0</v>
      </c>
      <c r="L5">
        <v>152.57</v>
      </c>
      <c r="M5" s="243">
        <f>VLOOKUP(A5,Sheet1!$C$2:$G$83,5,FALSE)</f>
        <v>152.57</v>
      </c>
      <c r="N5" s="244">
        <f t="shared" si="2"/>
        <v>0</v>
      </c>
      <c r="O5" s="260">
        <f t="shared" si="3"/>
        <v>0</v>
      </c>
      <c r="P5">
        <v>1190046</v>
      </c>
      <c r="Q5" s="243">
        <f>VLOOKUP(A5,Sheet1!$C$2:$H$83,6,FALSE)</f>
        <v>1190046</v>
      </c>
      <c r="R5" s="244">
        <f t="shared" si="6"/>
        <v>0</v>
      </c>
      <c r="S5" s="260">
        <f t="shared" si="7"/>
        <v>0</v>
      </c>
      <c r="T5" s="10"/>
      <c r="U5" t="s">
        <v>321</v>
      </c>
    </row>
    <row r="6" spans="1:21" s="53" customFormat="1">
      <c r="A6" s="298" t="str">
        <f>VLOOKUP(U6,Sheet1!$C$2:$C$83,1,FALSE)</f>
        <v>BYXD1N3</v>
      </c>
      <c r="B6">
        <v>631512209</v>
      </c>
      <c r="C6" t="s">
        <v>437</v>
      </c>
      <c r="D6">
        <v>18250</v>
      </c>
      <c r="E6" s="243">
        <f>VLOOKUP(A6,Sheet1!$C$2:$E$83,3,FALSE)</f>
        <v>18250</v>
      </c>
      <c r="F6" s="244">
        <f t="shared" si="0"/>
        <v>0</v>
      </c>
      <c r="G6" s="260">
        <f t="shared" si="4"/>
        <v>0</v>
      </c>
      <c r="H6">
        <v>743174.92</v>
      </c>
      <c r="I6" s="246">
        <f>VLOOKUP(A6,Sheet1!$C$2:$F$83,4,FALSE)</f>
        <v>513550.86</v>
      </c>
      <c r="J6" s="244">
        <f t="shared" si="1"/>
        <v>229624.06000000006</v>
      </c>
      <c r="K6" s="260">
        <f t="shared" si="5"/>
        <v>0.3089771382</v>
      </c>
      <c r="L6">
        <v>28.44</v>
      </c>
      <c r="M6" s="243">
        <f>VLOOKUP(A6,Sheet1!$C$2:$G$83,5,FALSE)</f>
        <v>28.44</v>
      </c>
      <c r="N6" s="244">
        <f t="shared" si="2"/>
        <v>0</v>
      </c>
      <c r="O6" s="260">
        <f t="shared" si="3"/>
        <v>0</v>
      </c>
      <c r="P6">
        <v>519030</v>
      </c>
      <c r="Q6" s="243">
        <f>VLOOKUP(A6,Sheet1!$C$2:$H$83,6,FALSE)</f>
        <v>519030</v>
      </c>
      <c r="R6" s="244">
        <f t="shared" si="6"/>
        <v>0</v>
      </c>
      <c r="S6" s="260">
        <f t="shared" si="7"/>
        <v>0</v>
      </c>
      <c r="T6" s="10"/>
      <c r="U6" t="s">
        <v>347</v>
      </c>
    </row>
    <row r="7" spans="1:21" s="53" customFormat="1">
      <c r="A7" s="298" t="str">
        <f>VLOOKUP(U7,Sheet1!$C$2:$C$83,1,FALSE)</f>
        <v>BF7NT10</v>
      </c>
      <c r="B7" t="s">
        <v>330</v>
      </c>
      <c r="C7" t="s">
        <v>438</v>
      </c>
      <c r="D7">
        <v>13459</v>
      </c>
      <c r="E7" s="243">
        <f>VLOOKUP(A7,Sheet1!$C$2:$E$83,3,FALSE)</f>
        <v>13459</v>
      </c>
      <c r="F7" s="244">
        <f t="shared" si="0"/>
        <v>0</v>
      </c>
      <c r="G7" s="260">
        <f t="shared" si="4"/>
        <v>0</v>
      </c>
      <c r="H7">
        <v>789749.94</v>
      </c>
      <c r="I7" s="246">
        <f>VLOOKUP(A7,Sheet1!$C$2:$F$83,4,FALSE)</f>
        <v>789717.47</v>
      </c>
      <c r="J7" s="244">
        <f t="shared" si="1"/>
        <v>32.46999999997206</v>
      </c>
      <c r="K7" s="260">
        <f t="shared" si="5"/>
        <v>4.11143E-5</v>
      </c>
      <c r="L7">
        <v>42.15</v>
      </c>
      <c r="M7" s="243">
        <f>VLOOKUP(A7,Sheet1!$C$2:$G$83,5,FALSE)</f>
        <v>42.15</v>
      </c>
      <c r="N7" s="244">
        <f t="shared" si="2"/>
        <v>0</v>
      </c>
      <c r="O7" s="260">
        <f t="shared" si="3"/>
        <v>0</v>
      </c>
      <c r="P7">
        <v>567296.85</v>
      </c>
      <c r="Q7" s="243">
        <f>VLOOKUP(A7,Sheet1!$C$2:$H$83,6,FALSE)</f>
        <v>567296.85</v>
      </c>
      <c r="R7" s="244">
        <f t="shared" si="6"/>
        <v>0</v>
      </c>
      <c r="S7" s="260">
        <f t="shared" si="7"/>
        <v>0</v>
      </c>
      <c r="T7" s="10"/>
      <c r="U7" t="s">
        <v>331</v>
      </c>
    </row>
    <row r="8" spans="1:21" s="53" customFormat="1">
      <c r="A8" s="298" t="str">
        <f>VLOOKUP(U8,Sheet1!$C$2:$C$83,1,FALSE)</f>
        <v>BJ2KSG2</v>
      </c>
      <c r="B8" t="s">
        <v>439</v>
      </c>
      <c r="C8" t="s">
        <v>440</v>
      </c>
      <c r="D8">
        <v>5497</v>
      </c>
      <c r="E8" s="243">
        <f>VLOOKUP(A8,Sheet1!$C$2:$E$83,3,FALSE)</f>
        <v>5497</v>
      </c>
      <c r="F8" s="244">
        <f t="shared" si="0"/>
        <v>0</v>
      </c>
      <c r="G8" s="260">
        <f t="shared" si="4"/>
        <v>0</v>
      </c>
      <c r="H8">
        <v>538929.36</v>
      </c>
      <c r="I8" s="246">
        <f>VLOOKUP(A8,Sheet1!$C$2:$F$83,4,FALSE)</f>
        <v>538855.73</v>
      </c>
      <c r="J8" s="244">
        <f t="shared" si="1"/>
        <v>73.630000000004657</v>
      </c>
      <c r="K8" s="260">
        <f t="shared" si="5"/>
        <v>1.366227E-4</v>
      </c>
      <c r="L8">
        <v>65.845996999999997</v>
      </c>
      <c r="M8" s="243">
        <f>VLOOKUP(A8,Sheet1!$C$2:$G$83,5,FALSE)</f>
        <v>66.19</v>
      </c>
      <c r="N8" s="244">
        <f t="shared" si="2"/>
        <v>-0.34400300000000072</v>
      </c>
      <c r="O8" s="260">
        <f t="shared" si="3"/>
        <v>-5.2243571000000003E-3</v>
      </c>
      <c r="P8">
        <v>361955.44</v>
      </c>
      <c r="Q8" s="243">
        <f>VLOOKUP(A8,Sheet1!$C$2:$H$83,6,FALSE)</f>
        <v>363819.1</v>
      </c>
      <c r="R8" s="244">
        <f t="shared" si="6"/>
        <v>-1863.6599999999744</v>
      </c>
      <c r="S8" s="260">
        <f t="shared" si="7"/>
        <v>-5.1488658000000001E-3</v>
      </c>
      <c r="T8" s="10"/>
      <c r="U8" t="s">
        <v>375</v>
      </c>
    </row>
    <row r="9" spans="1:21" s="53" customFormat="1">
      <c r="A9" s="298" t="str">
        <f>VLOOKUP(U9,Sheet1!$C$2:$C$83,1,FALSE)</f>
        <v>BJ2L553</v>
      </c>
      <c r="B9" t="s">
        <v>310</v>
      </c>
      <c r="C9" t="s">
        <v>441</v>
      </c>
      <c r="D9">
        <v>10500</v>
      </c>
      <c r="E9" s="243">
        <f>VLOOKUP(A9,Sheet1!$C$2:$E$83,3,FALSE)</f>
        <v>10500</v>
      </c>
      <c r="F9" s="244">
        <f t="shared" si="0"/>
        <v>0</v>
      </c>
      <c r="G9" s="260">
        <f t="shared" si="4"/>
        <v>0</v>
      </c>
      <c r="H9">
        <v>567273.38</v>
      </c>
      <c r="I9" s="246">
        <f>VLOOKUP(A9,Sheet1!$C$2:$F$83,4,FALSE)</f>
        <v>567273.38</v>
      </c>
      <c r="J9" s="244">
        <f t="shared" si="1"/>
        <v>0</v>
      </c>
      <c r="K9" s="260">
        <f t="shared" si="5"/>
        <v>0</v>
      </c>
      <c r="L9">
        <v>54.41</v>
      </c>
      <c r="M9" s="243">
        <f>VLOOKUP(A9,Sheet1!$C$2:$G$83,5,FALSE)</f>
        <v>54.41</v>
      </c>
      <c r="N9" s="244">
        <f t="shared" si="2"/>
        <v>0</v>
      </c>
      <c r="O9" s="260">
        <f t="shared" si="3"/>
        <v>0</v>
      </c>
      <c r="P9">
        <v>571305</v>
      </c>
      <c r="Q9" s="243">
        <f>VLOOKUP(A9,Sheet1!$C$2:$H$83,6,FALSE)</f>
        <v>571305</v>
      </c>
      <c r="R9" s="244">
        <f t="shared" si="6"/>
        <v>0</v>
      </c>
      <c r="S9" s="260">
        <f t="shared" si="7"/>
        <v>0</v>
      </c>
      <c r="T9" s="10"/>
      <c r="U9" t="s">
        <v>311</v>
      </c>
    </row>
    <row r="10" spans="1:21" s="53" customFormat="1">
      <c r="A10" s="298" t="str">
        <f>VLOOKUP(U10,Sheet1!$C$2:$C$83,1,FALSE)</f>
        <v>BJLKFN9</v>
      </c>
      <c r="B10" t="s">
        <v>344</v>
      </c>
      <c r="C10" t="s">
        <v>442</v>
      </c>
      <c r="D10">
        <v>3650</v>
      </c>
      <c r="E10" s="243">
        <f>VLOOKUP(A10,Sheet1!$C$2:$E$83,3,FALSE)</f>
        <v>3650</v>
      </c>
      <c r="F10" s="244">
        <f t="shared" si="0"/>
        <v>0</v>
      </c>
      <c r="G10" s="260">
        <f t="shared" si="4"/>
        <v>0</v>
      </c>
      <c r="H10">
        <v>22383.16</v>
      </c>
      <c r="I10" s="246">
        <f>VLOOKUP(A10,Sheet1!$C$2:$F$83,4,FALSE)</f>
        <v>14521.85</v>
      </c>
      <c r="J10" s="244">
        <f t="shared" si="1"/>
        <v>7861.3099999999995</v>
      </c>
      <c r="K10" s="260">
        <f t="shared" si="5"/>
        <v>0.35121537800000002</v>
      </c>
      <c r="L10">
        <v>4.6654999999999998</v>
      </c>
      <c r="M10" s="243">
        <f>VLOOKUP(A10,Sheet1!$C$2:$G$83,5,FALSE)</f>
        <v>4.8</v>
      </c>
      <c r="N10" s="244">
        <f t="shared" si="2"/>
        <v>-0.13450000000000006</v>
      </c>
      <c r="O10" s="260">
        <f t="shared" si="3"/>
        <v>-2.8828635700000001E-2</v>
      </c>
      <c r="P10">
        <v>17029.080000000002</v>
      </c>
      <c r="Q10" s="243">
        <f>VLOOKUP(A10,Sheet1!$C$2:$H$83,6,FALSE)</f>
        <v>17527.3</v>
      </c>
      <c r="R10" s="244">
        <f t="shared" si="6"/>
        <v>-498.21999999999753</v>
      </c>
      <c r="S10" s="260">
        <f t="shared" si="7"/>
        <v>-2.92570121E-2</v>
      </c>
      <c r="T10" s="10"/>
      <c r="U10" t="s">
        <v>345</v>
      </c>
    </row>
    <row r="11" spans="1:21" s="53" customFormat="1">
      <c r="A11" s="298" t="str">
        <f>VLOOKUP(U11,Sheet1!$C$2:$C$83,1,FALSE)</f>
        <v>BKT6LC7</v>
      </c>
      <c r="B11" t="s">
        <v>355</v>
      </c>
      <c r="C11" t="s">
        <v>443</v>
      </c>
      <c r="D11">
        <v>18250</v>
      </c>
      <c r="E11" s="243">
        <f>VLOOKUP(A11,Sheet1!$C$2:$E$83,3,FALSE)</f>
        <v>18250</v>
      </c>
      <c r="F11" s="244">
        <f t="shared" si="0"/>
        <v>0</v>
      </c>
      <c r="G11" s="260">
        <f t="shared" si="4"/>
        <v>0</v>
      </c>
      <c r="H11">
        <v>276487.5</v>
      </c>
      <c r="I11" s="246">
        <f>VLOOKUP(A11,Sheet1!$C$2:$F$83,4,FALSE)</f>
        <v>237485.37</v>
      </c>
      <c r="J11" s="244">
        <f t="shared" si="1"/>
        <v>39002.130000000005</v>
      </c>
      <c r="K11" s="260">
        <f t="shared" si="5"/>
        <v>0.1410629052</v>
      </c>
      <c r="L11">
        <v>13.69</v>
      </c>
      <c r="M11" s="243">
        <f>VLOOKUP(A11,Sheet1!$C$2:$G$83,5,FALSE)</f>
        <v>13.86</v>
      </c>
      <c r="N11" s="244">
        <f t="shared" si="2"/>
        <v>-0.16999999999999993</v>
      </c>
      <c r="O11" s="260">
        <f t="shared" si="3"/>
        <v>-1.2417823200000001E-2</v>
      </c>
      <c r="P11">
        <v>249842.5</v>
      </c>
      <c r="Q11" s="243">
        <f>VLOOKUP(A11,Sheet1!$C$2:$H$83,6,FALSE)</f>
        <v>252908.5</v>
      </c>
      <c r="R11" s="244">
        <f t="shared" si="6"/>
        <v>-3066</v>
      </c>
      <c r="S11" s="260">
        <f t="shared" si="7"/>
        <v>-1.22717312E-2</v>
      </c>
      <c r="T11" s="10"/>
      <c r="U11" t="s">
        <v>356</v>
      </c>
    </row>
    <row r="12" spans="1:21" s="53" customFormat="1">
      <c r="A12" s="298">
        <f>VLOOKUP(U12,Sheet1!$C$2:$C$83,1,FALSE)</f>
        <v>2704485</v>
      </c>
      <c r="B12">
        <v>705015105</v>
      </c>
      <c r="C12" t="s">
        <v>444</v>
      </c>
      <c r="D12">
        <v>43579</v>
      </c>
      <c r="E12" s="243">
        <f>VLOOKUP(A12,Sheet1!$C$2:$E$83,3,FALSE)</f>
        <v>43579</v>
      </c>
      <c r="F12" s="244">
        <f t="shared" si="0"/>
        <v>0</v>
      </c>
      <c r="G12" s="260">
        <f t="shared" si="4"/>
        <v>0</v>
      </c>
      <c r="H12">
        <v>513877.82</v>
      </c>
      <c r="I12" s="246">
        <f>VLOOKUP(A12,Sheet1!$C$2:$F$83,4,FALSE)</f>
        <v>513877.82</v>
      </c>
      <c r="J12" s="244">
        <f t="shared" si="1"/>
        <v>0</v>
      </c>
      <c r="K12" s="260">
        <f t="shared" si="5"/>
        <v>0</v>
      </c>
      <c r="L12">
        <v>6.89</v>
      </c>
      <c r="M12" s="243">
        <f>VLOOKUP(A12,Sheet1!$C$2:$G$83,5,FALSE)</f>
        <v>6.89</v>
      </c>
      <c r="N12" s="244">
        <f t="shared" si="2"/>
        <v>0</v>
      </c>
      <c r="O12" s="260">
        <f t="shared" si="3"/>
        <v>0</v>
      </c>
      <c r="P12">
        <v>300259.31</v>
      </c>
      <c r="Q12" s="243">
        <f>VLOOKUP(A12,Sheet1!$C$2:$H$83,6,FALSE)</f>
        <v>300259.31</v>
      </c>
      <c r="R12" s="244">
        <f t="shared" si="6"/>
        <v>0</v>
      </c>
      <c r="S12" s="260">
        <f t="shared" si="7"/>
        <v>0</v>
      </c>
      <c r="T12" s="10"/>
      <c r="U12">
        <v>2704485</v>
      </c>
    </row>
    <row r="13" spans="1:21" s="53" customFormat="1">
      <c r="A13" s="298">
        <f>VLOOKUP(U13,Sheet1!$C$2:$C$83,1,FALSE)</f>
        <v>2402444</v>
      </c>
      <c r="B13">
        <v>686330101</v>
      </c>
      <c r="C13" t="s">
        <v>445</v>
      </c>
      <c r="D13">
        <v>2750</v>
      </c>
      <c r="E13" s="243">
        <f>VLOOKUP(A13,Sheet1!$C$2:$E$83,3,FALSE)</f>
        <v>2750</v>
      </c>
      <c r="F13" s="244">
        <f t="shared" si="0"/>
        <v>0</v>
      </c>
      <c r="G13" s="260">
        <f t="shared" si="4"/>
        <v>0</v>
      </c>
      <c r="H13">
        <v>219454.13</v>
      </c>
      <c r="I13" s="246">
        <f>VLOOKUP(A13,Sheet1!$C$2:$F$83,4,FALSE)</f>
        <v>219454.13</v>
      </c>
      <c r="J13" s="244">
        <f t="shared" si="1"/>
        <v>0</v>
      </c>
      <c r="K13" s="260">
        <f t="shared" si="5"/>
        <v>0</v>
      </c>
      <c r="L13">
        <v>59.1</v>
      </c>
      <c r="M13" s="243">
        <f>VLOOKUP(A13,Sheet1!$C$2:$G$83,5,FALSE)</f>
        <v>59.1</v>
      </c>
      <c r="N13" s="244">
        <f t="shared" si="2"/>
        <v>0</v>
      </c>
      <c r="O13" s="260">
        <f t="shared" si="3"/>
        <v>0</v>
      </c>
      <c r="P13">
        <v>162525</v>
      </c>
      <c r="Q13" s="243">
        <f>VLOOKUP(A13,Sheet1!$C$2:$H$83,6,FALSE)</f>
        <v>162525</v>
      </c>
      <c r="R13" s="244">
        <f t="shared" si="6"/>
        <v>0</v>
      </c>
      <c r="S13" s="260">
        <f t="shared" si="7"/>
        <v>0</v>
      </c>
      <c r="T13" s="10"/>
      <c r="U13">
        <v>2402444</v>
      </c>
    </row>
    <row r="14" spans="1:21" s="53" customFormat="1">
      <c r="A14" s="298">
        <f>VLOOKUP(U14,Sheet1!$C$2:$C$83,1,FALSE)</f>
        <v>5999330</v>
      </c>
      <c r="B14">
        <v>599933900</v>
      </c>
      <c r="C14" t="s">
        <v>446</v>
      </c>
      <c r="D14">
        <v>3050</v>
      </c>
      <c r="E14" s="243">
        <f>VLOOKUP(A14,Sheet1!$C$2:$E$83,3,FALSE)</f>
        <v>3050</v>
      </c>
      <c r="F14" s="244">
        <f t="shared" si="0"/>
        <v>0</v>
      </c>
      <c r="G14" s="260">
        <f t="shared" si="4"/>
        <v>0</v>
      </c>
      <c r="H14">
        <v>546282.9</v>
      </c>
      <c r="I14" s="246">
        <f>VLOOKUP(A14,Sheet1!$C$2:$F$83,4,FALSE)</f>
        <v>546282.9</v>
      </c>
      <c r="J14" s="244">
        <f t="shared" si="1"/>
        <v>0</v>
      </c>
      <c r="K14" s="260">
        <f t="shared" si="5"/>
        <v>0</v>
      </c>
      <c r="L14">
        <v>208.258126</v>
      </c>
      <c r="M14" s="243">
        <f>VLOOKUP(A14,Sheet1!$C$2:$G$83,5,FALSE)</f>
        <v>209.33</v>
      </c>
      <c r="N14" s="244">
        <f t="shared" si="2"/>
        <v>-1.0718740000000082</v>
      </c>
      <c r="O14" s="260">
        <f t="shared" si="3"/>
        <v>-5.1468531999999999E-3</v>
      </c>
      <c r="P14">
        <v>635187.28</v>
      </c>
      <c r="Q14" s="243">
        <f>VLOOKUP(A14,Sheet1!$C$2:$H$83,6,FALSE)</f>
        <v>638457.78</v>
      </c>
      <c r="R14" s="244">
        <f t="shared" si="6"/>
        <v>-3270.5</v>
      </c>
      <c r="S14" s="260">
        <f t="shared" si="7"/>
        <v>-5.1488751000000003E-3</v>
      </c>
      <c r="T14" s="10"/>
      <c r="U14">
        <v>5999330</v>
      </c>
    </row>
    <row r="15" spans="1:21" s="53" customFormat="1">
      <c r="A15" s="298">
        <f>VLOOKUP(U15,Sheet1!$C$2:$C$83,1,FALSE)</f>
        <v>6229597</v>
      </c>
      <c r="B15">
        <v>622959906</v>
      </c>
      <c r="C15" t="s">
        <v>447</v>
      </c>
      <c r="D15">
        <v>64434</v>
      </c>
      <c r="E15" s="243">
        <f>VLOOKUP(A15,Sheet1!$C$2:$E$83,3,FALSE)</f>
        <v>64434</v>
      </c>
      <c r="F15" s="244">
        <f t="shared" si="0"/>
        <v>0</v>
      </c>
      <c r="G15" s="260">
        <f t="shared" si="4"/>
        <v>0</v>
      </c>
      <c r="H15">
        <v>514317.24</v>
      </c>
      <c r="I15" s="246">
        <f>VLOOKUP(A15,Sheet1!$C$2:$F$83,4,FALSE)</f>
        <v>514317.24</v>
      </c>
      <c r="J15" s="244">
        <f t="shared" si="1"/>
        <v>0</v>
      </c>
      <c r="K15" s="260">
        <f t="shared" si="5"/>
        <v>0</v>
      </c>
      <c r="L15">
        <v>7.5957569999999999</v>
      </c>
      <c r="M15" s="243">
        <f>VLOOKUP(A15,Sheet1!$C$2:$G$83,5,FALSE)</f>
        <v>7.63</v>
      </c>
      <c r="N15" s="244">
        <f t="shared" si="2"/>
        <v>-3.4243000000000023E-2</v>
      </c>
      <c r="O15" s="260">
        <f t="shared" si="3"/>
        <v>-4.5081747999999996E-3</v>
      </c>
      <c r="P15">
        <v>489425.04</v>
      </c>
      <c r="Q15" s="243">
        <f>VLOOKUP(A15,Sheet1!$C$2:$H$83,6,FALSE)</f>
        <v>491359.43</v>
      </c>
      <c r="R15" s="244">
        <f t="shared" si="6"/>
        <v>-1934.390000000014</v>
      </c>
      <c r="S15" s="260">
        <f t="shared" si="7"/>
        <v>-3.9523724000000001E-3</v>
      </c>
      <c r="T15" s="10"/>
      <c r="U15">
        <v>6229597</v>
      </c>
    </row>
    <row r="16" spans="1:21" s="53" customFormat="1">
      <c r="A16" s="298">
        <f>VLOOKUP(U16,Sheet1!$C$2:$C$83,1,FALSE)</f>
        <v>4031879</v>
      </c>
      <c r="B16">
        <v>403187909</v>
      </c>
      <c r="C16" t="s">
        <v>448</v>
      </c>
      <c r="D16">
        <v>24095</v>
      </c>
      <c r="E16" s="243">
        <f>VLOOKUP(A16,Sheet1!$C$2:$E$83,3,FALSE)</f>
        <v>24095</v>
      </c>
      <c r="F16" s="244">
        <f t="shared" si="0"/>
        <v>0</v>
      </c>
      <c r="G16" s="260">
        <f t="shared" si="4"/>
        <v>0</v>
      </c>
      <c r="H16">
        <v>474000.32</v>
      </c>
      <c r="I16" s="246">
        <f>VLOOKUP(A16,Sheet1!$C$2:$F$83,4,FALSE)</f>
        <v>474000.32</v>
      </c>
      <c r="J16" s="244">
        <f t="shared" si="1"/>
        <v>0</v>
      </c>
      <c r="K16" s="260">
        <f t="shared" si="5"/>
        <v>0</v>
      </c>
      <c r="L16">
        <v>21.368952</v>
      </c>
      <c r="M16" s="243">
        <f>VLOOKUP(A16,Sheet1!$C$2:$G$83,5,FALSE)</f>
        <v>21.48</v>
      </c>
      <c r="N16" s="244">
        <f t="shared" si="2"/>
        <v>-0.11104800000000026</v>
      </c>
      <c r="O16" s="260">
        <f t="shared" si="3"/>
        <v>-5.1966985000000002E-3</v>
      </c>
      <c r="P16">
        <v>514884.89</v>
      </c>
      <c r="Q16" s="243">
        <f>VLOOKUP(A16,Sheet1!$C$2:$H$83,6,FALSE)</f>
        <v>517535.96</v>
      </c>
      <c r="R16" s="244">
        <f t="shared" si="6"/>
        <v>-2651.070000000007</v>
      </c>
      <c r="S16" s="260">
        <f t="shared" si="7"/>
        <v>-5.1488595999999998E-3</v>
      </c>
      <c r="T16" s="10"/>
      <c r="U16">
        <v>4031879</v>
      </c>
    </row>
    <row r="17" spans="1:21" s="53" customFormat="1">
      <c r="A17" s="298">
        <f>VLOOKUP(U17,Sheet1!$C$2:$C$83,1,FALSE)</f>
        <v>2124533</v>
      </c>
      <c r="B17">
        <v>878742204</v>
      </c>
      <c r="C17" t="s">
        <v>449</v>
      </c>
      <c r="D17">
        <v>15000</v>
      </c>
      <c r="E17" s="243">
        <f>VLOOKUP(A17,Sheet1!$C$2:$E$83,3,FALSE)</f>
        <v>15000</v>
      </c>
      <c r="F17" s="244">
        <f t="shared" si="0"/>
        <v>0</v>
      </c>
      <c r="G17" s="260">
        <f t="shared" si="4"/>
        <v>0</v>
      </c>
      <c r="H17">
        <v>340718.02</v>
      </c>
      <c r="I17" s="246">
        <f>VLOOKUP(A17,Sheet1!$C$2:$F$83,4,FALSE)</f>
        <v>340869.47</v>
      </c>
      <c r="J17" s="244">
        <f t="shared" si="1"/>
        <v>-151.44999999995343</v>
      </c>
      <c r="K17" s="260">
        <f t="shared" si="5"/>
        <v>-4.445025E-4</v>
      </c>
      <c r="L17">
        <v>7.56</v>
      </c>
      <c r="M17" s="243">
        <f>VLOOKUP(A17,Sheet1!$C$2:$G$83,5,FALSE)</f>
        <v>7.56</v>
      </c>
      <c r="N17" s="244">
        <f t="shared" si="2"/>
        <v>0</v>
      </c>
      <c r="O17" s="260">
        <f t="shared" si="3"/>
        <v>0</v>
      </c>
      <c r="P17">
        <v>113400</v>
      </c>
      <c r="Q17" s="243">
        <f>VLOOKUP(A17,Sheet1!$C$2:$H$83,6,FALSE)</f>
        <v>113400</v>
      </c>
      <c r="R17" s="244">
        <f t="shared" si="6"/>
        <v>0</v>
      </c>
      <c r="S17" s="260">
        <f t="shared" si="7"/>
        <v>0</v>
      </c>
      <c r="T17" s="10"/>
      <c r="U17">
        <v>2124533</v>
      </c>
    </row>
    <row r="18" spans="1:21" s="53" customFormat="1">
      <c r="A18" s="298">
        <f>VLOOKUP(U18,Sheet1!$C$2:$C$83,1,FALSE)</f>
        <v>2569286</v>
      </c>
      <c r="B18" t="s">
        <v>328</v>
      </c>
      <c r="C18" t="s">
        <v>450</v>
      </c>
      <c r="D18">
        <v>53100</v>
      </c>
      <c r="E18" s="243">
        <f>VLOOKUP(A18,Sheet1!$C$2:$E$83,3,FALSE)</f>
        <v>53100</v>
      </c>
      <c r="F18" s="244">
        <f t="shared" si="0"/>
        <v>0</v>
      </c>
      <c r="G18" s="260">
        <f t="shared" si="4"/>
        <v>0</v>
      </c>
      <c r="H18">
        <v>623207.91</v>
      </c>
      <c r="I18" s="246">
        <f>VLOOKUP(A18,Sheet1!$C$2:$F$83,4,FALSE)</f>
        <v>623207.91</v>
      </c>
      <c r="J18" s="244">
        <f t="shared" si="1"/>
        <v>0</v>
      </c>
      <c r="K18" s="260">
        <f t="shared" si="5"/>
        <v>0</v>
      </c>
      <c r="L18">
        <v>8.5</v>
      </c>
      <c r="M18" s="243">
        <f>VLOOKUP(A18,Sheet1!$C$2:$G$83,5,FALSE)</f>
        <v>8.5</v>
      </c>
      <c r="N18" s="244">
        <f t="shared" si="2"/>
        <v>0</v>
      </c>
      <c r="O18" s="260">
        <f t="shared" si="3"/>
        <v>0</v>
      </c>
      <c r="P18">
        <v>451350</v>
      </c>
      <c r="Q18" s="243">
        <f>VLOOKUP(A18,Sheet1!$C$2:$H$83,6,FALSE)</f>
        <v>451350</v>
      </c>
      <c r="R18" s="244">
        <f t="shared" si="6"/>
        <v>0</v>
      </c>
      <c r="S18" s="260">
        <f t="shared" si="7"/>
        <v>0</v>
      </c>
      <c r="T18" s="10"/>
      <c r="U18">
        <v>2569286</v>
      </c>
    </row>
    <row r="19" spans="1:21" s="53" customFormat="1">
      <c r="A19" s="298">
        <f>VLOOKUP(U19,Sheet1!$C$2:$C$83,1,FALSE)</f>
        <v>6269861</v>
      </c>
      <c r="B19">
        <v>626986905</v>
      </c>
      <c r="C19" t="s">
        <v>451</v>
      </c>
      <c r="D19">
        <v>14000</v>
      </c>
      <c r="E19" s="243">
        <f>VLOOKUP(A19,Sheet1!$C$2:$E$83,3,FALSE)</f>
        <v>14000</v>
      </c>
      <c r="F19" s="244">
        <f t="shared" si="0"/>
        <v>0</v>
      </c>
      <c r="G19" s="260">
        <f t="shared" si="4"/>
        <v>0</v>
      </c>
      <c r="H19">
        <v>219239.1</v>
      </c>
      <c r="I19" s="246">
        <f>VLOOKUP(A19,Sheet1!$C$2:$F$83,4,FALSE)</f>
        <v>219239.1</v>
      </c>
      <c r="J19" s="244">
        <f t="shared" si="1"/>
        <v>0</v>
      </c>
      <c r="K19" s="260">
        <f t="shared" si="5"/>
        <v>0</v>
      </c>
      <c r="L19">
        <v>18.980131</v>
      </c>
      <c r="M19" s="243">
        <f>VLOOKUP(A19,Sheet1!$C$2:$G$83,5,FALSE)</f>
        <v>19.059999999999999</v>
      </c>
      <c r="N19" s="244">
        <f t="shared" si="2"/>
        <v>-7.9868999999998636E-2</v>
      </c>
      <c r="O19" s="260">
        <f t="shared" si="3"/>
        <v>-4.2080321E-3</v>
      </c>
      <c r="P19">
        <v>265721.83</v>
      </c>
      <c r="Q19" s="243">
        <f>VLOOKUP(A19,Sheet1!$C$2:$H$83,6,FALSE)</f>
        <v>266772.06</v>
      </c>
      <c r="R19" s="244">
        <f t="shared" si="6"/>
        <v>-1050.2299999999814</v>
      </c>
      <c r="S19" s="260">
        <f t="shared" si="7"/>
        <v>-3.9523663000000002E-3</v>
      </c>
      <c r="T19" s="10"/>
      <c r="U19">
        <v>6269861</v>
      </c>
    </row>
    <row r="20" spans="1:21" s="53" customFormat="1">
      <c r="A20" s="298">
        <f>VLOOKUP(U20,Sheet1!$C$2:$C$83,1,FALSE)</f>
        <v>2125097</v>
      </c>
      <c r="B20">
        <v>124765108</v>
      </c>
      <c r="C20" t="s">
        <v>452</v>
      </c>
      <c r="D20">
        <v>30350</v>
      </c>
      <c r="E20" s="243">
        <f>VLOOKUP(A20,Sheet1!$C$2:$E$83,3,FALSE)</f>
        <v>30350</v>
      </c>
      <c r="F20" s="244">
        <f t="shared" si="0"/>
        <v>0</v>
      </c>
      <c r="G20" s="260">
        <f t="shared" si="4"/>
        <v>0</v>
      </c>
      <c r="H20">
        <v>530185.55000000005</v>
      </c>
      <c r="I20" s="246">
        <f>VLOOKUP(A20,Sheet1!$C$2:$F$83,4,FALSE)</f>
        <v>530185.55000000005</v>
      </c>
      <c r="J20" s="244">
        <f t="shared" si="1"/>
        <v>0</v>
      </c>
      <c r="K20" s="260">
        <f t="shared" si="5"/>
        <v>0</v>
      </c>
      <c r="L20">
        <v>12.62</v>
      </c>
      <c r="M20" s="243">
        <f>VLOOKUP(A20,Sheet1!$C$2:$G$83,5,FALSE)</f>
        <v>12.62</v>
      </c>
      <c r="N20" s="244">
        <f t="shared" si="2"/>
        <v>0</v>
      </c>
      <c r="O20" s="260">
        <f t="shared" si="3"/>
        <v>0</v>
      </c>
      <c r="P20">
        <v>383017</v>
      </c>
      <c r="Q20" s="243">
        <f>VLOOKUP(A20,Sheet1!$C$2:$H$83,6,FALSE)</f>
        <v>383017</v>
      </c>
      <c r="R20" s="244">
        <f t="shared" si="6"/>
        <v>0</v>
      </c>
      <c r="S20" s="260">
        <f t="shared" si="7"/>
        <v>0</v>
      </c>
      <c r="T20" s="10"/>
      <c r="U20">
        <v>2125097</v>
      </c>
    </row>
    <row r="21" spans="1:21" s="53" customFormat="1">
      <c r="A21" s="298">
        <f>VLOOKUP(U21,Sheet1!$C$2:$C$83,1,FALSE)</f>
        <v>6986041</v>
      </c>
      <c r="B21">
        <v>698604006</v>
      </c>
      <c r="C21" t="s">
        <v>453</v>
      </c>
      <c r="D21">
        <v>8000</v>
      </c>
      <c r="E21" s="243">
        <f>VLOOKUP(A21,Sheet1!$C$2:$E$83,3,FALSE)</f>
        <v>8000</v>
      </c>
      <c r="F21" s="244">
        <f t="shared" si="0"/>
        <v>0</v>
      </c>
      <c r="G21" s="260">
        <f t="shared" si="4"/>
        <v>0</v>
      </c>
      <c r="H21">
        <v>210938.62</v>
      </c>
      <c r="I21" s="246">
        <f>VLOOKUP(A21,Sheet1!$C$2:$F$83,4,FALSE)</f>
        <v>210938.62</v>
      </c>
      <c r="J21" s="244">
        <f t="shared" si="1"/>
        <v>0</v>
      </c>
      <c r="K21" s="260">
        <f t="shared" si="5"/>
        <v>0</v>
      </c>
      <c r="L21">
        <v>27.567042000000001</v>
      </c>
      <c r="M21" s="243">
        <f>VLOOKUP(A21,Sheet1!$C$2:$G$83,5,FALSE)</f>
        <v>27.68</v>
      </c>
      <c r="N21" s="244">
        <f t="shared" si="2"/>
        <v>-0.112957999999999</v>
      </c>
      <c r="O21" s="260">
        <f t="shared" si="3"/>
        <v>-4.0975741999999997E-3</v>
      </c>
      <c r="P21">
        <v>220536.33</v>
      </c>
      <c r="Q21" s="243">
        <f>VLOOKUP(A21,Sheet1!$C$2:$H$83,6,FALSE)</f>
        <v>221407.98</v>
      </c>
      <c r="R21" s="244">
        <f t="shared" si="6"/>
        <v>-871.65000000002328</v>
      </c>
      <c r="S21" s="260">
        <f t="shared" si="7"/>
        <v>-3.95241E-3</v>
      </c>
      <c r="T21" s="10"/>
      <c r="U21">
        <v>6986041</v>
      </c>
    </row>
    <row r="22" spans="1:21" s="53" customFormat="1">
      <c r="A22" s="298">
        <f>VLOOKUP(U22,Sheet1!$C$2:$C$83,1,FALSE)</f>
        <v>2018186</v>
      </c>
      <c r="B22" t="s">
        <v>304</v>
      </c>
      <c r="C22" t="s">
        <v>454</v>
      </c>
      <c r="D22">
        <v>2217</v>
      </c>
      <c r="E22" s="243">
        <f>VLOOKUP(A22,Sheet1!$C$2:$E$83,3,FALSE)</f>
        <v>2217</v>
      </c>
      <c r="F22" s="244">
        <f t="shared" si="0"/>
        <v>0</v>
      </c>
      <c r="G22" s="260">
        <f t="shared" si="4"/>
        <v>0</v>
      </c>
      <c r="H22">
        <v>14646.85</v>
      </c>
      <c r="I22" s="246">
        <f>VLOOKUP(A22,Sheet1!$C$2:$F$83,4,FALSE)</f>
        <v>14646.85</v>
      </c>
      <c r="J22" s="244">
        <f t="shared" si="1"/>
        <v>0</v>
      </c>
      <c r="K22" s="260">
        <f t="shared" si="5"/>
        <v>0</v>
      </c>
      <c r="L22">
        <v>2.35</v>
      </c>
      <c r="M22" s="243">
        <f>VLOOKUP(A22,Sheet1!$C$2:$G$83,5,FALSE)</f>
        <v>2.35</v>
      </c>
      <c r="N22" s="244">
        <f t="shared" si="2"/>
        <v>0</v>
      </c>
      <c r="O22" s="260">
        <f t="shared" si="3"/>
        <v>0</v>
      </c>
      <c r="P22">
        <v>5209.95</v>
      </c>
      <c r="Q22" s="243">
        <f>VLOOKUP(A22,Sheet1!$C$2:$H$83,6,FALSE)</f>
        <v>5209.95</v>
      </c>
      <c r="R22" s="244">
        <f t="shared" si="6"/>
        <v>0</v>
      </c>
      <c r="S22" s="260">
        <f t="shared" si="7"/>
        <v>0</v>
      </c>
      <c r="T22" s="10"/>
      <c r="U22">
        <v>2018186</v>
      </c>
    </row>
    <row r="23" spans="1:21" s="53" customFormat="1">
      <c r="A23" s="298">
        <f>VLOOKUP(U23,Sheet1!$C$2:$C$83,1,FALSE)</f>
        <v>2655657</v>
      </c>
      <c r="B23">
        <v>683715106</v>
      </c>
      <c r="C23" t="s">
        <v>455</v>
      </c>
      <c r="D23">
        <v>12400</v>
      </c>
      <c r="E23" s="243">
        <f>VLOOKUP(A23,Sheet1!$C$2:$E$83,3,FALSE)</f>
        <v>12400</v>
      </c>
      <c r="F23" s="244">
        <f t="shared" si="0"/>
        <v>0</v>
      </c>
      <c r="G23" s="260">
        <f t="shared" si="4"/>
        <v>0</v>
      </c>
      <c r="H23">
        <v>433703.8</v>
      </c>
      <c r="I23" s="246">
        <f>VLOOKUP(A23,Sheet1!$C$2:$F$83,4,FALSE)</f>
        <v>433703.8</v>
      </c>
      <c r="J23" s="244">
        <f t="shared" si="1"/>
        <v>0</v>
      </c>
      <c r="K23" s="260">
        <f t="shared" si="5"/>
        <v>0</v>
      </c>
      <c r="L23">
        <v>34.92</v>
      </c>
      <c r="M23" s="243">
        <f>VLOOKUP(A23,Sheet1!$C$2:$G$83,5,FALSE)</f>
        <v>34.92</v>
      </c>
      <c r="N23" s="244">
        <f t="shared" si="2"/>
        <v>0</v>
      </c>
      <c r="O23" s="260">
        <f t="shared" si="3"/>
        <v>0</v>
      </c>
      <c r="P23">
        <v>433008</v>
      </c>
      <c r="Q23" s="243">
        <f>VLOOKUP(A23,Sheet1!$C$2:$H$83,6,FALSE)</f>
        <v>433008</v>
      </c>
      <c r="R23" s="244">
        <f t="shared" si="6"/>
        <v>0</v>
      </c>
      <c r="S23" s="260">
        <f t="shared" si="7"/>
        <v>0</v>
      </c>
      <c r="T23" s="10"/>
      <c r="U23">
        <v>2655657</v>
      </c>
    </row>
    <row r="24" spans="1:21" s="53" customFormat="1">
      <c r="A24" s="298" t="str">
        <f>VLOOKUP(U24,Sheet1!$C$2:$C$83,1,FALSE)</f>
        <v>0263494</v>
      </c>
      <c r="B24" t="s">
        <v>456</v>
      </c>
      <c r="C24" t="s">
        <v>415</v>
      </c>
      <c r="D24">
        <v>73877</v>
      </c>
      <c r="E24" s="243">
        <f>VLOOKUP(A24,Sheet1!$C$2:$E$83,3,FALSE)</f>
        <v>73877</v>
      </c>
      <c r="F24" s="244">
        <f t="shared" si="0"/>
        <v>0</v>
      </c>
      <c r="G24" s="260">
        <f t="shared" si="4"/>
        <v>0</v>
      </c>
      <c r="H24">
        <v>592851.72</v>
      </c>
      <c r="I24" s="246">
        <f>VLOOKUP(A24,Sheet1!$C$2:$F$83,4,FALSE)</f>
        <v>592851.68000000005</v>
      </c>
      <c r="J24" s="244">
        <f t="shared" si="1"/>
        <v>3.9999999920837581E-2</v>
      </c>
      <c r="K24" s="260">
        <f t="shared" si="5"/>
        <v>6.7500000000000002E-8</v>
      </c>
      <c r="L24">
        <v>6.4700600000000001</v>
      </c>
      <c r="M24" s="243">
        <f>VLOOKUP(A24,Sheet1!$C$2:$G$83,5,FALSE)</f>
        <v>6.48</v>
      </c>
      <c r="N24" s="244">
        <f t="shared" si="2"/>
        <v>-9.9400000000002819E-3</v>
      </c>
      <c r="O24" s="260">
        <f t="shared" si="3"/>
        <v>-1.5363072000000001E-3</v>
      </c>
      <c r="P24">
        <v>477988.64</v>
      </c>
      <c r="Q24" s="243">
        <f>VLOOKUP(A24,Sheet1!$C$2:$H$83,6,FALSE)</f>
        <v>478701.71</v>
      </c>
      <c r="R24" s="244">
        <f t="shared" si="6"/>
        <v>-713.07000000000698</v>
      </c>
      <c r="S24" s="260">
        <f t="shared" si="7"/>
        <v>-1.4918137000000001E-3</v>
      </c>
      <c r="T24" s="10"/>
      <c r="U24" s="324" t="s">
        <v>414</v>
      </c>
    </row>
    <row r="25" spans="1:21" s="53" customFormat="1">
      <c r="A25" s="298">
        <f>VLOOKUP(U25,Sheet1!$C$2:$C$83,1,FALSE)</f>
        <v>4031976</v>
      </c>
      <c r="B25">
        <v>403197908</v>
      </c>
      <c r="C25" t="s">
        <v>373</v>
      </c>
      <c r="D25">
        <v>2330</v>
      </c>
      <c r="E25" s="243">
        <f>VLOOKUP(A25,Sheet1!$C$2:$E$83,3,FALSE)</f>
        <v>2330</v>
      </c>
      <c r="F25" s="244">
        <f t="shared" si="0"/>
        <v>0</v>
      </c>
      <c r="G25" s="260">
        <f t="shared" si="4"/>
        <v>0</v>
      </c>
      <c r="H25">
        <v>482977.98</v>
      </c>
      <c r="I25" s="246">
        <f>VLOOKUP(A25,Sheet1!$C$2:$F$83,4,FALSE)</f>
        <v>482977.98</v>
      </c>
      <c r="J25" s="244">
        <f t="shared" si="1"/>
        <v>0</v>
      </c>
      <c r="K25" s="260">
        <f t="shared" si="5"/>
        <v>0</v>
      </c>
      <c r="L25">
        <v>225.923857</v>
      </c>
      <c r="M25" s="243">
        <f>VLOOKUP(A25,Sheet1!$C$2:$G$83,5,FALSE)</f>
        <v>227.09</v>
      </c>
      <c r="N25" s="244">
        <f t="shared" si="2"/>
        <v>-1.1661430000000053</v>
      </c>
      <c r="O25" s="260">
        <f t="shared" si="3"/>
        <v>-5.1616637999999998E-3</v>
      </c>
      <c r="P25">
        <v>526402.59</v>
      </c>
      <c r="Q25" s="243">
        <f>VLOOKUP(A25,Sheet1!$C$2:$H$83,6,FALSE)</f>
        <v>529112.97</v>
      </c>
      <c r="R25" s="244">
        <f t="shared" si="6"/>
        <v>-2710.3800000000047</v>
      </c>
      <c r="S25" s="260">
        <f t="shared" si="7"/>
        <v>-5.1488727999999999E-3</v>
      </c>
      <c r="T25" s="10"/>
      <c r="U25">
        <v>4031976</v>
      </c>
    </row>
    <row r="26" spans="1:21" s="53" customFormat="1">
      <c r="A26" s="298">
        <f>VLOOKUP(U26,Sheet1!$C$2:$C$83,1,FALSE)</f>
        <v>4741844</v>
      </c>
      <c r="B26">
        <v>474184900</v>
      </c>
      <c r="C26" t="s">
        <v>379</v>
      </c>
      <c r="D26">
        <v>5099</v>
      </c>
      <c r="E26" s="243">
        <f>VLOOKUP(A26,Sheet1!$C$2:$E$83,3,FALSE)</f>
        <v>5099</v>
      </c>
      <c r="F26" s="244">
        <f t="shared" si="0"/>
        <v>0</v>
      </c>
      <c r="G26" s="260">
        <f t="shared" si="4"/>
        <v>0</v>
      </c>
      <c r="H26">
        <v>549015.56000000006</v>
      </c>
      <c r="I26" s="246">
        <f>VLOOKUP(A26,Sheet1!$C$2:$F$83,4,FALSE)</f>
        <v>549015.56000000006</v>
      </c>
      <c r="J26" s="244">
        <f t="shared" si="1"/>
        <v>0</v>
      </c>
      <c r="K26" s="260">
        <f t="shared" si="5"/>
        <v>0</v>
      </c>
      <c r="L26">
        <v>102.724582</v>
      </c>
      <c r="M26" s="243">
        <f>VLOOKUP(A26,Sheet1!$C$2:$G$83,5,FALSE)</f>
        <v>103.25</v>
      </c>
      <c r="N26" s="244">
        <f t="shared" si="2"/>
        <v>-0.52541800000000194</v>
      </c>
      <c r="O26" s="260">
        <f t="shared" si="3"/>
        <v>-5.1148225000000004E-3</v>
      </c>
      <c r="P26">
        <v>523792.65</v>
      </c>
      <c r="Q26" s="243">
        <f>VLOOKUP(A26,Sheet1!$C$2:$H$83,6,FALSE)</f>
        <v>526489.59</v>
      </c>
      <c r="R26" s="244">
        <f t="shared" si="6"/>
        <v>-2696.9399999999441</v>
      </c>
      <c r="S26" s="260">
        <f t="shared" si="7"/>
        <v>-5.1488695000000001E-3</v>
      </c>
      <c r="T26" s="10"/>
      <c r="U26">
        <v>4741844</v>
      </c>
    </row>
    <row r="27" spans="1:21" s="53" customFormat="1">
      <c r="A27" s="298">
        <f>VLOOKUP(U27,Sheet1!$C$2:$C$83,1,FALSE)</f>
        <v>5330047</v>
      </c>
      <c r="B27">
        <v>533004909</v>
      </c>
      <c r="C27" t="s">
        <v>457</v>
      </c>
      <c r="D27">
        <v>6807</v>
      </c>
      <c r="E27" s="243">
        <f>VLOOKUP(A27,Sheet1!$C$2:$E$83,3,FALSE)</f>
        <v>6807</v>
      </c>
      <c r="F27" s="244">
        <f t="shared" si="0"/>
        <v>0</v>
      </c>
      <c r="G27" s="260">
        <f t="shared" si="4"/>
        <v>0</v>
      </c>
      <c r="H27">
        <v>712281.01</v>
      </c>
      <c r="I27" s="246">
        <f>VLOOKUP(A27,Sheet1!$C$2:$F$83,4,FALSE)</f>
        <v>712280.98</v>
      </c>
      <c r="J27" s="244">
        <f t="shared" si="1"/>
        <v>3.0000000027939677E-2</v>
      </c>
      <c r="K27" s="260">
        <f t="shared" si="5"/>
        <v>4.21E-8</v>
      </c>
      <c r="L27">
        <v>148.128804</v>
      </c>
      <c r="M27" s="243">
        <f>VLOOKUP(A27,Sheet1!$C$2:$G$83,5,FALSE)</f>
        <v>148.88999999999999</v>
      </c>
      <c r="N27" s="244">
        <f t="shared" si="2"/>
        <v>-0.761195999999984</v>
      </c>
      <c r="O27" s="260">
        <f t="shared" si="3"/>
        <v>-5.1387439999999998E-3</v>
      </c>
      <c r="P27">
        <v>1008312.77</v>
      </c>
      <c r="Q27" s="243">
        <f>VLOOKUP(A27,Sheet1!$C$2:$H$83,6,FALSE)</f>
        <v>1013504.44</v>
      </c>
      <c r="R27" s="244">
        <f t="shared" si="6"/>
        <v>-5191.6699999999255</v>
      </c>
      <c r="S27" s="260">
        <f t="shared" si="7"/>
        <v>-5.1488686000000002E-3</v>
      </c>
      <c r="T27" s="10"/>
      <c r="U27">
        <v>5330047</v>
      </c>
    </row>
    <row r="28" spans="1:21" s="53" customFormat="1">
      <c r="A28" s="298">
        <f>VLOOKUP(U28,Sheet1!$C$2:$C$83,1,FALSE)</f>
        <v>6054603</v>
      </c>
      <c r="B28">
        <v>605460005</v>
      </c>
      <c r="C28" t="s">
        <v>458</v>
      </c>
      <c r="D28">
        <v>32500</v>
      </c>
      <c r="E28" s="243">
        <f>VLOOKUP(A28,Sheet1!$C$2:$E$83,3,FALSE)</f>
        <v>32500</v>
      </c>
      <c r="F28" s="244">
        <f t="shared" si="0"/>
        <v>0</v>
      </c>
      <c r="G28" s="260">
        <f t="shared" si="4"/>
        <v>0</v>
      </c>
      <c r="H28">
        <v>365879.89</v>
      </c>
      <c r="I28" s="246">
        <f>VLOOKUP(A28,Sheet1!$C$2:$F$83,4,FALSE)</f>
        <v>365879.89</v>
      </c>
      <c r="J28" s="244">
        <f t="shared" si="1"/>
        <v>0</v>
      </c>
      <c r="K28" s="260">
        <f t="shared" si="5"/>
        <v>0</v>
      </c>
      <c r="L28">
        <v>7.0844329999999998</v>
      </c>
      <c r="M28" s="243">
        <f>VLOOKUP(A28,Sheet1!$C$2:$G$83,5,FALSE)</f>
        <v>7.11</v>
      </c>
      <c r="N28" s="244">
        <f t="shared" si="2"/>
        <v>-2.5567000000000561E-2</v>
      </c>
      <c r="O28" s="260">
        <f t="shared" si="3"/>
        <v>-3.6088985999999999E-3</v>
      </c>
      <c r="P28">
        <v>230244.08</v>
      </c>
      <c r="Q28" s="243">
        <f>VLOOKUP(A28,Sheet1!$C$2:$H$83,6,FALSE)</f>
        <v>231154.1</v>
      </c>
      <c r="R28" s="244">
        <f t="shared" si="6"/>
        <v>-910.02000000001863</v>
      </c>
      <c r="S28" s="260">
        <f t="shared" si="7"/>
        <v>-3.9524143000000001E-3</v>
      </c>
      <c r="T28" s="10"/>
      <c r="U28">
        <v>6054603</v>
      </c>
    </row>
    <row r="29" spans="1:21" s="53" customFormat="1">
      <c r="A29" s="298">
        <f>VLOOKUP(U29,Sheet1!$C$2:$C$83,1,FALSE)</f>
        <v>6185495</v>
      </c>
      <c r="B29">
        <v>618549901</v>
      </c>
      <c r="C29" t="s">
        <v>406</v>
      </c>
      <c r="D29">
        <v>2567</v>
      </c>
      <c r="E29" s="243">
        <f>VLOOKUP(A29,Sheet1!$C$2:$E$83,3,FALSE)</f>
        <v>2567</v>
      </c>
      <c r="F29" s="244">
        <f t="shared" si="0"/>
        <v>0</v>
      </c>
      <c r="G29" s="260">
        <f t="shared" si="4"/>
        <v>0</v>
      </c>
      <c r="H29">
        <v>261676.43</v>
      </c>
      <c r="I29" s="246">
        <f>VLOOKUP(A29,Sheet1!$C$2:$F$83,4,FALSE)</f>
        <v>261676.43</v>
      </c>
      <c r="J29" s="244">
        <f t="shared" si="1"/>
        <v>0</v>
      </c>
      <c r="K29" s="260">
        <f t="shared" si="5"/>
        <v>0</v>
      </c>
      <c r="L29">
        <v>181.583043</v>
      </c>
      <c r="M29" s="243">
        <f>VLOOKUP(A29,Sheet1!$C$2:$G$83,5,FALSE)</f>
        <v>182.01</v>
      </c>
      <c r="N29" s="244">
        <f t="shared" si="2"/>
        <v>-0.42695699999998737</v>
      </c>
      <c r="O29" s="260">
        <f t="shared" si="3"/>
        <v>-2.3513043999999999E-3</v>
      </c>
      <c r="P29">
        <v>466123.67</v>
      </c>
      <c r="Q29" s="243">
        <f>VLOOKUP(A29,Sheet1!$C$2:$H$83,6,FALSE)</f>
        <v>467227.83</v>
      </c>
      <c r="R29" s="244">
        <f t="shared" si="6"/>
        <v>-1104.1600000000326</v>
      </c>
      <c r="S29" s="260">
        <f t="shared" si="7"/>
        <v>-2.3688134000000001E-3</v>
      </c>
      <c r="T29" s="10"/>
      <c r="U29">
        <v>6185495</v>
      </c>
    </row>
    <row r="30" spans="1:21" s="53" customFormat="1">
      <c r="A30" s="298">
        <f>VLOOKUP(U30,Sheet1!$C$2:$C$83,1,FALSE)</f>
        <v>6499260</v>
      </c>
      <c r="B30">
        <v>649926003</v>
      </c>
      <c r="C30" t="s">
        <v>386</v>
      </c>
      <c r="D30">
        <v>5800</v>
      </c>
      <c r="E30" s="243">
        <f>VLOOKUP(A30,Sheet1!$C$2:$E$83,3,FALSE)</f>
        <v>5800</v>
      </c>
      <c r="F30" s="244">
        <f t="shared" si="0"/>
        <v>0</v>
      </c>
      <c r="G30" s="260">
        <f t="shared" si="4"/>
        <v>0</v>
      </c>
      <c r="H30">
        <v>322514.96000000002</v>
      </c>
      <c r="I30" s="246">
        <f>VLOOKUP(A30,Sheet1!$C$2:$F$83,4,FALSE)</f>
        <v>322514.96000000002</v>
      </c>
      <c r="J30" s="244">
        <f t="shared" si="1"/>
        <v>0</v>
      </c>
      <c r="K30" s="260">
        <f t="shared" si="5"/>
        <v>0</v>
      </c>
      <c r="L30">
        <v>59.358066000000001</v>
      </c>
      <c r="M30" s="243">
        <f>VLOOKUP(A30,Sheet1!$C$2:$G$83,5,FALSE)</f>
        <v>59.59</v>
      </c>
      <c r="N30" s="244">
        <f t="shared" si="2"/>
        <v>-0.23193400000000253</v>
      </c>
      <c r="O30" s="260">
        <f t="shared" si="3"/>
        <v>-3.9073711999999998E-3</v>
      </c>
      <c r="P30">
        <v>344276.78</v>
      </c>
      <c r="Q30" s="243">
        <f>VLOOKUP(A30,Sheet1!$C$2:$H$83,6,FALSE)</f>
        <v>345637.5</v>
      </c>
      <c r="R30" s="244">
        <f t="shared" si="6"/>
        <v>-1360.7199999999721</v>
      </c>
      <c r="S30" s="260">
        <f t="shared" si="7"/>
        <v>-3.9524013E-3</v>
      </c>
      <c r="T30" s="10"/>
      <c r="U30">
        <v>6499260</v>
      </c>
    </row>
    <row r="31" spans="1:21" s="53" customFormat="1">
      <c r="A31" s="298">
        <f>VLOOKUP(U31,Sheet1!$C$2:$C$83,1,FALSE)</f>
        <v>6555805</v>
      </c>
      <c r="B31">
        <v>655580009</v>
      </c>
      <c r="C31" t="s">
        <v>459</v>
      </c>
      <c r="D31">
        <v>8400</v>
      </c>
      <c r="E31" s="243">
        <f>VLOOKUP(A31,Sheet1!$C$2:$E$83,3,FALSE)</f>
        <v>8400</v>
      </c>
      <c r="F31" s="244">
        <f t="shared" si="0"/>
        <v>0</v>
      </c>
      <c r="G31" s="260">
        <f t="shared" si="4"/>
        <v>0</v>
      </c>
      <c r="H31">
        <v>332837.38</v>
      </c>
      <c r="I31" s="246">
        <f>VLOOKUP(A31,Sheet1!$C$2:$F$83,4,FALSE)</f>
        <v>332837.38</v>
      </c>
      <c r="J31" s="244">
        <f t="shared" si="1"/>
        <v>0</v>
      </c>
      <c r="K31" s="260">
        <f t="shared" si="5"/>
        <v>0</v>
      </c>
      <c r="L31">
        <v>30.707239000000001</v>
      </c>
      <c r="M31" s="243">
        <f>VLOOKUP(A31,Sheet1!$C$2:$G$83,5,FALSE)</f>
        <v>30.83</v>
      </c>
      <c r="N31" s="244">
        <f t="shared" si="2"/>
        <v>-0.12276099999999701</v>
      </c>
      <c r="O31" s="260">
        <f t="shared" si="3"/>
        <v>-3.997787E-3</v>
      </c>
      <c r="P31">
        <v>257940.81</v>
      </c>
      <c r="Q31" s="243">
        <f>VLOOKUP(A31,Sheet1!$C$2:$H$83,6,FALSE)</f>
        <v>258960.29</v>
      </c>
      <c r="R31" s="244">
        <f t="shared" ref="R31:R51" si="8">P31-Q31</f>
        <v>-1019.4800000000105</v>
      </c>
      <c r="S31" s="260">
        <f t="shared" ref="S31:S51" si="9">ROUND(R31/P31,10)</f>
        <v>-3.9523796E-3</v>
      </c>
      <c r="T31" s="10"/>
      <c r="U31">
        <v>6555805</v>
      </c>
    </row>
    <row r="32" spans="1:21" s="53" customFormat="1">
      <c r="A32" s="298">
        <f>VLOOKUP(U32,Sheet1!$C$2:$C$83,1,FALSE)</f>
        <v>6640682</v>
      </c>
      <c r="B32">
        <v>664068004</v>
      </c>
      <c r="C32" t="s">
        <v>460</v>
      </c>
      <c r="D32">
        <v>10078</v>
      </c>
      <c r="E32" s="243">
        <f>VLOOKUP(A32,Sheet1!$C$2:$E$83,3,FALSE)</f>
        <v>10078</v>
      </c>
      <c r="F32" s="244">
        <f t="shared" si="0"/>
        <v>0</v>
      </c>
      <c r="G32" s="260">
        <f t="shared" si="4"/>
        <v>0</v>
      </c>
      <c r="H32">
        <v>550043.4</v>
      </c>
      <c r="I32" s="246">
        <f>VLOOKUP(A32,Sheet1!$C$2:$F$83,4,FALSE)</f>
        <v>564868.1</v>
      </c>
      <c r="J32" s="244">
        <f t="shared" si="1"/>
        <v>-14824.699999999953</v>
      </c>
      <c r="K32" s="260">
        <f t="shared" si="5"/>
        <v>-2.6951873300000002E-2</v>
      </c>
      <c r="L32">
        <v>51.938307999999999</v>
      </c>
      <c r="M32" s="243">
        <f>VLOOKUP(A32,Sheet1!$C$2:$G$83,5,FALSE)</f>
        <v>52.14</v>
      </c>
      <c r="N32" s="244">
        <f t="shared" si="2"/>
        <v>-0.20169200000000131</v>
      </c>
      <c r="O32" s="260">
        <f t="shared" si="3"/>
        <v>-3.8832993999999999E-3</v>
      </c>
      <c r="P32">
        <v>523434.26</v>
      </c>
      <c r="Q32" s="243">
        <f>VLOOKUP(A32,Sheet1!$C$2:$H$83,6,FALSE)</f>
        <v>525503.07999999996</v>
      </c>
      <c r="R32" s="244">
        <f t="shared" si="8"/>
        <v>-2068.8199999999488</v>
      </c>
      <c r="S32" s="260">
        <f t="shared" si="9"/>
        <v>-3.9523969999999999E-3</v>
      </c>
      <c r="T32" s="10"/>
      <c r="U32">
        <v>6640682</v>
      </c>
    </row>
    <row r="33" spans="1:21" s="53" customFormat="1">
      <c r="A33" s="298">
        <f>VLOOKUP(U33,Sheet1!$C$2:$C$83,1,FALSE)</f>
        <v>6659428</v>
      </c>
      <c r="B33">
        <v>665942009</v>
      </c>
      <c r="C33" t="s">
        <v>461</v>
      </c>
      <c r="D33">
        <v>9946</v>
      </c>
      <c r="E33" s="243">
        <f>VLOOKUP(A33,Sheet1!$C$2:$E$83,3,FALSE)</f>
        <v>9946</v>
      </c>
      <c r="F33" s="244">
        <f t="shared" si="0"/>
        <v>0</v>
      </c>
      <c r="G33" s="260">
        <f t="shared" si="4"/>
        <v>0</v>
      </c>
      <c r="H33">
        <v>443613.24</v>
      </c>
      <c r="I33" s="246">
        <f>VLOOKUP(A33,Sheet1!$C$2:$F$83,4,FALSE)</f>
        <v>443613.24</v>
      </c>
      <c r="J33" s="244">
        <f t="shared" si="1"/>
        <v>0</v>
      </c>
      <c r="K33" s="260">
        <f t="shared" si="5"/>
        <v>0</v>
      </c>
      <c r="L33">
        <v>52.151358999999999</v>
      </c>
      <c r="M33" s="243">
        <f>VLOOKUP(A33,Sheet1!$C$2:$G$83,5,FALSE)</f>
        <v>52.36</v>
      </c>
      <c r="N33" s="244">
        <f t="shared" si="2"/>
        <v>-0.20864100000000008</v>
      </c>
      <c r="O33" s="260">
        <f t="shared" si="3"/>
        <v>-4.0006818999999997E-3</v>
      </c>
      <c r="P33">
        <v>518697.42</v>
      </c>
      <c r="Q33" s="243">
        <f>VLOOKUP(A33,Sheet1!$C$2:$H$83,6,FALSE)</f>
        <v>520747.51</v>
      </c>
      <c r="R33" s="244">
        <f t="shared" si="8"/>
        <v>-2050.0900000000256</v>
      </c>
      <c r="S33" s="260">
        <f t="shared" si="9"/>
        <v>-3.9523813000000001E-3</v>
      </c>
      <c r="T33" s="10"/>
      <c r="U33">
        <v>6659428</v>
      </c>
    </row>
    <row r="34" spans="1:21" s="53" customFormat="1">
      <c r="A34" s="298">
        <f>VLOOKUP(U34,Sheet1!$C$2:$C$83,1,FALSE)</f>
        <v>6661144</v>
      </c>
      <c r="B34">
        <v>666114004</v>
      </c>
      <c r="C34" t="s">
        <v>390</v>
      </c>
      <c r="D34">
        <v>22800</v>
      </c>
      <c r="E34" s="243">
        <f>VLOOKUP(A34,Sheet1!$C$2:$E$83,3,FALSE)</f>
        <v>22800</v>
      </c>
      <c r="F34" s="244">
        <f t="shared" si="0"/>
        <v>0</v>
      </c>
      <c r="G34" s="260">
        <f t="shared" si="4"/>
        <v>0</v>
      </c>
      <c r="H34">
        <v>366423.51</v>
      </c>
      <c r="I34" s="246">
        <f>VLOOKUP(A34,Sheet1!$C$2:$F$83,4,FALSE)</f>
        <v>366423.51</v>
      </c>
      <c r="J34" s="244">
        <f t="shared" si="1"/>
        <v>0</v>
      </c>
      <c r="K34" s="260">
        <f t="shared" si="5"/>
        <v>0</v>
      </c>
      <c r="L34">
        <v>12.046685999999999</v>
      </c>
      <c r="M34" s="243">
        <f>VLOOKUP(A34,Sheet1!$C$2:$G$83,5,FALSE)</f>
        <v>12.09</v>
      </c>
      <c r="N34" s="244">
        <f t="shared" si="2"/>
        <v>-4.3314000000000519E-2</v>
      </c>
      <c r="O34" s="260">
        <f t="shared" si="3"/>
        <v>-3.5955116999999998E-3</v>
      </c>
      <c r="P34">
        <v>274664.44</v>
      </c>
      <c r="Q34" s="243">
        <f>VLOOKUP(A34,Sheet1!$C$2:$H$83,6,FALSE)</f>
        <v>275750.02</v>
      </c>
      <c r="R34" s="244">
        <f t="shared" si="8"/>
        <v>-1085.5800000000163</v>
      </c>
      <c r="S34" s="260">
        <f t="shared" si="9"/>
        <v>-3.9523863999999997E-3</v>
      </c>
      <c r="T34" s="10"/>
      <c r="U34">
        <v>6661144</v>
      </c>
    </row>
    <row r="35" spans="1:21" s="53" customFormat="1">
      <c r="A35" s="298">
        <f>VLOOKUP(U35,Sheet1!$C$2:$C$83,1,FALSE)</f>
        <v>6916781</v>
      </c>
      <c r="B35">
        <v>691678007</v>
      </c>
      <c r="C35" t="s">
        <v>284</v>
      </c>
      <c r="D35">
        <v>16399</v>
      </c>
      <c r="E35" s="243">
        <f>VLOOKUP(A35,Sheet1!$C$2:$E$83,3,FALSE)</f>
        <v>16399</v>
      </c>
      <c r="F35" s="244">
        <f t="shared" si="0"/>
        <v>0</v>
      </c>
      <c r="G35" s="260">
        <f t="shared" si="4"/>
        <v>0</v>
      </c>
      <c r="H35">
        <v>277386.65999999997</v>
      </c>
      <c r="I35" s="246">
        <f>VLOOKUP(A35,Sheet1!$C$2:$F$83,4,FALSE)</f>
        <v>277386.65000000002</v>
      </c>
      <c r="J35" s="244">
        <f t="shared" si="1"/>
        <v>9.9999999511055648E-3</v>
      </c>
      <c r="K35" s="260">
        <f t="shared" si="5"/>
        <v>3.6099999999999999E-8</v>
      </c>
      <c r="L35">
        <v>13.660147</v>
      </c>
      <c r="M35" s="243">
        <f>VLOOKUP(A35,Sheet1!$C$2:$G$83,5,FALSE)</f>
        <v>13.68</v>
      </c>
      <c r="N35" s="244">
        <f t="shared" ref="N35:N66" si="10">L35-M35</f>
        <v>-1.9852999999999454E-2</v>
      </c>
      <c r="O35" s="260">
        <f t="shared" ref="O35:O66" si="11">ROUND(N35/L35,10)</f>
        <v>-1.4533519E-3</v>
      </c>
      <c r="P35">
        <v>224012.75</v>
      </c>
      <c r="Q35" s="243">
        <f>VLOOKUP(A35,Sheet1!$C$2:$H$83,6,FALSE)</f>
        <v>224383.08</v>
      </c>
      <c r="R35" s="244">
        <f t="shared" si="8"/>
        <v>-370.32999999998719</v>
      </c>
      <c r="S35" s="260">
        <f t="shared" si="9"/>
        <v>-1.6531648E-3</v>
      </c>
      <c r="T35" s="10"/>
      <c r="U35">
        <v>6916781</v>
      </c>
    </row>
    <row r="36" spans="1:21" s="53" customFormat="1">
      <c r="A36" s="298">
        <f>VLOOKUP(U36,Sheet1!$C$2:$C$83,1,FALSE)</f>
        <v>5889505</v>
      </c>
      <c r="B36">
        <v>588950907</v>
      </c>
      <c r="C36" t="s">
        <v>378</v>
      </c>
      <c r="D36">
        <v>26729</v>
      </c>
      <c r="E36" s="243">
        <f>VLOOKUP(A36,Sheet1!$C$2:$E$83,3,FALSE)</f>
        <v>26729</v>
      </c>
      <c r="F36" s="244">
        <f t="shared" si="0"/>
        <v>0</v>
      </c>
      <c r="G36" s="260">
        <f t="shared" si="4"/>
        <v>0</v>
      </c>
      <c r="H36">
        <v>564363.57999999996</v>
      </c>
      <c r="I36" s="246">
        <f>VLOOKUP(A36,Sheet1!$C$2:$F$83,4,FALSE)</f>
        <v>564363.57999999996</v>
      </c>
      <c r="J36" s="244">
        <f t="shared" si="1"/>
        <v>0</v>
      </c>
      <c r="K36" s="260">
        <f t="shared" si="5"/>
        <v>0</v>
      </c>
      <c r="L36">
        <v>14.736072999999999</v>
      </c>
      <c r="M36" s="243">
        <f>VLOOKUP(A36,Sheet1!$C$2:$G$83,5,FALSE)</f>
        <v>14.81</v>
      </c>
      <c r="N36" s="244">
        <f t="shared" si="10"/>
        <v>-7.3927000000001186E-2</v>
      </c>
      <c r="O36" s="260">
        <f t="shared" si="11"/>
        <v>-5.0167368000000002E-3</v>
      </c>
      <c r="P36">
        <v>393880.49</v>
      </c>
      <c r="Q36" s="243">
        <f>VLOOKUP(A36,Sheet1!$C$2:$H$83,6,FALSE)</f>
        <v>395908.53</v>
      </c>
      <c r="R36" s="244">
        <f t="shared" si="8"/>
        <v>-2028.0400000000373</v>
      </c>
      <c r="S36" s="260">
        <f t="shared" si="9"/>
        <v>-5.1488714000000003E-3</v>
      </c>
      <c r="T36" s="10"/>
      <c r="U36">
        <v>5889505</v>
      </c>
    </row>
    <row r="37" spans="1:21" s="53" customFormat="1">
      <c r="A37" s="298">
        <f>VLOOKUP(U37,Sheet1!$C$2:$C$83,1,FALSE)</f>
        <v>6356406</v>
      </c>
      <c r="B37">
        <v>635640006</v>
      </c>
      <c r="C37" t="s">
        <v>393</v>
      </c>
      <c r="D37">
        <v>8245</v>
      </c>
      <c r="E37" s="243">
        <f>VLOOKUP(A37,Sheet1!$C$2:$E$83,3,FALSE)</f>
        <v>8245</v>
      </c>
      <c r="F37" s="244">
        <f t="shared" si="0"/>
        <v>0</v>
      </c>
      <c r="G37" s="260">
        <f t="shared" si="4"/>
        <v>0</v>
      </c>
      <c r="H37">
        <v>283707.88</v>
      </c>
      <c r="I37" s="246">
        <f>VLOOKUP(A37,Sheet1!$C$2:$F$83,4,FALSE)</f>
        <v>270762.74</v>
      </c>
      <c r="J37" s="244">
        <f t="shared" si="1"/>
        <v>12945.140000000014</v>
      </c>
      <c r="K37" s="260">
        <f t="shared" si="5"/>
        <v>4.5628411899999999E-2</v>
      </c>
      <c r="L37">
        <v>19.207077000000002</v>
      </c>
      <c r="M37" s="243">
        <f>VLOOKUP(A37,Sheet1!$C$2:$G$83,5,FALSE)</f>
        <v>19.28</v>
      </c>
      <c r="N37" s="244">
        <f t="shared" si="10"/>
        <v>-7.2922999999999405E-2</v>
      </c>
      <c r="O37" s="260">
        <f t="shared" si="11"/>
        <v>-3.7966735000000001E-3</v>
      </c>
      <c r="P37">
        <v>158362.35</v>
      </c>
      <c r="Q37" s="243">
        <f>VLOOKUP(A37,Sheet1!$C$2:$H$83,6,FALSE)</f>
        <v>158988.26</v>
      </c>
      <c r="R37" s="244">
        <f t="shared" si="8"/>
        <v>-625.91000000000349</v>
      </c>
      <c r="S37" s="260">
        <f t="shared" si="9"/>
        <v>-3.9523915000000001E-3</v>
      </c>
      <c r="T37" s="10"/>
      <c r="U37">
        <v>6356406</v>
      </c>
    </row>
    <row r="38" spans="1:21" s="53" customFormat="1">
      <c r="A38" s="298">
        <f>VLOOKUP(U38,Sheet1!$C$2:$C$83,1,FALSE)</f>
        <v>6869302</v>
      </c>
      <c r="B38">
        <v>686930009</v>
      </c>
      <c r="C38" t="s">
        <v>462</v>
      </c>
      <c r="D38">
        <v>2581</v>
      </c>
      <c r="E38" s="243">
        <f>VLOOKUP(A38,Sheet1!$C$2:$E$83,3,FALSE)</f>
        <v>2581</v>
      </c>
      <c r="F38" s="244">
        <f t="shared" si="0"/>
        <v>0</v>
      </c>
      <c r="G38" s="260">
        <f t="shared" si="4"/>
        <v>0</v>
      </c>
      <c r="H38">
        <v>192536.19</v>
      </c>
      <c r="I38" s="246">
        <f>VLOOKUP(A38,Sheet1!$C$2:$F$83,4,FALSE)</f>
        <v>232667.92</v>
      </c>
      <c r="J38" s="244">
        <f t="shared" si="1"/>
        <v>-40131.73000000001</v>
      </c>
      <c r="K38" s="260">
        <f t="shared" si="5"/>
        <v>-0.2084373333</v>
      </c>
      <c r="L38">
        <v>77.624936000000005</v>
      </c>
      <c r="M38" s="243">
        <f>VLOOKUP(A38,Sheet1!$C$2:$G$83,5,FALSE)</f>
        <v>77.930000000000007</v>
      </c>
      <c r="N38" s="244">
        <f t="shared" si="10"/>
        <v>-0.30506400000000156</v>
      </c>
      <c r="O38" s="260">
        <f t="shared" si="11"/>
        <v>-3.9299742999999998E-3</v>
      </c>
      <c r="P38">
        <v>200349.96</v>
      </c>
      <c r="Q38" s="243">
        <f>VLOOKUP(A38,Sheet1!$C$2:$H$83,6,FALSE)</f>
        <v>201141.82</v>
      </c>
      <c r="R38" s="244">
        <f t="shared" si="8"/>
        <v>-791.86000000001513</v>
      </c>
      <c r="S38" s="260">
        <f t="shared" si="9"/>
        <v>-3.9523841000000002E-3</v>
      </c>
      <c r="T38" s="10"/>
      <c r="U38">
        <v>6869302</v>
      </c>
    </row>
    <row r="39" spans="1:21" s="53" customFormat="1">
      <c r="A39" s="298">
        <f>VLOOKUP(U39,Sheet1!$C$2:$C$83,1,FALSE)</f>
        <v>2024677</v>
      </c>
      <c r="B39" t="s">
        <v>308</v>
      </c>
      <c r="C39" t="s">
        <v>463</v>
      </c>
      <c r="D39">
        <v>25737</v>
      </c>
      <c r="E39" s="243">
        <f>VLOOKUP(A39,Sheet1!$C$2:$E$83,3,FALSE)</f>
        <v>25737</v>
      </c>
      <c r="F39" s="244">
        <f t="shared" si="0"/>
        <v>0</v>
      </c>
      <c r="G39" s="260">
        <f t="shared" si="4"/>
        <v>0</v>
      </c>
      <c r="H39">
        <v>298765.74</v>
      </c>
      <c r="I39" s="246">
        <f>VLOOKUP(A39,Sheet1!$C$2:$F$83,4,FALSE)</f>
        <v>298758.78000000003</v>
      </c>
      <c r="J39" s="244">
        <f t="shared" si="1"/>
        <v>6.9599999999627471</v>
      </c>
      <c r="K39" s="260">
        <f t="shared" si="5"/>
        <v>2.3295800000000001E-5</v>
      </c>
      <c r="L39">
        <v>18.32</v>
      </c>
      <c r="M39" s="243">
        <f>VLOOKUP(A39,Sheet1!$C$2:$G$83,5,FALSE)</f>
        <v>18.32</v>
      </c>
      <c r="N39" s="244">
        <f t="shared" si="10"/>
        <v>0</v>
      </c>
      <c r="O39" s="260">
        <f t="shared" si="11"/>
        <v>0</v>
      </c>
      <c r="P39">
        <v>471501.84</v>
      </c>
      <c r="Q39" s="243">
        <f>VLOOKUP(A39,Sheet1!$C$2:$H$83,6,FALSE)</f>
        <v>471501.84</v>
      </c>
      <c r="R39" s="244">
        <f t="shared" si="8"/>
        <v>0</v>
      </c>
      <c r="S39" s="260">
        <f t="shared" si="9"/>
        <v>0</v>
      </c>
      <c r="T39" s="10"/>
      <c r="U39">
        <v>2024677</v>
      </c>
    </row>
    <row r="40" spans="1:21" s="53" customFormat="1">
      <c r="A40" s="298">
        <f>VLOOKUP(U40,Sheet1!$C$2:$C$83,1,FALSE)</f>
        <v>2173706</v>
      </c>
      <c r="B40">
        <v>138006309</v>
      </c>
      <c r="C40" t="s">
        <v>464</v>
      </c>
      <c r="D40">
        <v>12300</v>
      </c>
      <c r="E40" s="243">
        <f>VLOOKUP(A40,Sheet1!$C$2:$E$83,3,FALSE)</f>
        <v>12300</v>
      </c>
      <c r="F40" s="244">
        <f t="shared" si="0"/>
        <v>0</v>
      </c>
      <c r="G40" s="260">
        <f t="shared" si="4"/>
        <v>0</v>
      </c>
      <c r="H40">
        <v>401088.32</v>
      </c>
      <c r="I40" s="246">
        <f>VLOOKUP(A40,Sheet1!$C$2:$F$83,4,FALSE)</f>
        <v>406918.78</v>
      </c>
      <c r="J40" s="244">
        <f t="shared" si="1"/>
        <v>-5830.460000000021</v>
      </c>
      <c r="K40" s="260">
        <f t="shared" si="5"/>
        <v>-1.45365988E-2</v>
      </c>
      <c r="L40">
        <v>21.64</v>
      </c>
      <c r="M40" s="243">
        <f>VLOOKUP(A40,Sheet1!$C$2:$G$83,5,FALSE)</f>
        <v>21.64</v>
      </c>
      <c r="N40" s="244">
        <f t="shared" si="10"/>
        <v>0</v>
      </c>
      <c r="O40" s="260">
        <f t="shared" si="11"/>
        <v>0</v>
      </c>
      <c r="P40">
        <v>266172</v>
      </c>
      <c r="Q40" s="243">
        <f>VLOOKUP(A40,Sheet1!$C$2:$H$83,6,FALSE)</f>
        <v>266172</v>
      </c>
      <c r="R40" s="244">
        <f t="shared" si="8"/>
        <v>0</v>
      </c>
      <c r="S40" s="260">
        <f t="shared" si="9"/>
        <v>0</v>
      </c>
      <c r="T40" s="10"/>
      <c r="U40">
        <v>2173706</v>
      </c>
    </row>
    <row r="41" spans="1:21" s="53" customFormat="1">
      <c r="A41" s="298">
        <f>VLOOKUP(U41,Sheet1!$C$2:$C$83,1,FALSE)</f>
        <v>2775135</v>
      </c>
      <c r="B41">
        <v>803054204</v>
      </c>
      <c r="C41" t="s">
        <v>465</v>
      </c>
      <c r="D41">
        <v>6980</v>
      </c>
      <c r="E41" s="243">
        <f>VLOOKUP(A41,Sheet1!$C$2:$E$83,3,FALSE)</f>
        <v>6980</v>
      </c>
      <c r="F41" s="244">
        <f t="shared" si="0"/>
        <v>0</v>
      </c>
      <c r="G41" s="260">
        <f t="shared" si="4"/>
        <v>0</v>
      </c>
      <c r="H41">
        <v>736693.41</v>
      </c>
      <c r="I41" s="246">
        <f>VLOOKUP(A41,Sheet1!$C$2:$F$83,4,FALSE)</f>
        <v>748584.27</v>
      </c>
      <c r="J41" s="244">
        <f t="shared" si="1"/>
        <v>-11890.859999999986</v>
      </c>
      <c r="K41" s="260">
        <f t="shared" si="5"/>
        <v>-1.6140852899999999E-2</v>
      </c>
      <c r="L41">
        <v>110.5</v>
      </c>
      <c r="M41" s="243">
        <f>VLOOKUP(A41,Sheet1!$C$2:$G$83,5,FALSE)</f>
        <v>110.5</v>
      </c>
      <c r="N41" s="244">
        <f t="shared" si="10"/>
        <v>0</v>
      </c>
      <c r="O41" s="260">
        <f t="shared" si="11"/>
        <v>0</v>
      </c>
      <c r="P41">
        <v>771290</v>
      </c>
      <c r="Q41" s="243">
        <f>VLOOKUP(A41,Sheet1!$C$2:$H$83,6,FALSE)</f>
        <v>771290</v>
      </c>
      <c r="R41" s="244">
        <f t="shared" si="8"/>
        <v>0</v>
      </c>
      <c r="S41" s="260">
        <f t="shared" si="9"/>
        <v>0</v>
      </c>
      <c r="T41" s="10"/>
      <c r="U41">
        <v>2775135</v>
      </c>
    </row>
    <row r="42" spans="1:21" s="53" customFormat="1">
      <c r="A42" s="298">
        <f>VLOOKUP(U42,Sheet1!$C$2:$C$83,1,FALSE)</f>
        <v>2821481</v>
      </c>
      <c r="B42">
        <v>835699307</v>
      </c>
      <c r="C42" t="s">
        <v>466</v>
      </c>
      <c r="D42">
        <v>12950</v>
      </c>
      <c r="E42" s="243">
        <f>VLOOKUP(A42,Sheet1!$C$2:$E$83,3,FALSE)</f>
        <v>12950</v>
      </c>
      <c r="F42" s="244">
        <f t="shared" si="0"/>
        <v>0</v>
      </c>
      <c r="G42" s="260">
        <f t="shared" si="4"/>
        <v>0</v>
      </c>
      <c r="H42">
        <v>508165.82</v>
      </c>
      <c r="I42" s="246">
        <f>VLOOKUP(A42,Sheet1!$C$2:$F$83,4,FALSE)</f>
        <v>553607.09</v>
      </c>
      <c r="J42" s="244">
        <f t="shared" si="1"/>
        <v>-45441.26999999996</v>
      </c>
      <c r="K42" s="260">
        <f t="shared" si="5"/>
        <v>-8.9422130000000002E-2</v>
      </c>
      <c r="L42">
        <v>59.18</v>
      </c>
      <c r="M42" s="243">
        <f>VLOOKUP(A42,Sheet1!$C$2:$G$83,5,FALSE)</f>
        <v>59.18</v>
      </c>
      <c r="N42" s="244">
        <f t="shared" si="10"/>
        <v>0</v>
      </c>
      <c r="O42" s="260">
        <f t="shared" si="11"/>
        <v>0</v>
      </c>
      <c r="P42">
        <v>766381</v>
      </c>
      <c r="Q42" s="243">
        <f>VLOOKUP(A42,Sheet1!$C$2:$H$83,6,FALSE)</f>
        <v>766381</v>
      </c>
      <c r="R42" s="244">
        <f t="shared" si="8"/>
        <v>0</v>
      </c>
      <c r="S42" s="260">
        <f t="shared" si="9"/>
        <v>0</v>
      </c>
      <c r="T42" s="10"/>
      <c r="U42">
        <v>2821481</v>
      </c>
    </row>
    <row r="43" spans="1:21" s="53" customFormat="1">
      <c r="A43" s="298">
        <f>VLOOKUP(U43,Sheet1!$C$2:$C$83,1,FALSE)</f>
        <v>2495648</v>
      </c>
      <c r="B43" t="s">
        <v>361</v>
      </c>
      <c r="C43" t="s">
        <v>467</v>
      </c>
      <c r="D43">
        <v>11900</v>
      </c>
      <c r="E43" s="243">
        <f>VLOOKUP(A43,Sheet1!$C$2:$E$83,3,FALSE)</f>
        <v>11900</v>
      </c>
      <c r="F43" s="244">
        <f t="shared" si="0"/>
        <v>0</v>
      </c>
      <c r="G43" s="260">
        <f t="shared" si="4"/>
        <v>0</v>
      </c>
      <c r="H43">
        <v>294632.67</v>
      </c>
      <c r="I43" s="246">
        <f>VLOOKUP(A43,Sheet1!$C$2:$F$83,4,FALSE)</f>
        <v>294632.67</v>
      </c>
      <c r="J43" s="244">
        <f t="shared" si="1"/>
        <v>0</v>
      </c>
      <c r="K43" s="260">
        <f t="shared" si="5"/>
        <v>0</v>
      </c>
      <c r="L43">
        <v>16.27</v>
      </c>
      <c r="M43" s="243">
        <f>VLOOKUP(A43,Sheet1!$C$2:$G$83,5,FALSE)</f>
        <v>16.27</v>
      </c>
      <c r="N43" s="244">
        <f t="shared" si="10"/>
        <v>0</v>
      </c>
      <c r="O43" s="260">
        <f t="shared" si="11"/>
        <v>0</v>
      </c>
      <c r="P43">
        <v>193613</v>
      </c>
      <c r="Q43" s="243">
        <f>VLOOKUP(A43,Sheet1!$C$2:$H$83,6,FALSE)</f>
        <v>193613</v>
      </c>
      <c r="R43" s="244">
        <f t="shared" si="8"/>
        <v>0</v>
      </c>
      <c r="S43" s="260">
        <f t="shared" si="9"/>
        <v>0</v>
      </c>
      <c r="T43" s="10"/>
      <c r="U43">
        <v>2495648</v>
      </c>
    </row>
    <row r="44" spans="1:21" s="53" customFormat="1">
      <c r="A44" s="298">
        <f>VLOOKUP(U44,Sheet1!$C$2:$C$83,1,FALSE)</f>
        <v>2186812</v>
      </c>
      <c r="B44" t="s">
        <v>315</v>
      </c>
      <c r="C44" t="s">
        <v>468</v>
      </c>
      <c r="D44">
        <v>38200</v>
      </c>
      <c r="E44" s="243">
        <f>VLOOKUP(A44,Sheet1!$C$2:$E$83,3,FALSE)</f>
        <v>38200</v>
      </c>
      <c r="F44" s="244">
        <f t="shared" si="0"/>
        <v>0</v>
      </c>
      <c r="G44" s="260">
        <f t="shared" si="4"/>
        <v>0</v>
      </c>
      <c r="H44">
        <v>364650.71</v>
      </c>
      <c r="I44" s="246">
        <f>VLOOKUP(A44,Sheet1!$C$2:$F$83,4,FALSE)</f>
        <v>364650.71</v>
      </c>
      <c r="J44" s="244">
        <f t="shared" si="1"/>
        <v>0</v>
      </c>
      <c r="K44" s="260">
        <f t="shared" si="5"/>
        <v>0</v>
      </c>
      <c r="L44">
        <v>4.6100000000000003</v>
      </c>
      <c r="M44" s="243">
        <f>VLOOKUP(A44,Sheet1!$C$2:$G$83,5,FALSE)</f>
        <v>4.6100000000000003</v>
      </c>
      <c r="N44" s="244">
        <f t="shared" si="10"/>
        <v>0</v>
      </c>
      <c r="O44" s="260">
        <f t="shared" si="11"/>
        <v>0</v>
      </c>
      <c r="P44">
        <v>176102</v>
      </c>
      <c r="Q44" s="243">
        <f>VLOOKUP(A44,Sheet1!$C$2:$H$83,6,FALSE)</f>
        <v>176102</v>
      </c>
      <c r="R44" s="244">
        <f t="shared" si="8"/>
        <v>0</v>
      </c>
      <c r="S44" s="260">
        <f t="shared" si="9"/>
        <v>0</v>
      </c>
      <c r="T44" s="10"/>
      <c r="U44">
        <v>2186812</v>
      </c>
    </row>
    <row r="45" spans="1:21" s="53" customFormat="1">
      <c r="A45" s="298">
        <f>VLOOKUP(U45,Sheet1!$C$2:$C$83,1,FALSE)</f>
        <v>2615565</v>
      </c>
      <c r="B45" t="s">
        <v>367</v>
      </c>
      <c r="C45" t="s">
        <v>469</v>
      </c>
      <c r="D45">
        <v>19800</v>
      </c>
      <c r="E45" s="243">
        <f>VLOOKUP(A45,Sheet1!$C$2:$E$83,3,FALSE)</f>
        <v>19800</v>
      </c>
      <c r="F45" s="244">
        <f t="shared" si="0"/>
        <v>0</v>
      </c>
      <c r="G45" s="260">
        <f t="shared" si="4"/>
        <v>0</v>
      </c>
      <c r="H45">
        <v>666146.48</v>
      </c>
      <c r="I45" s="246">
        <f>VLOOKUP(A45,Sheet1!$C$2:$F$83,4,FALSE)</f>
        <v>666146.48</v>
      </c>
      <c r="J45" s="244">
        <f t="shared" si="1"/>
        <v>0</v>
      </c>
      <c r="K45" s="260">
        <f t="shared" si="5"/>
        <v>0</v>
      </c>
      <c r="L45">
        <v>35.869999999999997</v>
      </c>
      <c r="M45" s="243">
        <f>VLOOKUP(A45,Sheet1!$C$2:$G$83,5,FALSE)</f>
        <v>35.869999999999997</v>
      </c>
      <c r="N45" s="244">
        <f t="shared" si="10"/>
        <v>0</v>
      </c>
      <c r="O45" s="260">
        <f t="shared" si="11"/>
        <v>0</v>
      </c>
      <c r="P45">
        <v>710226</v>
      </c>
      <c r="Q45" s="243">
        <f>VLOOKUP(A45,Sheet1!$C$2:$H$83,6,FALSE)</f>
        <v>710226</v>
      </c>
      <c r="R45" s="244">
        <f t="shared" si="8"/>
        <v>0</v>
      </c>
      <c r="S45" s="260">
        <f t="shared" si="9"/>
        <v>0</v>
      </c>
      <c r="T45" s="10"/>
      <c r="U45">
        <v>2615565</v>
      </c>
    </row>
    <row r="46" spans="1:21" s="53" customFormat="1">
      <c r="A46" s="298">
        <f>VLOOKUP(U46,Sheet1!$C$2:$C$83,1,FALSE)</f>
        <v>2722670</v>
      </c>
      <c r="B46" t="s">
        <v>299</v>
      </c>
      <c r="C46" t="s">
        <v>470</v>
      </c>
      <c r="D46">
        <v>14497</v>
      </c>
      <c r="E46" s="243">
        <f>VLOOKUP(A46,Sheet1!$C$2:$E$83,3,FALSE)</f>
        <v>14497</v>
      </c>
      <c r="F46" s="244">
        <f t="shared" si="0"/>
        <v>0</v>
      </c>
      <c r="G46" s="260">
        <f t="shared" si="4"/>
        <v>0</v>
      </c>
      <c r="H46">
        <v>226834.78</v>
      </c>
      <c r="I46" s="246">
        <f>VLOOKUP(A46,Sheet1!$C$2:$F$83,4,FALSE)</f>
        <v>242371.20000000001</v>
      </c>
      <c r="J46" s="244">
        <f t="shared" si="1"/>
        <v>-15536.420000000013</v>
      </c>
      <c r="K46" s="260">
        <f t="shared" si="5"/>
        <v>-6.8492230299999998E-2</v>
      </c>
      <c r="L46">
        <v>11.78</v>
      </c>
      <c r="M46" s="243">
        <f>VLOOKUP(A46,Sheet1!$C$2:$G$83,5,FALSE)</f>
        <v>11.78</v>
      </c>
      <c r="N46" s="244">
        <f t="shared" si="10"/>
        <v>0</v>
      </c>
      <c r="O46" s="260">
        <f t="shared" si="11"/>
        <v>0</v>
      </c>
      <c r="P46">
        <v>170774.66</v>
      </c>
      <c r="Q46" s="243">
        <f>VLOOKUP(A46,Sheet1!$C$2:$H$83,6,FALSE)</f>
        <v>170774.66</v>
      </c>
      <c r="R46" s="244">
        <f t="shared" si="8"/>
        <v>0</v>
      </c>
      <c r="S46" s="260">
        <f t="shared" si="9"/>
        <v>0</v>
      </c>
      <c r="T46" s="10"/>
      <c r="U46">
        <v>2722670</v>
      </c>
    </row>
    <row r="47" spans="1:21" s="53" customFormat="1">
      <c r="A47" s="298">
        <f>VLOOKUP(U47,Sheet1!$C$2:$C$83,1,FALSE)</f>
        <v>7124594</v>
      </c>
      <c r="B47">
        <v>712459908</v>
      </c>
      <c r="C47" t="s">
        <v>400</v>
      </c>
      <c r="D47">
        <v>3260</v>
      </c>
      <c r="E47" s="243">
        <f>VLOOKUP(A47,Sheet1!$C$2:$E$83,3,FALSE)</f>
        <v>3260</v>
      </c>
      <c r="F47" s="244">
        <f t="shared" si="0"/>
        <v>0</v>
      </c>
      <c r="G47" s="260">
        <f t="shared" si="4"/>
        <v>0</v>
      </c>
      <c r="H47">
        <v>483524.45</v>
      </c>
      <c r="I47" s="246">
        <f>VLOOKUP(A47,Sheet1!$C$2:$F$83,4,FALSE)</f>
        <v>483524.45</v>
      </c>
      <c r="J47" s="244">
        <f t="shared" si="1"/>
        <v>0</v>
      </c>
      <c r="K47" s="260">
        <f t="shared" si="5"/>
        <v>0</v>
      </c>
      <c r="L47">
        <v>131.156013</v>
      </c>
      <c r="M47" s="243">
        <f>VLOOKUP(A47,Sheet1!$C$2:$G$83,5,FALSE)</f>
        <v>132.08000000000001</v>
      </c>
      <c r="N47" s="244">
        <f t="shared" si="10"/>
        <v>-0.92398700000001099</v>
      </c>
      <c r="O47" s="260">
        <f t="shared" si="11"/>
        <v>-7.0449457999999998E-3</v>
      </c>
      <c r="P47">
        <v>427568.6</v>
      </c>
      <c r="Q47" s="243">
        <f>VLOOKUP(A47,Sheet1!$C$2:$H$83,6,FALSE)</f>
        <v>430572.44</v>
      </c>
      <c r="R47" s="244">
        <f t="shared" si="8"/>
        <v>-3003.8400000000256</v>
      </c>
      <c r="S47" s="260">
        <f t="shared" si="9"/>
        <v>-7.0253989999999999E-3</v>
      </c>
      <c r="T47" s="10"/>
      <c r="U47">
        <v>7124594</v>
      </c>
    </row>
    <row r="48" spans="1:21" s="53" customFormat="1">
      <c r="A48" s="298">
        <f>VLOOKUP(U48,Sheet1!$C$2:$C$83,1,FALSE)</f>
        <v>7171589</v>
      </c>
      <c r="B48">
        <v>717158901</v>
      </c>
      <c r="C48" t="s">
        <v>402</v>
      </c>
      <c r="D48">
        <v>25642</v>
      </c>
      <c r="E48" s="243">
        <f>VLOOKUP(A48,Sheet1!$C$2:$E$83,3,FALSE)</f>
        <v>25642</v>
      </c>
      <c r="F48" s="244">
        <f t="shared" si="0"/>
        <v>0</v>
      </c>
      <c r="G48" s="260">
        <f t="shared" si="4"/>
        <v>0</v>
      </c>
      <c r="H48">
        <v>370969.03</v>
      </c>
      <c r="I48" s="246">
        <f>VLOOKUP(A48,Sheet1!$C$2:$F$83,4,FALSE)</f>
        <v>370968.63</v>
      </c>
      <c r="J48" s="244">
        <f t="shared" si="1"/>
        <v>0.40000000002328306</v>
      </c>
      <c r="K48" s="260">
        <f t="shared" si="5"/>
        <v>1.0782999999999999E-6</v>
      </c>
      <c r="L48">
        <v>8.2683070000000001</v>
      </c>
      <c r="M48" s="243">
        <f>VLOOKUP(A48,Sheet1!$C$2:$G$83,5,FALSE)</f>
        <v>8.33</v>
      </c>
      <c r="N48" s="244">
        <f t="shared" si="10"/>
        <v>-6.1692999999999998E-2</v>
      </c>
      <c r="O48" s="260">
        <f t="shared" si="11"/>
        <v>-7.4613824E-3</v>
      </c>
      <c r="P48">
        <v>212015.92</v>
      </c>
      <c r="Q48" s="243">
        <f>VLOOKUP(A48,Sheet1!$C$2:$H$83,6,FALSE)</f>
        <v>213505.41</v>
      </c>
      <c r="R48" s="244">
        <f t="shared" si="8"/>
        <v>-1489.4899999999907</v>
      </c>
      <c r="S48" s="260">
        <f t="shared" si="9"/>
        <v>-7.0253687000000004E-3</v>
      </c>
      <c r="T48" s="10"/>
      <c r="U48">
        <v>7171589</v>
      </c>
    </row>
    <row r="49" spans="1:37" s="53" customFormat="1">
      <c r="A49" s="298">
        <f>VLOOKUP(U49,Sheet1!$C$2:$C$83,1,FALSE)</f>
        <v>7333378</v>
      </c>
      <c r="B49">
        <v>733337901</v>
      </c>
      <c r="C49" t="s">
        <v>471</v>
      </c>
      <c r="D49">
        <v>3335</v>
      </c>
      <c r="E49" s="243">
        <f>VLOOKUP(A49,Sheet1!$C$2:$E$83,3,FALSE)</f>
        <v>3335</v>
      </c>
      <c r="F49" s="244">
        <f t="shared" si="0"/>
        <v>0</v>
      </c>
      <c r="G49" s="260">
        <f t="shared" si="4"/>
        <v>0</v>
      </c>
      <c r="H49">
        <v>642283.54</v>
      </c>
      <c r="I49" s="246">
        <f>VLOOKUP(A49,Sheet1!$C$2:$F$83,4,FALSE)</f>
        <v>642284.94999999995</v>
      </c>
      <c r="J49" s="244">
        <f t="shared" si="1"/>
        <v>-1.409999999916181</v>
      </c>
      <c r="K49" s="260">
        <f t="shared" si="5"/>
        <v>-2.1953E-6</v>
      </c>
      <c r="L49">
        <v>415.68911200000002</v>
      </c>
      <c r="M49" s="243">
        <f>VLOOKUP(A49,Sheet1!$C$2:$G$83,5,FALSE)</f>
        <v>418.61</v>
      </c>
      <c r="N49" s="244">
        <f t="shared" si="10"/>
        <v>-2.9208879999999908</v>
      </c>
      <c r="O49" s="260">
        <f t="shared" si="11"/>
        <v>-7.0266165999999996E-3</v>
      </c>
      <c r="P49">
        <v>1386323.19</v>
      </c>
      <c r="Q49" s="243">
        <f>VLOOKUP(A49,Sheet1!$C$2:$H$83,6,FALSE)</f>
        <v>1396062.66</v>
      </c>
      <c r="R49" s="244">
        <f t="shared" si="8"/>
        <v>-9739.4699999999721</v>
      </c>
      <c r="S49" s="260">
        <f t="shared" si="9"/>
        <v>-7.0253963999999999E-3</v>
      </c>
      <c r="T49" s="10"/>
      <c r="U49">
        <v>7333378</v>
      </c>
    </row>
    <row r="50" spans="1:37" s="53" customFormat="1">
      <c r="A50" s="298">
        <f>VLOOKUP(U50,Sheet1!$C$2:$C$83,1,FALSE)</f>
        <v>2945927</v>
      </c>
      <c r="B50" t="s">
        <v>317</v>
      </c>
      <c r="C50" t="s">
        <v>472</v>
      </c>
      <c r="D50">
        <v>29500</v>
      </c>
      <c r="E50" s="243">
        <f>VLOOKUP(A50,Sheet1!$C$2:$E$83,3,FALSE)</f>
        <v>29500</v>
      </c>
      <c r="F50" s="244">
        <f t="shared" si="0"/>
        <v>0</v>
      </c>
      <c r="G50" s="260">
        <f t="shared" si="4"/>
        <v>0</v>
      </c>
      <c r="H50">
        <v>360422.15</v>
      </c>
      <c r="I50" s="246">
        <f>VLOOKUP(A50,Sheet1!$C$2:$F$83,4,FALSE)</f>
        <v>360422.15</v>
      </c>
      <c r="J50" s="244">
        <f t="shared" si="1"/>
        <v>0</v>
      </c>
      <c r="K50" s="260">
        <f t="shared" si="5"/>
        <v>0</v>
      </c>
      <c r="L50">
        <v>7.38</v>
      </c>
      <c r="M50" s="243">
        <f>VLOOKUP(A50,Sheet1!$C$2:$G$83,5,FALSE)</f>
        <v>7.38</v>
      </c>
      <c r="N50" s="244">
        <f t="shared" si="10"/>
        <v>0</v>
      </c>
      <c r="O50" s="260">
        <f t="shared" si="11"/>
        <v>0</v>
      </c>
      <c r="P50">
        <v>217710</v>
      </c>
      <c r="Q50" s="243">
        <f>VLOOKUP(A50,Sheet1!$C$2:$H$83,6,FALSE)</f>
        <v>217710</v>
      </c>
      <c r="R50" s="244">
        <f t="shared" si="8"/>
        <v>0</v>
      </c>
      <c r="S50" s="260">
        <f t="shared" si="9"/>
        <v>0</v>
      </c>
      <c r="T50" s="10"/>
      <c r="U50">
        <v>2945927</v>
      </c>
    </row>
    <row r="51" spans="1:37" s="53" customFormat="1">
      <c r="A51" s="298">
        <f>VLOOKUP(U51,Sheet1!$C$2:$C$83,1,FALSE)</f>
        <v>2136646</v>
      </c>
      <c r="B51" t="s">
        <v>306</v>
      </c>
      <c r="C51" t="s">
        <v>473</v>
      </c>
      <c r="D51">
        <v>10600</v>
      </c>
      <c r="E51" s="243">
        <f>VLOOKUP(A51,Sheet1!$C$2:$E$83,3,FALSE)</f>
        <v>10600</v>
      </c>
      <c r="F51" s="244">
        <f t="shared" si="0"/>
        <v>0</v>
      </c>
      <c r="G51" s="260">
        <f t="shared" si="4"/>
        <v>0</v>
      </c>
      <c r="H51">
        <v>273435</v>
      </c>
      <c r="I51" s="246">
        <f>VLOOKUP(A51,Sheet1!$C$2:$F$83,4,FALSE)</f>
        <v>273435</v>
      </c>
      <c r="J51" s="244">
        <f t="shared" si="1"/>
        <v>0</v>
      </c>
      <c r="K51" s="260">
        <f t="shared" si="5"/>
        <v>0</v>
      </c>
      <c r="L51">
        <v>15.13</v>
      </c>
      <c r="M51" s="243">
        <f>VLOOKUP(A51,Sheet1!$C$2:$G$83,5,FALSE)</f>
        <v>15.13</v>
      </c>
      <c r="N51" s="244">
        <f t="shared" si="10"/>
        <v>0</v>
      </c>
      <c r="O51" s="260">
        <f t="shared" si="11"/>
        <v>0</v>
      </c>
      <c r="P51">
        <v>160378</v>
      </c>
      <c r="Q51" s="243">
        <f>VLOOKUP(A51,Sheet1!$C$2:$H$83,6,FALSE)</f>
        <v>160378</v>
      </c>
      <c r="R51" s="244">
        <f t="shared" si="8"/>
        <v>0</v>
      </c>
      <c r="S51" s="260">
        <f t="shared" si="9"/>
        <v>0</v>
      </c>
      <c r="T51" s="10"/>
      <c r="U51">
        <v>2136646</v>
      </c>
    </row>
    <row r="52" spans="1:37" s="53" customFormat="1">
      <c r="A52" s="298">
        <f>VLOOKUP(U52,Sheet1!$C$2:$C$83,1,FALSE)</f>
        <v>2031730</v>
      </c>
      <c r="B52">
        <v>294821608</v>
      </c>
      <c r="C52" t="s">
        <v>474</v>
      </c>
      <c r="D52">
        <v>89200</v>
      </c>
      <c r="E52" s="243">
        <f>VLOOKUP(A52,Sheet1!$C$2:$E$83,3,FALSE)</f>
        <v>89200</v>
      </c>
      <c r="F52" s="244">
        <f t="shared" si="0"/>
        <v>0</v>
      </c>
      <c r="G52" s="260">
        <f t="shared" si="4"/>
        <v>0</v>
      </c>
      <c r="H52">
        <v>615972.30000000005</v>
      </c>
      <c r="I52" s="246">
        <f>VLOOKUP(A52,Sheet1!$C$2:$F$83,4,FALSE)</f>
        <v>615972.30000000005</v>
      </c>
      <c r="J52" s="244">
        <f t="shared" si="1"/>
        <v>0</v>
      </c>
      <c r="K52" s="260">
        <f t="shared" si="5"/>
        <v>0</v>
      </c>
      <c r="L52">
        <v>8.09</v>
      </c>
      <c r="M52" s="243">
        <f>VLOOKUP(A52,Sheet1!$C$2:$G$83,5,FALSE)</f>
        <v>8.09</v>
      </c>
      <c r="N52" s="244">
        <f t="shared" si="10"/>
        <v>0</v>
      </c>
      <c r="O52" s="260">
        <f t="shared" si="11"/>
        <v>0</v>
      </c>
      <c r="P52">
        <v>721628</v>
      </c>
      <c r="Q52" s="243">
        <f>VLOOKUP(A52,Sheet1!$C$2:$H$83,6,FALSE)</f>
        <v>721628</v>
      </c>
      <c r="R52" s="244">
        <f t="shared" si="6"/>
        <v>0</v>
      </c>
      <c r="S52" s="260">
        <f t="shared" si="7"/>
        <v>0</v>
      </c>
      <c r="T52" s="10"/>
      <c r="U52">
        <v>2031730</v>
      </c>
    </row>
    <row r="53" spans="1:37" s="53" customFormat="1">
      <c r="A53" s="298">
        <f>VLOOKUP(U53,Sheet1!$C$2:$C$83,1,FALSE)</f>
        <v>6616508</v>
      </c>
      <c r="B53">
        <v>661650903</v>
      </c>
      <c r="C53" t="s">
        <v>475</v>
      </c>
      <c r="D53">
        <v>8616</v>
      </c>
      <c r="E53" s="243">
        <f>VLOOKUP(A53,Sheet1!$C$2:$E$83,3,FALSE)</f>
        <v>8616</v>
      </c>
      <c r="F53" s="244">
        <f t="shared" si="0"/>
        <v>0</v>
      </c>
      <c r="G53" s="260">
        <f t="shared" si="4"/>
        <v>0</v>
      </c>
      <c r="H53">
        <v>162531.43</v>
      </c>
      <c r="I53" s="246">
        <f>VLOOKUP(A53,Sheet1!$C$2:$F$83,4,FALSE)</f>
        <v>149085.14000000001</v>
      </c>
      <c r="J53" s="244">
        <f t="shared" si="1"/>
        <v>13446.289999999979</v>
      </c>
      <c r="K53" s="260">
        <f t="shared" si="5"/>
        <v>8.2730398699999999E-2</v>
      </c>
      <c r="L53">
        <v>10.837849</v>
      </c>
      <c r="M53" s="243">
        <f>VLOOKUP(A53,Sheet1!$C$2:$G$83,5,FALSE)</f>
        <v>10.88</v>
      </c>
      <c r="N53" s="244">
        <f t="shared" si="10"/>
        <v>-4.2151000000000494E-2</v>
      </c>
      <c r="O53" s="260">
        <f t="shared" si="11"/>
        <v>-3.8892404000000001E-3</v>
      </c>
      <c r="P53">
        <v>93378.91</v>
      </c>
      <c r="Q53" s="243">
        <f>VLOOKUP(A53,Sheet1!$C$2:$H$83,6,FALSE)</f>
        <v>93747.98</v>
      </c>
      <c r="R53" s="244">
        <f t="shared" si="6"/>
        <v>-369.06999999999243</v>
      </c>
      <c r="S53" s="260">
        <f t="shared" si="7"/>
        <v>-3.9523913999999997E-3</v>
      </c>
      <c r="T53" s="10"/>
      <c r="U53">
        <v>6616508</v>
      </c>
    </row>
    <row r="54" spans="1:37" s="53" customFormat="1">
      <c r="A54" s="298" t="str">
        <f>VLOOKUP(U54,Sheet1!$C$2:$C$83,1,FALSE)</f>
        <v>B0744B3</v>
      </c>
      <c r="B54" t="s">
        <v>476</v>
      </c>
      <c r="C54" t="s">
        <v>477</v>
      </c>
      <c r="D54">
        <v>21305</v>
      </c>
      <c r="E54" s="243">
        <f>VLOOKUP(A54,Sheet1!$C$2:$E$83,3,FALSE)</f>
        <v>21305</v>
      </c>
      <c r="F54" s="244">
        <f t="shared" si="0"/>
        <v>0</v>
      </c>
      <c r="G54" s="260">
        <f t="shared" si="4"/>
        <v>0</v>
      </c>
      <c r="H54">
        <v>634152.62</v>
      </c>
      <c r="I54" s="246">
        <f>VLOOKUP(A54,Sheet1!$C$2:$F$83,4,FALSE)</f>
        <v>634152.56000000006</v>
      </c>
      <c r="J54" s="244">
        <f t="shared" si="1"/>
        <v>5.9999999939464033E-2</v>
      </c>
      <c r="K54" s="260">
        <f t="shared" si="5"/>
        <v>9.46E-8</v>
      </c>
      <c r="L54">
        <v>20.204989000000001</v>
      </c>
      <c r="M54" s="243">
        <f>VLOOKUP(A54,Sheet1!$C$2:$G$83,5,FALSE)</f>
        <v>20.239999999999998</v>
      </c>
      <c r="N54" s="244">
        <f t="shared" si="10"/>
        <v>-3.5010999999997239E-2</v>
      </c>
      <c r="O54" s="260">
        <f t="shared" si="11"/>
        <v>-1.7327899000000001E-3</v>
      </c>
      <c r="P54">
        <v>430467.29</v>
      </c>
      <c r="Q54" s="243">
        <f>VLOOKUP(A54,Sheet1!$C$2:$H$83,6,FALSE)</f>
        <v>431109.47</v>
      </c>
      <c r="R54" s="244">
        <f t="shared" si="6"/>
        <v>-642.17999999999302</v>
      </c>
      <c r="S54" s="260">
        <f t="shared" si="7"/>
        <v>-1.4918207000000001E-3</v>
      </c>
      <c r="T54" s="10"/>
      <c r="U54" t="s">
        <v>417</v>
      </c>
    </row>
    <row r="55" spans="1:37" s="53" customFormat="1">
      <c r="A55" s="298" t="str">
        <f>VLOOKUP(U55,Sheet1!$C$2:$C$83,1,FALSE)</f>
        <v>B0SWJX3</v>
      </c>
      <c r="B55" t="s">
        <v>478</v>
      </c>
      <c r="C55" t="s">
        <v>479</v>
      </c>
      <c r="D55">
        <v>8300</v>
      </c>
      <c r="E55" s="243">
        <f>VLOOKUP(A55,Sheet1!$C$2:$E$83,3,FALSE)</f>
        <v>8300</v>
      </c>
      <c r="F55" s="244">
        <f t="shared" si="0"/>
        <v>0</v>
      </c>
      <c r="G55" s="260">
        <f t="shared" si="4"/>
        <v>0</v>
      </c>
      <c r="H55">
        <v>490073.88</v>
      </c>
      <c r="I55" s="246">
        <f>VLOOKUP(A55,Sheet1!$C$2:$F$83,4,FALSE)</f>
        <v>490073.88</v>
      </c>
      <c r="J55" s="244">
        <f t="shared" si="1"/>
        <v>0</v>
      </c>
      <c r="K55" s="260">
        <f t="shared" si="5"/>
        <v>0</v>
      </c>
      <c r="L55">
        <v>90.268375000000006</v>
      </c>
      <c r="M55" s="243">
        <f>VLOOKUP(A55,Sheet1!$C$2:$G$83,5,FALSE)</f>
        <v>90.4</v>
      </c>
      <c r="N55" s="244">
        <f t="shared" si="10"/>
        <v>-0.13162499999999966</v>
      </c>
      <c r="O55" s="260">
        <f t="shared" si="11"/>
        <v>-1.4581519000000001E-3</v>
      </c>
      <c r="P55">
        <v>749227.51</v>
      </c>
      <c r="Q55" s="243">
        <f>VLOOKUP(A55,Sheet1!$C$2:$H$83,6,FALSE)</f>
        <v>750345.23</v>
      </c>
      <c r="R55" s="244">
        <f t="shared" si="6"/>
        <v>-1117.7199999999721</v>
      </c>
      <c r="S55" s="260">
        <f t="shared" si="7"/>
        <v>-1.4918298999999999E-3</v>
      </c>
      <c r="T55" s="10"/>
      <c r="U55" t="s">
        <v>419</v>
      </c>
    </row>
    <row r="56" spans="1:37" s="53" customFormat="1">
      <c r="A56" s="298" t="str">
        <f>VLOOKUP(U56,Sheet1!$C$2:$C$83,1,FALSE)</f>
        <v>B1HHKD3</v>
      </c>
      <c r="B56" t="s">
        <v>293</v>
      </c>
      <c r="C56" t="s">
        <v>480</v>
      </c>
      <c r="D56">
        <v>7667</v>
      </c>
      <c r="E56" s="243">
        <f>VLOOKUP(A56,Sheet1!$C$2:$E$83,3,FALSE)</f>
        <v>7667</v>
      </c>
      <c r="F56" s="244">
        <f t="shared" ref="F56:F59" si="12">D56-E56</f>
        <v>0</v>
      </c>
      <c r="G56" s="260">
        <f t="shared" ref="G56:G59" si="13">ROUND(F56/D56,10)</f>
        <v>0</v>
      </c>
      <c r="H56">
        <v>368700.32</v>
      </c>
      <c r="I56" s="246">
        <f>VLOOKUP(A56,Sheet1!$C$2:$F$83,4,FALSE)</f>
        <v>397482.27</v>
      </c>
      <c r="J56" s="244">
        <f t="shared" ref="J56:J58" si="14">H56-I56</f>
        <v>-28781.950000000012</v>
      </c>
      <c r="K56" s="260">
        <f t="shared" ref="K56:K58" si="15">ROUND(J56/H56,10)</f>
        <v>-7.8063262899999999E-2</v>
      </c>
      <c r="L56">
        <v>22.79</v>
      </c>
      <c r="M56" s="243">
        <f>VLOOKUP(A56,Sheet1!$C$2:$G$83,5,FALSE)</f>
        <v>22.79</v>
      </c>
      <c r="N56" s="244">
        <f t="shared" si="10"/>
        <v>0</v>
      </c>
      <c r="O56" s="260">
        <f t="shared" si="11"/>
        <v>0</v>
      </c>
      <c r="P56">
        <v>174730.93</v>
      </c>
      <c r="Q56" s="243">
        <f>VLOOKUP(A56,Sheet1!$C$2:$H$83,6,FALSE)</f>
        <v>174730.93</v>
      </c>
      <c r="R56" s="244">
        <f t="shared" ref="R56" si="16">P56-Q56</f>
        <v>0</v>
      </c>
      <c r="S56" s="260">
        <f t="shared" ref="S56" si="17">ROUND(R56/P56,10)</f>
        <v>0</v>
      </c>
      <c r="T56" s="176"/>
      <c r="U56" t="s">
        <v>294</v>
      </c>
      <c r="V56" s="331"/>
      <c r="W56" s="331"/>
      <c r="X56" s="244"/>
      <c r="Y56" s="260"/>
      <c r="Z56" s="244"/>
      <c r="AA56" s="244"/>
      <c r="AB56" s="244"/>
      <c r="AC56" s="260"/>
      <c r="AD56" s="331"/>
      <c r="AE56" s="331"/>
      <c r="AF56" s="244"/>
      <c r="AG56" s="260"/>
      <c r="AH56" s="331"/>
      <c r="AI56" s="331"/>
      <c r="AJ56" s="244"/>
      <c r="AK56" s="260"/>
    </row>
    <row r="57" spans="1:37" s="53" customFormat="1">
      <c r="A57" s="298" t="str">
        <f>VLOOKUP(U57,Sheet1!$C$2:$C$83,1,FALSE)</f>
        <v>B1JB4K8</v>
      </c>
      <c r="B57" t="s">
        <v>481</v>
      </c>
      <c r="C57" t="s">
        <v>482</v>
      </c>
      <c r="D57">
        <v>8805</v>
      </c>
      <c r="E57" s="243">
        <f>VLOOKUP(A57,Sheet1!$C$2:$E$83,3,FALSE)</f>
        <v>8805</v>
      </c>
      <c r="F57" s="244">
        <f t="shared" si="12"/>
        <v>0</v>
      </c>
      <c r="G57" s="260">
        <f t="shared" si="13"/>
        <v>0</v>
      </c>
      <c r="H57">
        <v>699270.47</v>
      </c>
      <c r="I57" s="246">
        <f>VLOOKUP(A57,Sheet1!$C$2:$F$83,4,FALSE)</f>
        <v>699270.47</v>
      </c>
      <c r="J57" s="244">
        <f t="shared" si="14"/>
        <v>0</v>
      </c>
      <c r="K57" s="260">
        <f t="shared" si="15"/>
        <v>0</v>
      </c>
      <c r="L57">
        <v>93.266283999999999</v>
      </c>
      <c r="M57" s="243">
        <f>VLOOKUP(A57,Sheet1!$C$2:$G$83,5,FALSE)</f>
        <v>93.75</v>
      </c>
      <c r="N57" s="244">
        <f t="shared" si="10"/>
        <v>-0.48371600000000115</v>
      </c>
      <c r="O57" s="260">
        <f t="shared" si="11"/>
        <v>-5.1863973000000002E-3</v>
      </c>
      <c r="P57">
        <v>821209.63</v>
      </c>
      <c r="Q57" s="243">
        <f>VLOOKUP(A57,Sheet1!$C$2:$H$83,6,FALSE)</f>
        <v>825437.93</v>
      </c>
      <c r="R57" s="244">
        <f t="shared" ref="R57:R71" si="18">P57-Q57</f>
        <v>-4228.3000000000466</v>
      </c>
      <c r="S57" s="260">
        <f t="shared" si="7"/>
        <v>-5.148868E-3</v>
      </c>
      <c r="T57" s="10"/>
      <c r="U57" t="s">
        <v>380</v>
      </c>
    </row>
    <row r="58" spans="1:37" s="53" customFormat="1">
      <c r="A58" s="298" t="str">
        <f>VLOOKUP(U58,Sheet1!$C$2:$C$83,1,FALSE)</f>
        <v>B1Q3J35</v>
      </c>
      <c r="B58" t="s">
        <v>483</v>
      </c>
      <c r="C58" t="s">
        <v>398</v>
      </c>
      <c r="D58">
        <v>18532</v>
      </c>
      <c r="E58" s="243">
        <f>VLOOKUP(A58,Sheet1!$C$2:$E$83,3,FALSE)</f>
        <v>18532</v>
      </c>
      <c r="F58" s="244">
        <f t="shared" si="12"/>
        <v>0</v>
      </c>
      <c r="G58" s="260">
        <f t="shared" si="13"/>
        <v>0</v>
      </c>
      <c r="H58">
        <v>366391.61</v>
      </c>
      <c r="I58" s="246">
        <f>VLOOKUP(A58,Sheet1!$C$2:$F$83,4,FALSE)</f>
        <v>366391.61</v>
      </c>
      <c r="J58" s="244">
        <f t="shared" si="14"/>
        <v>0</v>
      </c>
      <c r="K58" s="260">
        <f t="shared" si="15"/>
        <v>0</v>
      </c>
      <c r="L58">
        <v>13.79735</v>
      </c>
      <c r="M58" s="243">
        <f>VLOOKUP(A58,Sheet1!$C$2:$G$83,5,FALSE)</f>
        <v>13.84</v>
      </c>
      <c r="N58" s="244">
        <f t="shared" si="10"/>
        <v>-4.2650000000000077E-2</v>
      </c>
      <c r="O58" s="260">
        <f t="shared" si="11"/>
        <v>-3.0911733000000001E-3</v>
      </c>
      <c r="P58">
        <v>255692.48</v>
      </c>
      <c r="Q58" s="243">
        <f>VLOOKUP(A58,Sheet1!$C$2:$H$83,6,FALSE)</f>
        <v>256461.27</v>
      </c>
      <c r="R58" s="244">
        <f t="shared" si="18"/>
        <v>-768.78999999997905</v>
      </c>
      <c r="S58" s="260">
        <f t="shared" si="7"/>
        <v>-3.0066976999999998E-3</v>
      </c>
      <c r="T58" s="10"/>
      <c r="U58" t="s">
        <v>397</v>
      </c>
    </row>
    <row r="59" spans="1:37" s="53" customFormat="1">
      <c r="A59" s="298" t="str">
        <f>VLOOKUP(U59,Sheet1!$C$2:$C$83,1,FALSE)</f>
        <v>B1WY233</v>
      </c>
      <c r="B59" t="s">
        <v>484</v>
      </c>
      <c r="C59" t="s">
        <v>485</v>
      </c>
      <c r="D59">
        <v>28840</v>
      </c>
      <c r="E59" s="243">
        <f>VLOOKUP(A59,Sheet1!$C$2:$E$83,3,FALSE)</f>
        <v>28840</v>
      </c>
      <c r="F59" s="244">
        <f t="shared" si="12"/>
        <v>0</v>
      </c>
      <c r="G59" s="260">
        <f t="shared" si="13"/>
        <v>0</v>
      </c>
      <c r="H59">
        <v>585517.89</v>
      </c>
      <c r="I59" s="246">
        <f>VLOOKUP(A59,Sheet1!$C$2:$F$83,4,FALSE)</f>
        <v>585517.89</v>
      </c>
      <c r="J59" s="244">
        <f t="shared" si="1"/>
        <v>0</v>
      </c>
      <c r="K59" s="260">
        <f t="shared" si="5"/>
        <v>0</v>
      </c>
      <c r="L59">
        <v>15.201789</v>
      </c>
      <c r="M59" s="243">
        <f>VLOOKUP(A59,Sheet1!$C$2:$G$83,5,FALSE)</f>
        <v>15.22</v>
      </c>
      <c r="N59" s="244">
        <f t="shared" si="10"/>
        <v>-1.8211000000000865E-2</v>
      </c>
      <c r="O59" s="260">
        <f t="shared" si="11"/>
        <v>-1.1979511000000001E-3</v>
      </c>
      <c r="P59">
        <v>438419.61</v>
      </c>
      <c r="Q59" s="243">
        <f>VLOOKUP(A59,Sheet1!$C$2:$H$83,6,FALSE)</f>
        <v>439073.66</v>
      </c>
      <c r="R59" s="244">
        <f t="shared" si="18"/>
        <v>-654.04999999998836</v>
      </c>
      <c r="S59" s="260">
        <f t="shared" si="7"/>
        <v>-1.4918355999999999E-3</v>
      </c>
      <c r="T59" s="10"/>
      <c r="U59" t="s">
        <v>421</v>
      </c>
    </row>
    <row r="60" spans="1:37" s="53" customFormat="1">
      <c r="A60" s="298" t="str">
        <f>VLOOKUP(U60,Sheet1!$C$2:$C$83,1,FALSE)</f>
        <v>B28YTC2</v>
      </c>
      <c r="B60" t="s">
        <v>486</v>
      </c>
      <c r="C60" t="s">
        <v>409</v>
      </c>
      <c r="D60">
        <v>4118</v>
      </c>
      <c r="E60" s="243">
        <f>VLOOKUP(A60,Sheet1!$C$2:$E$83,3,FALSE)</f>
        <v>4118</v>
      </c>
      <c r="F60" s="244">
        <f t="shared" si="0"/>
        <v>0</v>
      </c>
      <c r="G60" s="260">
        <f t="shared" si="4"/>
        <v>0</v>
      </c>
      <c r="H60">
        <v>289191.63</v>
      </c>
      <c r="I60" s="246">
        <f>VLOOKUP(A60,Sheet1!$C$2:$F$83,4,FALSE)</f>
        <v>289193.67</v>
      </c>
      <c r="J60" s="244">
        <f t="shared" si="1"/>
        <v>-2.0399999999790452</v>
      </c>
      <c r="K60" s="260">
        <f t="shared" si="5"/>
        <v>-7.0540999999999999E-6</v>
      </c>
      <c r="L60">
        <v>52.483302000000002</v>
      </c>
      <c r="M60" s="243">
        <f>VLOOKUP(A60,Sheet1!$C$2:$G$83,5,FALSE)</f>
        <v>52.61</v>
      </c>
      <c r="N60" s="244">
        <f t="shared" si="10"/>
        <v>-0.12669799999999753</v>
      </c>
      <c r="O60" s="260">
        <f t="shared" si="11"/>
        <v>-2.4140630000000001E-3</v>
      </c>
      <c r="P60">
        <v>216126.24</v>
      </c>
      <c r="Q60" s="243">
        <f>VLOOKUP(A60,Sheet1!$C$2:$H$83,6,FALSE)</f>
        <v>216638.2</v>
      </c>
      <c r="R60" s="244">
        <f t="shared" si="18"/>
        <v>-511.96000000002095</v>
      </c>
      <c r="S60" s="260">
        <f t="shared" si="7"/>
        <v>-2.3688008000000002E-3</v>
      </c>
      <c r="T60" s="10"/>
      <c r="U60" t="s">
        <v>408</v>
      </c>
    </row>
    <row r="61" spans="1:37" s="53" customFormat="1">
      <c r="A61" s="298" t="str">
        <f>VLOOKUP(U61,Sheet1!$C$2:$C$83,1,FALSE)</f>
        <v>B3DG2Y3</v>
      </c>
      <c r="B61" t="s">
        <v>339</v>
      </c>
      <c r="C61" t="s">
        <v>487</v>
      </c>
      <c r="D61">
        <v>4757</v>
      </c>
      <c r="E61" s="243">
        <f>VLOOKUP(A61,Sheet1!$C$2:$E$83,3,FALSE)</f>
        <v>4757</v>
      </c>
      <c r="F61" s="244">
        <f t="shared" si="0"/>
        <v>0</v>
      </c>
      <c r="G61" s="260">
        <f t="shared" si="4"/>
        <v>0</v>
      </c>
      <c r="H61">
        <v>237613.46</v>
      </c>
      <c r="I61" s="246">
        <f>VLOOKUP(A61,Sheet1!$C$2:$F$83,4,FALSE)</f>
        <v>260419.69</v>
      </c>
      <c r="J61" s="244">
        <f t="shared" si="1"/>
        <v>-22806.23000000001</v>
      </c>
      <c r="K61" s="260">
        <f t="shared" si="5"/>
        <v>-9.5980379199999993E-2</v>
      </c>
      <c r="L61">
        <v>27.19</v>
      </c>
      <c r="M61" s="243">
        <f>VLOOKUP(A61,Sheet1!$C$2:$G$83,5,FALSE)</f>
        <v>27.19</v>
      </c>
      <c r="N61" s="244">
        <f t="shared" si="10"/>
        <v>0</v>
      </c>
      <c r="O61" s="260">
        <f t="shared" si="11"/>
        <v>0</v>
      </c>
      <c r="P61">
        <v>129342.83</v>
      </c>
      <c r="Q61" s="243">
        <f>VLOOKUP(A61,Sheet1!$C$2:$H$83,6,FALSE)</f>
        <v>129342.83</v>
      </c>
      <c r="R61" s="244">
        <f t="shared" si="18"/>
        <v>0</v>
      </c>
      <c r="S61" s="260">
        <f t="shared" si="7"/>
        <v>0</v>
      </c>
      <c r="T61" s="10"/>
      <c r="U61" t="s">
        <v>340</v>
      </c>
    </row>
    <row r="62" spans="1:37" s="53" customFormat="1">
      <c r="A62" s="298" t="str">
        <f>VLOOKUP(U62,Sheet1!$C$2:$C$83,1,FALSE)</f>
        <v>B3VCFN3</v>
      </c>
      <c r="B62" t="s">
        <v>352</v>
      </c>
      <c r="C62" t="s">
        <v>488</v>
      </c>
      <c r="D62">
        <v>32700</v>
      </c>
      <c r="E62" s="243">
        <f>VLOOKUP(A62,Sheet1!$C$2:$E$83,3,FALSE)</f>
        <v>32700</v>
      </c>
      <c r="F62" s="244">
        <f t="shared" si="0"/>
        <v>0</v>
      </c>
      <c r="G62" s="260">
        <f t="shared" si="4"/>
        <v>0</v>
      </c>
      <c r="H62">
        <v>362571.06</v>
      </c>
      <c r="I62" s="246">
        <f>VLOOKUP(A62,Sheet1!$C$2:$F$83,4,FALSE)</f>
        <v>362571.06</v>
      </c>
      <c r="J62" s="244">
        <f t="shared" si="1"/>
        <v>0</v>
      </c>
      <c r="K62" s="260">
        <f t="shared" si="5"/>
        <v>0</v>
      </c>
      <c r="L62">
        <v>5.52</v>
      </c>
      <c r="M62" s="243">
        <f>VLOOKUP(A62,Sheet1!$C$2:$G$83,5,FALSE)</f>
        <v>5.74</v>
      </c>
      <c r="N62" s="244">
        <f t="shared" si="10"/>
        <v>-0.22000000000000064</v>
      </c>
      <c r="O62" s="260">
        <f t="shared" si="11"/>
        <v>-3.9855072499999998E-2</v>
      </c>
      <c r="P62">
        <v>180504</v>
      </c>
      <c r="Q62" s="243">
        <f>VLOOKUP(A62,Sheet1!$C$2:$H$83,6,FALSE)</f>
        <v>187665.3</v>
      </c>
      <c r="R62" s="244">
        <f t="shared" si="18"/>
        <v>-7161.2999999999884</v>
      </c>
      <c r="S62" s="260">
        <f t="shared" si="7"/>
        <v>-3.9673912999999998E-2</v>
      </c>
      <c r="T62" s="10"/>
      <c r="U62" t="s">
        <v>353</v>
      </c>
    </row>
    <row r="63" spans="1:37" s="53" customFormat="1">
      <c r="A63" s="298" t="str">
        <f>VLOOKUP(U63,Sheet1!$C$2:$C$83,1,FALSE)</f>
        <v>B4R2R50</v>
      </c>
      <c r="B63" t="s">
        <v>489</v>
      </c>
      <c r="C63" t="s">
        <v>404</v>
      </c>
      <c r="D63">
        <v>6140</v>
      </c>
      <c r="E63" s="243">
        <f>VLOOKUP(A63,Sheet1!$C$2:$E$83,3,FALSE)</f>
        <v>6140</v>
      </c>
      <c r="F63" s="244">
        <f t="shared" si="0"/>
        <v>0</v>
      </c>
      <c r="G63" s="260">
        <f t="shared" si="4"/>
        <v>0</v>
      </c>
      <c r="H63">
        <v>315035.32</v>
      </c>
      <c r="I63" s="246">
        <f>VLOOKUP(A63,Sheet1!$C$2:$F$83,4,FALSE)</f>
        <v>315035.32</v>
      </c>
      <c r="J63" s="244">
        <f t="shared" si="1"/>
        <v>0</v>
      </c>
      <c r="K63" s="260">
        <f t="shared" si="5"/>
        <v>0</v>
      </c>
      <c r="L63">
        <v>34.137771000000001</v>
      </c>
      <c r="M63" s="243">
        <f>VLOOKUP(A63,Sheet1!$C$2:$G$83,5,FALSE)</f>
        <v>34.380000000000003</v>
      </c>
      <c r="N63" s="244">
        <f t="shared" si="10"/>
        <v>-0.2422290000000018</v>
      </c>
      <c r="O63" s="260">
        <f t="shared" si="11"/>
        <v>-7.0956302000000004E-3</v>
      </c>
      <c r="P63">
        <v>209605.91</v>
      </c>
      <c r="Q63" s="243">
        <f>VLOOKUP(A63,Sheet1!$C$2:$H$83,6,FALSE)</f>
        <v>211078.48</v>
      </c>
      <c r="R63" s="244">
        <f t="shared" si="18"/>
        <v>-1472.570000000007</v>
      </c>
      <c r="S63" s="260">
        <f t="shared" si="7"/>
        <v>-7.0254221000000004E-3</v>
      </c>
      <c r="T63" s="10"/>
      <c r="U63" t="s">
        <v>403</v>
      </c>
    </row>
    <row r="64" spans="1:37" s="53" customFormat="1">
      <c r="A64" s="298" t="str">
        <f>VLOOKUP(U64,Sheet1!$C$2:$C$83,1,FALSE)</f>
        <v>B5BH372</v>
      </c>
      <c r="B64" t="s">
        <v>336</v>
      </c>
      <c r="C64" t="s">
        <v>490</v>
      </c>
      <c r="D64">
        <v>25300</v>
      </c>
      <c r="E64" s="243">
        <f>VLOOKUP(A64,Sheet1!$C$2:$E$83,3,FALSE)</f>
        <v>25300</v>
      </c>
      <c r="F64" s="244">
        <f t="shared" si="0"/>
        <v>0</v>
      </c>
      <c r="G64" s="260">
        <f t="shared" si="4"/>
        <v>0</v>
      </c>
      <c r="H64">
        <v>221139.71</v>
      </c>
      <c r="I64" s="246">
        <f>VLOOKUP(A64,Sheet1!$C$2:$F$83,4,FALSE)</f>
        <v>221139.71</v>
      </c>
      <c r="J64" s="244">
        <f t="shared" si="1"/>
        <v>0</v>
      </c>
      <c r="K64" s="260">
        <f t="shared" si="5"/>
        <v>0</v>
      </c>
      <c r="L64">
        <v>6.6769999999999996</v>
      </c>
      <c r="M64" s="243">
        <f>VLOOKUP(A64,Sheet1!$C$2:$G$83,5,FALSE)</f>
        <v>6.83</v>
      </c>
      <c r="N64" s="244">
        <f t="shared" si="10"/>
        <v>-0.15300000000000047</v>
      </c>
      <c r="O64" s="260">
        <f t="shared" si="11"/>
        <v>-2.2914482600000001E-2</v>
      </c>
      <c r="P64">
        <v>168928.1</v>
      </c>
      <c r="Q64" s="243">
        <f>VLOOKUP(A64,Sheet1!$C$2:$H$83,6,FALSE)</f>
        <v>172748.4</v>
      </c>
      <c r="R64" s="244">
        <f t="shared" si="18"/>
        <v>-3820.2999999999884</v>
      </c>
      <c r="S64" s="260">
        <f t="shared" si="7"/>
        <v>-2.2614946800000001E-2</v>
      </c>
      <c r="T64" s="10"/>
      <c r="U64" t="s">
        <v>337</v>
      </c>
    </row>
    <row r="65" spans="1:16378" s="53" customFormat="1">
      <c r="A65" s="298" t="str">
        <f>VLOOKUP(U65,Sheet1!$C$2:$C$83,1,FALSE)</f>
        <v>B61JC67</v>
      </c>
      <c r="B65" t="s">
        <v>491</v>
      </c>
      <c r="C65" t="s">
        <v>492</v>
      </c>
      <c r="D65">
        <v>26583</v>
      </c>
      <c r="E65" s="243">
        <f>VLOOKUP(A65,Sheet1!$C$2:$E$83,3,FALSE)</f>
        <v>26583</v>
      </c>
      <c r="F65" s="244">
        <f t="shared" si="0"/>
        <v>0</v>
      </c>
      <c r="G65" s="260">
        <f t="shared" si="4"/>
        <v>0</v>
      </c>
      <c r="H65">
        <v>269058.93</v>
      </c>
      <c r="I65" s="246">
        <f>VLOOKUP(A65,Sheet1!$C$2:$F$83,4,FALSE)</f>
        <v>269058.92</v>
      </c>
      <c r="J65" s="244">
        <f t="shared" si="1"/>
        <v>1.0000000009313226E-2</v>
      </c>
      <c r="K65" s="260">
        <f t="shared" si="5"/>
        <v>3.7200000000000002E-8</v>
      </c>
      <c r="L65">
        <v>6.1388629999999997</v>
      </c>
      <c r="M65" s="243">
        <f>VLOOKUP(A65,Sheet1!$C$2:$G$83,5,FALSE)</f>
        <v>6.15</v>
      </c>
      <c r="N65" s="244">
        <f t="shared" si="10"/>
        <v>-1.1137000000000619E-2</v>
      </c>
      <c r="O65" s="260">
        <f t="shared" si="11"/>
        <v>-1.8141796E-3</v>
      </c>
      <c r="P65">
        <v>163189.4</v>
      </c>
      <c r="Q65" s="243">
        <f>VLOOKUP(A65,Sheet1!$C$2:$H$83,6,FALSE)</f>
        <v>163575.97</v>
      </c>
      <c r="R65" s="244">
        <f t="shared" si="18"/>
        <v>-386.57000000000698</v>
      </c>
      <c r="S65" s="260">
        <f t="shared" si="7"/>
        <v>-2.3688426000000001E-3</v>
      </c>
      <c r="T65" s="10"/>
      <c r="U65" t="s">
        <v>412</v>
      </c>
    </row>
    <row r="66" spans="1:16378" s="53" customFormat="1">
      <c r="A66" s="298" t="str">
        <f>VLOOKUP(U66,Sheet1!$C$2:$C$83,1,FALSE)</f>
        <v>B6331J3</v>
      </c>
      <c r="B66" t="s">
        <v>286</v>
      </c>
      <c r="C66" t="s">
        <v>493</v>
      </c>
      <c r="D66">
        <v>22650</v>
      </c>
      <c r="E66" s="243">
        <f>VLOOKUP(A66,Sheet1!$C$2:$E$83,3,FALSE)</f>
        <v>22650</v>
      </c>
      <c r="F66" s="244">
        <f t="shared" si="0"/>
        <v>0</v>
      </c>
      <c r="G66" s="260">
        <f t="shared" si="4"/>
        <v>0</v>
      </c>
      <c r="H66">
        <v>760214</v>
      </c>
      <c r="I66" s="246">
        <f>VLOOKUP(A66,Sheet1!$C$2:$F$83,4,FALSE)</f>
        <v>760214</v>
      </c>
      <c r="J66" s="244">
        <f t="shared" si="1"/>
        <v>0</v>
      </c>
      <c r="K66" s="260">
        <f t="shared" si="5"/>
        <v>0</v>
      </c>
      <c r="L66">
        <v>35.99</v>
      </c>
      <c r="M66" s="243">
        <f>VLOOKUP(A66,Sheet1!$C$2:$G$83,5,FALSE)</f>
        <v>36.200000000000003</v>
      </c>
      <c r="N66" s="244">
        <f t="shared" si="10"/>
        <v>-0.21000000000000085</v>
      </c>
      <c r="O66" s="260">
        <f t="shared" si="11"/>
        <v>-5.8349541999999999E-3</v>
      </c>
      <c r="P66">
        <v>815173.5</v>
      </c>
      <c r="Q66" s="243">
        <f>VLOOKUP(A66,Sheet1!$C$2:$H$83,6,FALSE)</f>
        <v>819975.3</v>
      </c>
      <c r="R66" s="244">
        <f t="shared" si="18"/>
        <v>-4801.8000000000466</v>
      </c>
      <c r="S66" s="260">
        <f t="shared" si="7"/>
        <v>-5.8905251000000002E-3</v>
      </c>
      <c r="T66" s="10"/>
      <c r="U66" t="s">
        <v>287</v>
      </c>
    </row>
    <row r="67" spans="1:16378" s="53" customFormat="1">
      <c r="A67" s="298" t="str">
        <f>VLOOKUP(U67,Sheet1!$C$2:$C$83,1,FALSE)</f>
        <v>B292NQ7</v>
      </c>
      <c r="B67" t="s">
        <v>323</v>
      </c>
      <c r="C67" t="s">
        <v>494</v>
      </c>
      <c r="D67">
        <v>1200</v>
      </c>
      <c r="E67" s="243">
        <f>VLOOKUP(A67,Sheet1!$C$2:$E$83,3,FALSE)</f>
        <v>1200</v>
      </c>
      <c r="F67" s="244">
        <f t="shared" si="0"/>
        <v>0</v>
      </c>
      <c r="G67" s="260">
        <f t="shared" si="4"/>
        <v>0</v>
      </c>
      <c r="H67">
        <v>254419.8</v>
      </c>
      <c r="I67" s="246">
        <f>VLOOKUP(A67,Sheet1!$C$2:$F$83,4,FALSE)</f>
        <v>254419.8</v>
      </c>
      <c r="J67" s="244">
        <f t="shared" si="1"/>
        <v>0</v>
      </c>
      <c r="K67" s="260">
        <f t="shared" si="5"/>
        <v>0</v>
      </c>
      <c r="L67">
        <v>195.92</v>
      </c>
      <c r="M67" s="243">
        <f>VLOOKUP(A67,Sheet1!$C$2:$G$83,5,FALSE)</f>
        <v>195.92</v>
      </c>
      <c r="N67" s="244">
        <f t="shared" ref="N67:N72" si="19">L67-M67</f>
        <v>0</v>
      </c>
      <c r="O67" s="260">
        <f t="shared" ref="O67:O72" si="20">ROUND(N67/L67,10)</f>
        <v>0</v>
      </c>
      <c r="P67">
        <v>235104</v>
      </c>
      <c r="Q67" s="243">
        <f>VLOOKUP(A67,Sheet1!$C$2:$H$83,6,FALSE)</f>
        <v>235104</v>
      </c>
      <c r="R67" s="244">
        <f t="shared" si="18"/>
        <v>0</v>
      </c>
      <c r="S67" s="260">
        <f t="shared" si="7"/>
        <v>0</v>
      </c>
      <c r="T67" s="10"/>
      <c r="U67" t="s">
        <v>324</v>
      </c>
    </row>
    <row r="68" spans="1:16378" s="53" customFormat="1">
      <c r="A68" s="298" t="str">
        <f>VLOOKUP(U68,Sheet1!$C$2:$C$83,1,FALSE)</f>
        <v>B3WDPG8</v>
      </c>
      <c r="B68">
        <v>485785109</v>
      </c>
      <c r="C68" t="s">
        <v>495</v>
      </c>
      <c r="D68">
        <v>14500</v>
      </c>
      <c r="E68" s="243">
        <f>VLOOKUP(A68,Sheet1!$C$2:$E$83,3,FALSE)</f>
        <v>14500</v>
      </c>
      <c r="F68" s="244">
        <f t="shared" si="0"/>
        <v>0</v>
      </c>
      <c r="G68" s="260">
        <f t="shared" si="4"/>
        <v>0</v>
      </c>
      <c r="H68">
        <v>361805.45</v>
      </c>
      <c r="I68" s="246">
        <f>VLOOKUP(A68,Sheet1!$C$2:$F$83,4,FALSE)</f>
        <v>361805.45</v>
      </c>
      <c r="J68" s="244">
        <f t="shared" si="1"/>
        <v>0</v>
      </c>
      <c r="K68" s="260">
        <f t="shared" si="5"/>
        <v>0</v>
      </c>
      <c r="L68">
        <v>10.82</v>
      </c>
      <c r="M68" s="243">
        <f>VLOOKUP(A68,Sheet1!$C$2:$G$83,5,FALSE)</f>
        <v>11.09</v>
      </c>
      <c r="N68" s="244">
        <f t="shared" si="19"/>
        <v>-0.26999999999999957</v>
      </c>
      <c r="O68" s="260">
        <f t="shared" si="20"/>
        <v>-2.4953789300000001E-2</v>
      </c>
      <c r="P68">
        <v>156890</v>
      </c>
      <c r="Q68" s="243">
        <f>VLOOKUP(A68,Sheet1!$C$2:$H$83,6,FALSE)</f>
        <v>160834</v>
      </c>
      <c r="R68" s="244">
        <f t="shared" si="18"/>
        <v>-3944</v>
      </c>
      <c r="S68" s="260">
        <f t="shared" si="7"/>
        <v>-2.51386322E-2</v>
      </c>
      <c r="T68" s="10"/>
      <c r="U68" t="s">
        <v>342</v>
      </c>
    </row>
    <row r="69" spans="1:16378" s="53" customFormat="1">
      <c r="A69" s="298" t="str">
        <f>VLOOKUP(U69,Sheet1!$C$2:$C$83,1,FALSE)</f>
        <v>B8K7T65</v>
      </c>
      <c r="B69">
        <v>398438408</v>
      </c>
      <c r="C69" t="s">
        <v>496</v>
      </c>
      <c r="D69">
        <v>30100</v>
      </c>
      <c r="E69" s="243">
        <f>VLOOKUP(A69,Sheet1!$C$2:$E$83,3,FALSE)</f>
        <v>30100</v>
      </c>
      <c r="F69" s="244">
        <f t="shared" si="0"/>
        <v>0</v>
      </c>
      <c r="G69" s="260">
        <f t="shared" si="4"/>
        <v>0</v>
      </c>
      <c r="H69">
        <v>606060.09</v>
      </c>
      <c r="I69" s="246">
        <f>VLOOKUP(A69,Sheet1!$C$2:$F$83,4,FALSE)</f>
        <v>606060.09</v>
      </c>
      <c r="J69" s="244">
        <f t="shared" si="1"/>
        <v>0</v>
      </c>
      <c r="K69" s="260">
        <f t="shared" si="5"/>
        <v>0</v>
      </c>
      <c r="L69">
        <v>20.14</v>
      </c>
      <c r="M69" s="243">
        <f>VLOOKUP(A69,Sheet1!$C$2:$G$83,5,FALSE)</f>
        <v>20.14</v>
      </c>
      <c r="N69" s="244">
        <f t="shared" si="19"/>
        <v>0</v>
      </c>
      <c r="O69" s="260">
        <f t="shared" si="20"/>
        <v>0</v>
      </c>
      <c r="P69">
        <v>606214</v>
      </c>
      <c r="Q69" s="243">
        <f>VLOOKUP(A69,Sheet1!$C$2:$H$83,6,FALSE)</f>
        <v>606214</v>
      </c>
      <c r="R69" s="244">
        <f t="shared" si="18"/>
        <v>0</v>
      </c>
      <c r="S69" s="260">
        <f t="shared" si="7"/>
        <v>0</v>
      </c>
      <c r="T69" s="10"/>
      <c r="U69" t="s">
        <v>326</v>
      </c>
    </row>
    <row r="70" spans="1:16378" s="53" customFormat="1">
      <c r="A70" s="298" t="str">
        <f>VLOOKUP(U70,Sheet1!$C$2:$C$83,1,FALSE)</f>
        <v>B908F01</v>
      </c>
      <c r="B70" t="s">
        <v>290</v>
      </c>
      <c r="C70" t="s">
        <v>497</v>
      </c>
      <c r="D70">
        <v>3750</v>
      </c>
      <c r="E70" s="243">
        <f>VLOOKUP(A70,Sheet1!$C$2:$E$83,3,FALSE)</f>
        <v>3750</v>
      </c>
      <c r="F70" s="244">
        <f t="shared" si="0"/>
        <v>0</v>
      </c>
      <c r="G70" s="260">
        <f t="shared" si="4"/>
        <v>0</v>
      </c>
      <c r="H70">
        <v>561371.31999999995</v>
      </c>
      <c r="I70" s="246">
        <f>VLOOKUP(A70,Sheet1!$C$2:$F$83,4,FALSE)</f>
        <v>577337.63</v>
      </c>
      <c r="J70" s="244">
        <f t="shared" si="1"/>
        <v>-15966.310000000056</v>
      </c>
      <c r="K70" s="260">
        <f t="shared" si="5"/>
        <v>-2.8441620399999999E-2</v>
      </c>
      <c r="L70">
        <v>261.64</v>
      </c>
      <c r="M70" s="243">
        <f>VLOOKUP(A70,Sheet1!$C$2:$G$83,5,FALSE)</f>
        <v>261.64</v>
      </c>
      <c r="N70" s="244">
        <f t="shared" si="19"/>
        <v>0</v>
      </c>
      <c r="O70" s="260">
        <f t="shared" si="20"/>
        <v>0</v>
      </c>
      <c r="P70">
        <v>981150</v>
      </c>
      <c r="Q70" s="243">
        <f>VLOOKUP(A70,Sheet1!$C$2:$H$83,6,FALSE)</f>
        <v>981150</v>
      </c>
      <c r="R70" s="244">
        <f t="shared" si="18"/>
        <v>0</v>
      </c>
      <c r="S70" s="260">
        <f t="shared" si="7"/>
        <v>0</v>
      </c>
      <c r="T70" s="10"/>
      <c r="U70" t="s">
        <v>291</v>
      </c>
    </row>
    <row r="71" spans="1:16378" s="53" customFormat="1">
      <c r="A71" s="298" t="str">
        <f>VLOOKUP(U71,Sheet1!$C$2:$C$83,1,FALSE)</f>
        <v>B94G471</v>
      </c>
      <c r="B71" t="s">
        <v>333</v>
      </c>
      <c r="C71" t="s">
        <v>498</v>
      </c>
      <c r="D71">
        <v>1600</v>
      </c>
      <c r="E71" s="243">
        <f>VLOOKUP(A71,Sheet1!$C$2:$E$83,3,FALSE)</f>
        <v>1600</v>
      </c>
      <c r="F71" s="244">
        <f t="shared" si="0"/>
        <v>0</v>
      </c>
      <c r="G71" s="260">
        <f t="shared" si="4"/>
        <v>0</v>
      </c>
      <c r="H71">
        <v>258693.6</v>
      </c>
      <c r="I71" s="246">
        <f>VLOOKUP(A71,Sheet1!$C$2:$F$83,4,FALSE)</f>
        <v>258693.6</v>
      </c>
      <c r="J71" s="244">
        <f t="shared" si="1"/>
        <v>0</v>
      </c>
      <c r="K71" s="260">
        <f t="shared" si="5"/>
        <v>0</v>
      </c>
      <c r="L71">
        <v>136</v>
      </c>
      <c r="M71" s="243">
        <f>VLOOKUP(A71,Sheet1!$C$2:$G$83,5,FALSE)</f>
        <v>136</v>
      </c>
      <c r="N71" s="244">
        <f t="shared" si="19"/>
        <v>0</v>
      </c>
      <c r="O71" s="260">
        <f t="shared" si="20"/>
        <v>0</v>
      </c>
      <c r="P71">
        <v>217600</v>
      </c>
      <c r="Q71" s="243">
        <f>VLOOKUP(A71,Sheet1!$C$2:$H$83,6,FALSE)</f>
        <v>217600</v>
      </c>
      <c r="R71" s="244">
        <f t="shared" si="18"/>
        <v>0</v>
      </c>
      <c r="S71" s="260">
        <f t="shared" si="7"/>
        <v>0</v>
      </c>
      <c r="T71" s="10"/>
      <c r="U71" t="s">
        <v>334</v>
      </c>
    </row>
    <row r="72" spans="1:16378" s="53" customFormat="1">
      <c r="A72" s="298" t="str">
        <f>VLOOKUP(U72,Sheet1!$C$2:$C$83,1,FALSE)</f>
        <v>BG804F6</v>
      </c>
      <c r="B72" t="s">
        <v>296</v>
      </c>
      <c r="C72" t="s">
        <v>499</v>
      </c>
      <c r="D72">
        <v>64500</v>
      </c>
      <c r="E72" s="243">
        <f>VLOOKUP(A72,Sheet1!$C$2:$E$83,3,FALSE)</f>
        <v>64500</v>
      </c>
      <c r="F72" s="244">
        <f t="shared" ref="F72" si="21">D72-E72</f>
        <v>0</v>
      </c>
      <c r="G72" s="260">
        <f t="shared" ref="G72" si="22">ROUND(F72/D72,10)</f>
        <v>0</v>
      </c>
      <c r="H72">
        <v>319326.59999999998</v>
      </c>
      <c r="I72" s="246">
        <f>VLOOKUP(A72,Sheet1!$C$2:$F$83,4,FALSE)</f>
        <v>319326.59999999998</v>
      </c>
      <c r="J72" s="244">
        <f t="shared" ref="J72" si="23">H72-I72</f>
        <v>0</v>
      </c>
      <c r="K72" s="260">
        <f t="shared" ref="K72" si="24">ROUND(J72/H72,10)</f>
        <v>0</v>
      </c>
      <c r="L72">
        <v>2.2999999999999998</v>
      </c>
      <c r="M72" s="243">
        <f>VLOOKUP(A72,Sheet1!$C$2:$G$83,5,FALSE)</f>
        <v>2.2999999999999998</v>
      </c>
      <c r="N72" s="244">
        <f t="shared" si="19"/>
        <v>0</v>
      </c>
      <c r="O72" s="260">
        <f t="shared" si="20"/>
        <v>0</v>
      </c>
      <c r="P72">
        <v>148350</v>
      </c>
      <c r="Q72" s="243">
        <f>VLOOKUP(A72,Sheet1!$C$2:$H$83,6,FALSE)</f>
        <v>148350</v>
      </c>
      <c r="R72" s="244">
        <f t="shared" ref="R72" si="25">P72-Q72</f>
        <v>0</v>
      </c>
      <c r="S72" s="260">
        <f t="shared" ref="S72" si="26">ROUND(R72/P72,10)</f>
        <v>0</v>
      </c>
      <c r="T72" s="10"/>
      <c r="U72" t="s">
        <v>297</v>
      </c>
    </row>
    <row r="73" spans="1:16378" s="53" customFormat="1">
      <c r="A73" s="298" t="str">
        <f>VLOOKUP(U73,Sheet1!$C$2:$C$83,1,FALSE)</f>
        <v>BJFSR88</v>
      </c>
      <c r="B73" t="s">
        <v>370</v>
      </c>
      <c r="C73" t="s">
        <v>500</v>
      </c>
      <c r="D73">
        <v>10800</v>
      </c>
      <c r="E73" s="243">
        <f>VLOOKUP(A73,Sheet1!$C$2:$E$83,3,FALSE)</f>
        <v>10800</v>
      </c>
      <c r="F73" s="244">
        <f t="shared" ref="F73:F74" si="27">D73-E73</f>
        <v>0</v>
      </c>
      <c r="G73" s="260">
        <f t="shared" ref="G73:G74" si="28">ROUND(F73/D73,10)</f>
        <v>0</v>
      </c>
      <c r="H73">
        <v>748879.18</v>
      </c>
      <c r="I73" s="246">
        <f>VLOOKUP(A73,Sheet1!$C$2:$F$83,4,FALSE)</f>
        <v>748879.18</v>
      </c>
      <c r="J73" s="244">
        <f t="shared" ref="J73:J74" si="29">H73-I73</f>
        <v>0</v>
      </c>
      <c r="K73" s="260">
        <f t="shared" ref="K73:K74" si="30">ROUND(J73/H73,10)</f>
        <v>0</v>
      </c>
      <c r="L73">
        <v>47.45</v>
      </c>
      <c r="M73" s="243">
        <f>VLOOKUP(A73,Sheet1!$C$2:$G$83,5,FALSE)</f>
        <v>47.45</v>
      </c>
      <c r="N73" s="244">
        <f t="shared" ref="N73:N74" si="31">L73-M73</f>
        <v>0</v>
      </c>
      <c r="O73" s="260">
        <f t="shared" ref="O73:O74" si="32">ROUND(N73/L73,10)</f>
        <v>0</v>
      </c>
      <c r="P73">
        <v>512460</v>
      </c>
      <c r="Q73" s="243">
        <f>VLOOKUP(A73,Sheet1!$C$2:$H$83,6,FALSE)</f>
        <v>512460</v>
      </c>
      <c r="R73" s="244">
        <f t="shared" ref="R73:R74" si="33">P73-Q73</f>
        <v>0</v>
      </c>
      <c r="S73" s="260">
        <f t="shared" ref="S73:S74" si="34">ROUND(R73/P73,10)</f>
        <v>0</v>
      </c>
      <c r="T73" s="10"/>
      <c r="U73" t="s">
        <v>371</v>
      </c>
    </row>
    <row r="74" spans="1:16378" s="53" customFormat="1">
      <c r="A74" s="298" t="str">
        <f>VLOOKUP(U74,Sheet1!$C$2:$C$83,1,FALSE)</f>
        <v>BV9G6B8</v>
      </c>
      <c r="B74" t="s">
        <v>301</v>
      </c>
      <c r="C74" t="s">
        <v>501</v>
      </c>
      <c r="D74">
        <v>3000</v>
      </c>
      <c r="E74" s="243">
        <f>VLOOKUP(A74,Sheet1!$C$2:$E$83,3,FALSE)</f>
        <v>3000</v>
      </c>
      <c r="F74" s="244">
        <f t="shared" si="27"/>
        <v>0</v>
      </c>
      <c r="G74" s="260">
        <f t="shared" si="28"/>
        <v>0</v>
      </c>
      <c r="H74">
        <v>350347.5</v>
      </c>
      <c r="I74" s="246">
        <f>VLOOKUP(A74,Sheet1!$C$2:$F$83,4,FALSE)</f>
        <v>350347.5</v>
      </c>
      <c r="J74" s="244">
        <f t="shared" si="29"/>
        <v>0</v>
      </c>
      <c r="K74" s="260">
        <f t="shared" si="30"/>
        <v>0</v>
      </c>
      <c r="L74">
        <v>112.61</v>
      </c>
      <c r="M74" s="243">
        <f>VLOOKUP(A74,Sheet1!$C$2:$G$83,5,FALSE)</f>
        <v>112.61</v>
      </c>
      <c r="N74" s="244">
        <f t="shared" si="31"/>
        <v>0</v>
      </c>
      <c r="O74" s="260">
        <f t="shared" si="32"/>
        <v>0</v>
      </c>
      <c r="P74">
        <v>337830</v>
      </c>
      <c r="Q74" s="243">
        <f>VLOOKUP(A74,Sheet1!$C$2:$H$83,6,FALSE)</f>
        <v>337830</v>
      </c>
      <c r="R74" s="244">
        <f t="shared" si="33"/>
        <v>0</v>
      </c>
      <c r="S74" s="260">
        <f t="shared" si="34"/>
        <v>0</v>
      </c>
      <c r="T74" s="10"/>
      <c r="U74" t="s">
        <v>302</v>
      </c>
    </row>
    <row r="75" spans="1:16378" s="53" customFormat="1">
      <c r="A75" s="298" t="str">
        <f>VLOOKUP(U75,Sheet1!$C$2:$C$83,1,FALSE)</f>
        <v>BWSW5D9</v>
      </c>
      <c r="B75" t="s">
        <v>502</v>
      </c>
      <c r="C75" t="s">
        <v>411</v>
      </c>
      <c r="D75">
        <v>116536</v>
      </c>
      <c r="E75" s="243">
        <f>VLOOKUP(A75,Sheet1!$C$2:$E$83,3,FALSE)</f>
        <v>116536</v>
      </c>
      <c r="F75" s="244">
        <f t="shared" ref="F75" si="35">D75-E75</f>
        <v>0</v>
      </c>
      <c r="G75" s="260">
        <f t="shared" ref="G75" si="36">ROUND(F75/D75,10)</f>
        <v>0</v>
      </c>
      <c r="H75">
        <v>256211.3</v>
      </c>
      <c r="I75" s="246">
        <f>VLOOKUP(A75,Sheet1!$C$2:$F$83,4,FALSE)</f>
        <v>256211.3</v>
      </c>
      <c r="J75" s="244">
        <f t="shared" ref="J75" si="37">H75-I75</f>
        <v>0</v>
      </c>
      <c r="K75" s="260">
        <f t="shared" ref="K75" si="38">ROUND(J75/H75,10)</f>
        <v>0</v>
      </c>
      <c r="L75">
        <v>1.0802689999999999</v>
      </c>
      <c r="M75" s="243">
        <f>VLOOKUP(A75,Sheet1!$C$2:$G$83,5,FALSE)</f>
        <v>1.08</v>
      </c>
      <c r="N75" s="244">
        <f t="shared" ref="N75" si="39">L75-M75</f>
        <v>2.6899999999985269E-4</v>
      </c>
      <c r="O75" s="260">
        <f t="shared" ref="O75" si="40">ROUND(N75/L75,10)</f>
        <v>2.4901209999999999E-4</v>
      </c>
      <c r="P75">
        <v>125890.17</v>
      </c>
      <c r="Q75" s="243">
        <f>VLOOKUP(A75,Sheet1!$C$2:$H$83,6,FALSE)</f>
        <v>126188.39</v>
      </c>
      <c r="R75" s="244">
        <f t="shared" ref="R75" si="41">P75-Q75</f>
        <v>-298.22000000000116</v>
      </c>
      <c r="S75" s="260">
        <f t="shared" ref="S75" si="42">ROUND(R75/P75,10)</f>
        <v>-2.3688902999999999E-3</v>
      </c>
      <c r="T75" s="10"/>
      <c r="U75" t="s">
        <v>410</v>
      </c>
    </row>
    <row r="76" spans="1:16378" s="53" customFormat="1">
      <c r="A76" s="298"/>
      <c r="B76"/>
      <c r="C76"/>
      <c r="D76"/>
      <c r="E76" s="243"/>
      <c r="F76" s="244"/>
      <c r="G76" s="260"/>
      <c r="H76"/>
      <c r="I76" s="246"/>
      <c r="J76" s="244"/>
      <c r="K76" s="260"/>
      <c r="L76"/>
      <c r="M76" s="243"/>
      <c r="N76" s="244"/>
      <c r="O76" s="260"/>
      <c r="P76"/>
      <c r="Q76" s="243"/>
      <c r="R76" s="244"/>
      <c r="S76" s="260"/>
      <c r="T76" s="10"/>
      <c r="U76"/>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43">SUM(D3:D78)</f>
        <v>1395437</v>
      </c>
      <c r="E79" s="254">
        <f t="shared" si="43"/>
        <v>1395437</v>
      </c>
      <c r="F79" s="255">
        <f t="shared" si="43"/>
        <v>0</v>
      </c>
      <c r="G79" s="291">
        <f t="shared" si="4"/>
        <v>0</v>
      </c>
      <c r="H79" s="253">
        <f>SUM(H3:H77)</f>
        <v>31435254.080000009</v>
      </c>
      <c r="I79" s="254">
        <f>SUM(I3:I77)</f>
        <v>31327165.920000006</v>
      </c>
      <c r="J79" s="255">
        <f t="shared" si="43"/>
        <v>108088.16</v>
      </c>
      <c r="K79" s="292">
        <f>ROUND(J79/H79,10)</f>
        <v>3.4384376000000001E-3</v>
      </c>
      <c r="L79" s="253">
        <f>SUM(L3:L78)</f>
        <v>4305.5034480000004</v>
      </c>
      <c r="M79" s="254">
        <f t="shared" si="43"/>
        <v>4317.6499999999996</v>
      </c>
      <c r="N79" s="255">
        <f t="shared" si="43"/>
        <v>-12.146551999999993</v>
      </c>
      <c r="O79" s="292">
        <f>ROUND(N79/L79,10)</f>
        <v>-2.8211688E-3</v>
      </c>
      <c r="P79" s="253">
        <f t="shared" si="43"/>
        <v>30448924.020000003</v>
      </c>
      <c r="Q79" s="254">
        <f t="shared" si="43"/>
        <v>30533266.439999994</v>
      </c>
      <c r="R79" s="255">
        <f t="shared" si="43"/>
        <v>-84342.419999999969</v>
      </c>
      <c r="S79" s="321">
        <f t="shared" si="43"/>
        <v>-0.27167048249999998</v>
      </c>
    </row>
    <row r="80" spans="1:16378" ht="14.25" thickTop="1" thickBot="1">
      <c r="H80" s="256"/>
      <c r="I80" s="256"/>
    </row>
    <row r="81" spans="1:9" ht="13.5" thickBot="1">
      <c r="A81" s="151" t="s">
        <v>83</v>
      </c>
      <c r="B81" s="282"/>
      <c r="C81" s="152"/>
      <c r="D81" s="257"/>
      <c r="E81" s="257"/>
      <c r="F81" s="257"/>
      <c r="G81" s="257"/>
      <c r="H81" s="258"/>
      <c r="I81" s="259"/>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D13" sqref="D13"/>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276</v>
      </c>
      <c r="C4">
        <v>300400.78000000003</v>
      </c>
      <c r="D4">
        <v>297589.65000000002</v>
      </c>
      <c r="E4" s="80">
        <f>C4-D4</f>
        <v>2811.1300000000047</v>
      </c>
      <c r="F4" s="269">
        <f>ROUND(E4/C4,10)</f>
        <v>9.3579318000000002E-3</v>
      </c>
      <c r="G4" s="81"/>
    </row>
    <row r="5" spans="1:16384" ht="13.9" customHeight="1">
      <c r="A5" t="s">
        <v>503</v>
      </c>
      <c r="B5" t="s">
        <v>504</v>
      </c>
      <c r="C5">
        <v>10741.13</v>
      </c>
      <c r="D5">
        <v>10766.58</v>
      </c>
      <c r="E5" s="80">
        <f t="shared" ref="E5:E16" si="0">C5-D5</f>
        <v>-25.450000000000728</v>
      </c>
      <c r="F5" s="269">
        <f t="shared" ref="F5:F18" si="1">ROUND(E5/C5,10)</f>
        <v>-2.3693969E-3</v>
      </c>
      <c r="G5" s="81"/>
    </row>
    <row r="6" spans="1:16384" ht="13.9" customHeight="1">
      <c r="A6" t="s">
        <v>505</v>
      </c>
      <c r="B6" t="s">
        <v>506</v>
      </c>
      <c r="C6">
        <v>33996.160000000003</v>
      </c>
      <c r="D6">
        <v>34234.99</v>
      </c>
      <c r="E6" s="80">
        <f t="shared" si="0"/>
        <v>-238.82999999999447</v>
      </c>
      <c r="F6" s="269">
        <f t="shared" si="1"/>
        <v>-7.0252051999999997E-3</v>
      </c>
      <c r="G6" s="81"/>
    </row>
    <row r="7" spans="1:16384" ht="13.9" customHeight="1">
      <c r="A7" t="s">
        <v>507</v>
      </c>
      <c r="B7" t="s">
        <v>508</v>
      </c>
      <c r="C7">
        <v>697.36</v>
      </c>
      <c r="D7">
        <v>700.95</v>
      </c>
      <c r="E7" s="80">
        <f t="shared" si="0"/>
        <v>-3.5900000000000318</v>
      </c>
      <c r="F7" s="269">
        <f t="shared" si="1"/>
        <v>-5.1479867E-3</v>
      </c>
      <c r="G7" s="81"/>
    </row>
    <row r="8" spans="1:16384" ht="12.75">
      <c r="A8" t="s">
        <v>509</v>
      </c>
      <c r="B8" t="s">
        <v>510</v>
      </c>
      <c r="C8">
        <v>22277.69</v>
      </c>
      <c r="D8">
        <v>22310.92</v>
      </c>
      <c r="E8" s="80">
        <f t="shared" si="0"/>
        <v>-33.229999999999563</v>
      </c>
      <c r="F8" s="269">
        <f t="shared" si="1"/>
        <v>-1.4916268000000001E-3</v>
      </c>
    </row>
    <row r="9" spans="1:16384" ht="12.75">
      <c r="A9" t="s">
        <v>511</v>
      </c>
      <c r="B9" t="s">
        <v>512</v>
      </c>
      <c r="C9">
        <v>111770.85</v>
      </c>
      <c r="D9">
        <v>112212.61</v>
      </c>
      <c r="E9" s="80">
        <f t="shared" si="0"/>
        <v>-441.75999999999476</v>
      </c>
      <c r="F9" s="269">
        <f t="shared" si="1"/>
        <v>-3.9523722000000001E-3</v>
      </c>
      <c r="G9" s="72"/>
    </row>
    <row r="10" spans="1:16384" ht="12.75">
      <c r="A10" t="s">
        <v>513</v>
      </c>
      <c r="B10" t="s">
        <v>514</v>
      </c>
      <c r="C10">
        <v>12307.1</v>
      </c>
      <c r="D10">
        <v>12426.26</v>
      </c>
      <c r="E10" s="80">
        <f>C10-D10</f>
        <v>-119.15999999999985</v>
      </c>
      <c r="F10" s="269">
        <f t="shared" si="1"/>
        <v>-9.6822160000000004E-3</v>
      </c>
      <c r="G10" s="72"/>
    </row>
    <row r="11" spans="1:16384" ht="12.75">
      <c r="A11" t="s">
        <v>515</v>
      </c>
      <c r="B11" t="s">
        <v>516</v>
      </c>
      <c r="C11">
        <v>21154.06</v>
      </c>
      <c r="D11">
        <v>21217.67</v>
      </c>
      <c r="E11" s="80">
        <f>C11-D11</f>
        <v>-63.609999999996944</v>
      </c>
      <c r="F11" s="269">
        <f t="shared" si="1"/>
        <v>-3.0069877999999999E-3</v>
      </c>
      <c r="G11" s="72"/>
    </row>
    <row r="12" spans="1:16384" ht="12.75">
      <c r="A12" t="s">
        <v>517</v>
      </c>
      <c r="B12" t="s">
        <v>518</v>
      </c>
      <c r="C12">
        <v>5792.71</v>
      </c>
      <c r="D12">
        <v>5802.29</v>
      </c>
      <c r="E12" s="80">
        <f>C12-D12</f>
        <v>-9.5799999999999272</v>
      </c>
      <c r="F12" s="269">
        <f>ROUND(E12/C12,10)</f>
        <v>-1.6538028000000001E-3</v>
      </c>
      <c r="G12" s="72"/>
    </row>
    <row r="13" spans="1:16384" ht="12.75">
      <c r="A13" t="s">
        <v>519</v>
      </c>
      <c r="B13" t="s">
        <v>520</v>
      </c>
      <c r="C13">
        <v>-2811.13</v>
      </c>
      <c r="D13">
        <v>0</v>
      </c>
      <c r="E13" s="80">
        <f t="shared" si="0"/>
        <v>-2811.13</v>
      </c>
      <c r="F13" s="269">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516326.71000000008</v>
      </c>
      <c r="D18" s="85">
        <f>SUM(D4:D17)</f>
        <v>517261.92</v>
      </c>
      <c r="E18" s="85">
        <f>SUM(E4:E17)</f>
        <v>-935.20999999998185</v>
      </c>
      <c r="F18" s="269">
        <f t="shared" si="1"/>
        <v>-1.8112757E-3</v>
      </c>
    </row>
    <row r="19" spans="2:6" ht="12.75" thickTop="1"/>
    <row r="21" spans="2:6">
      <c r="B21" s="70"/>
      <c r="C21" s="79"/>
      <c r="D21" s="86"/>
      <c r="E21" s="77"/>
      <c r="F21" s="77"/>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48" activePane="bottomRight" state="frozen"/>
      <selection pane="topRight" activeCell="E1" sqref="E1"/>
      <selection pane="bottomLeft" activeCell="A2" sqref="A2"/>
      <selection pane="bottomRight" activeCell="D56" sqref="D56"/>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277</v>
      </c>
      <c r="B2" t="s">
        <v>519</v>
      </c>
      <c r="C2">
        <v>705015105</v>
      </c>
      <c r="D2" t="s">
        <v>444</v>
      </c>
      <c r="E2">
        <v>43579</v>
      </c>
      <c r="F2">
        <v>43579</v>
      </c>
      <c r="G2" s="267">
        <f>E2-F2</f>
        <v>0</v>
      </c>
      <c r="H2" s="283">
        <f>ROUND(G2/E2,10)</f>
        <v>0</v>
      </c>
      <c r="I2">
        <v>7582.22</v>
      </c>
      <c r="J2">
        <v>7582.22</v>
      </c>
      <c r="K2" s="267">
        <f>I2-J2</f>
        <v>0</v>
      </c>
      <c r="L2" s="283">
        <f>ROUND(K2/I2,10)</f>
        <v>0</v>
      </c>
      <c r="M2">
        <v>0</v>
      </c>
      <c r="N2">
        <v>0</v>
      </c>
      <c r="O2" s="267">
        <f>M2-N2</f>
        <v>0</v>
      </c>
      <c r="P2" s="283" t="e">
        <f>ROUND(O2/M2,10)</f>
        <v>#DIV/0!</v>
      </c>
      <c r="Q2">
        <v>0</v>
      </c>
      <c r="R2">
        <v>0</v>
      </c>
      <c r="S2" s="267">
        <f>Q2-R2</f>
        <v>0</v>
      </c>
      <c r="T2" s="283" t="e">
        <f>ROUND(S2/Q2,10)</f>
        <v>#DIV/0!</v>
      </c>
      <c r="U2" s="159"/>
      <c r="V2" s="261"/>
      <c r="W2" s="261"/>
      <c r="X2" s="261"/>
    </row>
    <row r="3" spans="1:24" s="70" customFormat="1" ht="12.75">
      <c r="A3" t="s">
        <v>277</v>
      </c>
      <c r="B3" t="s">
        <v>507</v>
      </c>
      <c r="C3" t="s">
        <v>439</v>
      </c>
      <c r="D3" t="s">
        <v>440</v>
      </c>
      <c r="E3">
        <v>5497</v>
      </c>
      <c r="F3">
        <v>5497</v>
      </c>
      <c r="G3" s="267">
        <f t="shared" ref="G3" si="0">E3-F3</f>
        <v>0</v>
      </c>
      <c r="H3" s="283">
        <f t="shared" ref="H3" si="1">ROUND(G3/E3,10)</f>
        <v>0</v>
      </c>
      <c r="I3">
        <v>0</v>
      </c>
      <c r="J3">
        <v>0</v>
      </c>
      <c r="K3" s="267">
        <f t="shared" ref="K3" si="2">I3-J3</f>
        <v>0</v>
      </c>
      <c r="L3" s="283" t="e">
        <f t="shared" ref="L3" si="3">ROUND(K3/I3,10)</f>
        <v>#DIV/0!</v>
      </c>
      <c r="M3">
        <v>0</v>
      </c>
      <c r="N3">
        <v>0</v>
      </c>
      <c r="O3" s="267">
        <f t="shared" ref="O3:O57" si="4">M3-N3</f>
        <v>0</v>
      </c>
      <c r="P3" s="283" t="e">
        <f t="shared" ref="P3:P57" si="5">ROUND(O3/M3,10)</f>
        <v>#DIV/0!</v>
      </c>
      <c r="Q3">
        <v>0</v>
      </c>
      <c r="R3">
        <v>0</v>
      </c>
      <c r="S3" s="267">
        <f t="shared" ref="S3:S57" si="6">Q3-R3</f>
        <v>0</v>
      </c>
      <c r="T3" s="283" t="e">
        <f t="shared" ref="T3:T57" si="7">ROUND(S3/Q3,10)</f>
        <v>#DIV/0!</v>
      </c>
      <c r="U3" s="159"/>
    </row>
    <row r="4" spans="1:24" s="70" customFormat="1" ht="12.75">
      <c r="A4" t="s">
        <v>277</v>
      </c>
      <c r="B4" t="s">
        <v>507</v>
      </c>
      <c r="C4">
        <v>599933900</v>
      </c>
      <c r="D4" t="s">
        <v>446</v>
      </c>
      <c r="E4">
        <v>3050</v>
      </c>
      <c r="F4">
        <v>3050</v>
      </c>
      <c r="G4" s="267">
        <f t="shared" ref="G4:G5" si="8">E4-F4</f>
        <v>0</v>
      </c>
      <c r="H4" s="283">
        <f t="shared" ref="H4:H5" si="9">ROUND(G4/E4,10)</f>
        <v>0</v>
      </c>
      <c r="I4">
        <v>0</v>
      </c>
      <c r="J4">
        <v>0</v>
      </c>
      <c r="K4" s="267">
        <f t="shared" ref="K4:K20" si="10">I4-J4</f>
        <v>0</v>
      </c>
      <c r="L4" s="283" t="e">
        <f t="shared" ref="L4:L20" si="11">ROUND(K4/I4,10)</f>
        <v>#DIV/0!</v>
      </c>
      <c r="M4">
        <v>0</v>
      </c>
      <c r="N4">
        <v>0</v>
      </c>
      <c r="O4" s="267">
        <f t="shared" si="4"/>
        <v>0</v>
      </c>
      <c r="P4" s="283" t="e">
        <f t="shared" si="5"/>
        <v>#DIV/0!</v>
      </c>
      <c r="Q4">
        <v>0</v>
      </c>
      <c r="R4">
        <v>0</v>
      </c>
      <c r="S4" s="267">
        <f t="shared" si="6"/>
        <v>0</v>
      </c>
      <c r="T4" s="283" t="e">
        <f t="shared" si="7"/>
        <v>#DIV/0!</v>
      </c>
      <c r="U4" s="159"/>
    </row>
    <row r="5" spans="1:24" s="70" customFormat="1" ht="12.75">
      <c r="A5" t="s">
        <v>277</v>
      </c>
      <c r="B5" t="s">
        <v>507</v>
      </c>
      <c r="C5" t="s">
        <v>439</v>
      </c>
      <c r="D5" t="s">
        <v>440</v>
      </c>
      <c r="E5">
        <v>5497</v>
      </c>
      <c r="F5">
        <v>5497</v>
      </c>
      <c r="G5" s="267">
        <f t="shared" si="8"/>
        <v>0</v>
      </c>
      <c r="H5" s="283">
        <f t="shared" si="9"/>
        <v>0</v>
      </c>
      <c r="I5">
        <v>0</v>
      </c>
      <c r="J5">
        <v>0</v>
      </c>
      <c r="K5" s="267">
        <f t="shared" si="10"/>
        <v>0</v>
      </c>
      <c r="L5" s="283" t="e">
        <f t="shared" si="11"/>
        <v>#DIV/0!</v>
      </c>
      <c r="M5">
        <v>0</v>
      </c>
      <c r="N5">
        <v>0</v>
      </c>
      <c r="O5" s="267">
        <f t="shared" si="4"/>
        <v>0</v>
      </c>
      <c r="P5" s="283" t="e">
        <f t="shared" si="5"/>
        <v>#DIV/0!</v>
      </c>
      <c r="Q5">
        <v>0</v>
      </c>
      <c r="R5">
        <v>0</v>
      </c>
      <c r="S5" s="267">
        <f t="shared" si="6"/>
        <v>0</v>
      </c>
      <c r="T5" s="283" t="e">
        <f t="shared" si="7"/>
        <v>#DIV/0!</v>
      </c>
      <c r="U5" s="159"/>
    </row>
    <row r="6" spans="1:24" s="70" customFormat="1" ht="12.75">
      <c r="A6" t="s">
        <v>277</v>
      </c>
      <c r="B6" t="s">
        <v>507</v>
      </c>
      <c r="C6">
        <v>403187909</v>
      </c>
      <c r="D6" t="s">
        <v>448</v>
      </c>
      <c r="E6">
        <v>15175</v>
      </c>
      <c r="F6">
        <v>15175</v>
      </c>
      <c r="G6" s="267">
        <f t="shared" ref="G6:G19" si="12">E6-F6</f>
        <v>0</v>
      </c>
      <c r="H6" s="283">
        <f t="shared" ref="H6:H19"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75">
      <c r="A7" t="s">
        <v>277</v>
      </c>
      <c r="B7" t="s">
        <v>521</v>
      </c>
      <c r="C7">
        <v>124765108</v>
      </c>
      <c r="D7" t="s">
        <v>452</v>
      </c>
      <c r="E7">
        <v>30350</v>
      </c>
      <c r="F7">
        <v>30350</v>
      </c>
      <c r="G7" s="267">
        <f t="shared" si="12"/>
        <v>0</v>
      </c>
      <c r="H7" s="283">
        <f t="shared" si="13"/>
        <v>0</v>
      </c>
      <c r="I7">
        <v>2406.73</v>
      </c>
      <c r="J7">
        <v>2406.73</v>
      </c>
      <c r="K7" s="267">
        <f t="shared" si="10"/>
        <v>0</v>
      </c>
      <c r="L7" s="283">
        <f t="shared" si="11"/>
        <v>0</v>
      </c>
      <c r="M7">
        <v>0</v>
      </c>
      <c r="N7">
        <v>0</v>
      </c>
      <c r="O7" s="267">
        <f t="shared" si="4"/>
        <v>0</v>
      </c>
      <c r="P7" s="283" t="e">
        <f t="shared" si="5"/>
        <v>#DIV/0!</v>
      </c>
      <c r="Q7">
        <v>-61.21</v>
      </c>
      <c r="R7">
        <v>-61.21</v>
      </c>
      <c r="S7" s="267">
        <f t="shared" si="6"/>
        <v>0</v>
      </c>
      <c r="T7" s="283">
        <f t="shared" si="7"/>
        <v>0</v>
      </c>
      <c r="U7" s="159"/>
    </row>
    <row r="8" spans="1:24" s="70" customFormat="1" ht="12.75">
      <c r="A8" t="s">
        <v>277</v>
      </c>
      <c r="B8" t="s">
        <v>511</v>
      </c>
      <c r="C8">
        <v>698604006</v>
      </c>
      <c r="D8" t="s">
        <v>453</v>
      </c>
      <c r="E8">
        <v>8000</v>
      </c>
      <c r="F8">
        <v>8000</v>
      </c>
      <c r="G8" s="267">
        <f t="shared" si="12"/>
        <v>0</v>
      </c>
      <c r="H8" s="283">
        <f t="shared" si="13"/>
        <v>0</v>
      </c>
      <c r="I8">
        <v>1891.08</v>
      </c>
      <c r="J8">
        <v>1891.08</v>
      </c>
      <c r="K8" s="267">
        <f t="shared" si="10"/>
        <v>0</v>
      </c>
      <c r="L8" s="283">
        <f t="shared" si="11"/>
        <v>0</v>
      </c>
      <c r="M8">
        <v>0</v>
      </c>
      <c r="N8">
        <v>0</v>
      </c>
      <c r="O8" s="267">
        <f t="shared" si="4"/>
        <v>0</v>
      </c>
      <c r="P8" s="283" t="e">
        <f t="shared" si="5"/>
        <v>#DIV/0!</v>
      </c>
      <c r="Q8">
        <v>35.65</v>
      </c>
      <c r="R8">
        <v>35.65</v>
      </c>
      <c r="S8" s="267">
        <f t="shared" si="6"/>
        <v>0</v>
      </c>
      <c r="T8" s="283">
        <f t="shared" si="7"/>
        <v>0</v>
      </c>
      <c r="U8" s="159"/>
    </row>
    <row r="9" spans="1:24" s="70" customFormat="1" ht="12.75">
      <c r="A9" t="s">
        <v>277</v>
      </c>
      <c r="B9" t="s">
        <v>507</v>
      </c>
      <c r="C9">
        <v>403197908</v>
      </c>
      <c r="D9" t="s">
        <v>373</v>
      </c>
      <c r="E9">
        <v>1495</v>
      </c>
      <c r="F9">
        <v>1495</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277</v>
      </c>
      <c r="B10" t="s">
        <v>507</v>
      </c>
      <c r="C10">
        <v>403197908</v>
      </c>
      <c r="D10" t="s">
        <v>373</v>
      </c>
      <c r="E10">
        <v>1930</v>
      </c>
      <c r="F10">
        <v>1930</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277</v>
      </c>
      <c r="B11" t="s">
        <v>507</v>
      </c>
      <c r="C11">
        <v>403197908</v>
      </c>
      <c r="D11" t="s">
        <v>373</v>
      </c>
      <c r="E11">
        <v>2330</v>
      </c>
      <c r="F11">
        <v>2330</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277</v>
      </c>
      <c r="B12" t="s">
        <v>507</v>
      </c>
      <c r="C12">
        <v>474184900</v>
      </c>
      <c r="D12" t="s">
        <v>379</v>
      </c>
      <c r="E12">
        <v>3329</v>
      </c>
      <c r="F12">
        <v>3329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277</v>
      </c>
      <c r="B13" t="s">
        <v>507</v>
      </c>
      <c r="C13">
        <v>474184900</v>
      </c>
      <c r="D13" t="s">
        <v>379</v>
      </c>
      <c r="E13">
        <v>4299</v>
      </c>
      <c r="F13">
        <v>4299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277</v>
      </c>
      <c r="B14" t="s">
        <v>507</v>
      </c>
      <c r="C14">
        <v>474184900</v>
      </c>
      <c r="D14" t="s">
        <v>379</v>
      </c>
      <c r="E14">
        <v>5099</v>
      </c>
      <c r="F14">
        <v>5099</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277</v>
      </c>
      <c r="B15" t="s">
        <v>507</v>
      </c>
      <c r="C15">
        <v>533004909</v>
      </c>
      <c r="D15" t="s">
        <v>457</v>
      </c>
      <c r="E15">
        <v>4379</v>
      </c>
      <c r="F15">
        <v>4379</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277</v>
      </c>
      <c r="B16" t="s">
        <v>507</v>
      </c>
      <c r="C16">
        <v>533004909</v>
      </c>
      <c r="D16" t="s">
        <v>457</v>
      </c>
      <c r="E16">
        <v>6807</v>
      </c>
      <c r="F16">
        <v>6807</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277</v>
      </c>
      <c r="B17" t="s">
        <v>507</v>
      </c>
      <c r="C17">
        <v>545831901</v>
      </c>
      <c r="D17" t="s">
        <v>376</v>
      </c>
      <c r="E17">
        <v>6185</v>
      </c>
      <c r="F17">
        <v>6185</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277</v>
      </c>
      <c r="B18" t="s">
        <v>507</v>
      </c>
      <c r="C18">
        <v>575035902</v>
      </c>
      <c r="D18" t="s">
        <v>522</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277</v>
      </c>
      <c r="B19" t="s">
        <v>507</v>
      </c>
      <c r="C19">
        <v>575035902</v>
      </c>
      <c r="D19" t="s">
        <v>522</v>
      </c>
      <c r="E19">
        <v>16586</v>
      </c>
      <c r="F19">
        <v>16586</v>
      </c>
      <c r="G19" s="267">
        <f t="shared" si="12"/>
        <v>0</v>
      </c>
      <c r="H19" s="283">
        <f t="shared" si="13"/>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277</v>
      </c>
      <c r="B20" t="s">
        <v>507</v>
      </c>
      <c r="C20">
        <v>575035902</v>
      </c>
      <c r="D20" t="s">
        <v>522</v>
      </c>
      <c r="E20">
        <v>21421</v>
      </c>
      <c r="F20">
        <v>21421</v>
      </c>
      <c r="G20" s="267">
        <f t="shared" ref="G20" si="14">E20-F20</f>
        <v>0</v>
      </c>
      <c r="H20" s="283">
        <f t="shared" ref="H20" si="15">ROUND(G20/E20,10)</f>
        <v>0</v>
      </c>
      <c r="I20">
        <v>0</v>
      </c>
      <c r="J20">
        <v>0</v>
      </c>
      <c r="K20" s="267">
        <f t="shared" si="10"/>
        <v>0</v>
      </c>
      <c r="L20" s="283" t="e">
        <f t="shared" si="11"/>
        <v>#DIV/0!</v>
      </c>
      <c r="M20">
        <v>0</v>
      </c>
      <c r="N20">
        <v>0</v>
      </c>
      <c r="O20" s="267">
        <f t="shared" si="4"/>
        <v>0</v>
      </c>
      <c r="P20" s="283" t="e">
        <f t="shared" si="5"/>
        <v>#DIV/0!</v>
      </c>
      <c r="Q20">
        <v>0</v>
      </c>
      <c r="R20">
        <v>0</v>
      </c>
      <c r="S20" s="267">
        <f t="shared" si="6"/>
        <v>0</v>
      </c>
      <c r="T20" s="283" t="e">
        <f t="shared" si="7"/>
        <v>#DIV/0!</v>
      </c>
      <c r="U20" s="159"/>
    </row>
    <row r="21" spans="1:21" s="70" customFormat="1" ht="12.75">
      <c r="A21" t="s">
        <v>277</v>
      </c>
      <c r="B21" t="s">
        <v>511</v>
      </c>
      <c r="C21">
        <v>605460005</v>
      </c>
      <c r="D21" t="s">
        <v>458</v>
      </c>
      <c r="E21">
        <v>32500</v>
      </c>
      <c r="F21">
        <v>32500</v>
      </c>
      <c r="G21" s="267">
        <f t="shared" ref="G21:G57" si="16">E21-F21</f>
        <v>0</v>
      </c>
      <c r="H21" s="283">
        <f t="shared" ref="H21:H57" si="17">ROUND(G21/E21,10)</f>
        <v>0</v>
      </c>
      <c r="I21">
        <v>4811.03</v>
      </c>
      <c r="J21">
        <v>4811.03</v>
      </c>
      <c r="K21" s="267">
        <f t="shared" ref="K21:K57" si="18">I21-J21</f>
        <v>0</v>
      </c>
      <c r="L21" s="283">
        <f t="shared" ref="L21:L57" si="19">ROUND(K21/I21,10)</f>
        <v>0</v>
      </c>
      <c r="M21">
        <v>0</v>
      </c>
      <c r="N21">
        <v>0</v>
      </c>
      <c r="O21" s="267">
        <f t="shared" si="4"/>
        <v>0</v>
      </c>
      <c r="P21" s="283" t="e">
        <f t="shared" si="5"/>
        <v>#DIV/0!</v>
      </c>
      <c r="Q21">
        <v>5.79</v>
      </c>
      <c r="R21">
        <v>5.79</v>
      </c>
      <c r="S21" s="267">
        <f t="shared" si="6"/>
        <v>0</v>
      </c>
      <c r="T21" s="283">
        <f t="shared" si="7"/>
        <v>0</v>
      </c>
      <c r="U21" s="159"/>
    </row>
    <row r="22" spans="1:21" s="70" customFormat="1" ht="12.75">
      <c r="A22" t="s">
        <v>277</v>
      </c>
      <c r="B22" t="s">
        <v>503</v>
      </c>
      <c r="C22">
        <v>618549901</v>
      </c>
      <c r="D22" t="s">
        <v>406</v>
      </c>
      <c r="E22">
        <v>2567</v>
      </c>
      <c r="F22">
        <v>2567</v>
      </c>
      <c r="G22" s="267">
        <f t="shared" si="16"/>
        <v>0</v>
      </c>
      <c r="H22" s="283">
        <f t="shared" si="17"/>
        <v>0</v>
      </c>
      <c r="I22">
        <v>2458.29</v>
      </c>
      <c r="J22">
        <v>2458.29</v>
      </c>
      <c r="K22" s="267">
        <f t="shared" si="18"/>
        <v>0</v>
      </c>
      <c r="L22" s="283">
        <f t="shared" si="19"/>
        <v>0</v>
      </c>
      <c r="M22">
        <v>0</v>
      </c>
      <c r="N22">
        <v>0</v>
      </c>
      <c r="O22" s="267">
        <f t="shared" si="4"/>
        <v>0</v>
      </c>
      <c r="P22" s="283" t="e">
        <f t="shared" si="5"/>
        <v>#DIV/0!</v>
      </c>
      <c r="Q22">
        <v>-146.72999999999999</v>
      </c>
      <c r="R22">
        <v>-146.72999999999999</v>
      </c>
      <c r="S22" s="267">
        <f t="shared" si="6"/>
        <v>0</v>
      </c>
      <c r="T22" s="283">
        <f t="shared" si="7"/>
        <v>0</v>
      </c>
      <c r="U22" s="159"/>
    </row>
    <row r="23" spans="1:21" s="70" customFormat="1" ht="12.75">
      <c r="A23" t="s">
        <v>277</v>
      </c>
      <c r="B23" t="s">
        <v>511</v>
      </c>
      <c r="C23">
        <v>649926003</v>
      </c>
      <c r="D23" t="s">
        <v>386</v>
      </c>
      <c r="E23">
        <v>5800</v>
      </c>
      <c r="F23">
        <v>5800</v>
      </c>
      <c r="G23" s="267">
        <f t="shared" si="16"/>
        <v>0</v>
      </c>
      <c r="H23" s="283">
        <f t="shared" si="17"/>
        <v>0</v>
      </c>
      <c r="I23">
        <v>4292.92</v>
      </c>
      <c r="J23">
        <v>4292.92</v>
      </c>
      <c r="K23" s="267">
        <f t="shared" si="18"/>
        <v>0</v>
      </c>
      <c r="L23" s="283">
        <f t="shared" si="19"/>
        <v>0</v>
      </c>
      <c r="M23">
        <v>0</v>
      </c>
      <c r="N23">
        <v>0</v>
      </c>
      <c r="O23" s="267">
        <f t="shared" si="4"/>
        <v>0</v>
      </c>
      <c r="P23" s="283" t="e">
        <f t="shared" si="5"/>
        <v>#DIV/0!</v>
      </c>
      <c r="Q23">
        <v>5.17</v>
      </c>
      <c r="R23">
        <v>5.17</v>
      </c>
      <c r="S23" s="267">
        <f t="shared" si="6"/>
        <v>0</v>
      </c>
      <c r="T23" s="283">
        <f t="shared" si="7"/>
        <v>0</v>
      </c>
      <c r="U23" s="159"/>
    </row>
    <row r="24" spans="1:21" s="70" customFormat="1" ht="12.75">
      <c r="A24" t="s">
        <v>277</v>
      </c>
      <c r="B24" t="s">
        <v>511</v>
      </c>
      <c r="C24">
        <v>664068004</v>
      </c>
      <c r="D24" t="s">
        <v>460</v>
      </c>
      <c r="E24">
        <v>5039</v>
      </c>
      <c r="F24">
        <v>5039</v>
      </c>
      <c r="G24" s="267">
        <f t="shared" si="16"/>
        <v>0</v>
      </c>
      <c r="H24" s="283">
        <f t="shared" si="17"/>
        <v>0</v>
      </c>
      <c r="I24">
        <v>2797.24</v>
      </c>
      <c r="J24">
        <v>2797.24</v>
      </c>
      <c r="K24" s="267">
        <f t="shared" si="18"/>
        <v>0</v>
      </c>
      <c r="L24" s="283">
        <f t="shared" si="19"/>
        <v>0</v>
      </c>
      <c r="M24">
        <v>0</v>
      </c>
      <c r="N24">
        <v>0</v>
      </c>
      <c r="O24" s="267">
        <f t="shared" si="4"/>
        <v>0</v>
      </c>
      <c r="P24" s="283" t="e">
        <f t="shared" si="5"/>
        <v>#DIV/0!</v>
      </c>
      <c r="Q24">
        <v>3.37</v>
      </c>
      <c r="R24">
        <v>3.37</v>
      </c>
      <c r="S24" s="267">
        <f t="shared" si="6"/>
        <v>0</v>
      </c>
      <c r="T24" s="283">
        <f t="shared" si="7"/>
        <v>0</v>
      </c>
      <c r="U24" s="159"/>
    </row>
    <row r="25" spans="1:21" s="70" customFormat="1" ht="12.75">
      <c r="A25" t="s">
        <v>277</v>
      </c>
      <c r="B25" t="s">
        <v>511</v>
      </c>
      <c r="C25">
        <v>665942009</v>
      </c>
      <c r="D25" t="s">
        <v>461</v>
      </c>
      <c r="E25">
        <v>9946</v>
      </c>
      <c r="F25">
        <v>9946</v>
      </c>
      <c r="G25" s="267">
        <f t="shared" si="16"/>
        <v>0</v>
      </c>
      <c r="H25" s="283">
        <f t="shared" si="17"/>
        <v>0</v>
      </c>
      <c r="I25">
        <v>3864.85</v>
      </c>
      <c r="J25">
        <v>3864.85</v>
      </c>
      <c r="K25" s="267">
        <f t="shared" si="18"/>
        <v>0</v>
      </c>
      <c r="L25" s="283">
        <f t="shared" si="19"/>
        <v>0</v>
      </c>
      <c r="M25">
        <v>0</v>
      </c>
      <c r="N25">
        <v>0</v>
      </c>
      <c r="O25" s="267">
        <f t="shared" si="4"/>
        <v>0</v>
      </c>
      <c r="P25" s="283" t="e">
        <f t="shared" si="5"/>
        <v>#DIV/0!</v>
      </c>
      <c r="Q25">
        <v>4.6500000000000004</v>
      </c>
      <c r="R25">
        <v>4.6500000000000004</v>
      </c>
      <c r="S25" s="267">
        <f t="shared" si="6"/>
        <v>0</v>
      </c>
      <c r="T25" s="283">
        <f t="shared" si="7"/>
        <v>0</v>
      </c>
      <c r="U25" s="159"/>
    </row>
    <row r="26" spans="1:21" s="70" customFormat="1" ht="12.75">
      <c r="A26" t="s">
        <v>277</v>
      </c>
      <c r="B26" t="s">
        <v>511</v>
      </c>
      <c r="C26">
        <v>666114004</v>
      </c>
      <c r="D26" t="s">
        <v>390</v>
      </c>
      <c r="E26">
        <v>22800</v>
      </c>
      <c r="F26">
        <v>22800</v>
      </c>
      <c r="G26" s="267">
        <f t="shared" si="16"/>
        <v>0</v>
      </c>
      <c r="H26" s="283">
        <f t="shared" si="17"/>
        <v>0</v>
      </c>
      <c r="I26">
        <v>8648.75</v>
      </c>
      <c r="J26">
        <v>8648.75</v>
      </c>
      <c r="K26" s="267">
        <f t="shared" si="18"/>
        <v>0</v>
      </c>
      <c r="L26" s="283">
        <f t="shared" si="19"/>
        <v>0</v>
      </c>
      <c r="M26">
        <v>0</v>
      </c>
      <c r="N26">
        <v>0</v>
      </c>
      <c r="O26" s="267">
        <f t="shared" si="4"/>
        <v>0</v>
      </c>
      <c r="P26" s="283" t="e">
        <f t="shared" si="5"/>
        <v>#DIV/0!</v>
      </c>
      <c r="Q26">
        <v>10.41</v>
      </c>
      <c r="R26">
        <v>10.41</v>
      </c>
      <c r="S26" s="267">
        <f t="shared" si="6"/>
        <v>0</v>
      </c>
      <c r="T26" s="283">
        <f t="shared" si="7"/>
        <v>0</v>
      </c>
      <c r="U26" s="159"/>
    </row>
    <row r="27" spans="1:21" s="70" customFormat="1" ht="12.75">
      <c r="A27" t="s">
        <v>277</v>
      </c>
      <c r="B27" t="s">
        <v>507</v>
      </c>
      <c r="C27">
        <v>588950907</v>
      </c>
      <c r="D27" t="s">
        <v>378</v>
      </c>
      <c r="E27">
        <v>26729</v>
      </c>
      <c r="F27">
        <v>26729</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277</v>
      </c>
      <c r="B28" t="s">
        <v>507</v>
      </c>
      <c r="C28">
        <v>588950907</v>
      </c>
      <c r="D28" t="s">
        <v>378</v>
      </c>
      <c r="E28">
        <v>26729</v>
      </c>
      <c r="F28">
        <v>26729</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75">
      <c r="A29" t="s">
        <v>277</v>
      </c>
      <c r="B29" t="s">
        <v>511</v>
      </c>
      <c r="C29">
        <v>635640006</v>
      </c>
      <c r="D29" t="s">
        <v>393</v>
      </c>
      <c r="E29">
        <v>8245</v>
      </c>
      <c r="F29">
        <v>8245</v>
      </c>
      <c r="G29" s="267">
        <f t="shared" si="16"/>
        <v>0</v>
      </c>
      <c r="H29" s="283">
        <f t="shared" si="17"/>
        <v>0</v>
      </c>
      <c r="I29">
        <v>5492.34</v>
      </c>
      <c r="J29">
        <v>5492.34</v>
      </c>
      <c r="K29" s="267">
        <f t="shared" si="18"/>
        <v>0</v>
      </c>
      <c r="L29" s="283">
        <f t="shared" si="19"/>
        <v>0</v>
      </c>
      <c r="M29">
        <v>0</v>
      </c>
      <c r="N29">
        <v>0</v>
      </c>
      <c r="O29" s="267">
        <f t="shared" si="4"/>
        <v>0</v>
      </c>
      <c r="P29" s="283" t="e">
        <f t="shared" si="5"/>
        <v>#DIV/0!</v>
      </c>
      <c r="Q29">
        <v>6.62</v>
      </c>
      <c r="R29">
        <v>6.62</v>
      </c>
      <c r="S29" s="267">
        <f t="shared" si="6"/>
        <v>0</v>
      </c>
      <c r="T29" s="283">
        <f t="shared" si="7"/>
        <v>0</v>
      </c>
      <c r="U29" s="159"/>
    </row>
    <row r="30" spans="1:21" s="70" customFormat="1" ht="12.75">
      <c r="A30" t="s">
        <v>277</v>
      </c>
      <c r="B30" t="s">
        <v>511</v>
      </c>
      <c r="C30">
        <v>686930009</v>
      </c>
      <c r="D30" t="s">
        <v>462</v>
      </c>
      <c r="E30">
        <v>2581</v>
      </c>
      <c r="F30">
        <v>2581</v>
      </c>
      <c r="G30" s="267">
        <f t="shared" si="16"/>
        <v>0</v>
      </c>
      <c r="H30" s="283">
        <f t="shared" si="17"/>
        <v>0</v>
      </c>
      <c r="I30">
        <v>2149.14</v>
      </c>
      <c r="J30">
        <v>2149.14</v>
      </c>
      <c r="K30" s="267">
        <f t="shared" si="18"/>
        <v>0</v>
      </c>
      <c r="L30" s="283">
        <f t="shared" si="19"/>
        <v>0</v>
      </c>
      <c r="M30">
        <v>0</v>
      </c>
      <c r="N30">
        <v>0</v>
      </c>
      <c r="O30" s="267">
        <f t="shared" si="4"/>
        <v>0</v>
      </c>
      <c r="P30" s="283" t="e">
        <f t="shared" si="5"/>
        <v>#DIV/0!</v>
      </c>
      <c r="Q30">
        <v>2.59</v>
      </c>
      <c r="R30">
        <v>2.59</v>
      </c>
      <c r="S30" s="267">
        <f t="shared" si="6"/>
        <v>0</v>
      </c>
      <c r="T30" s="283">
        <f t="shared" si="7"/>
        <v>0</v>
      </c>
      <c r="U30" s="159"/>
    </row>
    <row r="31" spans="1:21" s="70" customFormat="1" ht="12.75">
      <c r="A31" t="s">
        <v>277</v>
      </c>
      <c r="B31" t="s">
        <v>519</v>
      </c>
      <c r="C31">
        <v>861012102</v>
      </c>
      <c r="D31" t="s">
        <v>523</v>
      </c>
      <c r="E31">
        <v>24600</v>
      </c>
      <c r="F31">
        <v>24600</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277</v>
      </c>
      <c r="B32" t="s">
        <v>519</v>
      </c>
      <c r="C32">
        <v>861012102</v>
      </c>
      <c r="D32" t="s">
        <v>523</v>
      </c>
      <c r="E32">
        <v>31600</v>
      </c>
      <c r="F32">
        <v>31600</v>
      </c>
      <c r="G32" s="267">
        <f t="shared" si="16"/>
        <v>0</v>
      </c>
      <c r="H32" s="283">
        <f t="shared" si="17"/>
        <v>0</v>
      </c>
      <c r="I32">
        <v>0</v>
      </c>
      <c r="J32">
        <v>0</v>
      </c>
      <c r="K32" s="267">
        <f t="shared" si="18"/>
        <v>0</v>
      </c>
      <c r="L32" s="283" t="e">
        <f t="shared" si="19"/>
        <v>#DIV/0!</v>
      </c>
      <c r="M32">
        <v>0</v>
      </c>
      <c r="N32">
        <v>0</v>
      </c>
      <c r="O32" s="267">
        <f t="shared" si="4"/>
        <v>0</v>
      </c>
      <c r="P32" s="283" t="e">
        <f t="shared" si="5"/>
        <v>#DIV/0!</v>
      </c>
      <c r="Q32">
        <v>0</v>
      </c>
      <c r="R32">
        <v>0</v>
      </c>
      <c r="S32" s="267">
        <f t="shared" si="6"/>
        <v>0</v>
      </c>
      <c r="T32" s="283" t="e">
        <f t="shared" si="7"/>
        <v>#DIV/0!</v>
      </c>
      <c r="U32" s="159"/>
    </row>
    <row r="33" spans="1:21" s="70" customFormat="1" ht="12.75">
      <c r="A33" t="s">
        <v>277</v>
      </c>
      <c r="B33" t="s">
        <v>519</v>
      </c>
      <c r="C33">
        <v>861012102</v>
      </c>
      <c r="D33" t="s">
        <v>523</v>
      </c>
      <c r="E33">
        <v>31600</v>
      </c>
      <c r="F33">
        <v>31600</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277</v>
      </c>
      <c r="B34" t="s">
        <v>519</v>
      </c>
      <c r="C34">
        <v>861012102</v>
      </c>
      <c r="D34" t="s">
        <v>523</v>
      </c>
      <c r="E34">
        <v>31600</v>
      </c>
      <c r="F34">
        <v>31600</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277</v>
      </c>
      <c r="B35" t="s">
        <v>519</v>
      </c>
      <c r="C35">
        <v>861012102</v>
      </c>
      <c r="D35" t="s">
        <v>523</v>
      </c>
      <c r="E35">
        <v>31600</v>
      </c>
      <c r="F35">
        <v>31600</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277</v>
      </c>
      <c r="B36" t="s">
        <v>519</v>
      </c>
      <c r="C36">
        <v>803054204</v>
      </c>
      <c r="D36" t="s">
        <v>465</v>
      </c>
      <c r="E36">
        <v>3900</v>
      </c>
      <c r="F36">
        <v>3900</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75">
      <c r="A37" t="s">
        <v>277</v>
      </c>
      <c r="B37" t="s">
        <v>519</v>
      </c>
      <c r="C37">
        <v>803054204</v>
      </c>
      <c r="D37" t="s">
        <v>465</v>
      </c>
      <c r="E37">
        <v>5050</v>
      </c>
      <c r="F37">
        <v>5050</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75">
      <c r="A38" t="s">
        <v>277</v>
      </c>
      <c r="B38" t="s">
        <v>519</v>
      </c>
      <c r="C38">
        <v>803054204</v>
      </c>
      <c r="D38" t="s">
        <v>465</v>
      </c>
      <c r="E38">
        <v>8380</v>
      </c>
      <c r="F38">
        <v>8380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277</v>
      </c>
      <c r="B39" t="s">
        <v>505</v>
      </c>
      <c r="C39">
        <v>712459908</v>
      </c>
      <c r="D39" t="s">
        <v>400</v>
      </c>
      <c r="E39">
        <v>3260</v>
      </c>
      <c r="F39">
        <v>3260</v>
      </c>
      <c r="G39" s="267">
        <f t="shared" si="16"/>
        <v>0</v>
      </c>
      <c r="H39" s="283">
        <f t="shared" si="17"/>
        <v>0</v>
      </c>
      <c r="I39">
        <v>0</v>
      </c>
      <c r="J39">
        <v>0</v>
      </c>
      <c r="K39" s="267">
        <f t="shared" si="18"/>
        <v>0</v>
      </c>
      <c r="L39" s="283" t="e">
        <f t="shared" si="19"/>
        <v>#DIV/0!</v>
      </c>
      <c r="M39">
        <v>0</v>
      </c>
      <c r="N39">
        <v>0</v>
      </c>
      <c r="O39" s="267">
        <f t="shared" si="4"/>
        <v>0</v>
      </c>
      <c r="P39" s="283" t="e">
        <f t="shared" si="5"/>
        <v>#DIV/0!</v>
      </c>
      <c r="Q39">
        <v>0</v>
      </c>
      <c r="R39">
        <v>0</v>
      </c>
      <c r="S39" s="267">
        <f t="shared" si="6"/>
        <v>0</v>
      </c>
      <c r="T39" s="283" t="e">
        <f t="shared" si="7"/>
        <v>#DIV/0!</v>
      </c>
      <c r="U39" s="159"/>
    </row>
    <row r="40" spans="1:21" s="70" customFormat="1" ht="12.75">
      <c r="A40" t="s">
        <v>277</v>
      </c>
      <c r="B40" t="s">
        <v>505</v>
      </c>
      <c r="C40">
        <v>712459908</v>
      </c>
      <c r="D40" t="s">
        <v>400</v>
      </c>
      <c r="E40">
        <v>1781</v>
      </c>
      <c r="F40">
        <v>1781</v>
      </c>
      <c r="G40" s="267">
        <f t="shared" ref="G40:G49" si="20">E40-F40</f>
        <v>0</v>
      </c>
      <c r="H40" s="283">
        <f t="shared" ref="H40:H49" si="21">ROUND(G40/E40,10)</f>
        <v>0</v>
      </c>
      <c r="I40">
        <v>0</v>
      </c>
      <c r="J40">
        <v>0</v>
      </c>
      <c r="K40" s="267">
        <f t="shared" ref="K40:K49" si="22">I40-J40</f>
        <v>0</v>
      </c>
      <c r="L40" s="283" t="e">
        <f t="shared" ref="L40:L49" si="23">ROUND(K40/I40,10)</f>
        <v>#DIV/0!</v>
      </c>
      <c r="M40">
        <v>0</v>
      </c>
      <c r="N40">
        <v>0</v>
      </c>
      <c r="O40" s="267">
        <f t="shared" ref="O40:O49" si="24">M40-N40</f>
        <v>0</v>
      </c>
      <c r="P40" s="283" t="e">
        <f t="shared" ref="P40:P49" si="25">ROUND(O40/M40,10)</f>
        <v>#DIV/0!</v>
      </c>
      <c r="Q40">
        <v>0</v>
      </c>
      <c r="R40">
        <v>0</v>
      </c>
      <c r="S40" s="267">
        <f t="shared" ref="S40:S49" si="26">Q40-R40</f>
        <v>0</v>
      </c>
      <c r="T40" s="283" t="e">
        <f t="shared" ref="T40:T49" si="27">ROUND(S40/Q40,10)</f>
        <v>#DIV/0!</v>
      </c>
      <c r="U40" s="159"/>
    </row>
    <row r="41" spans="1:21" s="70" customFormat="1" ht="12.75">
      <c r="A41" t="s">
        <v>277</v>
      </c>
      <c r="B41" t="s">
        <v>511</v>
      </c>
      <c r="C41">
        <v>661650903</v>
      </c>
      <c r="D41" t="s">
        <v>475</v>
      </c>
      <c r="E41">
        <v>8616</v>
      </c>
      <c r="F41">
        <v>8616</v>
      </c>
      <c r="G41" s="267">
        <f t="shared" si="20"/>
        <v>0</v>
      </c>
      <c r="H41" s="283">
        <f t="shared" si="21"/>
        <v>0</v>
      </c>
      <c r="I41">
        <v>2471.17</v>
      </c>
      <c r="J41">
        <v>2471.17</v>
      </c>
      <c r="K41" s="267">
        <f t="shared" si="22"/>
        <v>0</v>
      </c>
      <c r="L41" s="283">
        <f t="shared" si="23"/>
        <v>0</v>
      </c>
      <c r="M41">
        <v>0</v>
      </c>
      <c r="N41">
        <v>0</v>
      </c>
      <c r="O41" s="267">
        <f t="shared" si="24"/>
        <v>0</v>
      </c>
      <c r="P41" s="283" t="e">
        <f t="shared" si="25"/>
        <v>#DIV/0!</v>
      </c>
      <c r="Q41">
        <v>2.97</v>
      </c>
      <c r="R41">
        <v>2.97</v>
      </c>
      <c r="S41" s="267">
        <f t="shared" si="26"/>
        <v>0</v>
      </c>
      <c r="T41" s="283">
        <f t="shared" si="27"/>
        <v>0</v>
      </c>
      <c r="U41" s="159"/>
    </row>
    <row r="42" spans="1:21" s="70" customFormat="1" ht="12.75">
      <c r="A42" t="s">
        <v>277</v>
      </c>
      <c r="B42" t="s">
        <v>507</v>
      </c>
      <c r="C42" t="s">
        <v>481</v>
      </c>
      <c r="D42" t="s">
        <v>482</v>
      </c>
      <c r="E42">
        <v>2852</v>
      </c>
      <c r="F42">
        <v>2852</v>
      </c>
      <c r="G42" s="267">
        <f t="shared" si="20"/>
        <v>0</v>
      </c>
      <c r="H42" s="283">
        <f t="shared" si="21"/>
        <v>0</v>
      </c>
      <c r="I42">
        <v>0</v>
      </c>
      <c r="J42">
        <v>0</v>
      </c>
      <c r="K42" s="267">
        <f t="shared" si="22"/>
        <v>0</v>
      </c>
      <c r="L42" s="283" t="e">
        <f t="shared" si="23"/>
        <v>#DIV/0!</v>
      </c>
      <c r="M42">
        <v>0</v>
      </c>
      <c r="N42">
        <v>0</v>
      </c>
      <c r="O42" s="267">
        <f t="shared" si="24"/>
        <v>0</v>
      </c>
      <c r="P42" s="283" t="e">
        <f t="shared" si="25"/>
        <v>#DIV/0!</v>
      </c>
      <c r="Q42">
        <v>0</v>
      </c>
      <c r="R42">
        <v>0</v>
      </c>
      <c r="S42" s="267">
        <f t="shared" si="26"/>
        <v>0</v>
      </c>
      <c r="T42" s="283" t="e">
        <f t="shared" si="27"/>
        <v>#DIV/0!</v>
      </c>
      <c r="U42" s="159"/>
    </row>
    <row r="43" spans="1:21" s="70" customFormat="1" ht="12.75">
      <c r="A43" t="s">
        <v>277</v>
      </c>
      <c r="B43" t="s">
        <v>507</v>
      </c>
      <c r="C43" t="s">
        <v>481</v>
      </c>
      <c r="D43" t="s">
        <v>482</v>
      </c>
      <c r="E43">
        <v>3682</v>
      </c>
      <c r="F43">
        <v>3682</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75">
      <c r="A44" t="s">
        <v>277</v>
      </c>
      <c r="B44" t="s">
        <v>507</v>
      </c>
      <c r="C44" t="s">
        <v>481</v>
      </c>
      <c r="D44" t="s">
        <v>482</v>
      </c>
      <c r="E44">
        <v>8805</v>
      </c>
      <c r="F44">
        <v>8805</v>
      </c>
      <c r="G44" s="267">
        <f t="shared" si="20"/>
        <v>0</v>
      </c>
      <c r="H44" s="283">
        <f t="shared" si="21"/>
        <v>0</v>
      </c>
      <c r="I44">
        <v>0</v>
      </c>
      <c r="J44">
        <v>0</v>
      </c>
      <c r="K44" s="267">
        <f t="shared" si="22"/>
        <v>0</v>
      </c>
      <c r="L44" s="283" t="e">
        <f t="shared" si="23"/>
        <v>#DIV/0!</v>
      </c>
      <c r="M44">
        <v>0</v>
      </c>
      <c r="N44">
        <v>0</v>
      </c>
      <c r="O44" s="267">
        <f t="shared" si="24"/>
        <v>0</v>
      </c>
      <c r="P44" s="283" t="e">
        <f t="shared" si="25"/>
        <v>#DIV/0!</v>
      </c>
      <c r="Q44">
        <v>0</v>
      </c>
      <c r="R44">
        <v>0</v>
      </c>
      <c r="S44" s="267">
        <f t="shared" si="26"/>
        <v>0</v>
      </c>
      <c r="T44" s="283" t="e">
        <f t="shared" si="27"/>
        <v>#DIV/0!</v>
      </c>
      <c r="U44" s="159"/>
    </row>
    <row r="45" spans="1:21" s="70" customFormat="1" ht="12.75">
      <c r="A45" t="s">
        <v>277</v>
      </c>
      <c r="B45" t="s">
        <v>515</v>
      </c>
      <c r="C45" t="s">
        <v>483</v>
      </c>
      <c r="D45" t="s">
        <v>398</v>
      </c>
      <c r="E45">
        <v>18532</v>
      </c>
      <c r="F45">
        <v>18532</v>
      </c>
      <c r="G45" s="267">
        <f t="shared" si="20"/>
        <v>0</v>
      </c>
      <c r="H45" s="283">
        <f t="shared" si="21"/>
        <v>0</v>
      </c>
      <c r="I45">
        <v>5586.25</v>
      </c>
      <c r="J45">
        <v>5586.25</v>
      </c>
      <c r="K45" s="267">
        <f t="shared" si="22"/>
        <v>0</v>
      </c>
      <c r="L45" s="283">
        <f t="shared" si="23"/>
        <v>0</v>
      </c>
      <c r="M45">
        <v>0</v>
      </c>
      <c r="N45">
        <v>0</v>
      </c>
      <c r="O45" s="267">
        <f t="shared" si="24"/>
        <v>0</v>
      </c>
      <c r="P45" s="283" t="e">
        <f t="shared" si="25"/>
        <v>#DIV/0!</v>
      </c>
      <c r="Q45">
        <v>25.14</v>
      </c>
      <c r="R45">
        <v>25.14</v>
      </c>
      <c r="S45" s="267">
        <f t="shared" si="26"/>
        <v>0</v>
      </c>
      <c r="T45" s="283">
        <f t="shared" si="27"/>
        <v>0</v>
      </c>
      <c r="U45" s="159"/>
    </row>
    <row r="46" spans="1:21" s="70" customFormat="1" ht="12.75">
      <c r="A46" t="s">
        <v>277</v>
      </c>
      <c r="B46" t="s">
        <v>519</v>
      </c>
      <c r="C46" t="s">
        <v>352</v>
      </c>
      <c r="D46" t="s">
        <v>488</v>
      </c>
      <c r="E46">
        <v>32700</v>
      </c>
      <c r="F46">
        <v>32700</v>
      </c>
      <c r="G46" s="267">
        <f t="shared" si="20"/>
        <v>0</v>
      </c>
      <c r="H46" s="283">
        <f t="shared" si="21"/>
        <v>0</v>
      </c>
      <c r="I46">
        <v>11170.3</v>
      </c>
      <c r="J46">
        <v>11170.3</v>
      </c>
      <c r="K46" s="267">
        <f t="shared" si="22"/>
        <v>0</v>
      </c>
      <c r="L46" s="283">
        <f t="shared" si="23"/>
        <v>0</v>
      </c>
      <c r="M46">
        <v>2792.57</v>
      </c>
      <c r="N46">
        <v>2792.57</v>
      </c>
      <c r="O46" s="267">
        <f t="shared" si="24"/>
        <v>0</v>
      </c>
      <c r="P46" s="283">
        <f t="shared" si="25"/>
        <v>0</v>
      </c>
      <c r="Q46">
        <v>0</v>
      </c>
      <c r="R46">
        <v>0</v>
      </c>
      <c r="S46" s="267">
        <f t="shared" si="26"/>
        <v>0</v>
      </c>
      <c r="T46" s="283" t="e">
        <f t="shared" si="27"/>
        <v>#DIV/0!</v>
      </c>
      <c r="U46" s="159"/>
    </row>
    <row r="47" spans="1:21" s="70" customFormat="1" ht="12.75">
      <c r="A47" t="s">
        <v>277</v>
      </c>
      <c r="B47" t="s">
        <v>503</v>
      </c>
      <c r="C47" t="s">
        <v>491</v>
      </c>
      <c r="D47" t="s">
        <v>492</v>
      </c>
      <c r="E47">
        <v>26583</v>
      </c>
      <c r="F47">
        <v>26583</v>
      </c>
      <c r="G47" s="267">
        <f t="shared" si="20"/>
        <v>0</v>
      </c>
      <c r="H47" s="283">
        <f t="shared" si="21"/>
        <v>0</v>
      </c>
      <c r="I47">
        <v>3520.92</v>
      </c>
      <c r="J47">
        <v>3520.92</v>
      </c>
      <c r="K47" s="267">
        <f t="shared" si="22"/>
        <v>0</v>
      </c>
      <c r="L47" s="283">
        <f t="shared" si="23"/>
        <v>0</v>
      </c>
      <c r="M47">
        <v>0</v>
      </c>
      <c r="N47">
        <v>0</v>
      </c>
      <c r="O47" s="267">
        <f t="shared" si="24"/>
        <v>0</v>
      </c>
      <c r="P47" s="283" t="e">
        <f t="shared" si="25"/>
        <v>#DIV/0!</v>
      </c>
      <c r="Q47">
        <v>-266.89</v>
      </c>
      <c r="R47">
        <v>-266.89</v>
      </c>
      <c r="S47" s="267">
        <f t="shared" si="26"/>
        <v>0</v>
      </c>
      <c r="T47" s="283">
        <f t="shared" si="27"/>
        <v>0</v>
      </c>
      <c r="U47" s="159"/>
    </row>
    <row r="48" spans="1:21" s="70" customFormat="1" ht="12.75">
      <c r="A48" t="s">
        <v>277</v>
      </c>
      <c r="B48" t="s">
        <v>519</v>
      </c>
      <c r="C48">
        <v>398438408</v>
      </c>
      <c r="D48" t="s">
        <v>496</v>
      </c>
      <c r="E48">
        <v>30100</v>
      </c>
      <c r="F48">
        <v>30100</v>
      </c>
      <c r="G48" s="267">
        <f t="shared" si="20"/>
        <v>0</v>
      </c>
      <c r="H48" s="283">
        <f t="shared" si="21"/>
        <v>0</v>
      </c>
      <c r="I48">
        <v>0</v>
      </c>
      <c r="J48">
        <v>0</v>
      </c>
      <c r="K48" s="267">
        <f t="shared" si="22"/>
        <v>0</v>
      </c>
      <c r="L48" s="283" t="e">
        <f t="shared" si="23"/>
        <v>#DIV/0!</v>
      </c>
      <c r="M48">
        <v>0</v>
      </c>
      <c r="N48">
        <v>0</v>
      </c>
      <c r="O48" s="267">
        <f t="shared" si="24"/>
        <v>0</v>
      </c>
      <c r="P48" s="283" t="e">
        <f t="shared" si="25"/>
        <v>#DIV/0!</v>
      </c>
      <c r="Q48">
        <v>0</v>
      </c>
      <c r="R48">
        <v>0</v>
      </c>
      <c r="S48" s="267">
        <f t="shared" si="26"/>
        <v>0</v>
      </c>
      <c r="T48" s="283" t="e">
        <f t="shared" si="27"/>
        <v>#DIV/0!</v>
      </c>
      <c r="U48" s="159"/>
    </row>
    <row r="49" spans="1:21" s="70" customFormat="1" ht="12.75">
      <c r="A49" t="s">
        <v>277</v>
      </c>
      <c r="B49" t="s">
        <v>519</v>
      </c>
      <c r="C49" t="s">
        <v>290</v>
      </c>
      <c r="D49" t="s">
        <v>497</v>
      </c>
      <c r="E49">
        <v>3750</v>
      </c>
      <c r="F49">
        <v>3750</v>
      </c>
      <c r="G49" s="267">
        <f t="shared" si="20"/>
        <v>0</v>
      </c>
      <c r="H49" s="283">
        <f t="shared" si="21"/>
        <v>0</v>
      </c>
      <c r="I49">
        <v>0</v>
      </c>
      <c r="J49">
        <v>0</v>
      </c>
      <c r="K49" s="267">
        <f t="shared" si="22"/>
        <v>0</v>
      </c>
      <c r="L49" s="283" t="e">
        <f t="shared" si="23"/>
        <v>#DIV/0!</v>
      </c>
      <c r="M49">
        <v>0</v>
      </c>
      <c r="N49">
        <v>0</v>
      </c>
      <c r="O49" s="267">
        <f t="shared" si="24"/>
        <v>0</v>
      </c>
      <c r="P49" s="283" t="e">
        <f t="shared" si="25"/>
        <v>#DIV/0!</v>
      </c>
      <c r="Q49">
        <v>0</v>
      </c>
      <c r="R49">
        <v>0</v>
      </c>
      <c r="S49" s="267">
        <f t="shared" si="26"/>
        <v>0</v>
      </c>
      <c r="T49" s="283" t="e">
        <f t="shared" si="27"/>
        <v>#DIV/0!</v>
      </c>
      <c r="U49" s="159"/>
    </row>
    <row r="50" spans="1:21" s="70" customFormat="1" ht="12.75">
      <c r="A50" t="s">
        <v>277</v>
      </c>
      <c r="B50" t="s">
        <v>519</v>
      </c>
      <c r="C50" t="s">
        <v>290</v>
      </c>
      <c r="D50" t="s">
        <v>497</v>
      </c>
      <c r="E50">
        <v>4450</v>
      </c>
      <c r="F50">
        <v>4450</v>
      </c>
      <c r="G50" s="267">
        <f t="shared" si="16"/>
        <v>0</v>
      </c>
      <c r="H50" s="283">
        <f t="shared" si="17"/>
        <v>0</v>
      </c>
      <c r="I50">
        <v>0</v>
      </c>
      <c r="J50">
        <v>0</v>
      </c>
      <c r="K50" s="267">
        <f t="shared" si="18"/>
        <v>0</v>
      </c>
      <c r="L50" s="283" t="e">
        <f t="shared" si="19"/>
        <v>#DIV/0!</v>
      </c>
      <c r="M50">
        <v>0</v>
      </c>
      <c r="N50">
        <v>0</v>
      </c>
      <c r="O50" s="267">
        <f t="shared" si="4"/>
        <v>0</v>
      </c>
      <c r="P50" s="283" t="e">
        <f t="shared" si="5"/>
        <v>#DIV/0!</v>
      </c>
      <c r="Q50">
        <v>0</v>
      </c>
      <c r="R50">
        <v>0</v>
      </c>
      <c r="S50" s="267">
        <f t="shared" si="6"/>
        <v>0</v>
      </c>
      <c r="T50" s="283" t="e">
        <f t="shared" si="7"/>
        <v>#DIV/0!</v>
      </c>
      <c r="U50" s="159"/>
    </row>
    <row r="51" spans="1:21" s="70" customFormat="1" ht="12.75">
      <c r="A51" t="s">
        <v>277</v>
      </c>
      <c r="B51" t="s">
        <v>519</v>
      </c>
      <c r="C51" t="s">
        <v>290</v>
      </c>
      <c r="D51" t="s">
        <v>497</v>
      </c>
      <c r="E51">
        <v>3650</v>
      </c>
      <c r="F51">
        <v>3650</v>
      </c>
      <c r="G51" s="267">
        <f t="shared" si="16"/>
        <v>0</v>
      </c>
      <c r="H51" s="283">
        <f t="shared" si="17"/>
        <v>0</v>
      </c>
      <c r="I51">
        <v>0</v>
      </c>
      <c r="J51">
        <v>0</v>
      </c>
      <c r="K51" s="267">
        <f t="shared" si="18"/>
        <v>0</v>
      </c>
      <c r="L51" s="283" t="e">
        <f t="shared" si="19"/>
        <v>#DIV/0!</v>
      </c>
      <c r="M51">
        <v>0</v>
      </c>
      <c r="N51">
        <v>0</v>
      </c>
      <c r="O51" s="267">
        <f t="shared" si="4"/>
        <v>0</v>
      </c>
      <c r="P51" s="283" t="e">
        <f t="shared" si="5"/>
        <v>#DIV/0!</v>
      </c>
      <c r="Q51">
        <v>0</v>
      </c>
      <c r="R51">
        <v>0</v>
      </c>
      <c r="S51" s="267">
        <f t="shared" si="6"/>
        <v>0</v>
      </c>
      <c r="T51" s="283" t="e">
        <f t="shared" si="7"/>
        <v>#DIV/0!</v>
      </c>
      <c r="U51" s="159"/>
    </row>
    <row r="52" spans="1:21" s="70" customFormat="1" ht="12.75">
      <c r="A52" t="s">
        <v>277</v>
      </c>
      <c r="B52" t="s">
        <v>503</v>
      </c>
      <c r="C52" t="s">
        <v>502</v>
      </c>
      <c r="D52" t="s">
        <v>411</v>
      </c>
      <c r="E52">
        <v>116536</v>
      </c>
      <c r="F52">
        <v>116536</v>
      </c>
      <c r="G52" s="267">
        <f t="shared" si="16"/>
        <v>0</v>
      </c>
      <c r="H52" s="283">
        <f t="shared" si="17"/>
        <v>0</v>
      </c>
      <c r="I52">
        <v>2576.4699999999998</v>
      </c>
      <c r="J52">
        <v>2576.4699999999998</v>
      </c>
      <c r="K52" s="267">
        <f t="shared" si="18"/>
        <v>0</v>
      </c>
      <c r="L52" s="283">
        <f t="shared" si="19"/>
        <v>0</v>
      </c>
      <c r="M52">
        <v>0</v>
      </c>
      <c r="N52">
        <v>0</v>
      </c>
      <c r="O52" s="267">
        <f t="shared" si="4"/>
        <v>0</v>
      </c>
      <c r="P52" s="283" t="e">
        <f t="shared" si="5"/>
        <v>#DIV/0!</v>
      </c>
      <c r="Q52">
        <v>-188.99</v>
      </c>
      <c r="R52">
        <v>-188.99</v>
      </c>
      <c r="S52" s="267">
        <f t="shared" si="6"/>
        <v>0</v>
      </c>
      <c r="T52" s="283">
        <f t="shared" si="7"/>
        <v>0</v>
      </c>
      <c r="U52" s="159"/>
    </row>
    <row r="53" spans="1:21" s="70" customFormat="1" ht="12.75">
      <c r="A53" t="s">
        <v>277</v>
      </c>
      <c r="B53" t="s">
        <v>519</v>
      </c>
      <c r="C53" t="s">
        <v>320</v>
      </c>
      <c r="D53" t="s">
        <v>436</v>
      </c>
      <c r="E53">
        <v>3197.998</v>
      </c>
      <c r="F53">
        <v>3197.998</v>
      </c>
      <c r="G53" s="267">
        <f t="shared" si="16"/>
        <v>0</v>
      </c>
      <c r="H53" s="283">
        <f t="shared" si="17"/>
        <v>0</v>
      </c>
      <c r="I53">
        <v>3722.47</v>
      </c>
      <c r="J53">
        <v>3722.47</v>
      </c>
      <c r="K53" s="267">
        <f t="shared" si="18"/>
        <v>0</v>
      </c>
      <c r="L53" s="283">
        <f t="shared" si="19"/>
        <v>0</v>
      </c>
      <c r="M53">
        <v>0</v>
      </c>
      <c r="N53">
        <v>0</v>
      </c>
      <c r="O53" s="267">
        <f t="shared" si="4"/>
        <v>0</v>
      </c>
      <c r="P53" s="283" t="e">
        <f t="shared" si="5"/>
        <v>#DIV/0!</v>
      </c>
      <c r="Q53">
        <v>0</v>
      </c>
      <c r="R53">
        <v>0</v>
      </c>
      <c r="S53" s="267">
        <f t="shared" si="6"/>
        <v>0</v>
      </c>
      <c r="T53" s="283" t="e">
        <f t="shared" si="7"/>
        <v>#DIV/0!</v>
      </c>
      <c r="U53" s="159"/>
    </row>
    <row r="54" spans="1:21" s="70" customFormat="1" ht="12.75">
      <c r="A54" t="s">
        <v>277</v>
      </c>
      <c r="B54" t="s">
        <v>507</v>
      </c>
      <c r="C54" t="s">
        <v>524</v>
      </c>
      <c r="D54" t="s">
        <v>525</v>
      </c>
      <c r="E54">
        <v>5691</v>
      </c>
      <c r="F54">
        <v>5691</v>
      </c>
      <c r="G54" s="267">
        <f t="shared" ref="G54" si="28">E54-F54</f>
        <v>0</v>
      </c>
      <c r="H54" s="283">
        <f t="shared" ref="H54" si="29">ROUND(G54/E54,10)</f>
        <v>0</v>
      </c>
      <c r="I54">
        <v>0</v>
      </c>
      <c r="J54">
        <v>0</v>
      </c>
      <c r="K54" s="267">
        <f t="shared" ref="K54" si="30">I54-J54</f>
        <v>0</v>
      </c>
      <c r="L54" s="283" t="e">
        <f t="shared" ref="L54" si="31">ROUND(K54/I54,10)</f>
        <v>#DIV/0!</v>
      </c>
      <c r="M54">
        <v>0</v>
      </c>
      <c r="N54">
        <v>0</v>
      </c>
      <c r="O54" s="267">
        <f t="shared" ref="O54" si="32">M54-N54</f>
        <v>0</v>
      </c>
      <c r="P54" s="283" t="e">
        <f t="shared" ref="P54" si="33">ROUND(O54/M54,10)</f>
        <v>#DIV/0!</v>
      </c>
      <c r="Q54">
        <v>0</v>
      </c>
      <c r="R54">
        <v>0</v>
      </c>
      <c r="S54" s="267">
        <f t="shared" ref="S54" si="34">Q54-R54</f>
        <v>0</v>
      </c>
      <c r="T54" s="283" t="e">
        <f t="shared" ref="T54" si="35">ROUND(S54/Q54,10)</f>
        <v>#DIV/0!</v>
      </c>
      <c r="U54" s="159"/>
    </row>
    <row r="55" spans="1:21" s="70" customFormat="1" ht="15">
      <c r="A55" s="320" t="s">
        <v>277</v>
      </c>
      <c r="B55" s="320" t="s">
        <v>507</v>
      </c>
      <c r="C55" s="320" t="s">
        <v>439</v>
      </c>
      <c r="D55" s="320" t="s">
        <v>440</v>
      </c>
      <c r="E55" s="320">
        <v>5497</v>
      </c>
      <c r="F55" s="320">
        <v>5497</v>
      </c>
      <c r="G55" s="267">
        <f t="shared" si="16"/>
        <v>0</v>
      </c>
      <c r="H55" s="283">
        <f t="shared" si="17"/>
        <v>0</v>
      </c>
      <c r="I55" s="320">
        <v>0</v>
      </c>
      <c r="J55" s="320">
        <v>0</v>
      </c>
      <c r="K55" s="267">
        <f t="shared" si="18"/>
        <v>0</v>
      </c>
      <c r="L55" s="283" t="e">
        <f t="shared" si="19"/>
        <v>#DIV/0!</v>
      </c>
      <c r="M55" s="320">
        <v>0</v>
      </c>
      <c r="N55" s="320">
        <v>0</v>
      </c>
      <c r="O55" s="267">
        <f t="shared" si="4"/>
        <v>0</v>
      </c>
      <c r="P55" s="283" t="e">
        <f t="shared" si="5"/>
        <v>#DIV/0!</v>
      </c>
      <c r="Q55" s="320">
        <v>0</v>
      </c>
      <c r="R55" s="320">
        <v>0</v>
      </c>
      <c r="S55" s="267">
        <f t="shared" si="6"/>
        <v>0</v>
      </c>
      <c r="T55" s="283" t="e">
        <f t="shared" si="7"/>
        <v>#DIV/0!</v>
      </c>
      <c r="U55" s="159"/>
    </row>
    <row r="56" spans="1:21" s="70" customFormat="1" ht="15">
      <c r="A56" s="320"/>
      <c r="B56" s="320"/>
      <c r="C56" s="320"/>
      <c r="D56" s="320"/>
      <c r="E56" s="320"/>
      <c r="F56" s="320"/>
      <c r="G56" s="267"/>
      <c r="H56" s="283"/>
      <c r="I56" s="320"/>
      <c r="J56" s="320"/>
      <c r="K56" s="267"/>
      <c r="L56" s="283"/>
      <c r="M56" s="320"/>
      <c r="N56" s="320"/>
      <c r="O56" s="267"/>
      <c r="P56" s="283"/>
      <c r="Q56" s="320"/>
      <c r="R56" s="320"/>
      <c r="S56" s="267"/>
      <c r="T56" s="283"/>
      <c r="U56" s="159"/>
    </row>
    <row r="57" spans="1:21" s="70" customFormat="1" ht="15">
      <c r="A57" s="320"/>
      <c r="B57" s="320"/>
      <c r="C57" s="320"/>
      <c r="D57" s="320"/>
      <c r="E57" s="320"/>
      <c r="F57" s="320"/>
      <c r="G57" s="267"/>
      <c r="H57" s="283"/>
      <c r="I57" s="320"/>
      <c r="J57" s="320"/>
      <c r="K57" s="267"/>
      <c r="L57" s="283"/>
      <c r="M57" s="320"/>
      <c r="N57" s="320"/>
      <c r="O57" s="267"/>
      <c r="P57" s="283"/>
      <c r="Q57" s="320"/>
      <c r="R57" s="320"/>
      <c r="S57" s="267"/>
      <c r="T57" s="283"/>
      <c r="U57" s="159"/>
    </row>
    <row r="58" spans="1:21" s="211" customFormat="1" ht="15">
      <c r="A58" s="320"/>
      <c r="B58" s="320"/>
      <c r="C58" s="320"/>
      <c r="D58" s="320"/>
      <c r="E58" s="320"/>
      <c r="F58" s="320"/>
      <c r="G58" s="267"/>
      <c r="H58" s="283"/>
      <c r="I58"/>
      <c r="J58"/>
      <c r="K58" s="267"/>
      <c r="L58" s="283"/>
      <c r="M58"/>
      <c r="N58"/>
      <c r="O58" s="267"/>
      <c r="P58" s="283"/>
      <c r="Q58"/>
      <c r="R58"/>
      <c r="S58" s="267"/>
      <c r="T58" s="283"/>
      <c r="U58" s="208"/>
    </row>
    <row r="59" spans="1:21" s="161" customFormat="1" ht="12.75">
      <c r="A59" s="175" t="s">
        <v>143</v>
      </c>
      <c r="B59" s="184"/>
      <c r="C59" s="184"/>
      <c r="D59" s="184"/>
      <c r="E59" s="186"/>
      <c r="F59" s="278"/>
      <c r="G59" s="163"/>
      <c r="H59" s="163"/>
      <c r="I59" s="168"/>
      <c r="J59" s="162"/>
      <c r="K59" s="163"/>
      <c r="L59" s="163"/>
      <c r="M59" s="168"/>
      <c r="N59" s="162"/>
      <c r="O59" s="163"/>
      <c r="P59" s="163"/>
      <c r="Q59" s="168"/>
      <c r="R59" s="162"/>
      <c r="S59" s="163"/>
      <c r="T59" s="163"/>
      <c r="U59" s="162"/>
    </row>
    <row r="60" spans="1:21" s="68" customFormat="1">
      <c r="A60" s="117"/>
      <c r="B60" s="116"/>
      <c r="C60" s="119"/>
      <c r="D60" s="118"/>
      <c r="E60" s="209"/>
      <c r="F60" s="278"/>
      <c r="G60" s="157"/>
      <c r="H60" s="157"/>
      <c r="I60" s="168"/>
      <c r="J60" s="157"/>
      <c r="K60" s="157"/>
      <c r="L60" s="157"/>
      <c r="M60" s="168"/>
      <c r="N60" s="157"/>
      <c r="O60" s="157"/>
      <c r="P60" s="157"/>
      <c r="Q60" s="168"/>
      <c r="R60" s="157"/>
      <c r="S60" s="157"/>
      <c r="T60" s="157"/>
      <c r="U60" s="62"/>
    </row>
    <row r="61" spans="1:21" s="70" customFormat="1">
      <c r="A61" s="117"/>
      <c r="B61" s="116"/>
      <c r="C61" s="119"/>
      <c r="D61" s="118"/>
      <c r="E61" s="210">
        <f>SUM(E2:E60)</f>
        <v>792542.99800000002</v>
      </c>
      <c r="F61" s="279">
        <f>SUM(F2:F60)</f>
        <v>792542.99800000002</v>
      </c>
      <c r="G61" s="170">
        <f>SUM(G2:G60)</f>
        <v>0</v>
      </c>
      <c r="H61" s="283">
        <f>ROUND(G61/E61,10)</f>
        <v>0</v>
      </c>
      <c r="I61" s="169">
        <f>SUM(I2:I60)</f>
        <v>75442.17</v>
      </c>
      <c r="J61" s="170">
        <f>SUM(J2:J60)</f>
        <v>75442.17</v>
      </c>
      <c r="K61" s="170">
        <f>SUM(K2:K60)</f>
        <v>0</v>
      </c>
      <c r="L61" s="284">
        <f>ROUND(K61/I61,10)</f>
        <v>0</v>
      </c>
      <c r="M61" s="169">
        <f>SUM(M2:M60)</f>
        <v>2792.57</v>
      </c>
      <c r="N61" s="170">
        <f>SUM(N2:N60)</f>
        <v>2792.57</v>
      </c>
      <c r="O61" s="170">
        <f>SUM(O2:O60)</f>
        <v>0</v>
      </c>
      <c r="P61" s="284">
        <f>ROUND(O61/M61,10)</f>
        <v>0</v>
      </c>
      <c r="Q61" s="169">
        <f>SUM(Q2:Q60)</f>
        <v>-561.46</v>
      </c>
      <c r="R61" s="170">
        <f>SUM(R2:R60)</f>
        <v>-561.46</v>
      </c>
      <c r="S61" s="170">
        <f t="shared" ref="S61" si="36">SUM(S2:S60)</f>
        <v>0</v>
      </c>
      <c r="T61" s="284">
        <f>ROUND(S61/Q61,10)</f>
        <v>0</v>
      </c>
      <c r="U61" s="170">
        <f>SUM(U2:U60)</f>
        <v>0</v>
      </c>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3" spans="1:21">
      <c r="A63" s="117"/>
      <c r="B63" s="116"/>
      <c r="C63" s="119"/>
      <c r="D63" s="118"/>
      <c r="E63" s="118"/>
      <c r="F63" s="280"/>
      <c r="G63" s="164"/>
      <c r="H63" s="164"/>
      <c r="I63" s="165"/>
      <c r="J63" s="116"/>
      <c r="K63" s="116"/>
      <c r="L63" s="116"/>
      <c r="M63" s="165"/>
      <c r="N63" s="165"/>
      <c r="O63" s="165"/>
      <c r="P63" s="165"/>
      <c r="Q63" s="165"/>
      <c r="R63" s="165"/>
      <c r="S63" s="165"/>
      <c r="T63" s="165"/>
      <c r="U63" s="165"/>
    </row>
    <row r="65" spans="1:17">
      <c r="A65" s="73"/>
      <c r="C65" s="74"/>
      <c r="Q65" s="71"/>
    </row>
    <row r="67" spans="1:17">
      <c r="C67"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3" sqref="A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277</v>
      </c>
      <c r="B2" t="s">
        <v>279</v>
      </c>
      <c r="C2" t="s">
        <v>276</v>
      </c>
      <c r="D2" s="320">
        <v>0.08</v>
      </c>
      <c r="E2" s="320">
        <v>0.08</v>
      </c>
      <c r="F2" s="276">
        <f>D2-E2</f>
        <v>0</v>
      </c>
      <c r="G2" s="285">
        <f>ROUND(F2/D2,10)</f>
        <v>0</v>
      </c>
      <c r="H2" s="63"/>
    </row>
    <row r="3" spans="1:8" s="54" customFormat="1" ht="25.5" customHeight="1">
      <c r="A3" t="s">
        <v>277</v>
      </c>
      <c r="B3" t="s">
        <v>279</v>
      </c>
      <c r="C3" t="s">
        <v>276</v>
      </c>
      <c r="D3" s="320">
        <v>320.02999999999997</v>
      </c>
      <c r="E3" s="320">
        <v>320.02999999999997</v>
      </c>
      <c r="F3" s="276">
        <f>D3-E3</f>
        <v>0</v>
      </c>
      <c r="G3" s="285">
        <f>ROUND(F3/D3,10)</f>
        <v>0</v>
      </c>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320.10999999999996</v>
      </c>
      <c r="E8" s="273">
        <f>SUM(E2:E7)</f>
        <v>320.10999999999996</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ht="15">
      <c r="A2" s="320">
        <v>705015105</v>
      </c>
      <c r="B2" s="320" t="s">
        <v>444</v>
      </c>
      <c r="C2" s="320">
        <v>43579</v>
      </c>
      <c r="D2" s="326">
        <v>43963</v>
      </c>
      <c r="E2" s="320" t="s">
        <v>519</v>
      </c>
      <c r="F2" s="320">
        <v>0</v>
      </c>
      <c r="G2" s="320">
        <v>0</v>
      </c>
      <c r="H2" s="204">
        <f t="shared" ref="H2:H63" si="0">F2-G2</f>
        <v>0</v>
      </c>
      <c r="I2" s="289" t="e">
        <f t="shared" ref="I2:I63" si="1">ROUND(H2/F2,10)</f>
        <v>#DIV/0!</v>
      </c>
      <c r="J2">
        <v>0</v>
      </c>
      <c r="K2">
        <v>0</v>
      </c>
      <c r="L2">
        <v>0</v>
      </c>
      <c r="M2">
        <v>0</v>
      </c>
      <c r="N2">
        <v>0</v>
      </c>
      <c r="O2">
        <v>0</v>
      </c>
      <c r="P2" s="204">
        <f t="shared" ref="P2:P63" si="2">J2-N2</f>
        <v>0</v>
      </c>
      <c r="Q2" s="287" t="e">
        <f>ROUND(P2/J2,10)</f>
        <v>#DIV/0!</v>
      </c>
      <c r="R2" s="204">
        <f>K2-M2</f>
        <v>0</v>
      </c>
      <c r="S2" s="287" t="e">
        <f>ROUND(R2/K2,10)</f>
        <v>#DIV/0!</v>
      </c>
      <c r="T2" s="204">
        <f>L2-O2</f>
        <v>0</v>
      </c>
      <c r="U2" s="287" t="e">
        <f>ROUND(T2/L2,10)</f>
        <v>#DIV/0!</v>
      </c>
      <c r="V2" s="8"/>
    </row>
    <row r="3" spans="1:22" ht="15">
      <c r="A3" s="320" t="s">
        <v>439</v>
      </c>
      <c r="B3" s="320" t="s">
        <v>440</v>
      </c>
      <c r="C3" s="320">
        <v>5497</v>
      </c>
      <c r="D3" s="326">
        <v>43521</v>
      </c>
      <c r="E3" s="320" t="s">
        <v>507</v>
      </c>
      <c r="F3" s="320">
        <v>3710.47</v>
      </c>
      <c r="G3" s="320">
        <v>3710.47</v>
      </c>
      <c r="H3" s="204">
        <f t="shared" si="0"/>
        <v>0</v>
      </c>
      <c r="I3" s="289">
        <f t="shared" si="1"/>
        <v>0</v>
      </c>
      <c r="J3">
        <v>4211.01</v>
      </c>
      <c r="K3">
        <v>4211.01</v>
      </c>
      <c r="L3">
        <v>-139.69999999999999</v>
      </c>
      <c r="M3">
        <v>4211.01</v>
      </c>
      <c r="N3">
        <v>4211.01</v>
      </c>
      <c r="O3">
        <v>-139.69999999999999</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ht="15">
      <c r="A4" s="320" t="s">
        <v>279</v>
      </c>
      <c r="B4" s="320" t="s">
        <v>276</v>
      </c>
      <c r="C4" s="320">
        <v>297062.96000000002</v>
      </c>
      <c r="D4" s="326">
        <v>43922</v>
      </c>
      <c r="E4" s="320" t="s">
        <v>519</v>
      </c>
      <c r="F4" s="320">
        <v>0</v>
      </c>
      <c r="G4" s="320">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ht="15">
      <c r="A5" s="320" t="s">
        <v>279</v>
      </c>
      <c r="B5" s="320" t="s">
        <v>276</v>
      </c>
      <c r="C5" s="320">
        <v>3338.5</v>
      </c>
      <c r="D5" s="326">
        <v>43922</v>
      </c>
      <c r="E5" s="320" t="s">
        <v>519</v>
      </c>
      <c r="F5" s="320">
        <v>0</v>
      </c>
      <c r="G5" s="320">
        <v>0</v>
      </c>
      <c r="H5" s="204">
        <f t="shared" si="0"/>
        <v>0</v>
      </c>
      <c r="I5" s="289" t="e">
        <f t="shared" si="1"/>
        <v>#DIV/0!</v>
      </c>
      <c r="J5">
        <v>0</v>
      </c>
      <c r="K5">
        <v>0</v>
      </c>
      <c r="L5">
        <v>0</v>
      </c>
      <c r="M5">
        <v>0</v>
      </c>
      <c r="N5">
        <v>0</v>
      </c>
      <c r="O5">
        <v>0</v>
      </c>
      <c r="P5" s="204">
        <f t="shared" si="2"/>
        <v>0</v>
      </c>
      <c r="Q5" s="287" t="e">
        <f t="shared" si="3"/>
        <v>#DIV/0!</v>
      </c>
      <c r="R5" s="204">
        <f t="shared" si="4"/>
        <v>0</v>
      </c>
      <c r="S5" s="287" t="e">
        <f t="shared" si="5"/>
        <v>#DIV/0!</v>
      </c>
      <c r="T5" s="204">
        <f t="shared" si="6"/>
        <v>0</v>
      </c>
      <c r="U5" s="287" t="e">
        <f t="shared" si="7"/>
        <v>#DIV/0!</v>
      </c>
      <c r="V5" s="8"/>
    </row>
    <row r="6" spans="1:22" ht="15">
      <c r="A6" s="320">
        <v>403187909</v>
      </c>
      <c r="B6" s="320" t="s">
        <v>448</v>
      </c>
      <c r="C6" s="320">
        <v>15175</v>
      </c>
      <c r="D6" s="326">
        <v>42851</v>
      </c>
      <c r="E6" s="320" t="s">
        <v>507</v>
      </c>
      <c r="F6" s="320">
        <v>1821</v>
      </c>
      <c r="G6" s="320">
        <v>1821</v>
      </c>
      <c r="H6" s="204">
        <f t="shared" si="0"/>
        <v>0</v>
      </c>
      <c r="I6" s="289">
        <f t="shared" si="1"/>
        <v>0</v>
      </c>
      <c r="J6">
        <v>1977.97</v>
      </c>
      <c r="K6">
        <v>1977.97</v>
      </c>
      <c r="L6">
        <v>20.12</v>
      </c>
      <c r="M6">
        <v>1977.97</v>
      </c>
      <c r="N6">
        <v>1977.97</v>
      </c>
      <c r="O6">
        <v>20.12</v>
      </c>
      <c r="P6" s="204">
        <f t="shared" si="2"/>
        <v>0</v>
      </c>
      <c r="Q6" s="287">
        <f t="shared" si="3"/>
        <v>0</v>
      </c>
      <c r="R6" s="204">
        <f t="shared" si="4"/>
        <v>0</v>
      </c>
      <c r="S6" s="287">
        <f t="shared" si="5"/>
        <v>0</v>
      </c>
      <c r="T6" s="204">
        <f t="shared" si="6"/>
        <v>0</v>
      </c>
      <c r="U6" s="287">
        <f t="shared" si="7"/>
        <v>0</v>
      </c>
      <c r="V6" s="8"/>
    </row>
    <row r="7" spans="1:22" ht="15">
      <c r="A7" s="320">
        <v>124765108</v>
      </c>
      <c r="B7" s="320" t="s">
        <v>452</v>
      </c>
      <c r="C7" s="320">
        <v>30350</v>
      </c>
      <c r="D7" s="326">
        <v>43921</v>
      </c>
      <c r="E7" s="320" t="s">
        <v>521</v>
      </c>
      <c r="F7" s="320">
        <v>0</v>
      </c>
      <c r="G7" s="320">
        <v>0</v>
      </c>
      <c r="H7" s="204">
        <f t="shared" si="0"/>
        <v>0</v>
      </c>
      <c r="I7" s="289" t="e">
        <f t="shared" si="1"/>
        <v>#DIV/0!</v>
      </c>
      <c r="J7">
        <v>0</v>
      </c>
      <c r="K7">
        <v>0</v>
      </c>
      <c r="L7">
        <v>0</v>
      </c>
      <c r="M7">
        <v>0</v>
      </c>
      <c r="N7">
        <v>0</v>
      </c>
      <c r="O7">
        <v>0</v>
      </c>
      <c r="P7" s="204">
        <f t="shared" si="2"/>
        <v>0</v>
      </c>
      <c r="Q7" s="287" t="e">
        <f t="shared" si="3"/>
        <v>#DIV/0!</v>
      </c>
      <c r="R7" s="204">
        <f t="shared" si="4"/>
        <v>0</v>
      </c>
      <c r="S7" s="287" t="e">
        <f t="shared" si="5"/>
        <v>#DIV/0!</v>
      </c>
      <c r="T7" s="204">
        <f t="shared" si="6"/>
        <v>0</v>
      </c>
      <c r="U7" s="287" t="e">
        <f t="shared" si="7"/>
        <v>#DIV/0!</v>
      </c>
      <c r="V7" s="8"/>
    </row>
    <row r="8" spans="1:22" ht="15">
      <c r="A8" s="320">
        <v>698604006</v>
      </c>
      <c r="B8" s="320" t="s">
        <v>453</v>
      </c>
      <c r="C8" s="320">
        <v>8000</v>
      </c>
      <c r="D8" s="326">
        <v>43978</v>
      </c>
      <c r="E8" s="320" t="s">
        <v>511</v>
      </c>
      <c r="F8" s="320">
        <v>0</v>
      </c>
      <c r="G8" s="320">
        <v>0</v>
      </c>
      <c r="H8" s="204">
        <f t="shared" si="0"/>
        <v>0</v>
      </c>
      <c r="I8" s="289" t="e">
        <f t="shared" si="1"/>
        <v>#DIV/0!</v>
      </c>
      <c r="J8">
        <v>0</v>
      </c>
      <c r="K8">
        <v>0</v>
      </c>
      <c r="L8">
        <v>0</v>
      </c>
      <c r="M8">
        <v>0</v>
      </c>
      <c r="N8">
        <v>0</v>
      </c>
      <c r="O8">
        <v>0</v>
      </c>
      <c r="P8" s="204">
        <f t="shared" si="2"/>
        <v>0</v>
      </c>
      <c r="Q8" s="287" t="e">
        <f t="shared" ref="Q8" si="8">ROUND(P8/J8,10)</f>
        <v>#DIV/0!</v>
      </c>
      <c r="R8" s="204">
        <f t="shared" si="4"/>
        <v>0</v>
      </c>
      <c r="S8" s="287" t="e">
        <f t="shared" ref="S8" si="9">ROUND(R8/K8,10)</f>
        <v>#DIV/0!</v>
      </c>
      <c r="T8" s="204">
        <f t="shared" si="6"/>
        <v>0</v>
      </c>
      <c r="U8" s="287" t="e">
        <f t="shared" si="7"/>
        <v>#DIV/0!</v>
      </c>
      <c r="V8" s="8"/>
    </row>
    <row r="9" spans="1:22" ht="15">
      <c r="A9" s="320">
        <v>403197908</v>
      </c>
      <c r="B9" s="320" t="s">
        <v>373</v>
      </c>
      <c r="C9" s="320">
        <v>1495</v>
      </c>
      <c r="D9" s="326">
        <v>42871</v>
      </c>
      <c r="E9" s="320" t="s">
        <v>507</v>
      </c>
      <c r="F9" s="320">
        <v>788.61</v>
      </c>
      <c r="G9" s="320">
        <v>788.61</v>
      </c>
      <c r="H9" s="204">
        <f t="shared" si="0"/>
        <v>0</v>
      </c>
      <c r="I9" s="289">
        <f t="shared" si="1"/>
        <v>0</v>
      </c>
      <c r="J9">
        <v>861.4</v>
      </c>
      <c r="K9">
        <v>861.4</v>
      </c>
      <c r="L9">
        <v>3.9</v>
      </c>
      <c r="M9">
        <v>861.4</v>
      </c>
      <c r="N9">
        <v>861.4</v>
      </c>
      <c r="O9">
        <v>3.9</v>
      </c>
      <c r="P9" s="204">
        <f t="shared" si="2"/>
        <v>0</v>
      </c>
      <c r="Q9" s="287">
        <f t="shared" si="3"/>
        <v>0</v>
      </c>
      <c r="R9" s="204">
        <f t="shared" si="4"/>
        <v>0</v>
      </c>
      <c r="S9" s="287">
        <f t="shared" si="5"/>
        <v>0</v>
      </c>
      <c r="T9" s="204">
        <f t="shared" si="6"/>
        <v>0</v>
      </c>
      <c r="U9" s="287">
        <f t="shared" si="7"/>
        <v>0</v>
      </c>
      <c r="V9" s="8"/>
    </row>
    <row r="10" spans="1:22" ht="15">
      <c r="A10" s="320">
        <v>403197908</v>
      </c>
      <c r="B10" s="320" t="s">
        <v>373</v>
      </c>
      <c r="C10" s="320">
        <v>1930</v>
      </c>
      <c r="D10" s="326">
        <v>43235</v>
      </c>
      <c r="E10" s="320" t="s">
        <v>507</v>
      </c>
      <c r="F10" s="320">
        <v>1323.5</v>
      </c>
      <c r="G10" s="320">
        <v>1323.5</v>
      </c>
      <c r="H10" s="204">
        <f t="shared" si="0"/>
        <v>0</v>
      </c>
      <c r="I10" s="289">
        <f t="shared" si="1"/>
        <v>0</v>
      </c>
      <c r="J10">
        <v>1572.25</v>
      </c>
      <c r="K10">
        <v>1572.25</v>
      </c>
      <c r="L10">
        <v>-120.04</v>
      </c>
      <c r="M10">
        <v>1572.25</v>
      </c>
      <c r="N10">
        <v>1572.25</v>
      </c>
      <c r="O10">
        <v>-120.04</v>
      </c>
      <c r="P10" s="204">
        <f t="shared" si="2"/>
        <v>0</v>
      </c>
      <c r="Q10" s="287">
        <f t="shared" si="3"/>
        <v>0</v>
      </c>
      <c r="R10" s="204">
        <f t="shared" si="4"/>
        <v>0</v>
      </c>
      <c r="S10" s="287">
        <f t="shared" si="5"/>
        <v>0</v>
      </c>
      <c r="T10" s="204">
        <f t="shared" si="6"/>
        <v>0</v>
      </c>
      <c r="U10" s="287">
        <f t="shared" si="7"/>
        <v>0</v>
      </c>
      <c r="V10" s="8"/>
    </row>
    <row r="11" spans="1:22" ht="15">
      <c r="A11" s="320">
        <v>403197908</v>
      </c>
      <c r="B11" s="320" t="s">
        <v>373</v>
      </c>
      <c r="C11" s="320">
        <v>2330</v>
      </c>
      <c r="D11" s="326">
        <v>43599</v>
      </c>
      <c r="E11" s="320" t="s">
        <v>507</v>
      </c>
      <c r="F11" s="320">
        <v>2058.6999999999998</v>
      </c>
      <c r="G11" s="320">
        <v>2058.6999999999998</v>
      </c>
      <c r="H11" s="204">
        <f t="shared" si="0"/>
        <v>0</v>
      </c>
      <c r="I11" s="289">
        <f t="shared" si="1"/>
        <v>0</v>
      </c>
      <c r="J11">
        <v>2314.8000000000002</v>
      </c>
      <c r="K11">
        <v>2314.8000000000002</v>
      </c>
      <c r="L11">
        <v>-55.89</v>
      </c>
      <c r="M11">
        <v>2314.8000000000002</v>
      </c>
      <c r="N11">
        <v>2314.8000000000002</v>
      </c>
      <c r="O11">
        <v>-55.89</v>
      </c>
      <c r="P11" s="204">
        <f t="shared" si="2"/>
        <v>0</v>
      </c>
      <c r="Q11" s="287">
        <f t="shared" si="3"/>
        <v>0</v>
      </c>
      <c r="R11" s="204">
        <f t="shared" si="4"/>
        <v>0</v>
      </c>
      <c r="S11" s="287">
        <f t="shared" si="5"/>
        <v>0</v>
      </c>
      <c r="T11" s="204">
        <f t="shared" si="6"/>
        <v>0</v>
      </c>
      <c r="U11" s="287">
        <f t="shared" si="7"/>
        <v>0</v>
      </c>
      <c r="V11" s="8"/>
    </row>
    <row r="12" spans="1:22" ht="15">
      <c r="A12" s="320">
        <v>474184900</v>
      </c>
      <c r="B12" s="320" t="s">
        <v>379</v>
      </c>
      <c r="C12" s="320">
        <v>3329</v>
      </c>
      <c r="D12" s="326">
        <v>42859</v>
      </c>
      <c r="E12" s="320" t="s">
        <v>507</v>
      </c>
      <c r="F12" s="320">
        <v>1053.6300000000001</v>
      </c>
      <c r="G12" s="320">
        <v>1053.6300000000001</v>
      </c>
      <c r="H12" s="204">
        <f t="shared" si="0"/>
        <v>0</v>
      </c>
      <c r="I12" s="289">
        <f t="shared" si="1"/>
        <v>0</v>
      </c>
      <c r="J12">
        <v>1148.6099999999999</v>
      </c>
      <c r="K12">
        <v>1148.6099999999999</v>
      </c>
      <c r="L12">
        <v>7.49</v>
      </c>
      <c r="M12">
        <v>1148.6099999999999</v>
      </c>
      <c r="N12">
        <v>1148.6099999999999</v>
      </c>
      <c r="O12">
        <v>7.49</v>
      </c>
      <c r="P12" s="204">
        <f t="shared" si="2"/>
        <v>0</v>
      </c>
      <c r="Q12" s="287">
        <f t="shared" si="3"/>
        <v>0</v>
      </c>
      <c r="R12" s="204">
        <f t="shared" si="4"/>
        <v>0</v>
      </c>
      <c r="S12" s="287">
        <f t="shared" si="5"/>
        <v>0</v>
      </c>
      <c r="T12" s="204">
        <f t="shared" si="6"/>
        <v>0</v>
      </c>
      <c r="U12" s="287">
        <f t="shared" si="7"/>
        <v>0</v>
      </c>
      <c r="V12" s="8"/>
    </row>
    <row r="13" spans="1:22" ht="15">
      <c r="A13" s="320">
        <v>474184900</v>
      </c>
      <c r="B13" s="320" t="s">
        <v>379</v>
      </c>
      <c r="C13" s="320">
        <v>4299</v>
      </c>
      <c r="D13" s="326">
        <v>43223</v>
      </c>
      <c r="E13" s="320" t="s">
        <v>507</v>
      </c>
      <c r="F13" s="320">
        <v>1417.33</v>
      </c>
      <c r="G13" s="320">
        <v>1417.33</v>
      </c>
      <c r="H13" s="204">
        <f t="shared" si="0"/>
        <v>0</v>
      </c>
      <c r="I13" s="289">
        <f t="shared" si="1"/>
        <v>0</v>
      </c>
      <c r="J13">
        <v>1712.41</v>
      </c>
      <c r="K13">
        <v>1712.41</v>
      </c>
      <c r="L13">
        <v>-157.24</v>
      </c>
      <c r="M13">
        <v>1712.41</v>
      </c>
      <c r="N13">
        <v>1712.41</v>
      </c>
      <c r="O13">
        <v>-157.24</v>
      </c>
      <c r="P13" s="204">
        <f t="shared" si="2"/>
        <v>0</v>
      </c>
      <c r="Q13" s="287">
        <f t="shared" si="3"/>
        <v>0</v>
      </c>
      <c r="R13" s="204">
        <f t="shared" si="4"/>
        <v>0</v>
      </c>
      <c r="S13" s="287">
        <f t="shared" si="5"/>
        <v>0</v>
      </c>
      <c r="T13" s="204">
        <f t="shared" si="6"/>
        <v>0</v>
      </c>
      <c r="U13" s="287">
        <f t="shared" si="7"/>
        <v>0</v>
      </c>
      <c r="V13" s="8"/>
    </row>
    <row r="14" spans="1:22" ht="15">
      <c r="A14" s="320">
        <v>474184900</v>
      </c>
      <c r="B14" s="320" t="s">
        <v>379</v>
      </c>
      <c r="C14" s="320">
        <v>5099</v>
      </c>
      <c r="D14" s="326">
        <v>43587</v>
      </c>
      <c r="E14" s="320" t="s">
        <v>507</v>
      </c>
      <c r="F14" s="320">
        <v>1681.08</v>
      </c>
      <c r="G14" s="320">
        <v>1681.08</v>
      </c>
      <c r="H14" s="204">
        <f t="shared" si="0"/>
        <v>0</v>
      </c>
      <c r="I14" s="289">
        <f t="shared" si="1"/>
        <v>0</v>
      </c>
      <c r="J14">
        <v>1877.09</v>
      </c>
      <c r="K14">
        <v>1877.09</v>
      </c>
      <c r="L14">
        <v>-32.520000000000003</v>
      </c>
      <c r="M14">
        <v>1877.09</v>
      </c>
      <c r="N14">
        <v>1877.09</v>
      </c>
      <c r="O14">
        <v>-32.520000000000003</v>
      </c>
      <c r="P14" s="204">
        <f t="shared" si="2"/>
        <v>0</v>
      </c>
      <c r="Q14" s="287">
        <f t="shared" si="3"/>
        <v>0</v>
      </c>
      <c r="R14" s="204">
        <f t="shared" si="4"/>
        <v>0</v>
      </c>
      <c r="S14" s="287">
        <f t="shared" si="5"/>
        <v>0</v>
      </c>
      <c r="T14" s="204">
        <f t="shared" si="6"/>
        <v>0</v>
      </c>
      <c r="U14" s="287">
        <f t="shared" si="7"/>
        <v>0</v>
      </c>
      <c r="V14" s="8"/>
    </row>
    <row r="15" spans="1:22" ht="15">
      <c r="A15" s="320">
        <v>533004909</v>
      </c>
      <c r="B15" s="320" t="s">
        <v>457</v>
      </c>
      <c r="C15" s="320">
        <v>4379</v>
      </c>
      <c r="D15" s="326">
        <v>42912</v>
      </c>
      <c r="E15" s="320" t="s">
        <v>507</v>
      </c>
      <c r="F15" s="320">
        <v>348.13</v>
      </c>
      <c r="G15" s="320">
        <v>348.13</v>
      </c>
      <c r="H15" s="204">
        <f t="shared" si="0"/>
        <v>0</v>
      </c>
      <c r="I15" s="289">
        <f t="shared" si="1"/>
        <v>0</v>
      </c>
      <c r="J15">
        <v>389.12</v>
      </c>
      <c r="K15">
        <v>389.12</v>
      </c>
      <c r="L15">
        <v>-7.13</v>
      </c>
      <c r="M15">
        <v>389.12</v>
      </c>
      <c r="N15">
        <v>389.12</v>
      </c>
      <c r="O15">
        <v>-7.13</v>
      </c>
      <c r="P15" s="204">
        <f t="shared" si="2"/>
        <v>0</v>
      </c>
      <c r="Q15" s="287">
        <f t="shared" si="3"/>
        <v>0</v>
      </c>
      <c r="R15" s="204">
        <f t="shared" si="4"/>
        <v>0</v>
      </c>
      <c r="S15" s="287">
        <f t="shared" si="5"/>
        <v>0</v>
      </c>
      <c r="T15" s="204">
        <f t="shared" si="6"/>
        <v>0</v>
      </c>
      <c r="U15" s="287">
        <f t="shared" si="7"/>
        <v>0</v>
      </c>
      <c r="V15" s="8"/>
    </row>
    <row r="16" spans="1:22" ht="15">
      <c r="A16" s="320">
        <v>533004909</v>
      </c>
      <c r="B16" s="320" t="s">
        <v>457</v>
      </c>
      <c r="C16" s="320">
        <v>6807</v>
      </c>
      <c r="D16" s="326">
        <v>43616</v>
      </c>
      <c r="E16" s="320" t="s">
        <v>507</v>
      </c>
      <c r="F16" s="320">
        <v>663.68</v>
      </c>
      <c r="G16" s="320">
        <v>663.68</v>
      </c>
      <c r="H16" s="204">
        <f t="shared" si="0"/>
        <v>0</v>
      </c>
      <c r="I16" s="289">
        <f t="shared" si="1"/>
        <v>0</v>
      </c>
      <c r="J16">
        <v>739.51</v>
      </c>
      <c r="K16">
        <v>739.51</v>
      </c>
      <c r="L16">
        <v>-11.29</v>
      </c>
      <c r="M16">
        <v>739.51</v>
      </c>
      <c r="N16">
        <v>739.51</v>
      </c>
      <c r="O16">
        <v>-11.29</v>
      </c>
      <c r="P16" s="204">
        <f t="shared" si="2"/>
        <v>0</v>
      </c>
      <c r="Q16" s="287">
        <f t="shared" si="3"/>
        <v>0</v>
      </c>
      <c r="R16" s="204">
        <f t="shared" si="4"/>
        <v>0</v>
      </c>
      <c r="S16" s="287">
        <f t="shared" si="5"/>
        <v>0</v>
      </c>
      <c r="T16" s="204">
        <f t="shared" si="6"/>
        <v>0</v>
      </c>
      <c r="U16" s="287">
        <f t="shared" si="7"/>
        <v>0</v>
      </c>
      <c r="V16" s="8"/>
    </row>
    <row r="17" spans="1:22" ht="15">
      <c r="A17" s="320">
        <v>545831901</v>
      </c>
      <c r="B17" s="320" t="s">
        <v>376</v>
      </c>
      <c r="C17" s="320">
        <v>6185</v>
      </c>
      <c r="D17" s="326">
        <v>43399</v>
      </c>
      <c r="E17" s="320" t="s">
        <v>507</v>
      </c>
      <c r="F17" s="320">
        <v>343.27</v>
      </c>
      <c r="G17" s="320">
        <v>343.27</v>
      </c>
      <c r="H17" s="204">
        <f t="shared" si="0"/>
        <v>0</v>
      </c>
      <c r="I17" s="289">
        <f t="shared" si="1"/>
        <v>0</v>
      </c>
      <c r="J17">
        <v>394.62</v>
      </c>
      <c r="K17">
        <v>394.62</v>
      </c>
      <c r="L17">
        <v>-17.97</v>
      </c>
      <c r="M17">
        <v>394.62</v>
      </c>
      <c r="N17">
        <v>394.62</v>
      </c>
      <c r="O17">
        <v>-17.97</v>
      </c>
      <c r="P17" s="204">
        <f t="shared" si="2"/>
        <v>0</v>
      </c>
      <c r="Q17" s="287">
        <f t="shared" si="3"/>
        <v>0</v>
      </c>
      <c r="R17" s="204">
        <f t="shared" si="4"/>
        <v>0</v>
      </c>
      <c r="S17" s="287">
        <f t="shared" si="5"/>
        <v>0</v>
      </c>
      <c r="T17" s="204">
        <f t="shared" si="6"/>
        <v>0</v>
      </c>
      <c r="U17" s="287">
        <f t="shared" si="7"/>
        <v>0</v>
      </c>
      <c r="V17" s="8"/>
    </row>
    <row r="18" spans="1:22" ht="15">
      <c r="A18" s="320">
        <v>575035902</v>
      </c>
      <c r="B18" s="320" t="s">
        <v>522</v>
      </c>
      <c r="C18" s="320">
        <v>16586</v>
      </c>
      <c r="D18" s="326">
        <v>42878</v>
      </c>
      <c r="E18" s="320" t="s">
        <v>507</v>
      </c>
      <c r="F18" s="320">
        <v>349.96</v>
      </c>
      <c r="G18" s="320">
        <v>349.96</v>
      </c>
      <c r="H18" s="204">
        <f t="shared" si="0"/>
        <v>0</v>
      </c>
      <c r="I18" s="289">
        <f t="shared" si="1"/>
        <v>0</v>
      </c>
      <c r="J18">
        <v>391.78</v>
      </c>
      <c r="K18">
        <v>391.78</v>
      </c>
      <c r="L18">
        <v>-7.79</v>
      </c>
      <c r="M18">
        <v>391.78</v>
      </c>
      <c r="N18">
        <v>391.78</v>
      </c>
      <c r="O18">
        <v>-7.79</v>
      </c>
      <c r="P18" s="204">
        <f t="shared" si="2"/>
        <v>0</v>
      </c>
      <c r="Q18" s="287">
        <f t="shared" si="3"/>
        <v>0</v>
      </c>
      <c r="R18" s="204">
        <f t="shared" si="4"/>
        <v>0</v>
      </c>
      <c r="S18" s="287">
        <f t="shared" si="5"/>
        <v>0</v>
      </c>
      <c r="T18" s="204">
        <f t="shared" si="6"/>
        <v>0</v>
      </c>
      <c r="U18" s="287">
        <f t="shared" si="7"/>
        <v>0</v>
      </c>
      <c r="V18" s="8"/>
    </row>
    <row r="19" spans="1:22" ht="15">
      <c r="A19" s="320">
        <v>575035902</v>
      </c>
      <c r="B19" s="320" t="s">
        <v>522</v>
      </c>
      <c r="C19" s="320">
        <v>16586</v>
      </c>
      <c r="D19" s="326">
        <v>42878</v>
      </c>
      <c r="E19" s="320" t="s">
        <v>507</v>
      </c>
      <c r="F19" s="320">
        <v>481.2</v>
      </c>
      <c r="G19" s="320">
        <v>481.2</v>
      </c>
      <c r="H19" s="204">
        <f t="shared" si="0"/>
        <v>0</v>
      </c>
      <c r="I19" s="289">
        <f t="shared" si="1"/>
        <v>0</v>
      </c>
      <c r="J19">
        <v>538.70000000000005</v>
      </c>
      <c r="K19">
        <v>538.70000000000005</v>
      </c>
      <c r="L19">
        <v>-10.7</v>
      </c>
      <c r="M19">
        <v>538.70000000000005</v>
      </c>
      <c r="N19">
        <v>538.70000000000005</v>
      </c>
      <c r="O19">
        <v>-10.7</v>
      </c>
      <c r="P19" s="204">
        <f t="shared" si="2"/>
        <v>0</v>
      </c>
      <c r="Q19" s="287">
        <f t="shared" si="3"/>
        <v>0</v>
      </c>
      <c r="R19" s="204">
        <f t="shared" si="4"/>
        <v>0</v>
      </c>
      <c r="S19" s="287">
        <f t="shared" si="5"/>
        <v>0</v>
      </c>
      <c r="T19" s="204">
        <f t="shared" si="6"/>
        <v>0</v>
      </c>
      <c r="U19" s="287">
        <f t="shared" si="7"/>
        <v>0</v>
      </c>
      <c r="V19" s="8"/>
    </row>
    <row r="20" spans="1:22" ht="15">
      <c r="A20" s="320">
        <v>575035902</v>
      </c>
      <c r="B20" s="320" t="s">
        <v>522</v>
      </c>
      <c r="C20" s="320">
        <v>21421</v>
      </c>
      <c r="D20" s="326">
        <v>43249</v>
      </c>
      <c r="E20" s="320" t="s">
        <v>507</v>
      </c>
      <c r="F20" s="320">
        <v>621.48</v>
      </c>
      <c r="G20" s="320">
        <v>621.48</v>
      </c>
      <c r="H20" s="204">
        <f t="shared" si="0"/>
        <v>0</v>
      </c>
      <c r="I20" s="289">
        <f t="shared" si="1"/>
        <v>0</v>
      </c>
      <c r="J20">
        <v>724.3</v>
      </c>
      <c r="K20">
        <v>724.3</v>
      </c>
      <c r="L20">
        <v>-42.38</v>
      </c>
      <c r="M20">
        <v>724.3</v>
      </c>
      <c r="N20">
        <v>724.3</v>
      </c>
      <c r="O20">
        <v>-42.38</v>
      </c>
      <c r="P20" s="204">
        <f t="shared" si="2"/>
        <v>0</v>
      </c>
      <c r="Q20" s="287">
        <f t="shared" si="3"/>
        <v>0</v>
      </c>
      <c r="R20" s="204">
        <f t="shared" si="4"/>
        <v>0</v>
      </c>
      <c r="S20" s="287">
        <f t="shared" si="5"/>
        <v>0</v>
      </c>
      <c r="T20" s="204">
        <f t="shared" si="6"/>
        <v>0</v>
      </c>
      <c r="U20" s="287">
        <f t="shared" si="7"/>
        <v>0</v>
      </c>
      <c r="V20" s="8"/>
    </row>
    <row r="21" spans="1:22" ht="15">
      <c r="A21" s="320">
        <v>605460005</v>
      </c>
      <c r="B21" s="320" t="s">
        <v>458</v>
      </c>
      <c r="C21" s="320">
        <v>32500</v>
      </c>
      <c r="D21" s="326">
        <v>44010</v>
      </c>
      <c r="E21" s="320" t="s">
        <v>511</v>
      </c>
      <c r="F21" s="320">
        <v>0</v>
      </c>
      <c r="G21" s="320">
        <v>0</v>
      </c>
      <c r="H21" s="204">
        <f t="shared" si="0"/>
        <v>0</v>
      </c>
      <c r="I21" s="289" t="e">
        <f t="shared" si="1"/>
        <v>#DIV/0!</v>
      </c>
      <c r="J21">
        <v>0</v>
      </c>
      <c r="K21">
        <v>0</v>
      </c>
      <c r="L21">
        <v>0</v>
      </c>
      <c r="M21">
        <v>0</v>
      </c>
      <c r="N21">
        <v>0</v>
      </c>
      <c r="O21">
        <v>0</v>
      </c>
      <c r="P21" s="204">
        <f t="shared" si="2"/>
        <v>0</v>
      </c>
      <c r="Q21" s="287" t="e">
        <f t="shared" si="3"/>
        <v>#DIV/0!</v>
      </c>
      <c r="R21" s="204">
        <f t="shared" si="4"/>
        <v>0</v>
      </c>
      <c r="S21" s="287" t="e">
        <f t="shared" si="5"/>
        <v>#DIV/0!</v>
      </c>
      <c r="T21" s="204">
        <f t="shared" si="6"/>
        <v>0</v>
      </c>
      <c r="U21" s="287" t="e">
        <f t="shared" si="7"/>
        <v>#DIV/0!</v>
      </c>
      <c r="V21" s="8"/>
    </row>
    <row r="22" spans="1:22" ht="15">
      <c r="A22" s="320">
        <v>618549901</v>
      </c>
      <c r="B22" s="320" t="s">
        <v>406</v>
      </c>
      <c r="C22" s="320">
        <v>2567</v>
      </c>
      <c r="D22" s="326">
        <v>43930</v>
      </c>
      <c r="E22" s="320" t="s">
        <v>503</v>
      </c>
      <c r="F22" s="320">
        <v>0</v>
      </c>
      <c r="G22" s="320">
        <v>0</v>
      </c>
      <c r="H22" s="204">
        <f t="shared" si="0"/>
        <v>0</v>
      </c>
      <c r="I22" s="289" t="e">
        <f t="shared" si="1"/>
        <v>#DIV/0!</v>
      </c>
      <c r="J22">
        <v>0</v>
      </c>
      <c r="K22">
        <v>0</v>
      </c>
      <c r="L22">
        <v>0</v>
      </c>
      <c r="M22">
        <v>0</v>
      </c>
      <c r="N22">
        <v>0</v>
      </c>
      <c r="O22">
        <v>0</v>
      </c>
      <c r="P22" s="204">
        <f t="shared" si="2"/>
        <v>0</v>
      </c>
      <c r="Q22" s="287" t="e">
        <f t="shared" si="3"/>
        <v>#DIV/0!</v>
      </c>
      <c r="R22" s="204">
        <f t="shared" si="4"/>
        <v>0</v>
      </c>
      <c r="S22" s="287" t="e">
        <f t="shared" si="5"/>
        <v>#DIV/0!</v>
      </c>
      <c r="T22" s="204">
        <f t="shared" si="6"/>
        <v>0</v>
      </c>
      <c r="U22" s="287" t="e">
        <f t="shared" si="7"/>
        <v>#DIV/0!</v>
      </c>
      <c r="V22" s="8"/>
    </row>
    <row r="23" spans="1:22" ht="15">
      <c r="A23" s="320">
        <v>649926003</v>
      </c>
      <c r="B23" s="320" t="s">
        <v>386</v>
      </c>
      <c r="C23" s="320">
        <v>5800</v>
      </c>
      <c r="D23" s="326">
        <v>44010</v>
      </c>
      <c r="E23" s="320" t="s">
        <v>511</v>
      </c>
      <c r="F23" s="320">
        <v>0</v>
      </c>
      <c r="G23" s="320">
        <v>0</v>
      </c>
      <c r="H23" s="204">
        <f t="shared" si="0"/>
        <v>0</v>
      </c>
      <c r="I23" s="289" t="e">
        <f t="shared" si="1"/>
        <v>#DIV/0!</v>
      </c>
      <c r="J23">
        <v>0</v>
      </c>
      <c r="K23">
        <v>0</v>
      </c>
      <c r="L23">
        <v>0</v>
      </c>
      <c r="M23">
        <v>0</v>
      </c>
      <c r="N23">
        <v>0</v>
      </c>
      <c r="O23">
        <v>0</v>
      </c>
      <c r="P23" s="204">
        <f t="shared" si="2"/>
        <v>0</v>
      </c>
      <c r="Q23" s="287" t="e">
        <f t="shared" si="3"/>
        <v>#DIV/0!</v>
      </c>
      <c r="R23" s="204">
        <f t="shared" si="4"/>
        <v>0</v>
      </c>
      <c r="S23" s="287" t="e">
        <f t="shared" si="5"/>
        <v>#DIV/0!</v>
      </c>
      <c r="T23" s="204">
        <f t="shared" si="6"/>
        <v>0</v>
      </c>
      <c r="U23" s="287" t="e">
        <f t="shared" si="7"/>
        <v>#DIV/0!</v>
      </c>
      <c r="V23" s="8"/>
    </row>
    <row r="24" spans="1:22" ht="15">
      <c r="A24" s="320">
        <v>664068004</v>
      </c>
      <c r="B24" s="320" t="s">
        <v>460</v>
      </c>
      <c r="C24" s="320">
        <v>5039</v>
      </c>
      <c r="D24" s="326">
        <v>44010</v>
      </c>
      <c r="E24" s="320" t="s">
        <v>511</v>
      </c>
      <c r="F24" s="320">
        <v>0</v>
      </c>
      <c r="G24" s="320">
        <v>0</v>
      </c>
      <c r="H24" s="204">
        <f t="shared" si="0"/>
        <v>0</v>
      </c>
      <c r="I24" s="289" t="e">
        <f t="shared" si="1"/>
        <v>#DIV/0!</v>
      </c>
      <c r="J24">
        <v>0</v>
      </c>
      <c r="K24">
        <v>0</v>
      </c>
      <c r="L24">
        <v>0</v>
      </c>
      <c r="M24">
        <v>0</v>
      </c>
      <c r="N24">
        <v>0</v>
      </c>
      <c r="O24">
        <v>0</v>
      </c>
      <c r="P24" s="204">
        <f t="shared" si="2"/>
        <v>0</v>
      </c>
      <c r="Q24" s="287" t="e">
        <f t="shared" si="3"/>
        <v>#DIV/0!</v>
      </c>
      <c r="R24" s="204">
        <f t="shared" si="4"/>
        <v>0</v>
      </c>
      <c r="S24" s="287" t="e">
        <f t="shared" si="5"/>
        <v>#DIV/0!</v>
      </c>
      <c r="T24" s="204">
        <f t="shared" si="6"/>
        <v>0</v>
      </c>
      <c r="U24" s="287" t="e">
        <f t="shared" si="7"/>
        <v>#DIV/0!</v>
      </c>
      <c r="V24" s="8"/>
    </row>
    <row r="25" spans="1:22" ht="15">
      <c r="A25" s="320">
        <v>665942009</v>
      </c>
      <c r="B25" s="320" t="s">
        <v>461</v>
      </c>
      <c r="C25" s="320">
        <v>9946</v>
      </c>
      <c r="D25" s="326">
        <v>44010</v>
      </c>
      <c r="E25" s="320" t="s">
        <v>511</v>
      </c>
      <c r="F25" s="320">
        <v>0</v>
      </c>
      <c r="G25" s="320">
        <v>0</v>
      </c>
      <c r="H25" s="204">
        <f t="shared" si="0"/>
        <v>0</v>
      </c>
      <c r="I25" s="289" t="e">
        <f t="shared" si="1"/>
        <v>#DIV/0!</v>
      </c>
      <c r="J25">
        <v>0</v>
      </c>
      <c r="K25">
        <v>0</v>
      </c>
      <c r="L25">
        <v>0</v>
      </c>
      <c r="M25">
        <v>0</v>
      </c>
      <c r="N25">
        <v>0</v>
      </c>
      <c r="O25">
        <v>0</v>
      </c>
      <c r="P25" s="204">
        <f t="shared" si="2"/>
        <v>0</v>
      </c>
      <c r="Q25" s="287" t="e">
        <f t="shared" si="3"/>
        <v>#DIV/0!</v>
      </c>
      <c r="R25" s="204">
        <f t="shared" si="4"/>
        <v>0</v>
      </c>
      <c r="S25" s="287" t="e">
        <f t="shared" si="5"/>
        <v>#DIV/0!</v>
      </c>
      <c r="T25" s="204">
        <f t="shared" si="6"/>
        <v>0</v>
      </c>
      <c r="U25" s="287" t="e">
        <f t="shared" si="7"/>
        <v>#DIV/0!</v>
      </c>
      <c r="V25" s="8"/>
    </row>
    <row r="26" spans="1:22" ht="15">
      <c r="A26" s="320">
        <v>666114004</v>
      </c>
      <c r="B26" s="320" t="s">
        <v>390</v>
      </c>
      <c r="C26" s="320">
        <v>22800</v>
      </c>
      <c r="D26" s="326">
        <v>44010</v>
      </c>
      <c r="E26" s="320" t="s">
        <v>511</v>
      </c>
      <c r="F26" s="320">
        <v>0</v>
      </c>
      <c r="G26" s="320">
        <v>0</v>
      </c>
      <c r="H26" s="204">
        <f t="shared" si="0"/>
        <v>0</v>
      </c>
      <c r="I26" s="289" t="e">
        <f t="shared" si="1"/>
        <v>#DIV/0!</v>
      </c>
      <c r="J26">
        <v>0</v>
      </c>
      <c r="K26">
        <v>0</v>
      </c>
      <c r="L26">
        <v>0</v>
      </c>
      <c r="M26">
        <v>0</v>
      </c>
      <c r="N26">
        <v>0</v>
      </c>
      <c r="O26">
        <v>0</v>
      </c>
      <c r="P26" s="204">
        <f t="shared" si="2"/>
        <v>0</v>
      </c>
      <c r="Q26" s="287" t="e">
        <f t="shared" si="3"/>
        <v>#DIV/0!</v>
      </c>
      <c r="R26" s="204">
        <f t="shared" si="4"/>
        <v>0</v>
      </c>
      <c r="S26" s="287" t="e">
        <f t="shared" si="5"/>
        <v>#DIV/0!</v>
      </c>
      <c r="T26" s="204">
        <f t="shared" si="6"/>
        <v>0</v>
      </c>
      <c r="U26" s="287" t="e">
        <f t="shared" si="7"/>
        <v>#DIV/0!</v>
      </c>
      <c r="V26" s="8"/>
    </row>
    <row r="27" spans="1:22" ht="15">
      <c r="A27" s="320">
        <v>588950907</v>
      </c>
      <c r="B27" s="320" t="s">
        <v>378</v>
      </c>
      <c r="C27" s="320">
        <v>26729</v>
      </c>
      <c r="D27" s="326">
        <v>43522</v>
      </c>
      <c r="E27" s="320" t="s">
        <v>507</v>
      </c>
      <c r="F27" s="320">
        <v>1903.44</v>
      </c>
      <c r="G27" s="320">
        <v>1903.44</v>
      </c>
      <c r="H27" s="204">
        <f t="shared" si="0"/>
        <v>0</v>
      </c>
      <c r="I27" s="289">
        <f t="shared" si="1"/>
        <v>0</v>
      </c>
      <c r="J27">
        <v>2158.41</v>
      </c>
      <c r="K27">
        <v>2158.41</v>
      </c>
      <c r="L27">
        <v>-69.86</v>
      </c>
      <c r="M27">
        <v>2158.41</v>
      </c>
      <c r="N27">
        <v>2158.41</v>
      </c>
      <c r="O27">
        <v>-69.86</v>
      </c>
      <c r="P27" s="204">
        <f t="shared" si="2"/>
        <v>0</v>
      </c>
      <c r="Q27" s="287">
        <f t="shared" si="3"/>
        <v>0</v>
      </c>
      <c r="R27" s="204">
        <f t="shared" si="4"/>
        <v>0</v>
      </c>
      <c r="S27" s="287">
        <f t="shared" si="5"/>
        <v>0</v>
      </c>
      <c r="T27" s="204">
        <f t="shared" si="6"/>
        <v>0</v>
      </c>
      <c r="U27" s="287">
        <f t="shared" si="7"/>
        <v>0</v>
      </c>
      <c r="V27" s="8"/>
    </row>
    <row r="28" spans="1:22" ht="15">
      <c r="A28" s="320">
        <v>588950907</v>
      </c>
      <c r="B28" s="320" t="s">
        <v>378</v>
      </c>
      <c r="C28" s="320">
        <v>26729</v>
      </c>
      <c r="D28" s="326">
        <v>43886</v>
      </c>
      <c r="E28" s="320" t="s">
        <v>507</v>
      </c>
      <c r="F28" s="320">
        <v>1903.44</v>
      </c>
      <c r="G28" s="320">
        <v>1903.44</v>
      </c>
      <c r="H28" s="204">
        <f t="shared" si="0"/>
        <v>0</v>
      </c>
      <c r="I28" s="289">
        <f t="shared" si="1"/>
        <v>0</v>
      </c>
      <c r="J28">
        <v>2065.61</v>
      </c>
      <c r="K28">
        <v>2065.61</v>
      </c>
      <c r="L28">
        <v>22.94</v>
      </c>
      <c r="M28">
        <v>2065.61</v>
      </c>
      <c r="N28">
        <v>2065.61</v>
      </c>
      <c r="O28">
        <v>22.94</v>
      </c>
      <c r="P28" s="204">
        <f t="shared" si="2"/>
        <v>0</v>
      </c>
      <c r="Q28" s="287">
        <f t="shared" si="3"/>
        <v>0</v>
      </c>
      <c r="R28" s="204">
        <f t="shared" si="4"/>
        <v>0</v>
      </c>
      <c r="S28" s="287">
        <f t="shared" si="5"/>
        <v>0</v>
      </c>
      <c r="T28" s="204">
        <f t="shared" si="6"/>
        <v>0</v>
      </c>
      <c r="U28" s="287">
        <f t="shared" si="7"/>
        <v>0</v>
      </c>
      <c r="V28" s="8"/>
    </row>
    <row r="29" spans="1:22" ht="15">
      <c r="A29" s="320">
        <v>635640006</v>
      </c>
      <c r="B29" s="320" t="s">
        <v>393</v>
      </c>
      <c r="C29" s="320">
        <v>8245</v>
      </c>
      <c r="D29" s="326">
        <v>44010</v>
      </c>
      <c r="E29" s="320" t="s">
        <v>511</v>
      </c>
      <c r="F29" s="320">
        <v>0</v>
      </c>
      <c r="G29" s="320">
        <v>0</v>
      </c>
      <c r="H29" s="204">
        <f t="shared" si="0"/>
        <v>0</v>
      </c>
      <c r="I29" s="289" t="e">
        <f t="shared" si="1"/>
        <v>#DIV/0!</v>
      </c>
      <c r="J29">
        <v>0</v>
      </c>
      <c r="K29">
        <v>0</v>
      </c>
      <c r="L29">
        <v>0</v>
      </c>
      <c r="M29">
        <v>0</v>
      </c>
      <c r="N29">
        <v>0</v>
      </c>
      <c r="O29">
        <v>0</v>
      </c>
      <c r="P29" s="204">
        <f t="shared" si="2"/>
        <v>0</v>
      </c>
      <c r="Q29" s="287" t="e">
        <f t="shared" si="3"/>
        <v>#DIV/0!</v>
      </c>
      <c r="R29" s="204">
        <f t="shared" si="4"/>
        <v>0</v>
      </c>
      <c r="S29" s="287" t="e">
        <f t="shared" si="5"/>
        <v>#DIV/0!</v>
      </c>
      <c r="T29" s="204">
        <f t="shared" si="6"/>
        <v>0</v>
      </c>
      <c r="U29" s="287" t="e">
        <f t="shared" si="7"/>
        <v>#DIV/0!</v>
      </c>
      <c r="V29" s="8"/>
    </row>
    <row r="30" spans="1:22" ht="15">
      <c r="A30" s="320">
        <v>686930009</v>
      </c>
      <c r="B30" s="320" t="s">
        <v>462</v>
      </c>
      <c r="C30" s="320">
        <v>2581</v>
      </c>
      <c r="D30" s="326">
        <v>44010</v>
      </c>
      <c r="E30" s="320" t="s">
        <v>511</v>
      </c>
      <c r="F30" s="320">
        <v>0</v>
      </c>
      <c r="G30" s="320">
        <v>0</v>
      </c>
      <c r="H30" s="204">
        <f t="shared" si="0"/>
        <v>0</v>
      </c>
      <c r="I30" s="289" t="e">
        <f t="shared" si="1"/>
        <v>#DIV/0!</v>
      </c>
      <c r="J30">
        <v>0</v>
      </c>
      <c r="K30">
        <v>0</v>
      </c>
      <c r="L30">
        <v>0</v>
      </c>
      <c r="M30">
        <v>0</v>
      </c>
      <c r="N30">
        <v>0</v>
      </c>
      <c r="O30">
        <v>0</v>
      </c>
      <c r="P30" s="204">
        <f t="shared" si="2"/>
        <v>0</v>
      </c>
      <c r="Q30" s="287" t="e">
        <f t="shared" si="3"/>
        <v>#DIV/0!</v>
      </c>
      <c r="R30" s="204">
        <f t="shared" si="4"/>
        <v>0</v>
      </c>
      <c r="S30" s="287" t="e">
        <f t="shared" si="5"/>
        <v>#DIV/0!</v>
      </c>
      <c r="T30" s="204">
        <f t="shared" si="6"/>
        <v>0</v>
      </c>
      <c r="U30" s="287" t="e">
        <f t="shared" si="7"/>
        <v>#DIV/0!</v>
      </c>
      <c r="V30" s="8"/>
    </row>
    <row r="31" spans="1:22" ht="15">
      <c r="A31" s="320">
        <v>861012102</v>
      </c>
      <c r="B31" s="320" t="s">
        <v>523</v>
      </c>
      <c r="C31" s="320">
        <v>24600</v>
      </c>
      <c r="D31" s="326">
        <v>43186</v>
      </c>
      <c r="E31" s="320" t="s">
        <v>519</v>
      </c>
      <c r="F31" s="320">
        <v>951.49</v>
      </c>
      <c r="G31" s="320">
        <v>951.49</v>
      </c>
      <c r="H31" s="204">
        <f t="shared" si="0"/>
        <v>0</v>
      </c>
      <c r="I31" s="289">
        <f t="shared" si="1"/>
        <v>0</v>
      </c>
      <c r="J31">
        <v>951.49</v>
      </c>
      <c r="K31">
        <v>951.49</v>
      </c>
      <c r="L31">
        <v>0</v>
      </c>
      <c r="M31">
        <v>951.49</v>
      </c>
      <c r="N31">
        <v>951.49</v>
      </c>
      <c r="O31">
        <v>0</v>
      </c>
      <c r="P31" s="204">
        <f t="shared" si="2"/>
        <v>0</v>
      </c>
      <c r="Q31" s="287">
        <f t="shared" si="3"/>
        <v>0</v>
      </c>
      <c r="R31" s="204">
        <f t="shared" si="4"/>
        <v>0</v>
      </c>
      <c r="S31" s="287">
        <f t="shared" si="5"/>
        <v>0</v>
      </c>
      <c r="T31" s="204">
        <f t="shared" si="6"/>
        <v>0</v>
      </c>
      <c r="U31" s="287" t="e">
        <f t="shared" si="7"/>
        <v>#DIV/0!</v>
      </c>
      <c r="V31" s="8"/>
    </row>
    <row r="32" spans="1:22" ht="15">
      <c r="A32" s="320">
        <v>861012102</v>
      </c>
      <c r="B32" s="320" t="s">
        <v>523</v>
      </c>
      <c r="C32" s="320">
        <v>31600</v>
      </c>
      <c r="D32" s="326">
        <v>43277</v>
      </c>
      <c r="E32" s="320" t="s">
        <v>519</v>
      </c>
      <c r="F32" s="320">
        <v>80.97</v>
      </c>
      <c r="G32" s="320">
        <v>80.97</v>
      </c>
      <c r="H32" s="204">
        <f t="shared" si="0"/>
        <v>0</v>
      </c>
      <c r="I32" s="289">
        <f t="shared" si="1"/>
        <v>0</v>
      </c>
      <c r="J32">
        <v>80.97</v>
      </c>
      <c r="K32">
        <v>80.97</v>
      </c>
      <c r="L32">
        <v>0</v>
      </c>
      <c r="M32">
        <v>80.97</v>
      </c>
      <c r="N32">
        <v>80.97</v>
      </c>
      <c r="O32">
        <v>0</v>
      </c>
      <c r="P32" s="204">
        <f t="shared" si="2"/>
        <v>0</v>
      </c>
      <c r="Q32" s="287">
        <f t="shared" si="3"/>
        <v>0</v>
      </c>
      <c r="R32" s="204">
        <f t="shared" si="4"/>
        <v>0</v>
      </c>
      <c r="S32" s="287">
        <f t="shared" si="5"/>
        <v>0</v>
      </c>
      <c r="T32" s="204">
        <f t="shared" si="6"/>
        <v>0</v>
      </c>
      <c r="U32" s="287" t="e">
        <f t="shared" si="7"/>
        <v>#DIV/0!</v>
      </c>
      <c r="V32" s="8"/>
    </row>
    <row r="33" spans="1:22" ht="15">
      <c r="A33" s="320">
        <v>861012102</v>
      </c>
      <c r="B33" s="320" t="s">
        <v>523</v>
      </c>
      <c r="C33" s="320">
        <v>31600</v>
      </c>
      <c r="D33" s="326">
        <v>43368</v>
      </c>
      <c r="E33" s="320" t="s">
        <v>519</v>
      </c>
      <c r="F33" s="320">
        <v>120.83</v>
      </c>
      <c r="G33" s="320">
        <v>120.83</v>
      </c>
      <c r="H33" s="204">
        <f t="shared" si="0"/>
        <v>0</v>
      </c>
      <c r="I33" s="289">
        <f t="shared" si="1"/>
        <v>0</v>
      </c>
      <c r="J33">
        <v>120.83</v>
      </c>
      <c r="K33">
        <v>120.83</v>
      </c>
      <c r="L33">
        <v>0</v>
      </c>
      <c r="M33">
        <v>120.83</v>
      </c>
      <c r="N33">
        <v>120.83</v>
      </c>
      <c r="O33">
        <v>0</v>
      </c>
      <c r="P33" s="204">
        <f t="shared" si="2"/>
        <v>0</v>
      </c>
      <c r="Q33" s="287">
        <f t="shared" si="3"/>
        <v>0</v>
      </c>
      <c r="R33" s="204">
        <f t="shared" si="4"/>
        <v>0</v>
      </c>
      <c r="S33" s="287">
        <f t="shared" si="5"/>
        <v>0</v>
      </c>
      <c r="T33" s="204">
        <f t="shared" si="6"/>
        <v>0</v>
      </c>
      <c r="U33" s="287" t="e">
        <f t="shared" si="7"/>
        <v>#DIV/0!</v>
      </c>
      <c r="V33" s="8"/>
    </row>
    <row r="34" spans="1:22" ht="15">
      <c r="A34" s="320">
        <v>861012102</v>
      </c>
      <c r="B34" s="320" t="s">
        <v>523</v>
      </c>
      <c r="C34" s="320">
        <v>31600</v>
      </c>
      <c r="D34" s="326">
        <v>43461</v>
      </c>
      <c r="E34" s="320" t="s">
        <v>519</v>
      </c>
      <c r="F34" s="320">
        <v>117.08</v>
      </c>
      <c r="G34" s="320">
        <v>117.08</v>
      </c>
      <c r="H34" s="204">
        <f t="shared" si="0"/>
        <v>0</v>
      </c>
      <c r="I34" s="289">
        <f t="shared" si="1"/>
        <v>0</v>
      </c>
      <c r="J34">
        <v>117.08</v>
      </c>
      <c r="K34">
        <v>117.08</v>
      </c>
      <c r="L34">
        <v>0</v>
      </c>
      <c r="M34">
        <v>117.08</v>
      </c>
      <c r="N34">
        <v>117.08</v>
      </c>
      <c r="O34">
        <v>0</v>
      </c>
      <c r="P34" s="204">
        <f t="shared" si="2"/>
        <v>0</v>
      </c>
      <c r="Q34" s="287">
        <f t="shared" si="3"/>
        <v>0</v>
      </c>
      <c r="R34" s="204">
        <f t="shared" si="4"/>
        <v>0</v>
      </c>
      <c r="S34" s="287">
        <f t="shared" si="5"/>
        <v>0</v>
      </c>
      <c r="T34" s="204">
        <f t="shared" si="6"/>
        <v>0</v>
      </c>
      <c r="U34" s="287" t="e">
        <f t="shared" si="7"/>
        <v>#DIV/0!</v>
      </c>
      <c r="V34" s="8"/>
    </row>
    <row r="35" spans="1:22" ht="15">
      <c r="A35" s="320">
        <v>861012102</v>
      </c>
      <c r="B35" s="320" t="s">
        <v>523</v>
      </c>
      <c r="C35" s="320">
        <v>31600</v>
      </c>
      <c r="D35" s="326">
        <v>43550</v>
      </c>
      <c r="E35" s="320" t="s">
        <v>519</v>
      </c>
      <c r="F35" s="320">
        <v>284.39999999999998</v>
      </c>
      <c r="G35" s="320">
        <v>284.39999999999998</v>
      </c>
      <c r="H35" s="204">
        <f t="shared" si="0"/>
        <v>0</v>
      </c>
      <c r="I35" s="289">
        <f t="shared" si="1"/>
        <v>0</v>
      </c>
      <c r="J35">
        <v>284.39999999999998</v>
      </c>
      <c r="K35">
        <v>284.39999999999998</v>
      </c>
      <c r="L35">
        <v>0</v>
      </c>
      <c r="M35">
        <v>284.39999999999998</v>
      </c>
      <c r="N35">
        <v>284.39999999999998</v>
      </c>
      <c r="O35">
        <v>0</v>
      </c>
      <c r="P35" s="204">
        <f t="shared" si="2"/>
        <v>0</v>
      </c>
      <c r="Q35" s="287">
        <f t="shared" si="3"/>
        <v>0</v>
      </c>
      <c r="R35" s="204">
        <f t="shared" si="4"/>
        <v>0</v>
      </c>
      <c r="S35" s="287">
        <f t="shared" si="5"/>
        <v>0</v>
      </c>
      <c r="T35" s="204">
        <f t="shared" si="6"/>
        <v>0</v>
      </c>
      <c r="U35" s="287" t="e">
        <f t="shared" si="7"/>
        <v>#DIV/0!</v>
      </c>
      <c r="V35" s="8"/>
    </row>
    <row r="36" spans="1:22" ht="15">
      <c r="A36" s="320">
        <v>803054204</v>
      </c>
      <c r="B36" s="320" t="s">
        <v>465</v>
      </c>
      <c r="C36" s="320">
        <v>3900</v>
      </c>
      <c r="D36" s="326">
        <v>42877</v>
      </c>
      <c r="E36" s="320" t="s">
        <v>519</v>
      </c>
      <c r="F36" s="320">
        <v>1542</v>
      </c>
      <c r="G36" s="320">
        <v>1542</v>
      </c>
      <c r="H36" s="204">
        <f t="shared" ref="H36:H49" si="10">F36-G36</f>
        <v>0</v>
      </c>
      <c r="I36" s="289">
        <f t="shared" ref="I36:I49" si="11">ROUND(H36/F36,10)</f>
        <v>0</v>
      </c>
      <c r="J36">
        <v>1542</v>
      </c>
      <c r="K36">
        <v>1542</v>
      </c>
      <c r="L36">
        <v>0</v>
      </c>
      <c r="M36">
        <v>1542</v>
      </c>
      <c r="N36">
        <v>1542</v>
      </c>
      <c r="O36">
        <v>0</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t="e">
        <f t="shared" ref="U36:U49" si="17">ROUND(T36/L36,10)</f>
        <v>#DIV/0!</v>
      </c>
      <c r="V36" s="8"/>
    </row>
    <row r="37" spans="1:22" ht="15">
      <c r="A37" s="320">
        <v>803054204</v>
      </c>
      <c r="B37" s="320" t="s">
        <v>465</v>
      </c>
      <c r="C37" s="320">
        <v>5050</v>
      </c>
      <c r="D37" s="326">
        <v>43249</v>
      </c>
      <c r="E37" s="320" t="s">
        <v>519</v>
      </c>
      <c r="F37" s="320">
        <v>2149.5300000000002</v>
      </c>
      <c r="G37" s="320">
        <v>2149.5300000000002</v>
      </c>
      <c r="H37" s="204">
        <f t="shared" si="10"/>
        <v>0</v>
      </c>
      <c r="I37" s="289">
        <f t="shared" si="11"/>
        <v>0</v>
      </c>
      <c r="J37">
        <v>2149.5300000000002</v>
      </c>
      <c r="K37">
        <v>2149.5300000000002</v>
      </c>
      <c r="L37">
        <v>0</v>
      </c>
      <c r="M37">
        <v>2149.5300000000002</v>
      </c>
      <c r="N37">
        <v>2149.5300000000002</v>
      </c>
      <c r="O37">
        <v>0</v>
      </c>
      <c r="P37" s="204">
        <f t="shared" si="12"/>
        <v>0</v>
      </c>
      <c r="Q37" s="287">
        <f t="shared" si="13"/>
        <v>0</v>
      </c>
      <c r="R37" s="204">
        <f t="shared" si="14"/>
        <v>0</v>
      </c>
      <c r="S37" s="287">
        <f t="shared" si="15"/>
        <v>0</v>
      </c>
      <c r="T37" s="204">
        <f t="shared" si="16"/>
        <v>0</v>
      </c>
      <c r="U37" s="287" t="e">
        <f t="shared" si="17"/>
        <v>#DIV/0!</v>
      </c>
      <c r="V37" s="8"/>
    </row>
    <row r="38" spans="1:22" ht="15">
      <c r="A38" s="320">
        <v>803054204</v>
      </c>
      <c r="B38" s="320" t="s">
        <v>465</v>
      </c>
      <c r="C38" s="320">
        <v>8380</v>
      </c>
      <c r="D38" s="326">
        <v>43613</v>
      </c>
      <c r="E38" s="320" t="s">
        <v>519</v>
      </c>
      <c r="F38" s="320">
        <v>3610.45</v>
      </c>
      <c r="G38" s="320">
        <v>3610.45</v>
      </c>
      <c r="H38" s="204">
        <f t="shared" si="10"/>
        <v>0</v>
      </c>
      <c r="I38" s="289">
        <f t="shared" si="11"/>
        <v>0</v>
      </c>
      <c r="J38">
        <v>3610.45</v>
      </c>
      <c r="K38">
        <v>3610.45</v>
      </c>
      <c r="L38">
        <v>0</v>
      </c>
      <c r="M38">
        <v>3610.45</v>
      </c>
      <c r="N38">
        <v>3610.45</v>
      </c>
      <c r="O38">
        <v>0</v>
      </c>
      <c r="P38" s="204">
        <f t="shared" si="12"/>
        <v>0</v>
      </c>
      <c r="Q38" s="287">
        <f t="shared" si="13"/>
        <v>0</v>
      </c>
      <c r="R38" s="204">
        <f t="shared" si="14"/>
        <v>0</v>
      </c>
      <c r="S38" s="287">
        <f t="shared" si="15"/>
        <v>0</v>
      </c>
      <c r="T38" s="204">
        <f t="shared" si="16"/>
        <v>0</v>
      </c>
      <c r="U38" s="287" t="e">
        <f t="shared" si="17"/>
        <v>#DIV/0!</v>
      </c>
      <c r="V38" s="8"/>
    </row>
    <row r="39" spans="1:22" ht="15">
      <c r="A39" s="320">
        <v>712459908</v>
      </c>
      <c r="B39" s="320" t="s">
        <v>400</v>
      </c>
      <c r="C39" s="320">
        <v>3260</v>
      </c>
      <c r="D39" s="326">
        <v>43591</v>
      </c>
      <c r="E39" s="320" t="s">
        <v>505</v>
      </c>
      <c r="F39" s="320">
        <v>6846</v>
      </c>
      <c r="G39" s="320">
        <v>6846</v>
      </c>
      <c r="H39" s="204">
        <f t="shared" si="10"/>
        <v>0</v>
      </c>
      <c r="I39" s="289">
        <f t="shared" si="11"/>
        <v>0</v>
      </c>
      <c r="J39">
        <v>6717.03</v>
      </c>
      <c r="K39">
        <v>6717.03</v>
      </c>
      <c r="L39">
        <v>358.57</v>
      </c>
      <c r="M39">
        <v>6717.03</v>
      </c>
      <c r="N39">
        <v>6717.03</v>
      </c>
      <c r="O39">
        <v>358.57</v>
      </c>
      <c r="P39" s="204">
        <f t="shared" si="12"/>
        <v>0</v>
      </c>
      <c r="Q39" s="287">
        <f t="shared" si="13"/>
        <v>0</v>
      </c>
      <c r="R39" s="204">
        <f t="shared" si="14"/>
        <v>0</v>
      </c>
      <c r="S39" s="287">
        <f t="shared" si="15"/>
        <v>0</v>
      </c>
      <c r="T39" s="204">
        <f t="shared" si="16"/>
        <v>0</v>
      </c>
      <c r="U39" s="287">
        <f t="shared" si="17"/>
        <v>0</v>
      </c>
      <c r="V39" s="8"/>
    </row>
    <row r="40" spans="1:22" ht="15">
      <c r="A40" s="320">
        <v>712459908</v>
      </c>
      <c r="B40" s="320" t="s">
        <v>400</v>
      </c>
      <c r="C40" s="320">
        <v>1781</v>
      </c>
      <c r="D40" s="326">
        <v>43224</v>
      </c>
      <c r="E40" s="320" t="s">
        <v>505</v>
      </c>
      <c r="F40" s="320">
        <v>3490.76</v>
      </c>
      <c r="G40" s="320">
        <v>3490.76</v>
      </c>
      <c r="H40" s="204">
        <f t="shared" si="10"/>
        <v>0</v>
      </c>
      <c r="I40" s="289">
        <f t="shared" si="11"/>
        <v>0</v>
      </c>
      <c r="J40">
        <v>3496.18</v>
      </c>
      <c r="K40">
        <v>3496.18</v>
      </c>
      <c r="L40">
        <v>111.65</v>
      </c>
      <c r="M40">
        <v>3496.18</v>
      </c>
      <c r="N40">
        <v>3496.18</v>
      </c>
      <c r="O40">
        <v>111.65</v>
      </c>
      <c r="P40" s="204">
        <f t="shared" si="12"/>
        <v>0</v>
      </c>
      <c r="Q40" s="287">
        <f t="shared" si="13"/>
        <v>0</v>
      </c>
      <c r="R40" s="204">
        <f t="shared" si="14"/>
        <v>0</v>
      </c>
      <c r="S40" s="287">
        <f t="shared" si="15"/>
        <v>0</v>
      </c>
      <c r="T40" s="204">
        <f t="shared" si="16"/>
        <v>0</v>
      </c>
      <c r="U40" s="287">
        <f t="shared" si="17"/>
        <v>0</v>
      </c>
      <c r="V40" s="8"/>
    </row>
    <row r="41" spans="1:22" ht="15">
      <c r="A41" s="320">
        <v>661650903</v>
      </c>
      <c r="B41" s="320" t="s">
        <v>475</v>
      </c>
      <c r="C41" s="320">
        <v>8616</v>
      </c>
      <c r="D41" s="326">
        <v>44010</v>
      </c>
      <c r="E41" s="320" t="s">
        <v>511</v>
      </c>
      <c r="F41" s="320">
        <v>0</v>
      </c>
      <c r="G41" s="320">
        <v>0</v>
      </c>
      <c r="H41" s="204">
        <f t="shared" si="10"/>
        <v>0</v>
      </c>
      <c r="I41" s="289" t="e">
        <f t="shared" si="11"/>
        <v>#DIV/0!</v>
      </c>
      <c r="J41">
        <v>0</v>
      </c>
      <c r="K41">
        <v>0</v>
      </c>
      <c r="L41">
        <v>0</v>
      </c>
      <c r="M41">
        <v>0</v>
      </c>
      <c r="N41">
        <v>0</v>
      </c>
      <c r="O41">
        <v>0</v>
      </c>
      <c r="P41" s="204">
        <f t="shared" si="12"/>
        <v>0</v>
      </c>
      <c r="Q41" s="287" t="e">
        <f t="shared" si="13"/>
        <v>#DIV/0!</v>
      </c>
      <c r="R41" s="204">
        <f t="shared" si="14"/>
        <v>0</v>
      </c>
      <c r="S41" s="287" t="e">
        <f t="shared" si="15"/>
        <v>#DIV/0!</v>
      </c>
      <c r="T41" s="204">
        <f t="shared" si="16"/>
        <v>0</v>
      </c>
      <c r="U41" s="287" t="e">
        <f t="shared" si="17"/>
        <v>#DIV/0!</v>
      </c>
      <c r="V41" s="8"/>
    </row>
    <row r="42" spans="1:22" ht="15">
      <c r="A42" s="320" t="s">
        <v>481</v>
      </c>
      <c r="B42" s="320" t="s">
        <v>482</v>
      </c>
      <c r="C42" s="320">
        <v>2852</v>
      </c>
      <c r="D42" s="326">
        <v>42877</v>
      </c>
      <c r="E42" s="320" t="s">
        <v>507</v>
      </c>
      <c r="F42" s="320">
        <v>639.38</v>
      </c>
      <c r="G42" s="320">
        <v>639.38</v>
      </c>
      <c r="H42" s="204">
        <f t="shared" si="10"/>
        <v>0</v>
      </c>
      <c r="I42" s="289">
        <f t="shared" si="11"/>
        <v>0</v>
      </c>
      <c r="J42">
        <v>711.41</v>
      </c>
      <c r="K42">
        <v>711.41</v>
      </c>
      <c r="L42">
        <v>-9.85</v>
      </c>
      <c r="M42">
        <v>711.41</v>
      </c>
      <c r="N42">
        <v>711.41</v>
      </c>
      <c r="O42">
        <v>-9.85</v>
      </c>
      <c r="P42" s="204">
        <f t="shared" si="12"/>
        <v>0</v>
      </c>
      <c r="Q42" s="287">
        <f t="shared" si="13"/>
        <v>0</v>
      </c>
      <c r="R42" s="204">
        <f t="shared" si="14"/>
        <v>0</v>
      </c>
      <c r="S42" s="287">
        <f t="shared" si="15"/>
        <v>0</v>
      </c>
      <c r="T42" s="204">
        <f t="shared" si="16"/>
        <v>0</v>
      </c>
      <c r="U42" s="287">
        <f t="shared" si="17"/>
        <v>0</v>
      </c>
      <c r="V42" s="8"/>
    </row>
    <row r="43" spans="1:22" ht="15">
      <c r="A43" s="320" t="s">
        <v>481</v>
      </c>
      <c r="B43" s="320" t="s">
        <v>482</v>
      </c>
      <c r="C43" s="320">
        <v>3682</v>
      </c>
      <c r="D43" s="326">
        <v>43242</v>
      </c>
      <c r="E43" s="320" t="s">
        <v>507</v>
      </c>
      <c r="F43" s="320">
        <v>854.59</v>
      </c>
      <c r="G43" s="320">
        <v>854.59</v>
      </c>
      <c r="H43" s="204">
        <f t="shared" si="10"/>
        <v>0</v>
      </c>
      <c r="I43" s="289">
        <f t="shared" si="11"/>
        <v>0</v>
      </c>
      <c r="J43">
        <v>1007.73</v>
      </c>
      <c r="K43">
        <v>1007.73</v>
      </c>
      <c r="L43">
        <v>-70.03</v>
      </c>
      <c r="M43">
        <v>1007.73</v>
      </c>
      <c r="N43">
        <v>1007.73</v>
      </c>
      <c r="O43">
        <v>-70.03</v>
      </c>
      <c r="P43" s="204">
        <f t="shared" si="12"/>
        <v>0</v>
      </c>
      <c r="Q43" s="287">
        <f t="shared" si="13"/>
        <v>0</v>
      </c>
      <c r="R43" s="204">
        <f t="shared" si="14"/>
        <v>0</v>
      </c>
      <c r="S43" s="287">
        <f t="shared" si="15"/>
        <v>0</v>
      </c>
      <c r="T43" s="204">
        <f t="shared" si="16"/>
        <v>0</v>
      </c>
      <c r="U43" s="287">
        <f t="shared" si="17"/>
        <v>0</v>
      </c>
      <c r="V43" s="8"/>
    </row>
    <row r="44" spans="1:22">
      <c r="A44" t="s">
        <v>481</v>
      </c>
      <c r="B44" t="s">
        <v>482</v>
      </c>
      <c r="C44">
        <v>8805</v>
      </c>
      <c r="D44" s="1">
        <v>43612</v>
      </c>
      <c r="E44" t="s">
        <v>507</v>
      </c>
      <c r="F44">
        <v>2090.09</v>
      </c>
      <c r="G44">
        <v>2090.09</v>
      </c>
      <c r="H44" s="204">
        <f t="shared" si="10"/>
        <v>0</v>
      </c>
      <c r="I44" s="289">
        <f t="shared" si="11"/>
        <v>0</v>
      </c>
      <c r="J44">
        <v>2330.4499999999998</v>
      </c>
      <c r="K44">
        <v>2330.4499999999998</v>
      </c>
      <c r="L44">
        <v>-37.1</v>
      </c>
      <c r="M44">
        <v>2330.4499999999998</v>
      </c>
      <c r="N44">
        <v>2330.4499999999998</v>
      </c>
      <c r="O44">
        <v>-37.1</v>
      </c>
      <c r="P44" s="204">
        <f t="shared" si="12"/>
        <v>0</v>
      </c>
      <c r="Q44" s="287">
        <f t="shared" si="13"/>
        <v>0</v>
      </c>
      <c r="R44" s="204">
        <f t="shared" si="14"/>
        <v>0</v>
      </c>
      <c r="S44" s="287">
        <f t="shared" si="15"/>
        <v>0</v>
      </c>
      <c r="T44" s="204">
        <f t="shared" si="16"/>
        <v>0</v>
      </c>
      <c r="U44" s="287">
        <f t="shared" si="17"/>
        <v>0</v>
      </c>
      <c r="V44" s="8"/>
    </row>
    <row r="45" spans="1:22">
      <c r="A45" t="s">
        <v>483</v>
      </c>
      <c r="B45" t="s">
        <v>398</v>
      </c>
      <c r="C45">
        <v>18532</v>
      </c>
      <c r="D45" s="1">
        <v>43923</v>
      </c>
      <c r="E45" t="s">
        <v>515</v>
      </c>
      <c r="F45">
        <v>0</v>
      </c>
      <c r="G45">
        <v>0</v>
      </c>
      <c r="H45" s="204">
        <f t="shared" si="10"/>
        <v>0</v>
      </c>
      <c r="I45" s="289" t="e">
        <f t="shared" si="11"/>
        <v>#DIV/0!</v>
      </c>
      <c r="J45">
        <v>0</v>
      </c>
      <c r="K45">
        <v>0</v>
      </c>
      <c r="L45">
        <v>0</v>
      </c>
      <c r="M45">
        <v>0</v>
      </c>
      <c r="N45">
        <v>0</v>
      </c>
      <c r="O45">
        <v>0</v>
      </c>
      <c r="P45" s="204">
        <f t="shared" si="12"/>
        <v>0</v>
      </c>
      <c r="Q45" s="287" t="e">
        <f t="shared" si="13"/>
        <v>#DIV/0!</v>
      </c>
      <c r="R45" s="204">
        <f t="shared" si="14"/>
        <v>0</v>
      </c>
      <c r="S45" s="287" t="e">
        <f t="shared" si="15"/>
        <v>#DIV/0!</v>
      </c>
      <c r="T45" s="204">
        <f t="shared" si="16"/>
        <v>0</v>
      </c>
      <c r="U45" s="287" t="e">
        <f t="shared" si="17"/>
        <v>#DIV/0!</v>
      </c>
      <c r="V45" s="8"/>
    </row>
    <row r="46" spans="1:22">
      <c r="A46" t="s">
        <v>352</v>
      </c>
      <c r="B46" t="s">
        <v>488</v>
      </c>
      <c r="C46">
        <v>32700</v>
      </c>
      <c r="D46" s="1">
        <v>43927</v>
      </c>
      <c r="E46" t="s">
        <v>519</v>
      </c>
      <c r="F46">
        <v>0</v>
      </c>
      <c r="G46">
        <v>0</v>
      </c>
      <c r="H46" s="204">
        <f t="shared" si="10"/>
        <v>0</v>
      </c>
      <c r="I46" s="289" t="e">
        <f t="shared" si="11"/>
        <v>#DIV/0!</v>
      </c>
      <c r="J46">
        <v>0</v>
      </c>
      <c r="K46">
        <v>0</v>
      </c>
      <c r="L46">
        <v>0</v>
      </c>
      <c r="M46">
        <v>0</v>
      </c>
      <c r="N46">
        <v>0</v>
      </c>
      <c r="O46">
        <v>0</v>
      </c>
      <c r="P46" s="204">
        <f t="shared" si="12"/>
        <v>0</v>
      </c>
      <c r="Q46" s="287" t="e">
        <f t="shared" si="13"/>
        <v>#DIV/0!</v>
      </c>
      <c r="R46" s="204">
        <f t="shared" si="14"/>
        <v>0</v>
      </c>
      <c r="S46" s="287" t="e">
        <f t="shared" si="15"/>
        <v>#DIV/0!</v>
      </c>
      <c r="T46" s="204">
        <f t="shared" si="16"/>
        <v>0</v>
      </c>
      <c r="U46" s="287" t="e">
        <f t="shared" si="17"/>
        <v>#DIV/0!</v>
      </c>
      <c r="V46" s="8"/>
    </row>
    <row r="47" spans="1:22">
      <c r="A47" t="s">
        <v>491</v>
      </c>
      <c r="B47" t="s">
        <v>492</v>
      </c>
      <c r="C47">
        <v>26583</v>
      </c>
      <c r="D47" s="1">
        <v>43924</v>
      </c>
      <c r="E47" t="s">
        <v>503</v>
      </c>
      <c r="F47">
        <v>0</v>
      </c>
      <c r="G47">
        <v>0</v>
      </c>
      <c r="H47" s="204">
        <f t="shared" si="10"/>
        <v>0</v>
      </c>
      <c r="I47" s="289" t="e">
        <f t="shared" si="11"/>
        <v>#DIV/0!</v>
      </c>
      <c r="J47">
        <v>0</v>
      </c>
      <c r="K47">
        <v>0</v>
      </c>
      <c r="L47">
        <v>0</v>
      </c>
      <c r="M47">
        <v>0</v>
      </c>
      <c r="N47">
        <v>0</v>
      </c>
      <c r="O47">
        <v>0</v>
      </c>
      <c r="P47" s="204">
        <f t="shared" si="12"/>
        <v>0</v>
      </c>
      <c r="Q47" s="287" t="e">
        <f t="shared" si="13"/>
        <v>#DIV/0!</v>
      </c>
      <c r="R47" s="204">
        <f t="shared" si="14"/>
        <v>0</v>
      </c>
      <c r="S47" s="287" t="e">
        <f t="shared" si="15"/>
        <v>#DIV/0!</v>
      </c>
      <c r="T47" s="204">
        <f t="shared" si="16"/>
        <v>0</v>
      </c>
      <c r="U47" s="287" t="e">
        <f t="shared" si="17"/>
        <v>#DIV/0!</v>
      </c>
      <c r="V47" s="8"/>
    </row>
    <row r="48" spans="1:22">
      <c r="A48">
        <v>398438408</v>
      </c>
      <c r="B48" t="s">
        <v>496</v>
      </c>
      <c r="C48">
        <v>30100</v>
      </c>
      <c r="D48" s="1">
        <v>43810</v>
      </c>
      <c r="E48" t="s">
        <v>519</v>
      </c>
      <c r="F48">
        <v>131.12</v>
      </c>
      <c r="G48">
        <v>131.12</v>
      </c>
      <c r="H48" s="204">
        <f t="shared" si="10"/>
        <v>0</v>
      </c>
      <c r="I48" s="289">
        <f t="shared" si="11"/>
        <v>0</v>
      </c>
      <c r="J48">
        <v>131.12</v>
      </c>
      <c r="K48">
        <v>131.12</v>
      </c>
      <c r="L48">
        <v>0</v>
      </c>
      <c r="M48">
        <v>131.12</v>
      </c>
      <c r="N48">
        <v>131.12</v>
      </c>
      <c r="O48">
        <v>0</v>
      </c>
      <c r="P48" s="204">
        <f t="shared" si="12"/>
        <v>0</v>
      </c>
      <c r="Q48" s="287">
        <f t="shared" si="13"/>
        <v>0</v>
      </c>
      <c r="R48" s="204">
        <f t="shared" si="14"/>
        <v>0</v>
      </c>
      <c r="S48" s="287">
        <f t="shared" si="15"/>
        <v>0</v>
      </c>
      <c r="T48" s="204">
        <f t="shared" si="16"/>
        <v>0</v>
      </c>
      <c r="U48" s="287" t="e">
        <f t="shared" si="17"/>
        <v>#DIV/0!</v>
      </c>
      <c r="V48" s="8"/>
    </row>
    <row r="49" spans="1:22">
      <c r="A49" t="s">
        <v>290</v>
      </c>
      <c r="B49" t="s">
        <v>497</v>
      </c>
      <c r="C49">
        <v>3750</v>
      </c>
      <c r="D49" s="1">
        <v>43784</v>
      </c>
      <c r="E49" t="s">
        <v>519</v>
      </c>
      <c r="F49">
        <v>657.96</v>
      </c>
      <c r="G49">
        <v>657.96</v>
      </c>
      <c r="H49" s="204">
        <f t="shared" si="10"/>
        <v>0</v>
      </c>
      <c r="I49" s="289">
        <f t="shared" si="11"/>
        <v>0</v>
      </c>
      <c r="J49">
        <v>657.96</v>
      </c>
      <c r="K49">
        <v>657.96</v>
      </c>
      <c r="L49">
        <v>0</v>
      </c>
      <c r="M49">
        <v>657.96</v>
      </c>
      <c r="N49">
        <v>657.96</v>
      </c>
      <c r="O49">
        <v>0</v>
      </c>
      <c r="P49" s="204">
        <f t="shared" si="12"/>
        <v>0</v>
      </c>
      <c r="Q49" s="287">
        <f t="shared" si="13"/>
        <v>0</v>
      </c>
      <c r="R49" s="204">
        <f t="shared" si="14"/>
        <v>0</v>
      </c>
      <c r="S49" s="287">
        <f t="shared" si="15"/>
        <v>0</v>
      </c>
      <c r="T49" s="204">
        <f t="shared" si="16"/>
        <v>0</v>
      </c>
      <c r="U49" s="287" t="e">
        <f t="shared" si="17"/>
        <v>#DIV/0!</v>
      </c>
      <c r="V49" s="8"/>
    </row>
    <row r="50" spans="1:22">
      <c r="A50" t="s">
        <v>290</v>
      </c>
      <c r="B50" t="s">
        <v>497</v>
      </c>
      <c r="C50">
        <v>4450</v>
      </c>
      <c r="D50" s="1">
        <v>43593</v>
      </c>
      <c r="E50" t="s">
        <v>519</v>
      </c>
      <c r="F50">
        <v>1564.35</v>
      </c>
      <c r="G50">
        <v>1564.35</v>
      </c>
      <c r="H50" s="204">
        <f t="shared" si="0"/>
        <v>0</v>
      </c>
      <c r="I50" s="289">
        <f t="shared" si="1"/>
        <v>0</v>
      </c>
      <c r="J50">
        <v>1564.35</v>
      </c>
      <c r="K50">
        <v>1564.35</v>
      </c>
      <c r="L50">
        <v>0</v>
      </c>
      <c r="M50">
        <v>1564.35</v>
      </c>
      <c r="N50">
        <v>1564.35</v>
      </c>
      <c r="O50">
        <v>0</v>
      </c>
      <c r="P50" s="204">
        <f t="shared" si="2"/>
        <v>0</v>
      </c>
      <c r="Q50" s="287">
        <f t="shared" si="3"/>
        <v>0</v>
      </c>
      <c r="R50" s="204">
        <f t="shared" si="4"/>
        <v>0</v>
      </c>
      <c r="S50" s="287">
        <f t="shared" si="5"/>
        <v>0</v>
      </c>
      <c r="T50" s="204">
        <f t="shared" si="6"/>
        <v>0</v>
      </c>
      <c r="U50" s="287" t="e">
        <f t="shared" si="7"/>
        <v>#DIV/0!</v>
      </c>
      <c r="V50" s="8"/>
    </row>
    <row r="51" spans="1:22">
      <c r="A51" t="s">
        <v>290</v>
      </c>
      <c r="B51" t="s">
        <v>497</v>
      </c>
      <c r="C51">
        <v>3650</v>
      </c>
      <c r="D51" s="1">
        <v>43229</v>
      </c>
      <c r="E51" t="s">
        <v>519</v>
      </c>
      <c r="F51">
        <v>925.44</v>
      </c>
      <c r="G51">
        <v>925.44</v>
      </c>
      <c r="H51" s="204">
        <f t="shared" si="0"/>
        <v>0</v>
      </c>
      <c r="I51" s="289">
        <f t="shared" si="1"/>
        <v>0</v>
      </c>
      <c r="J51">
        <v>925.44</v>
      </c>
      <c r="K51">
        <v>925.44</v>
      </c>
      <c r="L51">
        <v>0</v>
      </c>
      <c r="M51">
        <v>925.44</v>
      </c>
      <c r="N51">
        <v>925.44</v>
      </c>
      <c r="O51">
        <v>0</v>
      </c>
      <c r="P51" s="204">
        <f t="shared" si="2"/>
        <v>0</v>
      </c>
      <c r="Q51" s="287">
        <f t="shared" si="3"/>
        <v>0</v>
      </c>
      <c r="R51" s="204">
        <f t="shared" si="4"/>
        <v>0</v>
      </c>
      <c r="S51" s="287">
        <f t="shared" si="5"/>
        <v>0</v>
      </c>
      <c r="T51" s="204">
        <f t="shared" si="6"/>
        <v>0</v>
      </c>
      <c r="U51" s="287" t="e">
        <f t="shared" si="7"/>
        <v>#DIV/0!</v>
      </c>
      <c r="V51" s="8"/>
    </row>
    <row r="52" spans="1:22">
      <c r="A52" t="s">
        <v>502</v>
      </c>
      <c r="B52" t="s">
        <v>411</v>
      </c>
      <c r="C52">
        <v>116536</v>
      </c>
      <c r="D52" s="1">
        <v>43923</v>
      </c>
      <c r="E52" t="s">
        <v>503</v>
      </c>
      <c r="F52">
        <v>0</v>
      </c>
      <c r="G52">
        <v>0</v>
      </c>
      <c r="H52" s="204">
        <f t="shared" si="0"/>
        <v>0</v>
      </c>
      <c r="I52" s="289" t="e">
        <f t="shared" si="1"/>
        <v>#DIV/0!</v>
      </c>
      <c r="J52">
        <v>0</v>
      </c>
      <c r="K52">
        <v>0</v>
      </c>
      <c r="L52">
        <v>0</v>
      </c>
      <c r="M52">
        <v>0</v>
      </c>
      <c r="N52">
        <v>0</v>
      </c>
      <c r="O52">
        <v>0</v>
      </c>
      <c r="P52" s="204">
        <f t="shared" si="2"/>
        <v>0</v>
      </c>
      <c r="Q52" s="287" t="e">
        <f t="shared" si="3"/>
        <v>#DIV/0!</v>
      </c>
      <c r="R52" s="204">
        <f t="shared" si="4"/>
        <v>0</v>
      </c>
      <c r="S52" s="287" t="e">
        <f t="shared" si="5"/>
        <v>#DIV/0!</v>
      </c>
      <c r="T52" s="204">
        <f t="shared" si="6"/>
        <v>0</v>
      </c>
      <c r="U52" s="287" t="e">
        <f t="shared" si="7"/>
        <v>#DIV/0!</v>
      </c>
      <c r="V52" s="8"/>
    </row>
    <row r="53" spans="1:22">
      <c r="A53" t="s">
        <v>320</v>
      </c>
      <c r="B53" t="s">
        <v>436</v>
      </c>
      <c r="C53">
        <v>3197.998</v>
      </c>
      <c r="D53" s="1">
        <v>43587</v>
      </c>
      <c r="E53" t="s">
        <v>519</v>
      </c>
      <c r="F53">
        <v>0</v>
      </c>
      <c r="G53">
        <v>0</v>
      </c>
      <c r="H53" s="204">
        <f t="shared" si="0"/>
        <v>0</v>
      </c>
      <c r="I53" s="289" t="e">
        <f t="shared" si="1"/>
        <v>#DIV/0!</v>
      </c>
      <c r="J53">
        <v>0</v>
      </c>
      <c r="K53">
        <v>0</v>
      </c>
      <c r="L53">
        <v>0</v>
      </c>
      <c r="M53">
        <v>0</v>
      </c>
      <c r="N53">
        <v>0</v>
      </c>
      <c r="O53">
        <v>0</v>
      </c>
      <c r="P53" s="204">
        <f t="shared" si="2"/>
        <v>0</v>
      </c>
      <c r="Q53" s="287" t="e">
        <f t="shared" si="3"/>
        <v>#DIV/0!</v>
      </c>
      <c r="R53" s="204">
        <f t="shared" si="4"/>
        <v>0</v>
      </c>
      <c r="S53" s="287" t="e">
        <f t="shared" si="5"/>
        <v>#DIV/0!</v>
      </c>
      <c r="T53" s="204">
        <f t="shared" si="6"/>
        <v>0</v>
      </c>
      <c r="U53" s="287" t="e">
        <f t="shared" si="7"/>
        <v>#DIV/0!</v>
      </c>
      <c r="V53" s="8"/>
    </row>
    <row r="54" spans="1:22">
      <c r="A54" t="s">
        <v>524</v>
      </c>
      <c r="B54" t="s">
        <v>525</v>
      </c>
      <c r="C54">
        <v>5691</v>
      </c>
      <c r="D54" s="1">
        <v>42887</v>
      </c>
      <c r="E54" t="s">
        <v>507</v>
      </c>
      <c r="F54">
        <v>1067.06</v>
      </c>
      <c r="G54">
        <v>1067.06</v>
      </c>
      <c r="H54" s="204">
        <f t="shared" si="0"/>
        <v>0</v>
      </c>
      <c r="I54" s="289">
        <f t="shared" si="1"/>
        <v>0</v>
      </c>
      <c r="J54">
        <v>1192.71</v>
      </c>
      <c r="K54">
        <v>1192.71</v>
      </c>
      <c r="L54">
        <v>-21.88</v>
      </c>
      <c r="M54">
        <v>1192.71</v>
      </c>
      <c r="N54">
        <v>1192.71</v>
      </c>
      <c r="O54">
        <v>-21.88</v>
      </c>
      <c r="P54" s="204">
        <f t="shared" si="2"/>
        <v>0</v>
      </c>
      <c r="Q54" s="287">
        <f t="shared" si="3"/>
        <v>0</v>
      </c>
      <c r="R54" s="204">
        <f t="shared" si="4"/>
        <v>0</v>
      </c>
      <c r="S54" s="287">
        <f t="shared" si="5"/>
        <v>0</v>
      </c>
      <c r="T54" s="204">
        <f t="shared" si="6"/>
        <v>0</v>
      </c>
      <c r="U54" s="287">
        <f t="shared" si="7"/>
        <v>0</v>
      </c>
      <c r="V54" s="8"/>
    </row>
    <row r="55" spans="1:22">
      <c r="A55" t="s">
        <v>439</v>
      </c>
      <c r="B55" t="s">
        <v>440</v>
      </c>
      <c r="C55">
        <v>5497</v>
      </c>
      <c r="D55" s="1">
        <v>43775</v>
      </c>
      <c r="E55" t="s">
        <v>507</v>
      </c>
      <c r="F55">
        <v>338.07</v>
      </c>
      <c r="G55">
        <v>338.07</v>
      </c>
      <c r="H55" s="204">
        <f t="shared" si="0"/>
        <v>0</v>
      </c>
      <c r="I55" s="289">
        <f t="shared" si="1"/>
        <v>0</v>
      </c>
      <c r="J55">
        <v>374.95</v>
      </c>
      <c r="K55">
        <v>374.95</v>
      </c>
      <c r="L55">
        <v>-4</v>
      </c>
      <c r="M55">
        <v>374.95</v>
      </c>
      <c r="N55">
        <v>374.95</v>
      </c>
      <c r="O55">
        <v>-4</v>
      </c>
      <c r="P55" s="204">
        <f t="shared" si="2"/>
        <v>0</v>
      </c>
      <c r="Q55" s="287">
        <f t="shared" si="3"/>
        <v>0</v>
      </c>
      <c r="R55" s="204">
        <f t="shared" si="4"/>
        <v>0</v>
      </c>
      <c r="S55" s="287">
        <f t="shared" si="5"/>
        <v>0</v>
      </c>
      <c r="T55" s="204">
        <f t="shared" si="6"/>
        <v>0</v>
      </c>
      <c r="U55" s="287">
        <f t="shared" si="7"/>
        <v>0</v>
      </c>
      <c r="V55" s="8"/>
    </row>
    <row r="56" spans="1:22">
      <c r="A56" t="s">
        <v>439</v>
      </c>
      <c r="B56" t="s">
        <v>440</v>
      </c>
      <c r="C56">
        <v>5497</v>
      </c>
      <c r="D56" s="1">
        <v>43591</v>
      </c>
      <c r="E56" t="s">
        <v>507</v>
      </c>
      <c r="F56">
        <v>1179.1099999999999</v>
      </c>
      <c r="G56">
        <v>1179.1099999999999</v>
      </c>
      <c r="H56" s="204">
        <f t="shared" si="0"/>
        <v>0</v>
      </c>
      <c r="I56" s="289">
        <f t="shared" si="1"/>
        <v>0</v>
      </c>
      <c r="J56">
        <v>1316.59</v>
      </c>
      <c r="K56">
        <v>1316.59</v>
      </c>
      <c r="L56">
        <v>-22.81</v>
      </c>
      <c r="M56">
        <v>1316.59</v>
      </c>
      <c r="N56">
        <v>1316.59</v>
      </c>
      <c r="O56">
        <v>-22.81</v>
      </c>
      <c r="P56" s="204">
        <f t="shared" si="2"/>
        <v>0</v>
      </c>
      <c r="Q56" s="287">
        <f t="shared" si="3"/>
        <v>0</v>
      </c>
      <c r="R56" s="204">
        <f t="shared" si="4"/>
        <v>0</v>
      </c>
      <c r="S56" s="287">
        <f t="shared" si="5"/>
        <v>0</v>
      </c>
      <c r="T56" s="204">
        <f t="shared" si="6"/>
        <v>0</v>
      </c>
      <c r="U56" s="287">
        <f t="shared" si="7"/>
        <v>0</v>
      </c>
      <c r="V56" s="8"/>
    </row>
    <row r="57" spans="1:22">
      <c r="A57">
        <v>599933900</v>
      </c>
      <c r="B57" t="s">
        <v>446</v>
      </c>
      <c r="C57">
        <v>3050</v>
      </c>
      <c r="D57" s="1">
        <v>43600</v>
      </c>
      <c r="E57" t="s">
        <v>507</v>
      </c>
      <c r="F57">
        <v>869.25</v>
      </c>
      <c r="G57">
        <v>869.25</v>
      </c>
      <c r="H57" s="204">
        <f t="shared" si="0"/>
        <v>0</v>
      </c>
      <c r="I57" s="289">
        <f t="shared" si="1"/>
        <v>0</v>
      </c>
      <c r="J57">
        <v>977.3</v>
      </c>
      <c r="K57">
        <v>977.3</v>
      </c>
      <c r="L57">
        <v>-23.52</v>
      </c>
      <c r="M57">
        <v>977.3</v>
      </c>
      <c r="N57">
        <v>977.3</v>
      </c>
      <c r="O57">
        <v>-23.52</v>
      </c>
      <c r="P57" s="204">
        <f t="shared" si="2"/>
        <v>0</v>
      </c>
      <c r="Q57" s="287">
        <f t="shared" si="3"/>
        <v>0</v>
      </c>
      <c r="R57" s="204">
        <f t="shared" si="4"/>
        <v>0</v>
      </c>
      <c r="S57" s="287">
        <f t="shared" si="5"/>
        <v>0</v>
      </c>
      <c r="T57" s="204">
        <f t="shared" si="6"/>
        <v>0</v>
      </c>
      <c r="U57" s="287">
        <f t="shared" si="7"/>
        <v>0</v>
      </c>
      <c r="V57" s="8"/>
    </row>
    <row r="58" spans="1:22">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49978.850000000006</v>
      </c>
      <c r="G64" s="178">
        <f>SUM(G2:G63)</f>
        <v>49978.850000000006</v>
      </c>
      <c r="H64" s="12">
        <f>SUM(H2:H63)</f>
        <v>0</v>
      </c>
      <c r="I64" s="290">
        <f t="shared" ref="I64" si="18">ROUND(H64/F64,10)</f>
        <v>0</v>
      </c>
      <c r="J64" s="200">
        <f t="shared" ref="J64:P64" si="19">SUM(J2:J63)</f>
        <v>53337.560000000012</v>
      </c>
      <c r="K64" s="180">
        <f t="shared" si="19"/>
        <v>53337.560000000012</v>
      </c>
      <c r="L64" s="200">
        <f t="shared" si="19"/>
        <v>-337.02999999999992</v>
      </c>
      <c r="M64" s="203">
        <f t="shared" si="19"/>
        <v>53337.560000000012</v>
      </c>
      <c r="N64" s="203">
        <f t="shared" si="19"/>
        <v>53337.560000000012</v>
      </c>
      <c r="O64" s="203">
        <f t="shared" si="19"/>
        <v>-337.02999999999992</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519</v>
      </c>
      <c r="B4" s="153">
        <v>3020.08</v>
      </c>
      <c r="C4" s="153">
        <v>3020.08</v>
      </c>
      <c r="D4" s="153" t="s">
        <v>511</v>
      </c>
      <c r="E4" s="153">
        <v>3020.08</v>
      </c>
      <c r="F4" s="153">
        <v>3020.08</v>
      </c>
      <c r="G4" s="153">
        <v>-24.2</v>
      </c>
      <c r="H4" s="153">
        <v>-24.2</v>
      </c>
      <c r="I4" s="114"/>
      <c r="J4" s="154">
        <v>43921</v>
      </c>
      <c r="K4" s="154">
        <v>43922</v>
      </c>
      <c r="L4" s="114"/>
    </row>
    <row r="5" spans="1:16">
      <c r="A5" s="153"/>
      <c r="B5" s="153"/>
      <c r="C5" s="153"/>
      <c r="D5" s="153"/>
      <c r="E5" s="153"/>
      <c r="F5" s="153"/>
      <c r="G5" s="153"/>
      <c r="H5" s="153"/>
      <c r="I5" s="114"/>
      <c r="J5" s="154"/>
      <c r="K5" s="154"/>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3020.08</v>
      </c>
      <c r="C11" s="89">
        <f t="shared" ref="C11:H11" si="0">SUM(C4:C10)</f>
        <v>3020.08</v>
      </c>
      <c r="D11" s="89">
        <f t="shared" si="0"/>
        <v>0</v>
      </c>
      <c r="E11" s="89">
        <f>SUM(E4:E10)</f>
        <v>3020.08</v>
      </c>
      <c r="F11" s="89">
        <f t="shared" si="0"/>
        <v>3020.08</v>
      </c>
      <c r="G11" s="89">
        <f t="shared" si="0"/>
        <v>-24.2</v>
      </c>
      <c r="H11" s="89">
        <f t="shared" si="0"/>
        <v>-24.2</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519</v>
      </c>
      <c r="B15" s="108">
        <v>48.41</v>
      </c>
      <c r="C15" s="108">
        <v>48.41</v>
      </c>
      <c r="D15" s="108" t="s">
        <v>505</v>
      </c>
      <c r="E15" s="108">
        <v>48.41</v>
      </c>
      <c r="F15" s="108">
        <v>48.41</v>
      </c>
      <c r="G15" s="108">
        <v>-0.5</v>
      </c>
      <c r="H15" s="108">
        <v>-0.5</v>
      </c>
      <c r="I15" s="106"/>
      <c r="J15" s="111">
        <v>43921</v>
      </c>
      <c r="K15" s="111">
        <v>43922</v>
      </c>
      <c r="L15" s="107"/>
      <c r="M15" s="54"/>
      <c r="N15" s="54"/>
      <c r="O15" s="54"/>
      <c r="P15" s="54"/>
    </row>
    <row r="16" spans="1:16" s="101" customFormat="1">
      <c r="A16" s="108"/>
      <c r="B16" s="108"/>
      <c r="C16" s="108"/>
      <c r="D16" s="108"/>
      <c r="E16" s="108"/>
      <c r="F16" s="108"/>
      <c r="G16" s="108"/>
      <c r="H16" s="108"/>
      <c r="I16" s="106"/>
      <c r="J16" s="111"/>
      <c r="K16" s="111"/>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48.41</v>
      </c>
      <c r="C22" s="89">
        <f>SUM(C15:C21)</f>
        <v>48.41</v>
      </c>
      <c r="D22" s="89"/>
      <c r="E22" s="89">
        <f>SUM(E15:E21)</f>
        <v>48.41</v>
      </c>
      <c r="F22" s="89">
        <f>SUM(F15:F21)</f>
        <v>48.41</v>
      </c>
      <c r="G22" s="89">
        <f>SUM(G15:G21)</f>
        <v>-0.5</v>
      </c>
      <c r="H22" s="89">
        <f>SUM(H15:H21)</f>
        <v>-0.5</v>
      </c>
      <c r="I22" s="89"/>
      <c r="J22" s="89"/>
      <c r="K22" s="89"/>
      <c r="L22" s="89"/>
    </row>
    <row r="23" spans="1:16" ht="14.25" thickTop="1" thickBot="1"/>
    <row r="24" spans="1:16" ht="13.5" thickBot="1">
      <c r="D24" s="93" t="s">
        <v>79</v>
      </c>
      <c r="E24" s="94" t="s">
        <v>78</v>
      </c>
      <c r="F24" s="95" t="s">
        <v>7</v>
      </c>
    </row>
    <row r="25" spans="1:16" ht="51.75" thickBot="1">
      <c r="C25" s="90" t="s">
        <v>179</v>
      </c>
      <c r="D25" s="96">
        <f>G11</f>
        <v>-24.2</v>
      </c>
      <c r="E25" s="97">
        <f>H11</f>
        <v>-24.2</v>
      </c>
      <c r="F25" s="98">
        <f>D25-E25</f>
        <v>0</v>
      </c>
    </row>
    <row r="26" spans="1:16" ht="44.25" customHeight="1" thickBot="1">
      <c r="C26" s="90" t="s">
        <v>180</v>
      </c>
      <c r="D26" s="96">
        <f>G22</f>
        <v>-0.5</v>
      </c>
      <c r="E26" s="97">
        <f>H22</f>
        <v>-0.5</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opLeftCell="A38" workbookViewId="0">
      <selection activeCell="H75" sqref="H75:H83"/>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274</v>
      </c>
      <c r="B1" t="s">
        <v>273</v>
      </c>
      <c r="C1" t="s">
        <v>272</v>
      </c>
      <c r="D1" t="s">
        <v>271</v>
      </c>
      <c r="E1" t="s">
        <v>270</v>
      </c>
      <c r="F1" t="s">
        <v>269</v>
      </c>
      <c r="G1" t="s">
        <v>268</v>
      </c>
      <c r="H1" t="s">
        <v>267</v>
      </c>
      <c r="I1" t="s">
        <v>266</v>
      </c>
      <c r="J1" t="s">
        <v>265</v>
      </c>
      <c r="K1" t="s">
        <v>264</v>
      </c>
      <c r="L1" t="s">
        <v>263</v>
      </c>
      <c r="M1" t="s">
        <v>262</v>
      </c>
    </row>
    <row r="2" spans="1:13">
      <c r="A2" t="s">
        <v>283</v>
      </c>
      <c r="B2">
        <v>6916781</v>
      </c>
      <c r="C2">
        <v>6916781</v>
      </c>
      <c r="D2" t="s">
        <v>284</v>
      </c>
      <c r="E2">
        <v>16399</v>
      </c>
      <c r="F2">
        <v>277386.65000000002</v>
      </c>
      <c r="G2">
        <v>13.68</v>
      </c>
      <c r="H2">
        <v>224383.08</v>
      </c>
      <c r="I2">
        <v>380073.8</v>
      </c>
      <c r="J2">
        <v>19.45</v>
      </c>
      <c r="K2">
        <v>318960.55</v>
      </c>
      <c r="L2" t="s">
        <v>285</v>
      </c>
      <c r="M2" s="1">
        <v>43921</v>
      </c>
    </row>
    <row r="3" spans="1:13">
      <c r="A3" t="s">
        <v>283</v>
      </c>
      <c r="B3" s="325" t="s">
        <v>286</v>
      </c>
      <c r="C3" t="s">
        <v>287</v>
      </c>
      <c r="D3" t="s">
        <v>288</v>
      </c>
      <c r="E3">
        <v>22650</v>
      </c>
      <c r="F3">
        <v>760214</v>
      </c>
      <c r="G3">
        <v>36.200000000000003</v>
      </c>
      <c r="H3">
        <v>819975.3</v>
      </c>
      <c r="I3">
        <v>760214</v>
      </c>
      <c r="J3">
        <v>36.200000000000003</v>
      </c>
      <c r="K3">
        <v>819975.3</v>
      </c>
      <c r="L3" t="s">
        <v>289</v>
      </c>
      <c r="M3" s="1">
        <v>43921</v>
      </c>
    </row>
    <row r="4" spans="1:13">
      <c r="A4" t="s">
        <v>283</v>
      </c>
      <c r="B4" t="s">
        <v>290</v>
      </c>
      <c r="C4" t="s">
        <v>291</v>
      </c>
      <c r="D4" t="s">
        <v>292</v>
      </c>
      <c r="E4">
        <v>3750</v>
      </c>
      <c r="F4">
        <v>577337.63</v>
      </c>
      <c r="G4">
        <v>261.64</v>
      </c>
      <c r="H4">
        <v>981150</v>
      </c>
      <c r="I4">
        <v>577337.63</v>
      </c>
      <c r="J4">
        <v>261.64</v>
      </c>
      <c r="K4">
        <v>981150</v>
      </c>
      <c r="L4" t="s">
        <v>289</v>
      </c>
      <c r="M4" s="1">
        <v>43921</v>
      </c>
    </row>
    <row r="5" spans="1:13">
      <c r="A5" t="s">
        <v>283</v>
      </c>
      <c r="B5" t="s">
        <v>293</v>
      </c>
      <c r="C5" t="s">
        <v>294</v>
      </c>
      <c r="D5" t="s">
        <v>295</v>
      </c>
      <c r="E5">
        <v>7667</v>
      </c>
      <c r="F5">
        <v>397482.27</v>
      </c>
      <c r="G5">
        <v>22.79</v>
      </c>
      <c r="H5">
        <v>174730.93</v>
      </c>
      <c r="I5">
        <v>397482.27</v>
      </c>
      <c r="J5">
        <v>22.79</v>
      </c>
      <c r="K5">
        <v>174730.93</v>
      </c>
      <c r="L5" t="s">
        <v>289</v>
      </c>
      <c r="M5" s="1">
        <v>43921</v>
      </c>
    </row>
    <row r="6" spans="1:13">
      <c r="A6" t="s">
        <v>283</v>
      </c>
      <c r="B6" t="s">
        <v>296</v>
      </c>
      <c r="C6" t="s">
        <v>297</v>
      </c>
      <c r="D6" t="s">
        <v>298</v>
      </c>
      <c r="E6">
        <v>64500</v>
      </c>
      <c r="F6">
        <v>319326.59999999998</v>
      </c>
      <c r="G6">
        <v>2.2999999999999998</v>
      </c>
      <c r="H6">
        <v>148350</v>
      </c>
      <c r="I6">
        <v>319326.59999999998</v>
      </c>
      <c r="J6">
        <v>2.2999999999999998</v>
      </c>
      <c r="K6">
        <v>148350</v>
      </c>
      <c r="L6" t="s">
        <v>289</v>
      </c>
      <c r="M6" s="1">
        <v>43921</v>
      </c>
    </row>
    <row r="7" spans="1:13">
      <c r="A7" t="s">
        <v>283</v>
      </c>
      <c r="B7" t="s">
        <v>299</v>
      </c>
      <c r="C7">
        <v>2722670</v>
      </c>
      <c r="D7" t="s">
        <v>300</v>
      </c>
      <c r="E7">
        <v>14497</v>
      </c>
      <c r="F7">
        <v>242371.20000000001</v>
      </c>
      <c r="G7">
        <v>11.78</v>
      </c>
      <c r="H7">
        <v>170774.66</v>
      </c>
      <c r="I7">
        <v>242371.20000000001</v>
      </c>
      <c r="J7">
        <v>11.78</v>
      </c>
      <c r="K7">
        <v>170774.66</v>
      </c>
      <c r="L7" t="s">
        <v>289</v>
      </c>
      <c r="M7" s="1">
        <v>43921</v>
      </c>
    </row>
    <row r="8" spans="1:13">
      <c r="A8" t="s">
        <v>283</v>
      </c>
      <c r="B8" t="s">
        <v>301</v>
      </c>
      <c r="C8" t="s">
        <v>302</v>
      </c>
      <c r="D8" t="s">
        <v>303</v>
      </c>
      <c r="E8">
        <v>3000</v>
      </c>
      <c r="F8">
        <v>350347.5</v>
      </c>
      <c r="G8">
        <v>112.61</v>
      </c>
      <c r="H8">
        <v>337830</v>
      </c>
      <c r="I8">
        <v>350347.5</v>
      </c>
      <c r="J8">
        <v>112.61</v>
      </c>
      <c r="K8">
        <v>337830</v>
      </c>
      <c r="L8" t="s">
        <v>289</v>
      </c>
      <c r="M8" s="1">
        <v>43921</v>
      </c>
    </row>
    <row r="9" spans="1:13">
      <c r="A9" t="s">
        <v>283</v>
      </c>
      <c r="B9" t="s">
        <v>304</v>
      </c>
      <c r="C9">
        <v>2018186</v>
      </c>
      <c r="D9" t="s">
        <v>305</v>
      </c>
      <c r="E9">
        <v>2217</v>
      </c>
      <c r="F9">
        <v>14646.85</v>
      </c>
      <c r="G9">
        <v>2.35</v>
      </c>
      <c r="H9">
        <v>5209.95</v>
      </c>
      <c r="I9">
        <v>14646.85</v>
      </c>
      <c r="J9">
        <v>2.35</v>
      </c>
      <c r="K9">
        <v>5209.95</v>
      </c>
      <c r="L9" t="s">
        <v>289</v>
      </c>
      <c r="M9" s="1">
        <v>43921</v>
      </c>
    </row>
    <row r="10" spans="1:13">
      <c r="A10" t="s">
        <v>283</v>
      </c>
      <c r="B10" t="s">
        <v>306</v>
      </c>
      <c r="C10">
        <v>2136646</v>
      </c>
      <c r="D10" t="s">
        <v>307</v>
      </c>
      <c r="E10">
        <v>10600</v>
      </c>
      <c r="F10">
        <v>273435</v>
      </c>
      <c r="G10">
        <v>15.13</v>
      </c>
      <c r="H10">
        <v>160378</v>
      </c>
      <c r="I10">
        <v>273435</v>
      </c>
      <c r="J10">
        <v>15.13</v>
      </c>
      <c r="K10">
        <v>160378</v>
      </c>
      <c r="L10" t="s">
        <v>289</v>
      </c>
      <c r="M10" s="1">
        <v>43921</v>
      </c>
    </row>
    <row r="11" spans="1:13">
      <c r="A11" t="s">
        <v>283</v>
      </c>
      <c r="B11" s="325" t="s">
        <v>308</v>
      </c>
      <c r="C11">
        <v>2024677</v>
      </c>
      <c r="D11" t="s">
        <v>309</v>
      </c>
      <c r="E11">
        <v>25737</v>
      </c>
      <c r="F11">
        <v>298758.78000000003</v>
      </c>
      <c r="G11">
        <v>18.32</v>
      </c>
      <c r="H11">
        <v>471501.84</v>
      </c>
      <c r="I11">
        <v>298758.78000000003</v>
      </c>
      <c r="J11">
        <v>18.32</v>
      </c>
      <c r="K11">
        <v>471501.84</v>
      </c>
      <c r="L11" t="s">
        <v>289</v>
      </c>
      <c r="M11" s="1">
        <v>43921</v>
      </c>
    </row>
    <row r="12" spans="1:13">
      <c r="A12" t="s">
        <v>283</v>
      </c>
      <c r="B12" t="s">
        <v>310</v>
      </c>
      <c r="C12" t="s">
        <v>311</v>
      </c>
      <c r="D12" t="s">
        <v>312</v>
      </c>
      <c r="E12">
        <v>10500</v>
      </c>
      <c r="F12">
        <v>567273.38</v>
      </c>
      <c r="G12">
        <v>54.41</v>
      </c>
      <c r="H12">
        <v>571305</v>
      </c>
      <c r="I12">
        <v>567273.38</v>
      </c>
      <c r="J12">
        <v>54.41</v>
      </c>
      <c r="K12">
        <v>571305</v>
      </c>
      <c r="L12" t="s">
        <v>289</v>
      </c>
      <c r="M12" s="1">
        <v>43921</v>
      </c>
    </row>
    <row r="13" spans="1:13">
      <c r="A13" t="s">
        <v>283</v>
      </c>
      <c r="B13">
        <v>124765108</v>
      </c>
      <c r="C13">
        <v>2125097</v>
      </c>
      <c r="D13" t="s">
        <v>313</v>
      </c>
      <c r="E13">
        <v>30350</v>
      </c>
      <c r="F13">
        <v>530185.55000000005</v>
      </c>
      <c r="G13">
        <v>12.62</v>
      </c>
      <c r="H13">
        <v>383017</v>
      </c>
      <c r="I13">
        <v>530185.55000000005</v>
      </c>
      <c r="J13">
        <v>12.62</v>
      </c>
      <c r="K13">
        <v>383017</v>
      </c>
      <c r="L13" t="s">
        <v>289</v>
      </c>
      <c r="M13" s="1">
        <v>43921</v>
      </c>
    </row>
    <row r="14" spans="1:13">
      <c r="A14" t="s">
        <v>283</v>
      </c>
      <c r="B14">
        <v>138006309</v>
      </c>
      <c r="C14">
        <v>2173706</v>
      </c>
      <c r="D14" t="s">
        <v>314</v>
      </c>
      <c r="E14">
        <v>12300</v>
      </c>
      <c r="F14">
        <v>406918.78</v>
      </c>
      <c r="G14">
        <v>21.64</v>
      </c>
      <c r="H14">
        <v>266172</v>
      </c>
      <c r="I14">
        <v>406918.78</v>
      </c>
      <c r="J14">
        <v>21.64</v>
      </c>
      <c r="K14">
        <v>266172</v>
      </c>
      <c r="L14" t="s">
        <v>289</v>
      </c>
      <c r="M14" s="1">
        <v>43921</v>
      </c>
    </row>
    <row r="15" spans="1:13">
      <c r="A15" t="s">
        <v>283</v>
      </c>
      <c r="B15" t="s">
        <v>315</v>
      </c>
      <c r="C15">
        <v>2186812</v>
      </c>
      <c r="D15" t="s">
        <v>316</v>
      </c>
      <c r="E15">
        <v>38200</v>
      </c>
      <c r="F15">
        <v>364650.71</v>
      </c>
      <c r="G15">
        <v>4.6100000000000003</v>
      </c>
      <c r="H15">
        <v>176102</v>
      </c>
      <c r="I15">
        <v>364650.71</v>
      </c>
      <c r="J15">
        <v>4.6100000000000003</v>
      </c>
      <c r="K15">
        <v>176102</v>
      </c>
      <c r="L15" t="s">
        <v>289</v>
      </c>
      <c r="M15" s="1">
        <v>43921</v>
      </c>
    </row>
    <row r="16" spans="1:13">
      <c r="A16" t="s">
        <v>283</v>
      </c>
      <c r="B16" t="s">
        <v>317</v>
      </c>
      <c r="C16">
        <v>2945927</v>
      </c>
      <c r="D16" t="s">
        <v>318</v>
      </c>
      <c r="E16">
        <v>29500</v>
      </c>
      <c r="F16">
        <v>360422.15</v>
      </c>
      <c r="G16">
        <v>7.38</v>
      </c>
      <c r="H16">
        <v>217710</v>
      </c>
      <c r="I16">
        <v>360422.15</v>
      </c>
      <c r="J16">
        <v>7.38</v>
      </c>
      <c r="K16">
        <v>217710</v>
      </c>
      <c r="L16" t="s">
        <v>289</v>
      </c>
      <c r="M16" s="1">
        <v>43921</v>
      </c>
    </row>
    <row r="17" spans="1:13">
      <c r="A17" t="s">
        <v>283</v>
      </c>
      <c r="B17">
        <v>294821608</v>
      </c>
      <c r="C17">
        <v>2031730</v>
      </c>
      <c r="D17" t="s">
        <v>319</v>
      </c>
      <c r="E17">
        <v>89200</v>
      </c>
      <c r="F17">
        <v>615972.30000000005</v>
      </c>
      <c r="G17">
        <v>8.09</v>
      </c>
      <c r="H17">
        <v>721628</v>
      </c>
      <c r="I17">
        <v>615972.30000000005</v>
      </c>
      <c r="J17">
        <v>8.09</v>
      </c>
      <c r="K17">
        <v>721628</v>
      </c>
      <c r="L17" t="s">
        <v>289</v>
      </c>
      <c r="M17" s="1">
        <v>43921</v>
      </c>
    </row>
    <row r="18" spans="1:13">
      <c r="A18" t="s">
        <v>283</v>
      </c>
      <c r="B18" t="s">
        <v>320</v>
      </c>
      <c r="C18" t="s">
        <v>321</v>
      </c>
      <c r="D18" t="s">
        <v>322</v>
      </c>
      <c r="E18">
        <v>7800</v>
      </c>
      <c r="F18">
        <v>662168.47</v>
      </c>
      <c r="G18">
        <v>152.57</v>
      </c>
      <c r="H18">
        <v>1190046</v>
      </c>
      <c r="I18">
        <v>662168.47</v>
      </c>
      <c r="J18">
        <v>152.57</v>
      </c>
      <c r="K18">
        <v>1190046</v>
      </c>
      <c r="L18" t="s">
        <v>289</v>
      </c>
      <c r="M18" s="1">
        <v>43921</v>
      </c>
    </row>
    <row r="19" spans="1:13">
      <c r="A19" t="s">
        <v>283</v>
      </c>
      <c r="B19" t="s">
        <v>323</v>
      </c>
      <c r="C19" t="s">
        <v>324</v>
      </c>
      <c r="D19" t="s">
        <v>325</v>
      </c>
      <c r="E19">
        <v>1200</v>
      </c>
      <c r="F19">
        <v>254419.8</v>
      </c>
      <c r="G19">
        <v>195.92</v>
      </c>
      <c r="H19">
        <v>235104</v>
      </c>
      <c r="I19">
        <v>254419.8</v>
      </c>
      <c r="J19">
        <v>195.92</v>
      </c>
      <c r="K19">
        <v>235104</v>
      </c>
      <c r="L19" t="s">
        <v>289</v>
      </c>
      <c r="M19" s="1">
        <v>43921</v>
      </c>
    </row>
    <row r="20" spans="1:13">
      <c r="A20" t="s">
        <v>283</v>
      </c>
      <c r="B20">
        <v>398438408</v>
      </c>
      <c r="C20" t="s">
        <v>326</v>
      </c>
      <c r="D20" t="s">
        <v>327</v>
      </c>
      <c r="E20">
        <v>30100</v>
      </c>
      <c r="F20">
        <v>606060.09</v>
      </c>
      <c r="G20">
        <v>20.14</v>
      </c>
      <c r="H20">
        <v>606214</v>
      </c>
      <c r="I20">
        <v>606060.09</v>
      </c>
      <c r="J20">
        <v>20.14</v>
      </c>
      <c r="K20">
        <v>606214</v>
      </c>
      <c r="L20" t="s">
        <v>289</v>
      </c>
      <c r="M20" s="1">
        <v>43921</v>
      </c>
    </row>
    <row r="21" spans="1:13">
      <c r="A21" t="s">
        <v>283</v>
      </c>
      <c r="B21" t="s">
        <v>328</v>
      </c>
      <c r="C21">
        <v>2569286</v>
      </c>
      <c r="D21" t="s">
        <v>329</v>
      </c>
      <c r="E21">
        <v>53100</v>
      </c>
      <c r="F21">
        <v>623207.91</v>
      </c>
      <c r="G21">
        <v>8.5</v>
      </c>
      <c r="H21">
        <v>451350</v>
      </c>
      <c r="I21">
        <v>623207.91</v>
      </c>
      <c r="J21">
        <v>8.5</v>
      </c>
      <c r="K21">
        <v>451350</v>
      </c>
      <c r="L21" t="s">
        <v>289</v>
      </c>
      <c r="M21" s="1">
        <v>43921</v>
      </c>
    </row>
    <row r="22" spans="1:13">
      <c r="A22" t="s">
        <v>283</v>
      </c>
      <c r="B22" t="s">
        <v>330</v>
      </c>
      <c r="C22" t="s">
        <v>331</v>
      </c>
      <c r="D22" t="s">
        <v>332</v>
      </c>
      <c r="E22">
        <v>13459</v>
      </c>
      <c r="F22">
        <v>789717.47</v>
      </c>
      <c r="G22">
        <v>42.15</v>
      </c>
      <c r="H22">
        <v>567296.85</v>
      </c>
      <c r="I22">
        <v>789717.47</v>
      </c>
      <c r="J22">
        <v>42.15</v>
      </c>
      <c r="K22">
        <v>567296.85</v>
      </c>
      <c r="L22" t="s">
        <v>289</v>
      </c>
      <c r="M22" s="1">
        <v>43921</v>
      </c>
    </row>
    <row r="23" spans="1:13">
      <c r="A23" t="s">
        <v>283</v>
      </c>
      <c r="B23" t="s">
        <v>333</v>
      </c>
      <c r="C23" t="s">
        <v>334</v>
      </c>
      <c r="D23" t="s">
        <v>335</v>
      </c>
      <c r="E23">
        <v>1600</v>
      </c>
      <c r="F23">
        <v>258693.6</v>
      </c>
      <c r="G23">
        <v>136</v>
      </c>
      <c r="H23">
        <v>217600</v>
      </c>
      <c r="I23">
        <v>258693.6</v>
      </c>
      <c r="J23">
        <v>136</v>
      </c>
      <c r="K23">
        <v>217600</v>
      </c>
      <c r="L23" t="s">
        <v>289</v>
      </c>
      <c r="M23" s="1">
        <v>43921</v>
      </c>
    </row>
    <row r="24" spans="1:13">
      <c r="A24" t="s">
        <v>283</v>
      </c>
      <c r="B24" t="s">
        <v>336</v>
      </c>
      <c r="C24" t="s">
        <v>337</v>
      </c>
      <c r="D24" t="s">
        <v>338</v>
      </c>
      <c r="E24">
        <v>25300</v>
      </c>
      <c r="F24">
        <v>221139.71</v>
      </c>
      <c r="G24">
        <v>6.83</v>
      </c>
      <c r="H24">
        <v>172748.4</v>
      </c>
      <c r="I24">
        <v>221139.71</v>
      </c>
      <c r="J24">
        <v>6.83</v>
      </c>
      <c r="K24">
        <v>172748.4</v>
      </c>
      <c r="L24" t="s">
        <v>289</v>
      </c>
      <c r="M24" s="1">
        <v>43921</v>
      </c>
    </row>
    <row r="25" spans="1:13">
      <c r="A25" t="s">
        <v>283</v>
      </c>
      <c r="B25" t="s">
        <v>339</v>
      </c>
      <c r="C25" t="s">
        <v>340</v>
      </c>
      <c r="D25" t="s">
        <v>341</v>
      </c>
      <c r="E25">
        <v>4757</v>
      </c>
      <c r="F25">
        <v>260419.69</v>
      </c>
      <c r="G25">
        <v>27.19</v>
      </c>
      <c r="H25">
        <v>129342.83</v>
      </c>
      <c r="I25">
        <v>260419.69</v>
      </c>
      <c r="J25">
        <v>27.19</v>
      </c>
      <c r="K25">
        <v>129342.83</v>
      </c>
      <c r="L25" t="s">
        <v>289</v>
      </c>
      <c r="M25" s="1">
        <v>43921</v>
      </c>
    </row>
    <row r="26" spans="1:13">
      <c r="A26" t="s">
        <v>283</v>
      </c>
      <c r="B26">
        <v>485785109</v>
      </c>
      <c r="C26" t="s">
        <v>342</v>
      </c>
      <c r="D26" t="s">
        <v>343</v>
      </c>
      <c r="E26">
        <v>14500</v>
      </c>
      <c r="F26">
        <v>361805.45</v>
      </c>
      <c r="G26">
        <v>11.09</v>
      </c>
      <c r="H26">
        <v>160834</v>
      </c>
      <c r="I26">
        <v>361805.45</v>
      </c>
      <c r="J26">
        <v>11.09</v>
      </c>
      <c r="K26">
        <v>160834</v>
      </c>
      <c r="L26" t="s">
        <v>289</v>
      </c>
      <c r="M26" s="1">
        <v>43921</v>
      </c>
    </row>
    <row r="27" spans="1:13">
      <c r="A27" t="s">
        <v>283</v>
      </c>
      <c r="B27" t="s">
        <v>344</v>
      </c>
      <c r="C27" t="s">
        <v>345</v>
      </c>
      <c r="D27" t="s">
        <v>346</v>
      </c>
      <c r="E27">
        <v>3650</v>
      </c>
      <c r="F27">
        <v>14521.85</v>
      </c>
      <c r="G27">
        <v>4.8</v>
      </c>
      <c r="H27">
        <v>17527.3</v>
      </c>
      <c r="I27">
        <v>14521.85</v>
      </c>
      <c r="J27">
        <v>4.8</v>
      </c>
      <c r="K27">
        <v>17527.3</v>
      </c>
      <c r="L27" t="s">
        <v>289</v>
      </c>
      <c r="M27" s="1">
        <v>43921</v>
      </c>
    </row>
    <row r="28" spans="1:13">
      <c r="A28" t="s">
        <v>283</v>
      </c>
      <c r="B28">
        <v>631512209</v>
      </c>
      <c r="C28" t="s">
        <v>347</v>
      </c>
      <c r="D28" t="s">
        <v>348</v>
      </c>
      <c r="E28">
        <v>18250</v>
      </c>
      <c r="F28">
        <v>513550.86</v>
      </c>
      <c r="G28">
        <v>28.44</v>
      </c>
      <c r="H28">
        <v>519030</v>
      </c>
      <c r="I28">
        <v>513550.86</v>
      </c>
      <c r="J28">
        <v>28.44</v>
      </c>
      <c r="K28">
        <v>519030</v>
      </c>
      <c r="L28" t="s">
        <v>289</v>
      </c>
      <c r="M28" s="1">
        <v>43921</v>
      </c>
    </row>
    <row r="29" spans="1:13">
      <c r="A29" t="s">
        <v>283</v>
      </c>
      <c r="B29">
        <v>683715106</v>
      </c>
      <c r="C29">
        <v>2655657</v>
      </c>
      <c r="D29" t="s">
        <v>349</v>
      </c>
      <c r="E29">
        <v>12400</v>
      </c>
      <c r="F29">
        <v>433703.8</v>
      </c>
      <c r="G29">
        <v>34.92</v>
      </c>
      <c r="H29">
        <v>433008</v>
      </c>
      <c r="I29">
        <v>433703.8</v>
      </c>
      <c r="J29">
        <v>34.92</v>
      </c>
      <c r="K29">
        <v>433008</v>
      </c>
      <c r="L29" t="s">
        <v>289</v>
      </c>
      <c r="M29" s="1">
        <v>43921</v>
      </c>
    </row>
    <row r="30" spans="1:13">
      <c r="A30" t="s">
        <v>283</v>
      </c>
      <c r="B30">
        <v>686330101</v>
      </c>
      <c r="C30">
        <v>2402444</v>
      </c>
      <c r="D30" t="s">
        <v>350</v>
      </c>
      <c r="E30">
        <v>2750</v>
      </c>
      <c r="F30">
        <v>219454.13</v>
      </c>
      <c r="G30">
        <v>59.1</v>
      </c>
      <c r="H30">
        <v>162525</v>
      </c>
      <c r="I30">
        <v>219454.13</v>
      </c>
      <c r="J30">
        <v>59.1</v>
      </c>
      <c r="K30">
        <v>162525</v>
      </c>
      <c r="L30" t="s">
        <v>289</v>
      </c>
      <c r="M30" s="1">
        <v>43921</v>
      </c>
    </row>
    <row r="31" spans="1:13">
      <c r="A31" t="s">
        <v>283</v>
      </c>
      <c r="B31">
        <v>705015105</v>
      </c>
      <c r="C31">
        <v>2704485</v>
      </c>
      <c r="D31" t="s">
        <v>351</v>
      </c>
      <c r="E31">
        <v>43579</v>
      </c>
      <c r="F31">
        <v>513877.82</v>
      </c>
      <c r="G31">
        <v>6.89</v>
      </c>
      <c r="H31">
        <v>300259.31</v>
      </c>
      <c r="I31">
        <v>513877.82</v>
      </c>
      <c r="J31">
        <v>6.89</v>
      </c>
      <c r="K31">
        <v>300259.31</v>
      </c>
      <c r="L31" t="s">
        <v>289</v>
      </c>
      <c r="M31" s="1">
        <v>43921</v>
      </c>
    </row>
    <row r="32" spans="1:13">
      <c r="A32" t="s">
        <v>283</v>
      </c>
      <c r="B32" t="s">
        <v>352</v>
      </c>
      <c r="C32" t="s">
        <v>353</v>
      </c>
      <c r="D32" t="s">
        <v>354</v>
      </c>
      <c r="E32">
        <v>32700</v>
      </c>
      <c r="F32">
        <v>362571.06</v>
      </c>
      <c r="G32">
        <v>5.74</v>
      </c>
      <c r="H32">
        <v>187665.3</v>
      </c>
      <c r="I32">
        <v>362571.06</v>
      </c>
      <c r="J32">
        <v>5.74</v>
      </c>
      <c r="K32">
        <v>187665.3</v>
      </c>
      <c r="L32" t="s">
        <v>289</v>
      </c>
      <c r="M32" s="1">
        <v>43921</v>
      </c>
    </row>
    <row r="33" spans="1:13">
      <c r="A33" t="s">
        <v>283</v>
      </c>
      <c r="B33" t="s">
        <v>355</v>
      </c>
      <c r="C33" t="s">
        <v>356</v>
      </c>
      <c r="D33" t="s">
        <v>357</v>
      </c>
      <c r="E33">
        <v>18250</v>
      </c>
      <c r="F33">
        <v>237485.37</v>
      </c>
      <c r="G33">
        <v>13.86</v>
      </c>
      <c r="H33">
        <v>252908.5</v>
      </c>
      <c r="I33">
        <v>237485.37</v>
      </c>
      <c r="J33">
        <v>13.86</v>
      </c>
      <c r="K33">
        <v>252908.5</v>
      </c>
      <c r="L33" t="s">
        <v>289</v>
      </c>
      <c r="M33" s="1">
        <v>43921</v>
      </c>
    </row>
    <row r="34" spans="1:13">
      <c r="A34" t="s">
        <v>283</v>
      </c>
      <c r="B34">
        <v>759530108</v>
      </c>
      <c r="C34" t="s">
        <v>358</v>
      </c>
      <c r="D34" t="s">
        <v>359</v>
      </c>
      <c r="E34">
        <v>33500</v>
      </c>
      <c r="F34">
        <v>678997.24</v>
      </c>
      <c r="G34">
        <v>21.4</v>
      </c>
      <c r="H34">
        <v>716900</v>
      </c>
      <c r="I34">
        <v>678997.24</v>
      </c>
      <c r="J34">
        <v>21.4</v>
      </c>
      <c r="K34">
        <v>716900</v>
      </c>
      <c r="L34" t="s">
        <v>289</v>
      </c>
      <c r="M34" s="1">
        <v>43921</v>
      </c>
    </row>
    <row r="35" spans="1:13">
      <c r="A35" t="s">
        <v>283</v>
      </c>
      <c r="B35">
        <v>803054204</v>
      </c>
      <c r="C35">
        <v>2775135</v>
      </c>
      <c r="D35" t="s">
        <v>360</v>
      </c>
      <c r="E35">
        <v>6980</v>
      </c>
      <c r="F35">
        <v>748584.27</v>
      </c>
      <c r="G35">
        <v>110.5</v>
      </c>
      <c r="H35">
        <v>771290</v>
      </c>
      <c r="I35">
        <v>748584.27</v>
      </c>
      <c r="J35">
        <v>110.5</v>
      </c>
      <c r="K35">
        <v>771290</v>
      </c>
      <c r="L35" t="s">
        <v>289</v>
      </c>
      <c r="M35" s="1">
        <v>43921</v>
      </c>
    </row>
    <row r="36" spans="1:13">
      <c r="A36" t="s">
        <v>283</v>
      </c>
      <c r="B36" t="s">
        <v>361</v>
      </c>
      <c r="C36">
        <v>2495648</v>
      </c>
      <c r="D36" t="s">
        <v>362</v>
      </c>
      <c r="E36">
        <v>11900</v>
      </c>
      <c r="F36">
        <v>294632.67</v>
      </c>
      <c r="G36">
        <v>16.27</v>
      </c>
      <c r="H36">
        <v>193613</v>
      </c>
      <c r="I36">
        <v>294632.67</v>
      </c>
      <c r="J36">
        <v>16.27</v>
      </c>
      <c r="K36">
        <v>193613</v>
      </c>
      <c r="L36" t="s">
        <v>289</v>
      </c>
      <c r="M36" s="1">
        <v>43921</v>
      </c>
    </row>
    <row r="37" spans="1:13">
      <c r="A37" t="s">
        <v>283</v>
      </c>
      <c r="B37">
        <v>835699307</v>
      </c>
      <c r="C37">
        <v>2821481</v>
      </c>
      <c r="D37" t="s">
        <v>363</v>
      </c>
      <c r="E37">
        <v>12950</v>
      </c>
      <c r="F37">
        <v>553607.09</v>
      </c>
      <c r="G37">
        <v>59.18</v>
      </c>
      <c r="H37">
        <v>766381</v>
      </c>
      <c r="I37">
        <v>553607.09</v>
      </c>
      <c r="J37">
        <v>59.18</v>
      </c>
      <c r="K37">
        <v>766381</v>
      </c>
      <c r="L37" t="s">
        <v>289</v>
      </c>
      <c r="M37" s="1">
        <v>43921</v>
      </c>
    </row>
    <row r="38" spans="1:13">
      <c r="A38" t="s">
        <v>283</v>
      </c>
      <c r="B38" t="s">
        <v>364</v>
      </c>
      <c r="C38" t="s">
        <v>365</v>
      </c>
      <c r="D38" t="s">
        <v>366</v>
      </c>
      <c r="E38">
        <v>3198</v>
      </c>
      <c r="F38">
        <v>488786.44</v>
      </c>
      <c r="G38">
        <v>416.93</v>
      </c>
      <c r="H38">
        <v>1333342.1399999999</v>
      </c>
      <c r="I38">
        <v>488786.44</v>
      </c>
      <c r="J38">
        <v>416.93</v>
      </c>
      <c r="K38">
        <v>1333342.1399999999</v>
      </c>
      <c r="L38" t="s">
        <v>289</v>
      </c>
      <c r="M38" s="1">
        <v>43921</v>
      </c>
    </row>
    <row r="39" spans="1:13">
      <c r="A39" t="s">
        <v>283</v>
      </c>
      <c r="B39" t="s">
        <v>367</v>
      </c>
      <c r="C39">
        <v>2615565</v>
      </c>
      <c r="D39" t="s">
        <v>368</v>
      </c>
      <c r="E39">
        <v>19800</v>
      </c>
      <c r="F39">
        <v>666146.48</v>
      </c>
      <c r="G39">
        <v>35.869999999999997</v>
      </c>
      <c r="H39">
        <v>710226</v>
      </c>
      <c r="I39">
        <v>666146.48</v>
      </c>
      <c r="J39">
        <v>35.869999999999997</v>
      </c>
      <c r="K39">
        <v>710226</v>
      </c>
      <c r="L39" t="s">
        <v>289</v>
      </c>
      <c r="M39" s="1">
        <v>43921</v>
      </c>
    </row>
    <row r="40" spans="1:13">
      <c r="A40" t="s">
        <v>283</v>
      </c>
      <c r="B40">
        <v>878742204</v>
      </c>
      <c r="C40">
        <v>2124533</v>
      </c>
      <c r="D40" t="s">
        <v>369</v>
      </c>
      <c r="E40">
        <v>15000</v>
      </c>
      <c r="F40">
        <v>340869.47</v>
      </c>
      <c r="G40">
        <v>7.56</v>
      </c>
      <c r="H40">
        <v>113400</v>
      </c>
      <c r="I40">
        <v>340869.47</v>
      </c>
      <c r="J40">
        <v>7.56</v>
      </c>
      <c r="K40">
        <v>113400</v>
      </c>
      <c r="L40" t="s">
        <v>289</v>
      </c>
      <c r="M40" s="1">
        <v>43921</v>
      </c>
    </row>
    <row r="41" spans="1:13">
      <c r="A41" t="s">
        <v>283</v>
      </c>
      <c r="B41" t="s">
        <v>370</v>
      </c>
      <c r="C41" t="s">
        <v>371</v>
      </c>
      <c r="D41" t="s">
        <v>372</v>
      </c>
      <c r="E41">
        <v>10800</v>
      </c>
      <c r="F41">
        <v>748879.18</v>
      </c>
      <c r="G41">
        <v>47.45</v>
      </c>
      <c r="H41">
        <v>512460</v>
      </c>
      <c r="I41">
        <v>748879.18</v>
      </c>
      <c r="J41">
        <v>47.45</v>
      </c>
      <c r="K41">
        <v>512460</v>
      </c>
      <c r="L41" t="s">
        <v>289</v>
      </c>
      <c r="M41" s="1">
        <v>43921</v>
      </c>
    </row>
    <row r="42" spans="1:13">
      <c r="A42" t="s">
        <v>283</v>
      </c>
      <c r="B42">
        <v>4031976</v>
      </c>
      <c r="C42">
        <v>4031976</v>
      </c>
      <c r="D42" t="s">
        <v>373</v>
      </c>
      <c r="E42">
        <v>2330</v>
      </c>
      <c r="F42">
        <v>482977.98</v>
      </c>
      <c r="G42">
        <v>227.09</v>
      </c>
      <c r="H42">
        <v>529112.97</v>
      </c>
      <c r="I42">
        <v>431245.99</v>
      </c>
      <c r="J42">
        <v>205.9</v>
      </c>
      <c r="K42">
        <v>479747</v>
      </c>
      <c r="L42" t="s">
        <v>374</v>
      </c>
      <c r="M42" s="1">
        <v>43921</v>
      </c>
    </row>
    <row r="43" spans="1:13">
      <c r="A43" t="s">
        <v>283</v>
      </c>
      <c r="B43" t="s">
        <v>375</v>
      </c>
      <c r="C43" t="s">
        <v>375</v>
      </c>
      <c r="D43" t="s">
        <v>376</v>
      </c>
      <c r="E43">
        <v>5497</v>
      </c>
      <c r="F43">
        <v>538855.73</v>
      </c>
      <c r="G43">
        <v>66.19</v>
      </c>
      <c r="H43">
        <v>363819.1</v>
      </c>
      <c r="I43">
        <v>485280.68</v>
      </c>
      <c r="J43">
        <v>60.01</v>
      </c>
      <c r="K43">
        <v>329874.96999999997</v>
      </c>
      <c r="L43" t="s">
        <v>374</v>
      </c>
      <c r="M43" s="1">
        <v>43921</v>
      </c>
    </row>
    <row r="44" spans="1:13">
      <c r="A44" t="s">
        <v>283</v>
      </c>
      <c r="B44">
        <v>5330047</v>
      </c>
      <c r="C44">
        <v>5330047</v>
      </c>
      <c r="D44" t="s">
        <v>377</v>
      </c>
      <c r="E44">
        <v>6807</v>
      </c>
      <c r="F44">
        <v>712280.98</v>
      </c>
      <c r="G44">
        <v>148.88999999999999</v>
      </c>
      <c r="H44">
        <v>1013504.44</v>
      </c>
      <c r="I44">
        <v>632883.78</v>
      </c>
      <c r="J44">
        <v>135</v>
      </c>
      <c r="K44">
        <v>918945</v>
      </c>
      <c r="L44" t="s">
        <v>374</v>
      </c>
      <c r="M44" s="1">
        <v>43921</v>
      </c>
    </row>
    <row r="45" spans="1:13">
      <c r="A45" t="s">
        <v>283</v>
      </c>
      <c r="B45">
        <v>5889505</v>
      </c>
      <c r="C45">
        <v>5889505</v>
      </c>
      <c r="D45" t="s">
        <v>378</v>
      </c>
      <c r="E45">
        <v>26729</v>
      </c>
      <c r="F45">
        <v>564363.57999999996</v>
      </c>
      <c r="G45">
        <v>14.81</v>
      </c>
      <c r="H45">
        <v>395908.53</v>
      </c>
      <c r="I45">
        <v>505288.63</v>
      </c>
      <c r="J45">
        <v>13.43</v>
      </c>
      <c r="K45">
        <v>358970.47</v>
      </c>
      <c r="L45" t="s">
        <v>374</v>
      </c>
      <c r="M45" s="1">
        <v>43921</v>
      </c>
    </row>
    <row r="46" spans="1:13">
      <c r="A46" t="s">
        <v>283</v>
      </c>
      <c r="B46">
        <v>4741844</v>
      </c>
      <c r="C46">
        <v>4741844</v>
      </c>
      <c r="D46" t="s">
        <v>379</v>
      </c>
      <c r="E46">
        <v>5099</v>
      </c>
      <c r="F46">
        <v>549015.56000000006</v>
      </c>
      <c r="G46">
        <v>103.25</v>
      </c>
      <c r="H46">
        <v>526489.59</v>
      </c>
      <c r="I46">
        <v>494972.36</v>
      </c>
      <c r="J46">
        <v>93.62</v>
      </c>
      <c r="K46">
        <v>477368.38</v>
      </c>
      <c r="L46" t="s">
        <v>374</v>
      </c>
      <c r="M46" s="1">
        <v>43921</v>
      </c>
    </row>
    <row r="47" spans="1:13">
      <c r="A47" t="s">
        <v>283</v>
      </c>
      <c r="B47" t="s">
        <v>380</v>
      </c>
      <c r="C47" t="s">
        <v>380</v>
      </c>
      <c r="D47" t="s">
        <v>381</v>
      </c>
      <c r="E47">
        <v>8805</v>
      </c>
      <c r="F47">
        <v>699270.47</v>
      </c>
      <c r="G47">
        <v>93.75</v>
      </c>
      <c r="H47">
        <v>825437.93</v>
      </c>
      <c r="I47">
        <v>622857.92000000004</v>
      </c>
      <c r="J47">
        <v>85</v>
      </c>
      <c r="K47">
        <v>748425</v>
      </c>
      <c r="L47" t="s">
        <v>374</v>
      </c>
      <c r="M47" s="1">
        <v>43921</v>
      </c>
    </row>
    <row r="48" spans="1:13">
      <c r="A48" t="s">
        <v>283</v>
      </c>
      <c r="B48">
        <v>5999330</v>
      </c>
      <c r="C48">
        <v>5999330</v>
      </c>
      <c r="D48" t="s">
        <v>382</v>
      </c>
      <c r="E48">
        <v>3050</v>
      </c>
      <c r="F48">
        <v>546282.9</v>
      </c>
      <c r="G48">
        <v>209.33</v>
      </c>
      <c r="H48">
        <v>638457.78</v>
      </c>
      <c r="I48">
        <v>477815.13</v>
      </c>
      <c r="J48">
        <v>189.8</v>
      </c>
      <c r="K48">
        <v>578890</v>
      </c>
      <c r="L48" t="s">
        <v>374</v>
      </c>
      <c r="M48" s="1">
        <v>43921</v>
      </c>
    </row>
    <row r="49" spans="1:13">
      <c r="A49" t="s">
        <v>283</v>
      </c>
      <c r="B49">
        <v>4031879</v>
      </c>
      <c r="C49">
        <v>4031879</v>
      </c>
      <c r="D49" t="s">
        <v>383</v>
      </c>
      <c r="E49">
        <v>24095</v>
      </c>
      <c r="F49">
        <v>474000.32</v>
      </c>
      <c r="G49">
        <v>21.48</v>
      </c>
      <c r="H49">
        <v>517535.96</v>
      </c>
      <c r="I49">
        <v>423398.78</v>
      </c>
      <c r="J49">
        <v>19.47</v>
      </c>
      <c r="K49">
        <v>469250.12</v>
      </c>
      <c r="L49" t="s">
        <v>374</v>
      </c>
      <c r="M49" s="1">
        <v>43921</v>
      </c>
    </row>
    <row r="50" spans="1:13">
      <c r="A50" t="s">
        <v>283</v>
      </c>
      <c r="B50">
        <v>6054603</v>
      </c>
      <c r="C50">
        <v>6054603</v>
      </c>
      <c r="D50" t="s">
        <v>384</v>
      </c>
      <c r="E50">
        <v>32500</v>
      </c>
      <c r="F50">
        <v>365879.89</v>
      </c>
      <c r="G50">
        <v>7.11</v>
      </c>
      <c r="H50">
        <v>231154.1</v>
      </c>
      <c r="I50">
        <v>40137081</v>
      </c>
      <c r="J50">
        <v>764.8</v>
      </c>
      <c r="K50">
        <v>24856000</v>
      </c>
      <c r="L50" t="s">
        <v>385</v>
      </c>
      <c r="M50" s="1">
        <v>43921</v>
      </c>
    </row>
    <row r="51" spans="1:13">
      <c r="A51" t="s">
        <v>283</v>
      </c>
      <c r="B51">
        <v>6499260</v>
      </c>
      <c r="C51">
        <v>6499260</v>
      </c>
      <c r="D51" t="s">
        <v>386</v>
      </c>
      <c r="E51">
        <v>5800</v>
      </c>
      <c r="F51">
        <v>322514.96000000002</v>
      </c>
      <c r="G51">
        <v>59.59</v>
      </c>
      <c r="H51">
        <v>345637.5</v>
      </c>
      <c r="I51">
        <v>35412154</v>
      </c>
      <c r="J51">
        <v>6408</v>
      </c>
      <c r="K51">
        <v>37166400</v>
      </c>
      <c r="L51" t="s">
        <v>385</v>
      </c>
      <c r="M51" s="1">
        <v>43921</v>
      </c>
    </row>
    <row r="52" spans="1:13">
      <c r="A52" t="s">
        <v>283</v>
      </c>
      <c r="B52">
        <v>6555805</v>
      </c>
      <c r="C52">
        <v>6555805</v>
      </c>
      <c r="D52" t="s">
        <v>387</v>
      </c>
      <c r="E52">
        <v>8400</v>
      </c>
      <c r="F52">
        <v>332837.38</v>
      </c>
      <c r="G52">
        <v>30.83</v>
      </c>
      <c r="H52">
        <v>258960.29</v>
      </c>
      <c r="I52">
        <v>36425560</v>
      </c>
      <c r="J52">
        <v>3315</v>
      </c>
      <c r="K52">
        <v>27846000</v>
      </c>
      <c r="L52" t="s">
        <v>385</v>
      </c>
      <c r="M52" s="1">
        <v>43921</v>
      </c>
    </row>
    <row r="53" spans="1:13">
      <c r="A53" t="s">
        <v>283</v>
      </c>
      <c r="B53">
        <v>6640682</v>
      </c>
      <c r="C53">
        <v>6640682</v>
      </c>
      <c r="D53" t="s">
        <v>388</v>
      </c>
      <c r="E53">
        <v>10078</v>
      </c>
      <c r="F53">
        <v>564868.1</v>
      </c>
      <c r="G53">
        <v>52.14</v>
      </c>
      <c r="H53">
        <v>525503.07999999996</v>
      </c>
      <c r="I53">
        <v>61687079</v>
      </c>
      <c r="J53">
        <v>5607</v>
      </c>
      <c r="K53">
        <v>56507346</v>
      </c>
      <c r="L53" t="s">
        <v>385</v>
      </c>
      <c r="M53" s="1">
        <v>43921</v>
      </c>
    </row>
    <row r="54" spans="1:13">
      <c r="A54" t="s">
        <v>283</v>
      </c>
      <c r="B54">
        <v>6659428</v>
      </c>
      <c r="C54">
        <v>6659428</v>
      </c>
      <c r="D54" t="s">
        <v>389</v>
      </c>
      <c r="E54">
        <v>9946</v>
      </c>
      <c r="F54">
        <v>443613.24</v>
      </c>
      <c r="G54">
        <v>52.36</v>
      </c>
      <c r="H54">
        <v>520747.51</v>
      </c>
      <c r="I54">
        <v>49867799</v>
      </c>
      <c r="J54">
        <v>5630</v>
      </c>
      <c r="K54">
        <v>55995980</v>
      </c>
      <c r="L54" t="s">
        <v>385</v>
      </c>
      <c r="M54" s="1">
        <v>43921</v>
      </c>
    </row>
    <row r="55" spans="1:13">
      <c r="A55" t="s">
        <v>283</v>
      </c>
      <c r="B55">
        <v>6661144</v>
      </c>
      <c r="C55">
        <v>6661144</v>
      </c>
      <c r="D55" t="s">
        <v>390</v>
      </c>
      <c r="E55">
        <v>22800</v>
      </c>
      <c r="F55">
        <v>366423.51</v>
      </c>
      <c r="G55">
        <v>12.09</v>
      </c>
      <c r="H55">
        <v>275750.02</v>
      </c>
      <c r="I55">
        <v>40228517</v>
      </c>
      <c r="J55">
        <v>1300.5</v>
      </c>
      <c r="K55">
        <v>29651400</v>
      </c>
      <c r="L55" t="s">
        <v>385</v>
      </c>
      <c r="M55" s="1">
        <v>43921</v>
      </c>
    </row>
    <row r="56" spans="1:13">
      <c r="A56" t="s">
        <v>283</v>
      </c>
      <c r="B56">
        <v>6269861</v>
      </c>
      <c r="C56">
        <v>6269861</v>
      </c>
      <c r="D56" t="s">
        <v>391</v>
      </c>
      <c r="E56">
        <v>14000</v>
      </c>
      <c r="F56">
        <v>219239.1</v>
      </c>
      <c r="G56">
        <v>19.059999999999999</v>
      </c>
      <c r="H56">
        <v>266772.06</v>
      </c>
      <c r="I56">
        <v>24865002</v>
      </c>
      <c r="J56">
        <v>2049</v>
      </c>
      <c r="K56">
        <v>28686000</v>
      </c>
      <c r="L56" t="s">
        <v>385</v>
      </c>
      <c r="M56" s="1">
        <v>43921</v>
      </c>
    </row>
    <row r="57" spans="1:13">
      <c r="A57" t="s">
        <v>283</v>
      </c>
      <c r="B57">
        <v>6229597</v>
      </c>
      <c r="C57">
        <v>6229597</v>
      </c>
      <c r="D57" t="s">
        <v>392</v>
      </c>
      <c r="E57">
        <v>64434</v>
      </c>
      <c r="F57">
        <v>514317.24</v>
      </c>
      <c r="G57">
        <v>7.63</v>
      </c>
      <c r="H57">
        <v>491359.43</v>
      </c>
      <c r="I57">
        <v>57721531</v>
      </c>
      <c r="J57">
        <v>820</v>
      </c>
      <c r="K57">
        <v>52835880</v>
      </c>
      <c r="L57" t="s">
        <v>385</v>
      </c>
      <c r="M57" s="1">
        <v>43921</v>
      </c>
    </row>
    <row r="58" spans="1:13">
      <c r="A58" t="s">
        <v>283</v>
      </c>
      <c r="B58">
        <v>6356406</v>
      </c>
      <c r="C58">
        <v>6356406</v>
      </c>
      <c r="D58" t="s">
        <v>393</v>
      </c>
      <c r="E58">
        <v>8245</v>
      </c>
      <c r="F58">
        <v>270762.74</v>
      </c>
      <c r="G58">
        <v>19.28</v>
      </c>
      <c r="H58">
        <v>158988.26</v>
      </c>
      <c r="I58">
        <v>29730053</v>
      </c>
      <c r="J58">
        <v>2073.5</v>
      </c>
      <c r="K58">
        <v>17096007.5</v>
      </c>
      <c r="L58" t="s">
        <v>385</v>
      </c>
      <c r="M58" s="1">
        <v>43921</v>
      </c>
    </row>
    <row r="59" spans="1:13">
      <c r="A59" t="s">
        <v>283</v>
      </c>
      <c r="B59">
        <v>6616508</v>
      </c>
      <c r="C59">
        <v>6616508</v>
      </c>
      <c r="D59" t="s">
        <v>394</v>
      </c>
      <c r="E59">
        <v>8616</v>
      </c>
      <c r="F59">
        <v>149085.14000000001</v>
      </c>
      <c r="G59">
        <v>10.88</v>
      </c>
      <c r="H59">
        <v>93747.98</v>
      </c>
      <c r="I59">
        <v>16567783</v>
      </c>
      <c r="J59">
        <v>1170</v>
      </c>
      <c r="K59">
        <v>10080720</v>
      </c>
      <c r="L59" t="s">
        <v>385</v>
      </c>
      <c r="M59" s="1">
        <v>43921</v>
      </c>
    </row>
    <row r="60" spans="1:13">
      <c r="A60" t="s">
        <v>283</v>
      </c>
      <c r="B60">
        <v>6869302</v>
      </c>
      <c r="C60">
        <v>6869302</v>
      </c>
      <c r="D60" t="s">
        <v>395</v>
      </c>
      <c r="E60">
        <v>2581</v>
      </c>
      <c r="F60">
        <v>232667.92</v>
      </c>
      <c r="G60">
        <v>77.930000000000007</v>
      </c>
      <c r="H60">
        <v>201141.82</v>
      </c>
      <c r="I60">
        <v>25799457</v>
      </c>
      <c r="J60">
        <v>8380</v>
      </c>
      <c r="K60">
        <v>21628780</v>
      </c>
      <c r="L60" t="s">
        <v>385</v>
      </c>
      <c r="M60" s="1">
        <v>43921</v>
      </c>
    </row>
    <row r="61" spans="1:13">
      <c r="A61" t="s">
        <v>283</v>
      </c>
      <c r="B61">
        <v>6986041</v>
      </c>
      <c r="C61">
        <v>6986041</v>
      </c>
      <c r="D61" t="s">
        <v>396</v>
      </c>
      <c r="E61">
        <v>8000</v>
      </c>
      <c r="F61">
        <v>210938.62</v>
      </c>
      <c r="G61">
        <v>27.68</v>
      </c>
      <c r="H61">
        <v>221407.98</v>
      </c>
      <c r="I61">
        <v>23923604</v>
      </c>
      <c r="J61">
        <v>2976</v>
      </c>
      <c r="K61">
        <v>23808000</v>
      </c>
      <c r="L61" t="s">
        <v>385</v>
      </c>
      <c r="M61" s="1">
        <v>43921</v>
      </c>
    </row>
    <row r="62" spans="1:13">
      <c r="A62" t="s">
        <v>283</v>
      </c>
      <c r="B62" t="s">
        <v>397</v>
      </c>
      <c r="C62" t="s">
        <v>397</v>
      </c>
      <c r="D62" t="s">
        <v>398</v>
      </c>
      <c r="E62">
        <v>18532</v>
      </c>
      <c r="F62">
        <v>366391.61</v>
      </c>
      <c r="G62">
        <v>13.84</v>
      </c>
      <c r="H62">
        <v>256461.27</v>
      </c>
      <c r="I62">
        <v>3234010.1</v>
      </c>
      <c r="J62">
        <v>136.69999999999999</v>
      </c>
      <c r="K62">
        <v>2533324.4</v>
      </c>
      <c r="L62" t="s">
        <v>399</v>
      </c>
      <c r="M62" s="1">
        <v>43921</v>
      </c>
    </row>
    <row r="63" spans="1:13">
      <c r="A63" t="s">
        <v>283</v>
      </c>
      <c r="B63">
        <v>7124594</v>
      </c>
      <c r="C63">
        <v>7124594</v>
      </c>
      <c r="D63" t="s">
        <v>400</v>
      </c>
      <c r="E63">
        <v>3260</v>
      </c>
      <c r="F63">
        <v>483524.45</v>
      </c>
      <c r="G63">
        <v>132.08000000000001</v>
      </c>
      <c r="H63">
        <v>430572.44</v>
      </c>
      <c r="I63">
        <v>482082.49</v>
      </c>
      <c r="J63">
        <v>126.9</v>
      </c>
      <c r="K63">
        <v>413694</v>
      </c>
      <c r="L63" t="s">
        <v>401</v>
      </c>
      <c r="M63" s="1">
        <v>43921</v>
      </c>
    </row>
    <row r="64" spans="1:13">
      <c r="A64" t="s">
        <v>283</v>
      </c>
      <c r="B64">
        <v>7171589</v>
      </c>
      <c r="C64">
        <v>7171589</v>
      </c>
      <c r="D64" t="s">
        <v>402</v>
      </c>
      <c r="E64">
        <v>25642</v>
      </c>
      <c r="F64">
        <v>370968.63</v>
      </c>
      <c r="G64">
        <v>8.33</v>
      </c>
      <c r="H64">
        <v>213505.41</v>
      </c>
      <c r="I64">
        <v>364735.02</v>
      </c>
      <c r="J64">
        <v>8</v>
      </c>
      <c r="K64">
        <v>205136</v>
      </c>
      <c r="L64" t="s">
        <v>401</v>
      </c>
      <c r="M64" s="1">
        <v>43921</v>
      </c>
    </row>
    <row r="65" spans="1:13">
      <c r="A65" t="s">
        <v>283</v>
      </c>
      <c r="B65" t="s">
        <v>403</v>
      </c>
      <c r="C65" t="s">
        <v>403</v>
      </c>
      <c r="D65" t="s">
        <v>404</v>
      </c>
      <c r="E65">
        <v>6140</v>
      </c>
      <c r="F65">
        <v>315035.32</v>
      </c>
      <c r="G65">
        <v>34.380000000000003</v>
      </c>
      <c r="H65">
        <v>211078.48</v>
      </c>
      <c r="I65">
        <v>310865.84999999998</v>
      </c>
      <c r="J65">
        <v>33.03</v>
      </c>
      <c r="K65">
        <v>202804.2</v>
      </c>
      <c r="L65" t="s">
        <v>401</v>
      </c>
      <c r="M65" s="1">
        <v>43921</v>
      </c>
    </row>
    <row r="66" spans="1:13">
      <c r="A66" t="s">
        <v>283</v>
      </c>
      <c r="B66">
        <v>7333378</v>
      </c>
      <c r="C66">
        <v>7333378</v>
      </c>
      <c r="D66" t="s">
        <v>405</v>
      </c>
      <c r="E66">
        <v>3335</v>
      </c>
      <c r="F66">
        <v>642284.94999999995</v>
      </c>
      <c r="G66">
        <v>418.61</v>
      </c>
      <c r="H66">
        <v>1396062.66</v>
      </c>
      <c r="I66">
        <v>634944.61</v>
      </c>
      <c r="J66">
        <v>402.2</v>
      </c>
      <c r="K66">
        <v>1341337</v>
      </c>
      <c r="L66" t="s">
        <v>401</v>
      </c>
      <c r="M66" s="1">
        <v>43921</v>
      </c>
    </row>
    <row r="67" spans="1:13">
      <c r="A67" t="s">
        <v>283</v>
      </c>
      <c r="B67">
        <v>6185495</v>
      </c>
      <c r="C67">
        <v>6185495</v>
      </c>
      <c r="D67" t="s">
        <v>406</v>
      </c>
      <c r="E67">
        <v>2567</v>
      </c>
      <c r="F67">
        <v>261676.43</v>
      </c>
      <c r="G67">
        <v>182.01</v>
      </c>
      <c r="H67">
        <v>467227.83</v>
      </c>
      <c r="I67">
        <v>345335.82</v>
      </c>
      <c r="J67">
        <v>296.68</v>
      </c>
      <c r="K67">
        <v>761577.56</v>
      </c>
      <c r="L67" t="s">
        <v>407</v>
      </c>
      <c r="M67" s="1">
        <v>43921</v>
      </c>
    </row>
    <row r="68" spans="1:13">
      <c r="A68" t="s">
        <v>283</v>
      </c>
      <c r="B68" t="s">
        <v>408</v>
      </c>
      <c r="C68" t="s">
        <v>408</v>
      </c>
      <c r="D68" t="s">
        <v>409</v>
      </c>
      <c r="E68">
        <v>4118</v>
      </c>
      <c r="F68">
        <v>289193.67</v>
      </c>
      <c r="G68">
        <v>52.61</v>
      </c>
      <c r="H68">
        <v>216638.2</v>
      </c>
      <c r="I68">
        <v>384626.29</v>
      </c>
      <c r="J68">
        <v>85.75</v>
      </c>
      <c r="K68">
        <v>353118.5</v>
      </c>
      <c r="L68" t="s">
        <v>407</v>
      </c>
      <c r="M68" s="1">
        <v>43921</v>
      </c>
    </row>
    <row r="69" spans="1:13">
      <c r="A69" t="s">
        <v>283</v>
      </c>
      <c r="B69" t="s">
        <v>410</v>
      </c>
      <c r="C69" t="s">
        <v>410</v>
      </c>
      <c r="D69" t="s">
        <v>411</v>
      </c>
      <c r="E69">
        <v>116536</v>
      </c>
      <c r="F69">
        <v>256211.3</v>
      </c>
      <c r="G69">
        <v>1.08</v>
      </c>
      <c r="H69">
        <v>126188.39</v>
      </c>
      <c r="I69">
        <v>338087.72</v>
      </c>
      <c r="J69">
        <v>1.76</v>
      </c>
      <c r="K69">
        <v>205686.04</v>
      </c>
      <c r="L69" t="s">
        <v>407</v>
      </c>
      <c r="M69" s="1">
        <v>43921</v>
      </c>
    </row>
    <row r="70" spans="1:13">
      <c r="A70" t="s">
        <v>283</v>
      </c>
      <c r="B70" t="s">
        <v>412</v>
      </c>
      <c r="C70" t="s">
        <v>412</v>
      </c>
      <c r="D70" t="s">
        <v>413</v>
      </c>
      <c r="E70">
        <v>26583</v>
      </c>
      <c r="F70">
        <v>269058.92</v>
      </c>
      <c r="G70">
        <v>6.15</v>
      </c>
      <c r="H70">
        <v>163575.97</v>
      </c>
      <c r="I70">
        <v>355172.65</v>
      </c>
      <c r="J70">
        <v>10.029999999999999</v>
      </c>
      <c r="K70">
        <v>266627.49</v>
      </c>
      <c r="L70" t="s">
        <v>407</v>
      </c>
      <c r="M70" s="1">
        <v>43921</v>
      </c>
    </row>
    <row r="71" spans="1:13">
      <c r="A71" t="s">
        <v>283</v>
      </c>
      <c r="B71" s="325" t="s">
        <v>414</v>
      </c>
      <c r="C71" s="325" t="s">
        <v>414</v>
      </c>
      <c r="D71" t="s">
        <v>415</v>
      </c>
      <c r="E71">
        <v>73877</v>
      </c>
      <c r="F71">
        <v>592851.68000000005</v>
      </c>
      <c r="G71">
        <v>6.48</v>
      </c>
      <c r="H71">
        <v>478701.71</v>
      </c>
      <c r="I71">
        <v>453262.04</v>
      </c>
      <c r="J71">
        <v>5.22</v>
      </c>
      <c r="K71">
        <v>385490.19</v>
      </c>
      <c r="L71" t="s">
        <v>416</v>
      </c>
      <c r="M71" s="1">
        <v>43921</v>
      </c>
    </row>
    <row r="72" spans="1:13">
      <c r="A72" t="s">
        <v>283</v>
      </c>
      <c r="B72" t="s">
        <v>417</v>
      </c>
      <c r="C72" t="s">
        <v>417</v>
      </c>
      <c r="D72" t="s">
        <v>418</v>
      </c>
      <c r="E72">
        <v>21305</v>
      </c>
      <c r="F72">
        <v>634152.56000000006</v>
      </c>
      <c r="G72">
        <v>20.239999999999998</v>
      </c>
      <c r="H72">
        <v>431109.47</v>
      </c>
      <c r="I72">
        <v>484533.41</v>
      </c>
      <c r="J72">
        <v>16.29</v>
      </c>
      <c r="K72">
        <v>347164.97</v>
      </c>
      <c r="L72" t="s">
        <v>416</v>
      </c>
      <c r="M72" s="1">
        <v>43921</v>
      </c>
    </row>
    <row r="73" spans="1:13">
      <c r="A73" t="s">
        <v>283</v>
      </c>
      <c r="B73" t="s">
        <v>419</v>
      </c>
      <c r="C73" t="s">
        <v>419</v>
      </c>
      <c r="D73" t="s">
        <v>420</v>
      </c>
      <c r="E73">
        <v>8300</v>
      </c>
      <c r="F73">
        <v>490073.88</v>
      </c>
      <c r="G73">
        <v>90.4</v>
      </c>
      <c r="H73">
        <v>750345.23</v>
      </c>
      <c r="I73">
        <v>367645.83</v>
      </c>
      <c r="J73">
        <v>72.8</v>
      </c>
      <c r="K73">
        <v>604240</v>
      </c>
      <c r="L73" t="s">
        <v>416</v>
      </c>
      <c r="M73" s="1">
        <v>43921</v>
      </c>
    </row>
    <row r="74" spans="1:13">
      <c r="A74" t="s">
        <v>283</v>
      </c>
      <c r="B74" t="s">
        <v>421</v>
      </c>
      <c r="C74" t="s">
        <v>421</v>
      </c>
      <c r="D74" t="s">
        <v>422</v>
      </c>
      <c r="E74">
        <v>28840</v>
      </c>
      <c r="F74">
        <v>585517.89</v>
      </c>
      <c r="G74">
        <v>15.22</v>
      </c>
      <c r="H74">
        <v>439073.66</v>
      </c>
      <c r="I74">
        <v>446959.58</v>
      </c>
      <c r="J74">
        <v>12.26</v>
      </c>
      <c r="K74">
        <v>353578.4</v>
      </c>
      <c r="L74" t="s">
        <v>416</v>
      </c>
      <c r="M74" s="1">
        <v>43921</v>
      </c>
    </row>
    <row r="75" spans="1:13">
      <c r="A75" t="s">
        <v>283</v>
      </c>
      <c r="B75" t="s">
        <v>423</v>
      </c>
      <c r="C75" t="s">
        <v>423</v>
      </c>
      <c r="D75" t="s">
        <v>424</v>
      </c>
      <c r="F75">
        <v>297589.65000000002</v>
      </c>
      <c r="H75">
        <v>297589.65000000002</v>
      </c>
      <c r="I75">
        <v>297589.65000000002</v>
      </c>
      <c r="K75">
        <v>297589.65000000002</v>
      </c>
      <c r="L75" t="s">
        <v>289</v>
      </c>
      <c r="M75" s="1">
        <v>43921</v>
      </c>
    </row>
    <row r="76" spans="1:13">
      <c r="A76" t="s">
        <v>283</v>
      </c>
      <c r="B76" t="s">
        <v>423</v>
      </c>
      <c r="C76" t="s">
        <v>423</v>
      </c>
      <c r="D76" t="s">
        <v>429</v>
      </c>
      <c r="E76">
        <v>17549.43</v>
      </c>
      <c r="F76">
        <v>12047.85</v>
      </c>
      <c r="G76">
        <v>0.61</v>
      </c>
      <c r="H76">
        <v>10766.58</v>
      </c>
      <c r="I76">
        <v>17549.43</v>
      </c>
      <c r="J76">
        <v>1</v>
      </c>
      <c r="K76">
        <v>17549.43</v>
      </c>
      <c r="L76" t="s">
        <v>407</v>
      </c>
      <c r="M76" s="1">
        <v>43921</v>
      </c>
    </row>
    <row r="77" spans="1:13">
      <c r="A77" t="s">
        <v>283</v>
      </c>
      <c r="B77" t="s">
        <v>423</v>
      </c>
      <c r="C77" t="s">
        <v>423</v>
      </c>
      <c r="D77" t="s">
        <v>427</v>
      </c>
      <c r="E77">
        <v>32892.980000000003</v>
      </c>
      <c r="F77">
        <v>32515.91</v>
      </c>
      <c r="G77">
        <v>1.04</v>
      </c>
      <c r="H77">
        <v>34234.99</v>
      </c>
      <c r="I77">
        <v>32892.980000000003</v>
      </c>
      <c r="J77">
        <v>1</v>
      </c>
      <c r="K77">
        <v>32892.980000000003</v>
      </c>
      <c r="L77" t="s">
        <v>401</v>
      </c>
      <c r="M77" s="1">
        <v>43921</v>
      </c>
    </row>
    <row r="78" spans="1:13">
      <c r="A78" t="s">
        <v>283</v>
      </c>
      <c r="B78" t="s">
        <v>423</v>
      </c>
      <c r="C78" t="s">
        <v>423</v>
      </c>
      <c r="D78" t="s">
        <v>430</v>
      </c>
      <c r="E78">
        <v>635.54999999999995</v>
      </c>
      <c r="F78">
        <v>693.19</v>
      </c>
      <c r="G78">
        <v>1.1000000000000001</v>
      </c>
      <c r="H78">
        <v>700.95</v>
      </c>
      <c r="I78">
        <v>635.54999999999995</v>
      </c>
      <c r="J78">
        <v>1</v>
      </c>
      <c r="K78">
        <v>635.54999999999995</v>
      </c>
      <c r="L78" t="s">
        <v>374</v>
      </c>
      <c r="M78" s="1">
        <v>43921</v>
      </c>
    </row>
    <row r="79" spans="1:13">
      <c r="A79" t="s">
        <v>283</v>
      </c>
      <c r="B79" t="s">
        <v>423</v>
      </c>
      <c r="C79" t="s">
        <v>423</v>
      </c>
      <c r="D79" t="s">
        <v>425</v>
      </c>
      <c r="E79">
        <v>17966.599999999999</v>
      </c>
      <c r="F79">
        <v>23130</v>
      </c>
      <c r="G79">
        <v>1.24</v>
      </c>
      <c r="H79">
        <v>22310.92</v>
      </c>
      <c r="I79">
        <v>17966.599999999999</v>
      </c>
      <c r="J79">
        <v>1</v>
      </c>
      <c r="K79">
        <v>17966.599999999999</v>
      </c>
      <c r="L79" t="s">
        <v>416</v>
      </c>
      <c r="M79" s="1">
        <v>43921</v>
      </c>
    </row>
    <row r="80" spans="1:13">
      <c r="A80" t="s">
        <v>283</v>
      </c>
      <c r="B80" t="s">
        <v>423</v>
      </c>
      <c r="C80" t="s">
        <v>423</v>
      </c>
      <c r="D80" t="s">
        <v>428</v>
      </c>
      <c r="E80">
        <v>12066222</v>
      </c>
      <c r="F80">
        <v>110964.89</v>
      </c>
      <c r="G80">
        <v>0.01</v>
      </c>
      <c r="H80">
        <v>112212.61</v>
      </c>
      <c r="I80">
        <v>12066222</v>
      </c>
      <c r="J80">
        <v>1</v>
      </c>
      <c r="K80">
        <v>12066222</v>
      </c>
      <c r="L80" t="s">
        <v>385</v>
      </c>
      <c r="M80" s="1">
        <v>43921</v>
      </c>
    </row>
    <row r="81" spans="1:13">
      <c r="A81" t="s">
        <v>283</v>
      </c>
      <c r="B81" t="s">
        <v>423</v>
      </c>
      <c r="C81" t="s">
        <v>423</v>
      </c>
      <c r="D81" t="s">
        <v>432</v>
      </c>
      <c r="E81">
        <v>129236.81</v>
      </c>
      <c r="F81">
        <v>14964.28</v>
      </c>
      <c r="G81">
        <v>0.1</v>
      </c>
      <c r="H81">
        <v>12426.26</v>
      </c>
      <c r="I81">
        <v>129236.81</v>
      </c>
      <c r="J81">
        <v>1</v>
      </c>
      <c r="K81">
        <v>129236.81</v>
      </c>
      <c r="L81" t="s">
        <v>433</v>
      </c>
      <c r="M81" s="1">
        <v>43921</v>
      </c>
    </row>
    <row r="82" spans="1:13">
      <c r="A82" t="s">
        <v>283</v>
      </c>
      <c r="B82" t="s">
        <v>423</v>
      </c>
      <c r="C82" t="s">
        <v>423</v>
      </c>
      <c r="D82" t="s">
        <v>426</v>
      </c>
      <c r="E82">
        <v>209588.12</v>
      </c>
      <c r="F82">
        <v>22607.81</v>
      </c>
      <c r="G82">
        <v>0.1</v>
      </c>
      <c r="H82">
        <v>21217.67</v>
      </c>
      <c r="I82">
        <v>209588.12</v>
      </c>
      <c r="J82">
        <v>1</v>
      </c>
      <c r="K82">
        <v>209588.12</v>
      </c>
      <c r="L82" t="s">
        <v>399</v>
      </c>
      <c r="M82" s="1">
        <v>43921</v>
      </c>
    </row>
    <row r="83" spans="1:13">
      <c r="A83" t="s">
        <v>283</v>
      </c>
      <c r="B83" t="s">
        <v>423</v>
      </c>
      <c r="C83" t="s">
        <v>423</v>
      </c>
      <c r="D83" t="s">
        <v>431</v>
      </c>
      <c r="E83">
        <v>8247.9500000000007</v>
      </c>
      <c r="F83">
        <v>5983.41</v>
      </c>
      <c r="G83">
        <v>0.7</v>
      </c>
      <c r="H83">
        <v>5802.29</v>
      </c>
      <c r="I83">
        <v>8247.9500000000007</v>
      </c>
      <c r="J83">
        <v>1</v>
      </c>
      <c r="K83">
        <v>8247.9500000000007</v>
      </c>
      <c r="L83" t="s">
        <v>285</v>
      </c>
      <c r="M83" s="1">
        <v>43921</v>
      </c>
    </row>
    <row r="84" spans="1:13">
      <c r="M84" s="1"/>
    </row>
  </sheetData>
  <sortState ref="A76:M84">
    <sortCondition ref="L76:L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2020-04-03T03:08:04Z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