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Final ME\"/>
    </mc:Choice>
  </mc:AlternateContent>
  <xr:revisionPtr revIDLastSave="415" documentId="8_{169AF59F-3209-42B1-B155-B5A93A02557F}" xr6:coauthVersionLast="44" xr6:coauthVersionMax="44" xr10:uidLastSave="{B44C3424-6D2C-449F-9ECF-2D77738275DB}"/>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9" l="1"/>
  <c r="F4" i="9"/>
  <c r="S44" i="12"/>
  <c r="T44" i="12" s="1"/>
  <c r="O44" i="12"/>
  <c r="P44" i="12" s="1"/>
  <c r="K44" i="12"/>
  <c r="L44" i="12" s="1"/>
  <c r="G44" i="12"/>
  <c r="H44" i="12" s="1"/>
  <c r="H76" i="2" l="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37" i="7"/>
  <c r="P38" i="7"/>
  <c r="P39" i="7"/>
  <c r="P40" i="7"/>
  <c r="P41" i="7"/>
  <c r="P42" i="7"/>
  <c r="P43" i="7"/>
  <c r="P44" i="7"/>
  <c r="P45" i="7"/>
  <c r="P46" i="7"/>
  <c r="P47" i="7"/>
  <c r="P48" i="7"/>
  <c r="P49" i="7"/>
  <c r="P50" i="7"/>
  <c r="P51" i="7"/>
  <c r="F52" i="7"/>
  <c r="G52" i="7"/>
  <c r="U21" i="7"/>
  <c r="U25" i="7"/>
  <c r="U29" i="7"/>
  <c r="U33" i="7"/>
  <c r="S19"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H49" i="7"/>
  <c r="I49" i="7" s="1"/>
  <c r="H50" i="7"/>
  <c r="H51" i="7"/>
  <c r="I51"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48" i="7"/>
  <c r="I5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5" i="12"/>
  <c r="L45" i="12" s="1"/>
  <c r="K46" i="12"/>
  <c r="L46" i="12" s="1"/>
  <c r="K47" i="12"/>
  <c r="L47" i="12" s="1"/>
  <c r="K48" i="12"/>
  <c r="L48" i="12" s="1"/>
  <c r="K49" i="12"/>
  <c r="L49" i="12" s="1"/>
  <c r="K50" i="12"/>
  <c r="L50" i="12" s="1"/>
  <c r="G21" i="12"/>
  <c r="H21" i="12" s="1"/>
  <c r="G22" i="12"/>
  <c r="H22" i="12" s="1"/>
  <c r="G23" i="12"/>
  <c r="H23" i="12" s="1"/>
  <c r="G24" i="12"/>
  <c r="H24" i="12"/>
  <c r="G25" i="12"/>
  <c r="H25" i="12" s="1"/>
  <c r="G26" i="12"/>
  <c r="H26" i="12"/>
  <c r="G27" i="12"/>
  <c r="H27" i="12"/>
  <c r="G28" i="12"/>
  <c r="H28" i="12"/>
  <c r="G29" i="12"/>
  <c r="H29" i="12" s="1"/>
  <c r="G30" i="12"/>
  <c r="H30" i="12" s="1"/>
  <c r="G31" i="12"/>
  <c r="H31" i="12"/>
  <c r="G32" i="12"/>
  <c r="H32" i="12"/>
  <c r="G33" i="12"/>
  <c r="H33" i="12"/>
  <c r="G34" i="12"/>
  <c r="H34" i="12"/>
  <c r="G35" i="12"/>
  <c r="H35" i="12"/>
  <c r="G36" i="12"/>
  <c r="H36" i="12" s="1"/>
  <c r="G37" i="12"/>
  <c r="H37" i="12" s="1"/>
  <c r="G38" i="12"/>
  <c r="H38" i="12" s="1"/>
  <c r="G39" i="12"/>
  <c r="H39" i="12" s="1"/>
  <c r="G40" i="12"/>
  <c r="H40" i="12" s="1"/>
  <c r="G41" i="12"/>
  <c r="H41" i="12" s="1"/>
  <c r="G42" i="12"/>
  <c r="H42" i="12" s="1"/>
  <c r="G43" i="12"/>
  <c r="H43"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4" i="3"/>
  <c r="F14" i="3" s="1"/>
  <c r="E15" i="3"/>
  <c r="F15"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<sst xmlns="http://schemas.openxmlformats.org/spreadsheetml/2006/main" count="1206" uniqueCount="520">
  <si>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</si>
  <si>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</si>
  <si>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</si>
  <si>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</si>
  <si>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</si>
  <si>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</si>
  <si>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</si>
  <si>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</si>
  <si>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</si>
  <si>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</si>
  <si>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</si>
  <si>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</si>
  <si>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</si>
  <si>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</si>
  <si>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</si>
  <si>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</si>
  <si>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</si>
  <si>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</si>
  <si>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</si>
  <si>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</si>
  <si>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</si>
  <si>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</si>
  <si>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</si>
  <si>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</si>
  <si>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</si>
  <si>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</si>
  <si>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</si>
  <si>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</si>
  <si>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</si>
  <si>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</si>
  <si>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</si>
  <si>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</si>
  <si>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</si>
  <si>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</si>
  <si>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</si>
  <si>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</si>
  <si>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</si>
  <si>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</si>
  <si>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</si>
  <si>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</si>
  <si>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</si>
  <si>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</si>
  <si>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</si>
  <si>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</si>
  <si>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</si>
  <si>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</si>
  <si>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</si>
  <si>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</si>
  <si>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</si>
  <si>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</si>
  <si>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</si>
  <si>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</si>
  <si>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</si>
  <si>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</si>
  <si>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</si>
  <si>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</si>
  <si>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</si>
  <si>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</si>
  <si>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</si>
  <si>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</si>
  <si>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</si>
  <si>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</si>
  <si>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</si>
  <si>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</si>
  <si>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</si>
  <si>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</si>
  <si>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</si>
  <si>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</si>
  <si>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</si>
  <si>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</si>
  <si>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</si>
  <si>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</si>
  <si>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</si>
  <si>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</si>
  <si>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</si>
  <si>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</si>
  <si>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</si>
  <si>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</si>
  <si>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</si>
  <si>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</si>
  <si>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</si>
  <si>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</si>
  <si>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</si>
  <si>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</si>
  <si>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</si>
  <si>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</si>
  <si>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</si>
  <si>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</si>
  <si>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</si>
  <si>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</si>
  <si>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</si>
  <si>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</si>
  <si>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</si>
  <si>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</si>
  <si>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</si>
  <si>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</si>
  <si>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</si>
  <si>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</si>
  <si>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</si>
  <si>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</si>
  <si>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</si>
  <si>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</si>
  <si>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</si>
  <si>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</si>
  <si>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</si>
  <si>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</si>
  <si>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</si>
  <si>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</si>
  <si>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</si>
  <si>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</si>
  <si>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</si>
  <si>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</si>
  <si>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</si>
  <si>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</si>
  <si>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</si>
  <si>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</si>
  <si>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</si>
  <si>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</si>
  <si>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</si>
  <si>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</si>
  <si>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</si>
  <si>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</si>
  <si>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</si>
  <si>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</si>
  <si>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</si>
  <si>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</si>
  <si>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</si>
  <si>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</si>
  <si>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</si>
  <si>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</si>
  <si>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</si>
  <si>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</si>
  <si>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</si>
  <si>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</si>
  <si>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</si>
  <si>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</si>
  <si>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</si>
  <si>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</si>
  <si>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</si>
  <si>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</si>
  <si>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</si>
  <si>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</si>
  <si>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</si>
  <si>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</si>
  <si>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</si>
  <si>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</si>
  <si>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</si>
  <si>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</si>
  <si>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</si>
  <si>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</si>
  <si>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</si>
  <si>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</si>
  <si>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</si>
  <si>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</si>
  <si>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</si>
  <si>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</si>
  <si>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</si>
  <si>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</si>
  <si>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</si>
  <si>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</si>
  <si>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</si>
  <si>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</si>
  <si>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</si>
  <si>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</si>
  <si>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</si>
  <si>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</si>
  <si>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</si>
  <si>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</si>
  <si>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</si>
  <si>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</si>
  <si>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</si>
  <si>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</si>
  <si>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</si>
  <si>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</si>
  <si>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</si>
  <si>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</si>
  <si>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</si>
  <si>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</si>
  <si>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</si>
  <si>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</si>
  <si>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</si>
  <si>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</si>
  <si>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</si>
  <si>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</si>
  <si>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</si>
  <si>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</si>
  <si>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</si>
  <si>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</si>
  <si>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</si>
  <si>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</si>
  <si>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</si>
  <si>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</si>
  <si>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</si>
  <si>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</si>
  <si>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</si>
  <si>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</si>
  <si>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</si>
  <si>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</si>
  <si>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</si>
  <si>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</si>
  <si>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</si>
  <si>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</si>
  <si>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</si>
  <si>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</si>
  <si>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</si>
  <si>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</si>
  <si>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</si>
  <si>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</si>
  <si>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</si>
  <si>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</si>
  <si>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</si>
  <si>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</si>
  <si>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</si>
  <si>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</si>
  <si>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</si>
  <si>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</si>
  <si>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</si>
  <si>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</si>
  <si>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</si>
  <si>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</si>
  <si>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</si>
  <si>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</si>
  <si>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</si>
  <si>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</si>
  <si>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</si>
  <si>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</si>
  <si>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</si>
  <si>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</si>
  <si>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</si>
  <si>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</si>
  <si>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</si>
  <si>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</si>
  <si>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</si>
  <si>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</si>
  <si>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</si>
  <si>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</si>
  <si>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</si>
  <si>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</si>
  <si>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</si>
  <si>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</si>
  <si>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</si>
  <si>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</si>
  <si>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</si>
  <si>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</si>
  <si>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</si>
  <si>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</si>
  <si>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</si>
  <si>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</si>
  <si>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</si>
  <si>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</si>
  <si>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</si>
  <si>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</si>
  <si>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</si>
  <si>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</si>
  <si>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</si>
  <si>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</si>
  <si>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</si>
  <si>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</si>
  <si>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</si>
  <si>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</si>
  <si>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</si>
  <si>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</si>
  <si>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</si>
  <si>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</si>
  <si>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</si>
  <si>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</si>
  <si>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</si>
  <si>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</si>
  <si>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</si>
  <si>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</si>
  <si>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</si>
  <si>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</si>
  <si>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</si>
  <si>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</si>
  <si>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</si>
  <si>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</si>
  <si>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</si>
  <si>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</si>
  <si>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</si>
  <si>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</si>
  <si>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'CHF</t>
  </si>
  <si>
    <t>'SEK</t>
  </si>
  <si>
    <t>'NOK</t>
  </si>
  <si>
    <t>'EUR</t>
  </si>
  <si>
    <t>'JPY</t>
  </si>
  <si>
    <t>'GBP</t>
  </si>
  <si>
    <t>'SGD</t>
  </si>
  <si>
    <t>'8611229F8</t>
  </si>
  <si>
    <t>'AUD</t>
  </si>
  <si>
    <t>SWISS FRANC</t>
  </si>
  <si>
    <t>SWEDISH KRONA</t>
  </si>
  <si>
    <t>NORWEGIAN KRONE</t>
  </si>
  <si>
    <t>EURO CURRENCY</t>
  </si>
  <si>
    <t>JAPANESE YEN</t>
  </si>
  <si>
    <t>POUND STERLING</t>
  </si>
  <si>
    <t>SINGAPORE DOLLAR</t>
  </si>
  <si>
    <t>STATE STREET BANK + TRUST CO</t>
  </si>
  <si>
    <t>AUSTRALIAN DOLLAR</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</si>
  <si>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</si>
  <si>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</si>
  <si>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</si>
  <si>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</si>
  <si>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</si>
  <si>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</si>
  <si>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</si>
  <si>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</si>
  <si>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</si>
  <si>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</si>
  <si>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</si>
  <si>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</si>
  <si>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</si>
  <si>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</si>
  <si>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</si>
  <si>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</si>
  <si>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</si>
  <si>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</si>
  <si>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G0250X107</t>
  </si>
  <si>
    <t>BJ1F307</t>
  </si>
  <si>
    <t>Amcor PLC</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</si>
  <si>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</si>
  <si>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</si>
  <si>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</si>
  <si>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</si>
  <si>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</si>
  <si>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</si>
  <si>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</si>
  <si>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</si>
  <si>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</si>
  <si>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</si>
  <si>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</si>
  <si>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</si>
  <si>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</si>
  <si>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</si>
  <si>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</si>
  <si>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</si>
  <si>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</si>
  <si>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</si>
  <si>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</si>
  <si>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</si>
  <si>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</si>
  <si>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</si>
  <si>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</si>
  <si>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</si>
  <si>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</si>
  <si>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</si>
  <si>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</si>
  <si>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</si>
  <si>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</si>
  <si>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</si>
  <si>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</si>
  <si>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</si>
  <si>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</si>
  <si>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</si>
  <si>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</si>
  <si>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</si>
  <si>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</si>
  <si>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</si>
  <si>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</si>
  <si>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</si>
  <si>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</si>
  <si>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</si>
  <si>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</si>
  <si>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</si>
  <si>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</si>
  <si>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</si>
  <si>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</si>
  <si>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</si>
  <si>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</si>
  <si>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</si>
  <si>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</si>
  <si>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</si>
  <si>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</si>
  <si>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</si>
  <si>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</si>
  <si>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</si>
  <si>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</si>
  <si>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</si>
  <si>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</si>
  <si>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</si>
  <si>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</si>
  <si>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</si>
  <si>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</si>
  <si>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</si>
  <si>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</si>
  <si>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</si>
  <si>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</si>
  <si>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</si>
  <si>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</si>
  <si>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</si>
  <si>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</si>
  <si>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</si>
  <si>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</si>
  <si>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</si>
  <si>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</si>
  <si>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</si>
  <si>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</si>
  <si>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</si>
  <si>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</si>
  <si>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</si>
  <si>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</si>
  <si>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</si>
  <si>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</si>
  <si>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</si>
  <si>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</si>
  <si>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</si>
  <si>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</si>
  <si>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</si>
  <si>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</si>
  <si>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</si>
  <si>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</si>
  <si>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</si>
  <si>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</si>
  <si>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</si>
  <si>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</si>
  <si>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</si>
  <si>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</si>
  <si>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</si>
  <si>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</si>
  <si>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</si>
  <si>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</si>
  <si>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</si>
  <si>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</si>
  <si>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</si>
  <si>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</si>
  <si>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</si>
  <si>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</si>
  <si>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</si>
  <si>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</si>
  <si>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</si>
  <si>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</si>
  <si>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</si>
  <si>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</si>
  <si>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</si>
  <si>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</si>
  <si>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</si>
  <si>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</si>
  <si>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</si>
  <si>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</si>
  <si>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</si>
  <si>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</si>
  <si>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</si>
  <si>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</si>
  <si>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</si>
  <si>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FERRARI NV</t>
  </si>
  <si>
    <t>NASPERS LTD N SHS SPON ADR</t>
  </si>
  <si>
    <t>INTERCONTINENTAL HOTELS ADR</t>
  </si>
  <si>
    <t>BJ2KSG907</t>
  </si>
  <si>
    <t>AKZO NOBEL N.V.</t>
  </si>
  <si>
    <t>CGI INC</t>
  </si>
  <si>
    <t>MULTICHOICE GROUP LTD   ADR</t>
  </si>
  <si>
    <t>AMCOR PLC</t>
  </si>
  <si>
    <t>PEARSON PLC SPONSORED ADR</t>
  </si>
  <si>
    <t>TELEPERFORMANCE</t>
  </si>
  <si>
    <t>RAKUTEN INC</t>
  </si>
  <si>
    <t>VEOLIA ENVIRONNEMENT</t>
  </si>
  <si>
    <t>TECK RESOURCES LTD CLS B</t>
  </si>
  <si>
    <t>ICICI BANK LTD SPON ADR</t>
  </si>
  <si>
    <t>PAN PACIFIC INTERNATIONAL HO</t>
  </si>
  <si>
    <t>CAE INC</t>
  </si>
  <si>
    <t>YASKAWA ELECTRIC CORP</t>
  </si>
  <si>
    <t>BANCO SANTANDER SA SPON ADR</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</si>
  <si>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</si>
  <si>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</si>
  <si>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</si>
  <si>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</si>
  <si>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</si>
  <si>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</si>
  <si>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</si>
  <si>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</si>
  <si>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</si>
  <si>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</si>
  <si>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</si>
  <si>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</si>
  <si>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</si>
  <si>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</si>
  <si>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</si>
  <si>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</si>
  <si>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</si>
  <si>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</si>
  <si>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</si>
  <si>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</si>
  <si>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</si>
  <si>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</si>
  <si>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</si>
  <si>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</si>
  <si>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</si>
  <si>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</si>
  <si>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</si>
  <si>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</si>
  <si>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</si>
  <si>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</si>
  <si>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</si>
  <si>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</si>
  <si>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</si>
  <si>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</si>
  <si>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</si>
  <si>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</si>
  <si>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</si>
  <si>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</si>
  <si>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</si>
  <si>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</si>
  <si>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</si>
  <si>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</si>
  <si>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</si>
  <si>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ASCENDIS PHARMA A/S   ADR</t>
  </si>
  <si>
    <t>BWSW5D906</t>
  </si>
  <si>
    <t>SHOPIFY INC   CLASS A</t>
  </si>
  <si>
    <t>RELX PLC SPON ADR</t>
  </si>
  <si>
    <t>USD</t>
  </si>
  <si>
    <t>EUR</t>
  </si>
  <si>
    <t>JPY</t>
  </si>
  <si>
    <t>DEUTSCHE BANK AG REGISTERED</t>
  </si>
  <si>
    <t>STMICROELECTRONICS NV NY SHS</t>
  </si>
  <si>
    <t>CHF</t>
  </si>
  <si>
    <t>GBP</t>
  </si>
  <si>
    <t>BDC5ST904</t>
  </si>
  <si>
    <t>VALEO SA</t>
  </si>
  <si>
    <t>8611229F8</t>
  </si>
  <si>
    <t>SGD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</si>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</sst>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7">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14" fontId="13" fillId="0" borderId="0" xfId="0" applyNumberFormat="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14" fontId="38" fillId="6" borderId="0" xfId="0" applyNumberFormat="1" applyFont="1" applyFill="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43" fontId="13" fillId="6" borderId="0" xfId="1" applyFont="1" applyFill="1"/>
    <xf numFmtId="43" fontId="13" fillId="6" borderId="0" xfId="0" applyNumberFormat="1" applyFont="1" applyFill="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166" fontId="13" fillId="6" borderId="2" xfId="2" applyNumberFormat="1"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43" fontId="38" fillId="6" borderId="0" xfId="1" applyFont="1" applyFill="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 fontId="13" fillId="0" borderId="2" xfId="0" applyNumberFormat="1"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43" fontId="38" fillId="0" borderId="2" xfId="1" applyFont="1" applyBorder="1"/>
    <xf numFmtId="0" fontId="38" fillId="0" borderId="2" xfId="335" applyFont="1" applyBorder="1"/>
    <xf numFmtId="14" fontId="38" fillId="0" borderId="2" xfId="383" applyNumberFormat="1" applyFont="1" applyBorder="1"/>
    <xf numFmtId="0" fontId="38" fillId="0" borderId="2" xfId="334" applyFont="1" applyBorder="1"/>
    <xf numFmtId="0" fontId="38" fillId="0" borderId="2" xfId="330" applyFont="1" applyBorder="1"/>
    <xf numFmtId="14" fontId="38" fillId="0" borderId="2" xfId="328" applyNumberFormat="1"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0" fontId="77" fillId="0" borderId="0" xfId="0" quotePrefix="1"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49" fontId="77" fillId="0" borderId="0" xfId="0" applyNumberFormat="1" applyFont="1"/>
    <xf numFmtId="0" fontId="38" fillId="0" borderId="2" xfId="1" applyNumberFormat="1" applyFont="1" applyBorder="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4" t="s">
        <v>202</v>
      </c>
      <c r="C5" s="334"/>
      <c r="D5" s="334"/>
      <c r="E5" s="334"/>
      <c r="F5" s="334"/>
      <c r="G5" s="334"/>
      <c r="H5" s="334"/>
      <c r="I5" s="334"/>
      <c r="J5" s="334"/>
      <c r="K5" s="334"/>
      <c r="L5" s="334"/>
      <c r="M5" s="334"/>
      <c r="N5" s="334"/>
      <c r="O5" s="334"/>
      <c r="P5" s="334"/>
    </row>
    <row r="6" spans="1:19">
      <c r="B6" s="334"/>
      <c r="C6" s="334"/>
      <c r="D6" s="334"/>
      <c r="E6" s="334"/>
      <c r="F6" s="334"/>
      <c r="G6" s="334"/>
      <c r="H6" s="334"/>
      <c r="I6" s="334"/>
      <c r="J6" s="334"/>
      <c r="K6" s="334"/>
      <c r="L6" s="334"/>
      <c r="M6" s="334"/>
      <c r="N6" s="334"/>
      <c r="O6" s="334"/>
      <c r="P6" s="334"/>
    </row>
    <row r="7" spans="1:19">
      <c r="B7" s="334"/>
      <c r="C7" s="334"/>
      <c r="D7" s="334"/>
      <c r="E7" s="334"/>
      <c r="F7" s="334"/>
      <c r="G7" s="334"/>
      <c r="H7" s="334"/>
      <c r="I7" s="334"/>
      <c r="J7" s="334"/>
      <c r="K7" s="334"/>
      <c r="L7" s="334"/>
      <c r="M7" s="334"/>
      <c r="N7" s="334"/>
      <c r="O7" s="334"/>
      <c r="P7" s="334"/>
    </row>
    <row r="8" spans="1:19" ht="12.75" customHeight="1">
      <c r="B8" s="161"/>
      <c r="C8" s="161"/>
      <c r="D8" s="161"/>
      <c r="E8" s="161"/>
      <c r="F8" s="161"/>
      <c r="G8" s="161"/>
      <c r="H8" s="161"/>
      <c r="I8" s="161"/>
      <c r="J8" s="161"/>
      <c r="K8" s="161"/>
      <c r="L8" s="161"/>
      <c r="M8" s="161"/>
      <c r="N8" s="161"/>
      <c r="O8" s="161"/>
      <c r="P8" s="161"/>
    </row>
    <row r="9" spans="1:19" ht="15" customHeight="1">
      <c r="B9" s="335" t="s">
        <v>189</v>
      </c>
      <c r="C9" s="335"/>
      <c r="D9" s="335"/>
      <c r="E9" s="335"/>
      <c r="F9" s="335"/>
      <c r="G9" s="335"/>
      <c r="H9" s="335"/>
      <c r="I9" s="335"/>
      <c r="J9" s="335"/>
      <c r="K9" s="335"/>
      <c r="L9" s="335"/>
      <c r="M9" s="335"/>
      <c r="N9" s="335"/>
      <c r="O9" s="335"/>
      <c r="P9" s="335"/>
      <c r="Q9" s="335"/>
    </row>
    <row r="10" spans="1:19" ht="15" customHeight="1">
      <c r="B10" s="335"/>
      <c r="C10" s="335"/>
      <c r="D10" s="335"/>
      <c r="E10" s="335"/>
      <c r="F10" s="335"/>
      <c r="G10" s="335"/>
      <c r="H10" s="335"/>
      <c r="I10" s="335"/>
      <c r="J10" s="335"/>
      <c r="K10" s="335"/>
      <c r="L10" s="335"/>
      <c r="M10" s="335"/>
      <c r="N10" s="335"/>
      <c r="O10" s="335"/>
      <c r="P10" s="335"/>
      <c r="Q10" s="335"/>
    </row>
    <row r="11" spans="1:19" ht="15" customHeight="1">
      <c r="B11" s="335" t="s">
        <v>245</v>
      </c>
      <c r="C11" s="335"/>
      <c r="D11" s="335"/>
      <c r="E11" s="335"/>
      <c r="F11" s="335"/>
      <c r="G11" s="335"/>
      <c r="H11" s="335"/>
      <c r="I11" s="335"/>
      <c r="J11" s="335"/>
      <c r="K11" s="335"/>
      <c r="L11" s="335"/>
      <c r="M11" s="335"/>
      <c r="N11" s="335"/>
      <c r="O11" s="335"/>
      <c r="P11" s="335"/>
      <c r="Q11" s="335"/>
    </row>
    <row r="12" spans="1:19" ht="26.25" customHeight="1">
      <c r="B12" s="335"/>
      <c r="C12" s="335"/>
      <c r="D12" s="335"/>
      <c r="E12" s="335"/>
      <c r="F12" s="335"/>
      <c r="G12" s="335"/>
      <c r="H12" s="335"/>
      <c r="I12" s="335"/>
      <c r="J12" s="335"/>
      <c r="K12" s="335"/>
      <c r="L12" s="335"/>
      <c r="M12" s="335"/>
      <c r="N12" s="335"/>
      <c r="O12" s="335"/>
      <c r="P12" s="335"/>
      <c r="Q12" s="335"/>
    </row>
    <row r="13" spans="1:19">
      <c r="C13" s="15"/>
    </row>
    <row r="14" spans="1:19">
      <c r="B14" s="333" t="s">
        <v>246</v>
      </c>
      <c r="C14" s="333"/>
      <c r="D14" s="333"/>
      <c r="E14" s="333"/>
      <c r="F14" s="333"/>
      <c r="G14" s="333"/>
      <c r="H14" s="333"/>
      <c r="I14" s="333"/>
      <c r="J14" s="333"/>
      <c r="K14" s="333"/>
      <c r="L14" s="333"/>
      <c r="M14" s="333"/>
      <c r="N14" s="333"/>
      <c r="O14" s="333"/>
      <c r="P14" s="333"/>
      <c r="Q14" s="333"/>
      <c r="R14" s="333"/>
      <c r="S14" s="333"/>
    </row>
    <row r="15" spans="1:19" ht="38.25" customHeight="1">
      <c r="B15" s="333"/>
      <c r="C15" s="333"/>
      <c r="D15" s="333"/>
      <c r="E15" s="333"/>
      <c r="F15" s="333"/>
      <c r="G15" s="333"/>
      <c r="H15" s="333"/>
      <c r="I15" s="333"/>
      <c r="J15" s="333"/>
      <c r="K15" s="333"/>
      <c r="L15" s="333"/>
      <c r="M15" s="333"/>
      <c r="N15" s="333"/>
      <c r="O15" s="333"/>
      <c r="P15" s="333"/>
      <c r="Q15" s="333"/>
      <c r="R15" s="333"/>
      <c r="S15" s="333"/>
    </row>
    <row r="16" spans="1:19">
      <c r="B16" s="16" t="s">
        <v>110</v>
      </c>
      <c r="C16" s="15"/>
    </row>
    <row r="17" spans="2:19">
      <c r="B17" s="16" t="s">
        <v>111</v>
      </c>
      <c r="C17" s="15"/>
    </row>
    <row r="18" spans="2:19" ht="8.25" customHeight="1">
      <c r="C18" s="15"/>
    </row>
    <row r="19" spans="2:19" s="245" customFormat="1" ht="15" customHeight="1">
      <c r="B19" s="336" t="s">
        <v>247</v>
      </c>
      <c r="C19" s="336"/>
      <c r="D19" s="336"/>
      <c r="E19" s="336"/>
      <c r="F19" s="336"/>
      <c r="G19" s="336"/>
      <c r="H19" s="336"/>
      <c r="I19" s="336"/>
      <c r="J19" s="336"/>
      <c r="K19" s="336"/>
      <c r="L19" s="336"/>
      <c r="M19" s="336"/>
      <c r="N19" s="336"/>
      <c r="O19" s="336"/>
      <c r="P19" s="336"/>
      <c r="Q19" s="336"/>
      <c r="R19" s="336"/>
      <c r="S19" s="336"/>
    </row>
    <row r="20" spans="2:19" s="245" customFormat="1" ht="37.5" customHeight="1">
      <c r="B20" s="336" t="s">
        <v>187</v>
      </c>
      <c r="C20" s="336"/>
      <c r="D20" s="336"/>
      <c r="E20" s="336"/>
      <c r="F20" s="336"/>
      <c r="G20" s="336"/>
      <c r="H20" s="336"/>
      <c r="I20" s="336"/>
      <c r="J20" s="336"/>
      <c r="K20" s="336"/>
      <c r="L20" s="336"/>
      <c r="M20" s="336"/>
      <c r="N20" s="336"/>
      <c r="O20" s="336"/>
      <c r="P20" s="336"/>
      <c r="Q20" s="336"/>
      <c r="R20" s="336"/>
      <c r="S20" s="336"/>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9" t="s">
        <v>249</v>
      </c>
    </row>
    <row r="76" spans="2:6">
      <c r="B76" s="320" t="s">
        <v>250</v>
      </c>
    </row>
    <row r="77" spans="2:6" ht="15.75">
      <c r="B77" s="321" t="s">
        <v>251</v>
      </c>
    </row>
    <row r="78" spans="2:6">
      <c r="B78" s="16" t="s">
        <v>252</v>
      </c>
    </row>
    <row r="79" spans="2:6">
      <c r="B79" s="16" t="s">
        <v>253</v>
      </c>
    </row>
    <row r="80" spans="2:6">
      <c r="B80" s="16" t="s">
        <v>254</v>
      </c>
    </row>
    <row r="81" spans="2:9">
      <c r="B81" s="322" t="s">
        <v>255</v>
      </c>
      <c r="C81" s="323"/>
      <c r="D81" s="323"/>
      <c r="E81" s="323"/>
      <c r="F81" s="323"/>
      <c r="G81" s="323"/>
      <c r="H81" s="323"/>
      <c r="I81" s="323"/>
    </row>
    <row r="83" spans="2:9" ht="15.75">
      <c r="B83" s="324" t="s">
        <v>256</v>
      </c>
    </row>
    <row r="84" spans="2:9" ht="15.75">
      <c r="B84" s="321" t="s">
        <v>257</v>
      </c>
    </row>
    <row r="85" spans="2:9" ht="15.75">
      <c r="B85" s="321" t="s">
        <v>252</v>
      </c>
    </row>
    <row r="86" spans="2:9">
      <c r="B86" s="16" t="s">
        <v>258</v>
      </c>
    </row>
    <row r="87" spans="2:9">
      <c r="B87" s="16" t="s">
        <v>259</v>
      </c>
    </row>
    <row r="88" spans="2:9">
      <c r="B88" s="325" t="s">
        <v>260</v>
      </c>
      <c r="C88" s="323"/>
      <c r="D88" s="323"/>
      <c r="E88" s="323"/>
      <c r="F88" s="323"/>
      <c r="G88" s="323"/>
      <c r="H88" s="32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904" zoomScaleNormal="100" workbookViewId="0">
      <selection activeCell="N675" sqref="N675"/>
    </sheetView>
  </sheetViews>
  <sheetFormatPr defaultColWidth="9.140625" defaultRowHeight="12.75"/>
  <cols>
    <col min="1" max="2" width="9.140625" style="178"/>
    <col min="3" max="3" width="30.7109375" style="178" customWidth="1"/>
    <col min="4" max="13" width="9.140625" style="178"/>
    <col min="14" max="14" width="38.28515625" style="178" customWidth="1"/>
    <col min="15" max="16384" width="9.140625" style="178"/>
  </cols>
  <sheetData>
    <row r="2" spans="1:3">
      <c r="B2" s="179" t="s">
        <v>183</v>
      </c>
    </row>
    <row r="4" spans="1:3">
      <c r="C4" s="188" t="s">
        <v>182</v>
      </c>
    </row>
    <row r="5" spans="1:3">
      <c r="C5" s="187" t="s">
        <v>161</v>
      </c>
    </row>
    <row r="6" spans="1:3">
      <c r="C6" s="187" t="s">
        <v>160</v>
      </c>
    </row>
    <row r="7" spans="1:3">
      <c r="C7" s="187" t="s">
        <v>162</v>
      </c>
    </row>
    <row r="8" spans="1:3">
      <c r="C8" s="187" t="s">
        <v>163</v>
      </c>
    </row>
    <row r="9" spans="1:3">
      <c r="C9" s="187" t="s">
        <v>43</v>
      </c>
    </row>
    <row r="10" spans="1:3">
      <c r="C10" s="187" t="s">
        <v>45</v>
      </c>
    </row>
    <row r="14" spans="1:3">
      <c r="A14" s="213" t="s">
        <v>147</v>
      </c>
      <c r="B14" s="212"/>
      <c r="C14" s="212"/>
    </row>
    <row r="16" spans="1:3">
      <c r="A16" s="178" t="s">
        <v>126</v>
      </c>
    </row>
    <row r="18" spans="2:2">
      <c r="B18" s="102" t="s">
        <v>241</v>
      </c>
    </row>
    <row r="22" spans="2:2">
      <c r="B22" s="178" t="s">
        <v>128</v>
      </c>
    </row>
    <row r="30" spans="2:2">
      <c r="B30" s="178" t="s">
        <v>129</v>
      </c>
    </row>
    <row r="38" spans="2:3">
      <c r="B38" s="102" t="s">
        <v>130</v>
      </c>
    </row>
    <row r="40" spans="2:3">
      <c r="C40" s="102" t="s">
        <v>131</v>
      </c>
    </row>
    <row r="61" spans="2:2">
      <c r="B61" s="102" t="s">
        <v>138</v>
      </c>
    </row>
    <row r="87" spans="2:3">
      <c r="B87" s="102" t="s">
        <v>132</v>
      </c>
    </row>
    <row r="89" spans="2:3">
      <c r="C89" s="102" t="s">
        <v>133</v>
      </c>
    </row>
    <row r="113" spans="2:3">
      <c r="C113" s="102" t="s">
        <v>134</v>
      </c>
    </row>
    <row r="114" spans="2:3">
      <c r="C114" s="102" t="s">
        <v>135</v>
      </c>
    </row>
    <row r="116" spans="2:3">
      <c r="B116" s="102" t="s">
        <v>136</v>
      </c>
    </row>
    <row r="125" spans="2:3">
      <c r="B125" s="102" t="s">
        <v>142</v>
      </c>
    </row>
    <row r="126" spans="2:3">
      <c r="B126" s="102"/>
    </row>
    <row r="127" spans="2:3">
      <c r="B127" s="102" t="s">
        <v>139</v>
      </c>
    </row>
    <row r="136" spans="2:2">
      <c r="B136" s="102" t="s">
        <v>137</v>
      </c>
    </row>
    <row r="138" spans="2:2">
      <c r="B138" s="102" t="s">
        <v>140</v>
      </c>
    </row>
    <row r="140" spans="2:2">
      <c r="B140" s="102" t="s">
        <v>141</v>
      </c>
    </row>
    <row r="142" spans="2:2">
      <c r="B142" s="102" t="s">
        <v>144</v>
      </c>
    </row>
    <row r="167" spans="2:2">
      <c r="B167" s="102" t="s">
        <v>145</v>
      </c>
    </row>
    <row r="168" spans="2:2">
      <c r="B168" s="187"/>
    </row>
    <row r="169" spans="2:2">
      <c r="B169" s="187"/>
    </row>
    <row r="179" spans="1:3" s="211" customFormat="1"/>
    <row r="181" spans="1:3">
      <c r="A181" s="213" t="s">
        <v>146</v>
      </c>
      <c r="B181" s="212"/>
      <c r="C181" s="212"/>
    </row>
    <row r="183" spans="1:3">
      <c r="B183" s="178" t="s">
        <v>127</v>
      </c>
    </row>
    <row r="187" spans="1:3">
      <c r="B187" s="178" t="s">
        <v>128</v>
      </c>
    </row>
    <row r="195" spans="2:3">
      <c r="B195" s="178" t="s">
        <v>129</v>
      </c>
    </row>
    <row r="202" spans="2:3">
      <c r="B202" s="102" t="s">
        <v>130</v>
      </c>
    </row>
    <row r="204" spans="2:3">
      <c r="C204" s="102" t="s">
        <v>131</v>
      </c>
    </row>
    <row r="225" spans="2:2">
      <c r="B225" s="102" t="s">
        <v>148</v>
      </c>
    </row>
    <row r="251" spans="2:3">
      <c r="B251" s="102" t="s">
        <v>132</v>
      </c>
    </row>
    <row r="253" spans="2:3">
      <c r="C253" s="102" t="s">
        <v>133</v>
      </c>
    </row>
    <row r="273" spans="2:3">
      <c r="C273" s="102" t="s">
        <v>134</v>
      </c>
    </row>
    <row r="274" spans="2:3">
      <c r="C274" s="102" t="s">
        <v>135</v>
      </c>
    </row>
    <row r="276" spans="2:3">
      <c r="B276" s="102" t="s">
        <v>136</v>
      </c>
    </row>
    <row r="285" spans="2:3">
      <c r="B285" s="102" t="s">
        <v>142</v>
      </c>
    </row>
    <row r="286" spans="2:3">
      <c r="B286" s="102"/>
    </row>
    <row r="287" spans="2:3">
      <c r="B287" s="102" t="s">
        <v>139</v>
      </c>
    </row>
    <row r="296" spans="2:2">
      <c r="B296"/>
    </row>
    <row r="297" spans="2:2">
      <c r="B297" s="102" t="s">
        <v>149</v>
      </c>
    </row>
    <row r="298" spans="2:2">
      <c r="B298" s="102"/>
    </row>
    <row r="299" spans="2:2">
      <c r="B299" s="188" t="s">
        <v>150</v>
      </c>
    </row>
    <row r="301" spans="2:2">
      <c r="B301" s="102" t="s">
        <v>137</v>
      </c>
    </row>
    <row r="303" spans="2:2">
      <c r="B303" s="102" t="s">
        <v>157</v>
      </c>
    </row>
    <row r="305" spans="2:2">
      <c r="B305" s="102" t="s">
        <v>141</v>
      </c>
    </row>
    <row r="307" spans="2:2">
      <c r="B307" s="102" t="s">
        <v>151</v>
      </c>
    </row>
    <row r="328" spans="1:3" s="211" customFormat="1"/>
    <row r="330" spans="1:3">
      <c r="A330" s="213" t="s">
        <v>154</v>
      </c>
      <c r="B330" s="212"/>
      <c r="C330" s="212"/>
    </row>
    <row r="332" spans="1:3">
      <c r="B332" s="178" t="s">
        <v>127</v>
      </c>
    </row>
    <row r="336" spans="1:3">
      <c r="B336" s="102" t="s">
        <v>155</v>
      </c>
    </row>
    <row r="344" spans="2:2">
      <c r="B344" s="102" t="s">
        <v>156</v>
      </c>
    </row>
    <row r="351" spans="2:2">
      <c r="B351" s="102" t="s">
        <v>130</v>
      </c>
    </row>
    <row r="353" spans="3:3">
      <c r="C353" s="102" t="s">
        <v>131</v>
      </c>
    </row>
    <row r="373" spans="2:2">
      <c r="B373" s="102" t="s">
        <v>148</v>
      </c>
    </row>
    <row r="398" spans="2:3">
      <c r="B398" s="102" t="s">
        <v>132</v>
      </c>
    </row>
    <row r="400" spans="2:3">
      <c r="C400" s="102" t="s">
        <v>133</v>
      </c>
    </row>
    <row r="419" spans="2:2">
      <c r="B419" s="102" t="s">
        <v>134</v>
      </c>
    </row>
    <row r="420" spans="2:2">
      <c r="B420" s="102" t="s">
        <v>135</v>
      </c>
    </row>
    <row r="422" spans="2:2">
      <c r="B422" s="102" t="s">
        <v>157</v>
      </c>
    </row>
    <row r="424" spans="2:2">
      <c r="B424" s="102" t="s">
        <v>141</v>
      </c>
    </row>
    <row r="426" spans="2:2">
      <c r="B426" s="102" t="s">
        <v>159</v>
      </c>
    </row>
    <row r="427" spans="2:2">
      <c r="B427" s="102"/>
    </row>
    <row r="428" spans="2:2">
      <c r="B428" s="102"/>
    </row>
    <row r="429" spans="2:2">
      <c r="B429" s="102"/>
    </row>
    <row r="430" spans="2:2">
      <c r="B430" s="102"/>
    </row>
    <row r="431" spans="2:2">
      <c r="B431" s="102"/>
    </row>
    <row r="432" spans="2:2">
      <c r="B432" s="102"/>
    </row>
    <row r="435" spans="2:11">
      <c r="B435" s="102" t="s">
        <v>164</v>
      </c>
    </row>
    <row r="448" spans="2:11">
      <c r="B448" s="212" t="s">
        <v>217</v>
      </c>
      <c r="C448" s="212"/>
      <c r="D448" s="212"/>
      <c r="E448" s="212"/>
      <c r="F448" s="212"/>
      <c r="G448" s="212"/>
      <c r="H448" s="212"/>
      <c r="I448" s="212"/>
      <c r="J448" s="212"/>
      <c r="K448" s="212"/>
    </row>
    <row r="449" spans="1:3" s="302" customFormat="1"/>
    <row r="450" spans="1:3" s="211" customFormat="1"/>
    <row r="451" spans="1:3" s="303" customFormat="1"/>
    <row r="452" spans="1:3">
      <c r="A452" s="213" t="s">
        <v>216</v>
      </c>
      <c r="B452" s="212"/>
      <c r="C452" s="212"/>
    </row>
    <row r="454" spans="1:3">
      <c r="B454" s="178" t="s">
        <v>127</v>
      </c>
    </row>
    <row r="458" spans="1:3">
      <c r="B458" s="102" t="s">
        <v>155</v>
      </c>
    </row>
    <row r="466" spans="2:3">
      <c r="B466" s="102" t="s">
        <v>156</v>
      </c>
    </row>
    <row r="473" spans="2:3">
      <c r="B473" s="102" t="s">
        <v>130</v>
      </c>
    </row>
    <row r="475" spans="2:3">
      <c r="C475" s="102" t="s">
        <v>131</v>
      </c>
    </row>
    <row r="495" spans="2:2">
      <c r="B495" s="102" t="s">
        <v>148</v>
      </c>
    </row>
    <row r="520" spans="2:3">
      <c r="B520" s="102" t="s">
        <v>132</v>
      </c>
    </row>
    <row r="522" spans="2:3">
      <c r="C522" s="102" t="s">
        <v>133</v>
      </c>
    </row>
    <row r="541" spans="2:2">
      <c r="B541" s="102" t="s">
        <v>134</v>
      </c>
    </row>
    <row r="542" spans="2:2">
      <c r="B542" s="102" t="s">
        <v>135</v>
      </c>
    </row>
    <row r="544" spans="2:2">
      <c r="B544" s="102" t="s">
        <v>157</v>
      </c>
    </row>
    <row r="546" spans="2:2">
      <c r="B546" s="102" t="s">
        <v>141</v>
      </c>
    </row>
    <row r="548" spans="2:2">
      <c r="B548" s="102" t="s">
        <v>159</v>
      </c>
    </row>
    <row r="557" spans="2:2">
      <c r="B557" s="102" t="s">
        <v>164</v>
      </c>
    </row>
    <row r="570" spans="1:15" ht="26.25" customHeight="1">
      <c r="B570" s="212" t="s">
        <v>218</v>
      </c>
      <c r="C570" s="212"/>
      <c r="D570" s="212"/>
      <c r="E570" s="212"/>
      <c r="F570" s="212"/>
      <c r="G570" s="213"/>
      <c r="H570" s="213"/>
      <c r="I570" s="213"/>
      <c r="J570" s="213"/>
      <c r="K570" s="213"/>
      <c r="L570" s="179"/>
      <c r="M570" s="179"/>
      <c r="N570" s="179"/>
      <c r="O570" s="179"/>
    </row>
    <row r="571" spans="1:15">
      <c r="B571" s="213"/>
      <c r="C571" s="212"/>
      <c r="D571" s="212"/>
      <c r="E571" s="212"/>
      <c r="F571" s="212"/>
      <c r="G571" s="212"/>
      <c r="H571" s="212"/>
      <c r="I571" s="212"/>
      <c r="J571" s="212"/>
      <c r="K571" s="212"/>
    </row>
    <row r="573" spans="1:15" s="211" customFormat="1"/>
    <row r="576" spans="1:15">
      <c r="A576" s="213" t="s">
        <v>158</v>
      </c>
      <c r="B576" s="212"/>
      <c r="C576" s="212"/>
    </row>
    <row r="578" spans="2:2">
      <c r="B578" s="178" t="s">
        <v>127</v>
      </c>
    </row>
    <row r="582" spans="2:2">
      <c r="B582" s="102" t="s">
        <v>155</v>
      </c>
    </row>
    <row r="590" spans="2:2">
      <c r="B590" s="102" t="s">
        <v>156</v>
      </c>
    </row>
    <row r="597" spans="2:3">
      <c r="B597" s="102" t="s">
        <v>130</v>
      </c>
    </row>
    <row r="599" spans="2:3">
      <c r="C599" s="102" t="s">
        <v>131</v>
      </c>
    </row>
    <row r="619" spans="2:2">
      <c r="B619" s="102" t="s">
        <v>148</v>
      </c>
    </row>
    <row r="642" spans="2:3">
      <c r="B642" s="102" t="s">
        <v>132</v>
      </c>
    </row>
    <row r="644" spans="2:3">
      <c r="C644" s="102" t="s">
        <v>133</v>
      </c>
    </row>
    <row r="663" spans="2:2">
      <c r="B663" s="102" t="s">
        <v>134</v>
      </c>
    </row>
    <row r="664" spans="2:2">
      <c r="B664" s="102" t="s">
        <v>135</v>
      </c>
    </row>
    <row r="666" spans="2:2">
      <c r="B666" s="102" t="s">
        <v>157</v>
      </c>
    </row>
    <row r="668" spans="2:2">
      <c r="B668" s="102" t="s">
        <v>141</v>
      </c>
    </row>
    <row r="670" spans="2:2">
      <c r="B670" s="102" t="s">
        <v>159</v>
      </c>
    </row>
    <row r="680" spans="2:2">
      <c r="B680" s="102" t="s">
        <v>164</v>
      </c>
    </row>
    <row r="681" spans="2:2">
      <c r="B681" s="102"/>
    </row>
    <row r="695" spans="1:3" s="211" customFormat="1"/>
    <row r="698" spans="1:3">
      <c r="A698" s="213" t="s">
        <v>165</v>
      </c>
      <c r="B698" s="212"/>
      <c r="C698" s="212"/>
    </row>
    <row r="700" spans="1:3">
      <c r="B700" s="178" t="s">
        <v>127</v>
      </c>
    </row>
    <row r="704" spans="1:3">
      <c r="B704" s="102" t="s">
        <v>166</v>
      </c>
    </row>
    <row r="710" spans="2:3">
      <c r="B710" s="178" t="s">
        <v>167</v>
      </c>
    </row>
    <row r="715" spans="2:3">
      <c r="B715" s="102" t="s">
        <v>130</v>
      </c>
    </row>
    <row r="717" spans="2:3">
      <c r="C717" s="102" t="s">
        <v>131</v>
      </c>
    </row>
    <row r="729" spans="2:2">
      <c r="B729" s="102" t="s">
        <v>148</v>
      </c>
    </row>
    <row r="754" spans="2:8">
      <c r="B754" s="102" t="s">
        <v>132</v>
      </c>
    </row>
    <row r="756" spans="2:8">
      <c r="C756" s="102" t="s">
        <v>133</v>
      </c>
    </row>
    <row r="768" spans="2:8">
      <c r="H768" s="102"/>
    </row>
    <row r="774" spans="2:2">
      <c r="B774" s="102" t="s">
        <v>134</v>
      </c>
    </row>
    <row r="775" spans="2:2">
      <c r="B775" s="102" t="s">
        <v>135</v>
      </c>
    </row>
    <row r="777" spans="2:2">
      <c r="B777" s="102" t="s">
        <v>157</v>
      </c>
    </row>
    <row r="779" spans="2:2">
      <c r="B779" s="102" t="s">
        <v>141</v>
      </c>
    </row>
    <row r="782" spans="2:2">
      <c r="B782" s="102"/>
    </row>
    <row r="789" spans="1:3">
      <c r="B789" s="178" t="s">
        <v>169</v>
      </c>
    </row>
    <row r="791" spans="1:3">
      <c r="B791" s="102" t="s">
        <v>170</v>
      </c>
    </row>
    <row r="793" spans="1:3" s="211" customFormat="1"/>
    <row r="796" spans="1:3">
      <c r="A796" s="213" t="s">
        <v>171</v>
      </c>
      <c r="B796" s="212"/>
      <c r="C796" s="212"/>
    </row>
    <row r="798" spans="1:3">
      <c r="B798" s="178" t="s">
        <v>127</v>
      </c>
    </row>
    <row r="802" spans="2:3">
      <c r="B802" s="102" t="s">
        <v>172</v>
      </c>
    </row>
    <row r="808" spans="2:3">
      <c r="B808" s="178" t="s">
        <v>173</v>
      </c>
    </row>
    <row r="813" spans="2:3">
      <c r="B813" s="102" t="s">
        <v>130</v>
      </c>
    </row>
    <row r="815" spans="2:3">
      <c r="C815" s="102" t="s">
        <v>131</v>
      </c>
    </row>
    <row r="828" spans="2:2">
      <c r="B828" s="102" t="s">
        <v>148</v>
      </c>
    </row>
    <row r="852" spans="2:3">
      <c r="B852" s="102" t="s">
        <v>132</v>
      </c>
    </row>
    <row r="854" spans="2:3">
      <c r="C854" s="102" t="s">
        <v>133</v>
      </c>
    </row>
    <row r="871" spans="2:2">
      <c r="B871" s="102" t="s">
        <v>174</v>
      </c>
    </row>
    <row r="884" spans="2:2">
      <c r="B884" s="102" t="s">
        <v>175</v>
      </c>
    </row>
    <row r="916" spans="1:6" s="179" customFormat="1" ht="15.75">
      <c r="A916" s="310" t="s">
        <v>235</v>
      </c>
      <c r="B916" s="213"/>
      <c r="C916" s="213"/>
      <c r="D916" s="213"/>
      <c r="E916" s="213"/>
      <c r="F916" s="213"/>
    </row>
    <row r="917" spans="1:6" s="179" customFormat="1" ht="15.75">
      <c r="A917" s="311"/>
      <c r="B917" s="53" t="s">
        <v>236</v>
      </c>
      <c r="C917" s="10"/>
      <c r="D917" s="10"/>
      <c r="E917" s="10"/>
      <c r="F917" s="10"/>
    </row>
    <row r="918" spans="1:6">
      <c r="A918" s="178" t="s">
        <v>229</v>
      </c>
      <c r="B918" s="178" t="s">
        <v>223</v>
      </c>
    </row>
    <row r="919" spans="1:6">
      <c r="B919" s="178" t="s">
        <v>224</v>
      </c>
    </row>
    <row r="920" spans="1:6">
      <c r="B920" s="102" t="s">
        <v>225</v>
      </c>
    </row>
    <row r="921" spans="1:6">
      <c r="B921" s="102" t="s">
        <v>178</v>
      </c>
      <c r="C921" s="179"/>
      <c r="D921" s="309"/>
    </row>
    <row r="922" spans="1:6">
      <c r="B922" s="102" t="s">
        <v>240</v>
      </c>
    </row>
    <row r="925" spans="1:6">
      <c r="B925" s="179" t="s">
        <v>126</v>
      </c>
      <c r="C925" s="179"/>
    </row>
    <row r="927" spans="1:6">
      <c r="C927" s="178" t="s">
        <v>127</v>
      </c>
    </row>
    <row r="929" spans="3:5">
      <c r="D929" s="309"/>
    </row>
    <row r="931" spans="3:5">
      <c r="C931" s="102" t="s">
        <v>238</v>
      </c>
    </row>
    <row r="932" spans="3:5">
      <c r="C932" s="102" t="s">
        <v>232</v>
      </c>
      <c r="E932" s="309"/>
    </row>
    <row r="948" spans="3:3">
      <c r="C948" s="102" t="s">
        <v>233</v>
      </c>
    </row>
    <row r="964" spans="3:3">
      <c r="C964" s="102" t="s">
        <v>234</v>
      </c>
    </row>
    <row r="966" spans="3:3">
      <c r="C966" s="178" t="s">
        <v>230</v>
      </c>
    </row>
    <row r="968" spans="3:3">
      <c r="C968" s="102" t="s">
        <v>231</v>
      </c>
    </row>
    <row r="970" spans="3:3">
      <c r="C970" s="102"/>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3" activePane="bottomLeft" state="frozen"/>
      <selection activeCell="G22" sqref="G22"/>
      <selection pane="bottomLeft" activeCell="D29" sqref="D29"/>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31" t="s">
        <v>198</v>
      </c>
      <c r="B1" s="232"/>
      <c r="C1" s="232" t="s">
        <v>299</v>
      </c>
      <c r="D1" s="232"/>
      <c r="E1" s="232"/>
      <c r="F1" s="232"/>
      <c r="G1" s="232"/>
      <c r="H1" s="232"/>
    </row>
    <row r="2" spans="1:8" ht="19.5" customHeight="1">
      <c r="A2" s="231" t="s">
        <v>199</v>
      </c>
      <c r="B2" s="232"/>
      <c r="C2" s="232" t="s">
        <v>298</v>
      </c>
      <c r="D2" s="232"/>
      <c r="E2" s="232"/>
      <c r="F2" s="232"/>
      <c r="G2" s="233" t="s">
        <v>26</v>
      </c>
      <c r="H2" s="234" t="s">
        <v>262</v>
      </c>
    </row>
    <row r="3" spans="1:8" ht="19.5" customHeight="1">
      <c r="A3" s="235" t="s">
        <v>107</v>
      </c>
      <c r="B3" s="236"/>
      <c r="C3" s="237">
        <v>43708</v>
      </c>
      <c r="D3" s="232"/>
      <c r="E3" s="232"/>
      <c r="F3" s="232"/>
      <c r="G3" s="233" t="s">
        <v>27</v>
      </c>
      <c r="H3" s="234" t="s">
        <v>263</v>
      </c>
    </row>
    <row r="4" spans="1:8" ht="19.5" customHeight="1">
      <c r="A4" s="241" t="s">
        <v>200</v>
      </c>
      <c r="B4" s="238"/>
      <c r="C4" s="238" t="s">
        <v>265</v>
      </c>
      <c r="D4" s="238"/>
      <c r="E4" s="232"/>
      <c r="F4" s="232"/>
      <c r="G4" s="233" t="s">
        <v>28</v>
      </c>
      <c r="H4" s="234" t="s">
        <v>264</v>
      </c>
    </row>
    <row r="5" spans="1:8" ht="19.5" customHeight="1">
      <c r="A5" s="243" t="s">
        <v>29</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22">
        <f>Cash!C18</f>
        <v>721534.7699999999</v>
      </c>
      <c r="D14" s="222">
        <f>Cash!D18</f>
        <v>721050.78</v>
      </c>
      <c r="E14" s="223">
        <f>C14-D14</f>
        <v>483.98999999987427</v>
      </c>
      <c r="F14" s="37"/>
      <c r="G14" s="38" t="s">
        <v>52</v>
      </c>
      <c r="H14" s="39"/>
    </row>
    <row r="15" spans="1:8" ht="19.5" customHeight="1">
      <c r="A15" s="30"/>
      <c r="B15" s="30"/>
      <c r="C15" s="224"/>
      <c r="D15" s="225"/>
      <c r="E15" s="224"/>
      <c r="F15" s="40"/>
      <c r="G15" s="42"/>
      <c r="H15" s="43"/>
    </row>
    <row r="16" spans="1:8" ht="19.5" customHeight="1">
      <c r="A16" s="44" t="s">
        <v>37</v>
      </c>
      <c r="B16" s="30"/>
      <c r="C16" s="224"/>
      <c r="D16" s="225"/>
      <c r="E16" s="224"/>
      <c r="F16" s="40"/>
      <c r="G16" s="42"/>
      <c r="H16" s="43"/>
    </row>
    <row r="17" spans="1:8" ht="15.75">
      <c r="A17" s="46"/>
      <c r="B17" s="36" t="s">
        <v>38</v>
      </c>
      <c r="C17" s="223">
        <f>Share_Cost_Mkt!D76</f>
        <v>1481173</v>
      </c>
      <c r="D17" s="226">
        <f>Share_Cost_Mkt!E76</f>
        <v>1481173</v>
      </c>
      <c r="E17" s="223">
        <f>C17-D17</f>
        <v>0</v>
      </c>
      <c r="F17" s="37"/>
      <c r="G17" s="38" t="s">
        <v>51</v>
      </c>
      <c r="H17" s="39"/>
    </row>
    <row r="18" spans="1:8" ht="15.75">
      <c r="A18" s="46"/>
      <c r="B18" s="48" t="s">
        <v>39</v>
      </c>
      <c r="C18" s="223">
        <f>Share_Cost_Mkt!H76</f>
        <v>31584919.190000005</v>
      </c>
      <c r="D18" s="223">
        <f>Share_Cost_Mkt!I76</f>
        <v>31753318.560000002</v>
      </c>
      <c r="E18" s="223">
        <f>C18-D18</f>
        <v>-168399.36999999732</v>
      </c>
      <c r="F18" s="37"/>
      <c r="G18" s="38" t="s">
        <v>51</v>
      </c>
      <c r="H18" s="39"/>
    </row>
    <row r="19" spans="1:8" ht="79.900000000000006" customHeight="1">
      <c r="A19" s="46"/>
      <c r="B19" s="48" t="s">
        <v>40</v>
      </c>
      <c r="C19" s="223">
        <f>Share_Cost_Mkt!P76</f>
        <v>35239019.850000001</v>
      </c>
      <c r="D19" s="223">
        <f>Share_Cost_Mkt!Q76</f>
        <v>35229149.780000009</v>
      </c>
      <c r="E19" s="223">
        <f>C19-D19</f>
        <v>9870.0699999928474</v>
      </c>
      <c r="F19" s="37"/>
      <c r="G19" s="38" t="s">
        <v>51</v>
      </c>
      <c r="H19" s="39"/>
    </row>
    <row r="20" spans="1:8" ht="19.5" customHeight="1">
      <c r="A20" s="30"/>
      <c r="B20" s="30"/>
      <c r="C20" s="224"/>
      <c r="D20" s="224"/>
      <c r="E20" s="224"/>
      <c r="F20" s="40"/>
      <c r="G20" s="49"/>
      <c r="H20" s="239"/>
    </row>
    <row r="21" spans="1:8" ht="18.75" customHeight="1">
      <c r="A21" s="177" t="s">
        <v>41</v>
      </c>
      <c r="B21" s="50"/>
      <c r="C21" s="224"/>
      <c r="D21" s="224"/>
      <c r="E21" s="224"/>
      <c r="F21" s="45"/>
      <c r="G21" s="49"/>
      <c r="H21" s="239"/>
    </row>
    <row r="22" spans="1:8" ht="15.75">
      <c r="A22" s="46"/>
      <c r="B22" s="46" t="s">
        <v>42</v>
      </c>
      <c r="C22" s="223">
        <f>SUM(Open_Trades!D45)</f>
        <v>0</v>
      </c>
      <c r="D22" s="223">
        <f>SUM(Open_Trades!E45)</f>
        <v>0</v>
      </c>
      <c r="E22" s="223">
        <f t="shared" ref="E22:E28" si="0">C22-D22</f>
        <v>0</v>
      </c>
      <c r="F22" s="37"/>
      <c r="G22" s="38" t="s">
        <v>43</v>
      </c>
      <c r="H22" s="39"/>
    </row>
    <row r="23" spans="1:8" ht="15.75">
      <c r="A23" s="46"/>
      <c r="B23" s="46" t="s">
        <v>228</v>
      </c>
      <c r="C23" s="223">
        <f>SUM(INT_BNI_SSC)</f>
        <v>744.67</v>
      </c>
      <c r="D23" s="223">
        <f>SUM(INT_BNI_IM)</f>
        <v>744.67</v>
      </c>
      <c r="E23" s="223">
        <f t="shared" si="0"/>
        <v>0</v>
      </c>
      <c r="F23" s="37"/>
      <c r="G23" s="38" t="s">
        <v>3</v>
      </c>
      <c r="H23" s="39"/>
    </row>
    <row r="24" spans="1:8" ht="95.45" customHeight="1">
      <c r="A24" s="46"/>
      <c r="B24" s="46" t="s">
        <v>227</v>
      </c>
      <c r="C24" s="223">
        <f>SUM(Dividends!I53)</f>
        <v>31734.019999999997</v>
      </c>
      <c r="D24" s="223">
        <f>SUM(Dividends!J53)</f>
        <v>31734.019999999997</v>
      </c>
      <c r="E24" s="223">
        <f t="shared" si="0"/>
        <v>0</v>
      </c>
      <c r="F24" s="37"/>
      <c r="G24" s="38" t="s">
        <v>1</v>
      </c>
      <c r="H24" s="39"/>
    </row>
    <row r="25" spans="1:8" ht="15.75">
      <c r="A25" s="46"/>
      <c r="B25" s="46" t="s">
        <v>243</v>
      </c>
      <c r="C25" s="223">
        <f>Tax_Reclaims!J52</f>
        <v>51044.640000000007</v>
      </c>
      <c r="D25" s="223">
        <f>SUM(Tax_Reclaims!M52)</f>
        <v>51044.640000000007</v>
      </c>
      <c r="E25" s="223">
        <f t="shared" si="0"/>
        <v>0</v>
      </c>
      <c r="F25" s="37"/>
      <c r="G25" s="38" t="s">
        <v>2</v>
      </c>
      <c r="H25" s="39"/>
    </row>
    <row r="26" spans="1:8" ht="23.25" customHeight="1">
      <c r="A26" s="46"/>
      <c r="B26" s="48" t="s">
        <v>49</v>
      </c>
      <c r="C26" s="223">
        <f>SUM('Pending_FX '!B22)</f>
        <v>0</v>
      </c>
      <c r="D26" s="223">
        <f>SUM('Pending_FX '!C22)</f>
        <v>0</v>
      </c>
      <c r="E26" s="223">
        <f t="shared" si="0"/>
        <v>0</v>
      </c>
      <c r="F26" s="37"/>
      <c r="G26" s="38" t="s">
        <v>45</v>
      </c>
      <c r="H26" s="39"/>
    </row>
    <row r="27" spans="1:8" ht="15.75">
      <c r="A27" s="46"/>
      <c r="B27" s="228" t="s">
        <v>177</v>
      </c>
      <c r="C27" s="227"/>
      <c r="D27" s="227"/>
      <c r="E27" s="223">
        <f t="shared" si="0"/>
        <v>0</v>
      </c>
      <c r="F27" s="37"/>
      <c r="G27" s="38" t="s">
        <v>237</v>
      </c>
      <c r="H27" s="39"/>
    </row>
    <row r="28" spans="1:8" ht="15.75">
      <c r="A28" s="46"/>
      <c r="B28" s="228" t="s">
        <v>223</v>
      </c>
      <c r="C28" s="227">
        <v>0</v>
      </c>
      <c r="D28" s="227">
        <v>0</v>
      </c>
      <c r="E28" s="223">
        <f t="shared" si="0"/>
        <v>0</v>
      </c>
      <c r="F28" s="37"/>
      <c r="G28" s="38" t="s">
        <v>237</v>
      </c>
      <c r="H28" s="39"/>
    </row>
    <row r="29" spans="1:8" ht="19.5" customHeight="1">
      <c r="A29" s="30"/>
      <c r="B29" s="229" t="s">
        <v>46</v>
      </c>
      <c r="C29" s="224"/>
      <c r="D29" s="224"/>
      <c r="E29" s="224"/>
      <c r="F29" s="40"/>
      <c r="G29" s="49"/>
      <c r="H29" s="240"/>
    </row>
    <row r="30" spans="1:8" ht="18.75" customHeight="1">
      <c r="A30" s="44" t="s">
        <v>47</v>
      </c>
      <c r="B30" s="42"/>
      <c r="C30" s="224"/>
      <c r="D30" s="224"/>
      <c r="E30" s="224"/>
      <c r="F30" s="40"/>
      <c r="G30" s="51"/>
      <c r="H30" s="240"/>
    </row>
    <row r="31" spans="1:8" ht="15.75">
      <c r="A31" s="46"/>
      <c r="B31" s="230" t="s">
        <v>48</v>
      </c>
      <c r="C31" s="223">
        <f>SUM(Open_Trades!D19)</f>
        <v>0</v>
      </c>
      <c r="D31" s="223">
        <f>SUM(Open_Trades!E19)</f>
        <v>0</v>
      </c>
      <c r="E31" s="223">
        <f>C31-D31</f>
        <v>0</v>
      </c>
      <c r="F31" s="37"/>
      <c r="G31" s="38" t="s">
        <v>43</v>
      </c>
      <c r="H31" s="39"/>
    </row>
    <row r="32" spans="1:8" ht="18.75" customHeight="1">
      <c r="A32" s="46"/>
      <c r="B32" s="48" t="s">
        <v>44</v>
      </c>
      <c r="C32" s="223">
        <f>SUM('Pending_FX '!B11)</f>
        <v>6473.91</v>
      </c>
      <c r="D32" s="223">
        <f>SUM('Pending_FX '!C11)</f>
        <v>6473.91</v>
      </c>
      <c r="E32" s="223">
        <f t="shared" ref="E32:E41" si="1">C32-D32</f>
        <v>0</v>
      </c>
      <c r="F32" s="37"/>
      <c r="G32" s="38" t="s">
        <v>45</v>
      </c>
      <c r="H32" s="39"/>
    </row>
    <row r="33" spans="1:8" ht="15.75">
      <c r="A33" s="307"/>
      <c r="B33" s="228" t="s">
        <v>224</v>
      </c>
      <c r="C33" s="227">
        <v>38883.699999999997</v>
      </c>
      <c r="D33" s="227">
        <v>38883.699999999997</v>
      </c>
      <c r="E33" s="223">
        <f>C33-D33</f>
        <v>0</v>
      </c>
      <c r="F33" s="37"/>
      <c r="G33" s="38" t="s">
        <v>237</v>
      </c>
      <c r="H33" s="39"/>
    </row>
    <row r="34" spans="1:8" ht="15.75">
      <c r="A34" s="46"/>
      <c r="B34" s="228" t="s">
        <v>225</v>
      </c>
      <c r="C34" s="227">
        <v>0</v>
      </c>
      <c r="D34" s="227">
        <v>0</v>
      </c>
      <c r="E34" s="223">
        <f>C34-D34</f>
        <v>0</v>
      </c>
      <c r="F34" s="37"/>
      <c r="G34" s="38" t="s">
        <v>237</v>
      </c>
      <c r="H34" s="39"/>
    </row>
    <row r="35" spans="1:8" ht="15.75">
      <c r="A35" s="307"/>
      <c r="B35" s="228" t="s">
        <v>178</v>
      </c>
      <c r="C35" s="227">
        <v>0</v>
      </c>
      <c r="D35" s="227">
        <v>0</v>
      </c>
      <c r="E35" s="223">
        <f>C35-D35</f>
        <v>0</v>
      </c>
      <c r="F35" s="37"/>
      <c r="G35" s="38" t="s">
        <v>237</v>
      </c>
      <c r="H35" s="39"/>
    </row>
    <row r="36" spans="1:8" ht="19.5" customHeight="1">
      <c r="A36" s="44" t="s">
        <v>119</v>
      </c>
      <c r="B36" s="228"/>
      <c r="C36" s="227"/>
      <c r="D36" s="227"/>
      <c r="E36" s="223"/>
      <c r="F36" s="37"/>
      <c r="G36" s="38"/>
      <c r="H36" s="47"/>
    </row>
    <row r="37" spans="1:8" ht="19.5" customHeight="1">
      <c r="A37" s="46"/>
      <c r="B37" s="228" t="s">
        <v>176</v>
      </c>
      <c r="C37" s="227">
        <f>SUM(Dividends!Q53,Tax_Reclaims!L52)</f>
        <v>-484.37000000000006</v>
      </c>
      <c r="D37" s="227">
        <f>SUM(Dividends!R53,Tax_Reclaims!O52)</f>
        <v>-484.37000000000006</v>
      </c>
      <c r="E37" s="223">
        <f t="shared" si="1"/>
        <v>0</v>
      </c>
      <c r="F37" s="37"/>
      <c r="G37" s="38" t="s">
        <v>181</v>
      </c>
      <c r="H37" s="39"/>
    </row>
    <row r="38" spans="1:8" ht="19.5" customHeight="1">
      <c r="A38" s="46"/>
      <c r="B38" s="228" t="s">
        <v>120</v>
      </c>
      <c r="C38" s="227">
        <f>SUM(Open_Trades!L19)</f>
        <v>0</v>
      </c>
      <c r="D38" s="227">
        <f>SUM(Open_Trades!M19)</f>
        <v>0</v>
      </c>
      <c r="E38" s="223">
        <f t="shared" si="1"/>
        <v>0</v>
      </c>
      <c r="F38" s="37"/>
      <c r="G38" s="38" t="s">
        <v>43</v>
      </c>
      <c r="H38" s="47"/>
    </row>
    <row r="39" spans="1:8" ht="19.5" customHeight="1">
      <c r="A39" s="46"/>
      <c r="B39" s="228" t="s">
        <v>121</v>
      </c>
      <c r="C39" s="227">
        <f>SUM(Open_Trades!L45)</f>
        <v>0</v>
      </c>
      <c r="D39" s="227">
        <f>SUM(Open_Trades!M45)</f>
        <v>0</v>
      </c>
      <c r="E39" s="223">
        <f t="shared" si="1"/>
        <v>0</v>
      </c>
      <c r="F39" s="37"/>
      <c r="G39" s="38" t="s">
        <v>43</v>
      </c>
      <c r="H39" s="47"/>
    </row>
    <row r="40" spans="1:8" ht="19.5" customHeight="1">
      <c r="A40" s="46"/>
      <c r="B40" s="228" t="s">
        <v>220</v>
      </c>
      <c r="C40" s="223">
        <f>'Pending_FX '!D25</f>
        <v>-28</v>
      </c>
      <c r="D40" s="223">
        <f>'Pending_FX '!E25</f>
        <v>-28</v>
      </c>
      <c r="E40" s="223">
        <f t="shared" si="1"/>
        <v>0</v>
      </c>
      <c r="F40" s="37"/>
      <c r="G40" s="38" t="s">
        <v>45</v>
      </c>
      <c r="H40" s="47"/>
    </row>
    <row r="41" spans="1:8" ht="19.5" customHeight="1">
      <c r="A41" s="46"/>
      <c r="B41" s="228" t="s">
        <v>219</v>
      </c>
      <c r="C41" s="223">
        <f>'Pending_FX '!D26</f>
        <v>0</v>
      </c>
      <c r="D41" s="223">
        <f>'Pending_FX '!E26</f>
        <v>0</v>
      </c>
      <c r="E41" s="223">
        <f t="shared" si="1"/>
        <v>0</v>
      </c>
      <c r="F41" s="37"/>
      <c r="G41" s="38" t="s">
        <v>45</v>
      </c>
      <c r="H41" s="47"/>
    </row>
    <row r="42" spans="1:8" ht="19.5" customHeight="1">
      <c r="A42" s="30"/>
      <c r="B42" s="42"/>
      <c r="C42" s="224"/>
      <c r="D42" s="224"/>
      <c r="E42" s="225"/>
      <c r="F42" s="41"/>
      <c r="G42" s="49"/>
      <c r="H42" s="240"/>
    </row>
    <row r="43" spans="1:8" ht="19.5" customHeight="1">
      <c r="A43" s="46"/>
      <c r="B43" s="316" t="s">
        <v>226</v>
      </c>
      <c r="C43" s="223">
        <f>C14+C19+C22+C23+C24+C25+C26+C27-C31-C32+C35+C37+C39+C38+C40+C41</f>
        <v>36037091.670000017</v>
      </c>
      <c r="D43" s="223">
        <f>D14+D19+D22+D23+D24+D25+D26+D27-D31-D32+D35+D37+D39+D38+D40+D41</f>
        <v>36026737.610000022</v>
      </c>
      <c r="E43" s="226">
        <f>C43-D43</f>
        <v>10354.059999994934</v>
      </c>
      <c r="F43" s="315">
        <f>(E43/$D43)*10000</f>
        <v>2.8739932302726556</v>
      </c>
      <c r="G43" s="38" t="s">
        <v>248</v>
      </c>
      <c r="H43" s="47"/>
    </row>
    <row r="44" spans="1:8" ht="20.25" customHeight="1">
      <c r="A44" s="46"/>
      <c r="B44" s="316" t="s">
        <v>50</v>
      </c>
      <c r="C44" s="46"/>
      <c r="D44" s="46"/>
      <c r="E44" s="314">
        <f>IF(ISERROR(E43/C43),0,E43/C43)</f>
        <v>2.8731674838828437E-4</v>
      </c>
      <c r="F44" s="37"/>
      <c r="G44" s="38"/>
      <c r="H44" s="47"/>
    </row>
    <row r="45" spans="1:8">
      <c r="A45" s="52"/>
    </row>
    <row r="46" spans="1:8" ht="15.75">
      <c r="A46" s="46"/>
      <c r="B46" s="308" t="s">
        <v>239</v>
      </c>
      <c r="C46" s="329">
        <v>36004681.880000003</v>
      </c>
      <c r="D46" s="329">
        <v>36004681.880000003</v>
      </c>
      <c r="E46" s="223">
        <f t="shared" ref="E46" si="2">C46-D46</f>
        <v>0</v>
      </c>
      <c r="F46" s="315">
        <f>(E46/$D46)*10000</f>
        <v>0</v>
      </c>
      <c r="G46" s="38" t="s">
        <v>237</v>
      </c>
      <c r="H46" s="47"/>
    </row>
    <row r="47" spans="1:8">
      <c r="A47" s="52"/>
      <c r="B47" s="312"/>
      <c r="C47" s="313"/>
      <c r="D47" s="312"/>
      <c r="E47" s="312"/>
      <c r="F47" s="312"/>
      <c r="G47" s="312"/>
      <c r="H47" s="312"/>
    </row>
    <row r="48" spans="1:8" ht="16.5" thickBot="1">
      <c r="B48" s="317" t="s">
        <v>242</v>
      </c>
      <c r="C48" s="318">
        <f>C46-C43</f>
        <v>-32409.790000014007</v>
      </c>
      <c r="D48" s="318">
        <f>D46-D43</f>
        <v>-22055.730000019073</v>
      </c>
      <c r="E48" s="312"/>
      <c r="F48" s="312"/>
      <c r="G48" s="312"/>
      <c r="H48" s="312"/>
    </row>
    <row r="49" spans="3:4">
      <c r="C49" s="162"/>
      <c r="D49" s="221"/>
    </row>
    <row r="51" spans="3:4">
      <c r="C51" s="221"/>
    </row>
    <row r="52" spans="3:4">
      <c r="C52" s="221"/>
    </row>
    <row r="53" spans="3:4">
      <c r="C53" s="22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R79" sqref="R79"/>
    </sheetView>
  </sheetViews>
  <sheetFormatPr defaultColWidth="8.85546875" defaultRowHeight="12.75"/>
  <cols>
    <col min="1" max="2" width="14.28515625" style="55" customWidth="1"/>
    <col min="3" max="3" width="35.85546875" style="55"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52" customWidth="1"/>
    <col min="20" max="20" width="62.5703125" style="54" bestFit="1" customWidth="1"/>
    <col min="21" max="21" width="12.7109375" style="54" customWidth="1"/>
    <col min="22" max="16384" width="8.85546875" style="54"/>
  </cols>
  <sheetData>
    <row r="1" spans="1:21">
      <c r="A1" s="150" t="s">
        <v>116</v>
      </c>
      <c r="B1" s="150"/>
    </row>
    <row r="2" spans="1:21" s="53" customFormat="1" ht="25.5">
      <c r="A2" s="182" t="s">
        <v>70</v>
      </c>
      <c r="B2" s="182" t="s">
        <v>204</v>
      </c>
      <c r="C2" s="182" t="s">
        <v>5</v>
      </c>
      <c r="D2" s="248" t="s">
        <v>6</v>
      </c>
      <c r="E2" s="249" t="s">
        <v>67</v>
      </c>
      <c r="F2" s="250" t="s">
        <v>7</v>
      </c>
      <c r="G2" s="250" t="s">
        <v>191</v>
      </c>
      <c r="H2" s="251" t="s">
        <v>8</v>
      </c>
      <c r="I2" s="252" t="s">
        <v>68</v>
      </c>
      <c r="J2" s="250" t="s">
        <v>7</v>
      </c>
      <c r="K2" s="250" t="s">
        <v>191</v>
      </c>
      <c r="L2" s="248" t="s">
        <v>9</v>
      </c>
      <c r="M2" s="249" t="s">
        <v>71</v>
      </c>
      <c r="N2" s="250" t="s">
        <v>7</v>
      </c>
      <c r="O2" s="250" t="s">
        <v>191</v>
      </c>
      <c r="P2" s="248" t="s">
        <v>10</v>
      </c>
      <c r="Q2" s="249" t="s">
        <v>69</v>
      </c>
      <c r="R2" s="250" t="s">
        <v>7</v>
      </c>
      <c r="S2" s="250" t="s">
        <v>191</v>
      </c>
      <c r="T2" s="10" t="s">
        <v>209</v>
      </c>
      <c r="U2" s="182" t="s">
        <v>279</v>
      </c>
    </row>
    <row r="3" spans="1:21" s="53" customFormat="1" ht="15">
      <c r="A3" s="304" t="str">
        <f>VLOOKUP(U3,Sheet1!$C$2:$C$84,1,FALSE)</f>
        <v>BZ1GMK5</v>
      </c>
      <c r="B3" s="326" t="s">
        <v>341</v>
      </c>
      <c r="C3" s="326" t="s">
        <v>443</v>
      </c>
      <c r="D3" s="326">
        <v>7800</v>
      </c>
      <c r="E3" s="249">
        <f>VLOOKUP(A3,Sheet1!$C$2:$E$84,3,FALSE)</f>
        <v>7800</v>
      </c>
      <c r="F3" s="250">
        <f t="shared" ref="F3:F73" si="0">D3-E3</f>
        <v>0</v>
      </c>
      <c r="G3" s="266">
        <f>ROUND(F3/D3,10)</f>
        <v>0</v>
      </c>
      <c r="H3" s="326">
        <v>662168.47</v>
      </c>
      <c r="I3" s="252">
        <f>VLOOKUP(A3,Sheet1!$C$2:$F$84,4,FALSE)</f>
        <v>662168.47</v>
      </c>
      <c r="J3" s="250">
        <f t="shared" ref="J3:J73" si="1">H3-I3</f>
        <v>0</v>
      </c>
      <c r="K3" s="266">
        <f>ROUND(J3/H3,10)</f>
        <v>0</v>
      </c>
      <c r="L3" s="326">
        <v>157.75</v>
      </c>
      <c r="M3" s="249">
        <f>VLOOKUP(A3,Sheet1!$C$2:$G$84,5,FALSE)</f>
        <v>157.75</v>
      </c>
      <c r="N3" s="250">
        <f t="shared" ref="N3:N34" si="2">L3-M3</f>
        <v>0</v>
      </c>
      <c r="O3" s="266">
        <f t="shared" ref="O3:O34" si="3">ROUND(N3/L3,10)</f>
        <v>0</v>
      </c>
      <c r="P3" s="326">
        <v>1230450</v>
      </c>
      <c r="Q3" s="249">
        <f>VLOOKUP(A3,Sheet1!$C$2:$H$84,6,FALSE)</f>
        <v>1230450</v>
      </c>
      <c r="R3" s="250">
        <f>P3-Q3</f>
        <v>0</v>
      </c>
      <c r="S3" s="266">
        <f>ROUND(R3/P3,10)</f>
        <v>0</v>
      </c>
      <c r="T3" s="10"/>
      <c r="U3" s="326" t="s">
        <v>342</v>
      </c>
    </row>
    <row r="4" spans="1:21" s="53" customFormat="1" ht="15">
      <c r="A4" s="304" t="str">
        <f>VLOOKUP(U4,Sheet1!$C$2:$C$84,1,FALSE)</f>
        <v>BYXD1N3</v>
      </c>
      <c r="B4" s="326">
        <v>631512209</v>
      </c>
      <c r="C4" s="326" t="s">
        <v>444</v>
      </c>
      <c r="D4" s="326">
        <v>18250</v>
      </c>
      <c r="E4" s="249">
        <f>VLOOKUP(A4,Sheet1!$C$2:$E$84,3,FALSE)</f>
        <v>18250</v>
      </c>
      <c r="F4" s="250">
        <f t="shared" si="0"/>
        <v>0</v>
      </c>
      <c r="G4" s="266">
        <f t="shared" ref="G4:G76" si="4">ROUND(F4/D4,10)</f>
        <v>0</v>
      </c>
      <c r="H4" s="326">
        <v>743174.92</v>
      </c>
      <c r="I4" s="252">
        <f>VLOOKUP(A4,Sheet1!$C$2:$F$84,4,FALSE)</f>
        <v>751036.23</v>
      </c>
      <c r="J4" s="250">
        <f t="shared" si="1"/>
        <v>-7861.3099999999395</v>
      </c>
      <c r="K4" s="266">
        <f t="shared" ref="K4:K73" si="5">ROUND(J4/H4,10)</f>
        <v>-1.0578007699999999E-2</v>
      </c>
      <c r="L4" s="326">
        <v>45.25</v>
      </c>
      <c r="M4" s="249">
        <f>VLOOKUP(A4,Sheet1!$C$2:$G$84,5,FALSE)</f>
        <v>45.25</v>
      </c>
      <c r="N4" s="250">
        <f t="shared" si="2"/>
        <v>0</v>
      </c>
      <c r="O4" s="266">
        <f t="shared" si="3"/>
        <v>0</v>
      </c>
      <c r="P4" s="326">
        <v>825812.5</v>
      </c>
      <c r="Q4" s="249">
        <f>VLOOKUP(A4,Sheet1!$C$2:$H$84,6,FALSE)</f>
        <v>825812.5</v>
      </c>
      <c r="R4" s="250">
        <f t="shared" ref="R4:R55" si="6">P4-Q4</f>
        <v>0</v>
      </c>
      <c r="S4" s="266">
        <f t="shared" ref="S4:S73" si="7">ROUND(R4/P4,10)</f>
        <v>0</v>
      </c>
      <c r="T4" s="10"/>
      <c r="U4" s="326" t="s">
        <v>359</v>
      </c>
    </row>
    <row r="5" spans="1:21" s="53" customFormat="1" ht="15">
      <c r="A5" s="304" t="str">
        <f>VLOOKUP(U5,Sheet1!$C$2:$C$84,1,FALSE)</f>
        <v>BF7NT10</v>
      </c>
      <c r="B5" s="326" t="s">
        <v>348</v>
      </c>
      <c r="C5" s="326" t="s">
        <v>445</v>
      </c>
      <c r="D5" s="326">
        <v>13459</v>
      </c>
      <c r="E5" s="249">
        <f>VLOOKUP(A5,Sheet1!$C$2:$E$84,3,FALSE)</f>
        <v>13459</v>
      </c>
      <c r="F5" s="250">
        <f t="shared" si="0"/>
        <v>0</v>
      </c>
      <c r="G5" s="266">
        <f t="shared" si="4"/>
        <v>0</v>
      </c>
      <c r="H5" s="326">
        <v>789749.94</v>
      </c>
      <c r="I5" s="252">
        <f>VLOOKUP(A5,Sheet1!$C$2:$F$84,4,FALSE)</f>
        <v>789717.47</v>
      </c>
      <c r="J5" s="250">
        <f t="shared" si="1"/>
        <v>32.46999999997206</v>
      </c>
      <c r="K5" s="266">
        <f t="shared" si="5"/>
        <v>4.11143E-5</v>
      </c>
      <c r="L5" s="326">
        <v>62.68</v>
      </c>
      <c r="M5" s="249">
        <f>VLOOKUP(A5,Sheet1!$C$2:$G$84,5,FALSE)</f>
        <v>62.68</v>
      </c>
      <c r="N5" s="250">
        <f t="shared" si="2"/>
        <v>0</v>
      </c>
      <c r="O5" s="266">
        <f t="shared" si="3"/>
        <v>0</v>
      </c>
      <c r="P5" s="326">
        <v>843610.12</v>
      </c>
      <c r="Q5" s="249">
        <f>VLOOKUP(A5,Sheet1!$C$2:$H$84,6,FALSE)</f>
        <v>843610.12</v>
      </c>
      <c r="R5" s="250">
        <f t="shared" si="6"/>
        <v>0</v>
      </c>
      <c r="S5" s="266">
        <f t="shared" si="7"/>
        <v>0</v>
      </c>
      <c r="T5" s="10"/>
      <c r="U5" s="326" t="s">
        <v>349</v>
      </c>
    </row>
    <row r="6" spans="1:21" s="53" customFormat="1" ht="15">
      <c r="A6" s="304" t="str">
        <f>VLOOKUP(U6,Sheet1!$C$2:$C$84,1,FALSE)</f>
        <v>BJ2KSG2</v>
      </c>
      <c r="B6" s="326" t="s">
        <v>446</v>
      </c>
      <c r="C6" s="326" t="s">
        <v>447</v>
      </c>
      <c r="D6" s="326">
        <v>5497</v>
      </c>
      <c r="E6" s="249">
        <f>VLOOKUP(A6,Sheet1!$C$2:$E$84,3,FALSE)</f>
        <v>5497</v>
      </c>
      <c r="F6" s="250">
        <f t="shared" si="0"/>
        <v>0</v>
      </c>
      <c r="G6" s="266">
        <f t="shared" si="4"/>
        <v>0</v>
      </c>
      <c r="H6" s="326">
        <v>538929.36</v>
      </c>
      <c r="I6" s="252">
        <f>VLOOKUP(A6,Sheet1!$C$2:$F$84,4,FALSE)</f>
        <v>538855.73</v>
      </c>
      <c r="J6" s="250">
        <f t="shared" si="1"/>
        <v>73.630000000004657</v>
      </c>
      <c r="K6" s="266">
        <f t="shared" si="5"/>
        <v>1.366227E-4</v>
      </c>
      <c r="L6" s="326">
        <v>89.71884</v>
      </c>
      <c r="M6" s="249">
        <f>VLOOKUP(A6,Sheet1!$C$2:$G$84,5,FALSE)</f>
        <v>89.53</v>
      </c>
      <c r="N6" s="250">
        <f t="shared" si="2"/>
        <v>0.18883999999999901</v>
      </c>
      <c r="O6" s="266">
        <f t="shared" si="3"/>
        <v>2.1047976E-3</v>
      </c>
      <c r="P6" s="326">
        <v>493184.46</v>
      </c>
      <c r="Q6" s="249">
        <f>VLOOKUP(A6,Sheet1!$C$2:$H$84,6,FALSE)</f>
        <v>492132.02</v>
      </c>
      <c r="R6" s="250">
        <f t="shared" si="6"/>
        <v>1052.4400000000023</v>
      </c>
      <c r="S6" s="266">
        <f t="shared" si="7"/>
        <v>2.1339683000000001E-3</v>
      </c>
      <c r="T6" s="10"/>
      <c r="U6" s="326" t="s">
        <v>383</v>
      </c>
    </row>
    <row r="7" spans="1:21" s="53" customFormat="1" ht="15">
      <c r="A7" s="304" t="str">
        <f>VLOOKUP(U7,Sheet1!$C$2:$C$84,1,FALSE)</f>
        <v>BJ2L553</v>
      </c>
      <c r="B7" s="326" t="s">
        <v>330</v>
      </c>
      <c r="C7" s="326" t="s">
        <v>448</v>
      </c>
      <c r="D7" s="326">
        <v>10500</v>
      </c>
      <c r="E7" s="249">
        <f>VLOOKUP(A7,Sheet1!$C$2:$E$84,3,FALSE)</f>
        <v>10500</v>
      </c>
      <c r="F7" s="250">
        <f t="shared" si="0"/>
        <v>0</v>
      </c>
      <c r="G7" s="266">
        <f t="shared" si="4"/>
        <v>0</v>
      </c>
      <c r="H7" s="326">
        <v>567273.38</v>
      </c>
      <c r="I7" s="252">
        <f>VLOOKUP(A7,Sheet1!$C$2:$F$84,4,FALSE)</f>
        <v>567273.38</v>
      </c>
      <c r="J7" s="250">
        <f t="shared" si="1"/>
        <v>0</v>
      </c>
      <c r="K7" s="266">
        <f t="shared" si="5"/>
        <v>0</v>
      </c>
      <c r="L7" s="326">
        <v>78.48</v>
      </c>
      <c r="M7" s="249">
        <f>VLOOKUP(A7,Sheet1!$C$2:$G$84,5,FALSE)</f>
        <v>78.48</v>
      </c>
      <c r="N7" s="250">
        <f t="shared" si="2"/>
        <v>0</v>
      </c>
      <c r="O7" s="266">
        <f t="shared" si="3"/>
        <v>0</v>
      </c>
      <c r="P7" s="326">
        <v>824040</v>
      </c>
      <c r="Q7" s="249">
        <f>VLOOKUP(A7,Sheet1!$C$2:$H$84,6,FALSE)</f>
        <v>824040</v>
      </c>
      <c r="R7" s="250">
        <f t="shared" si="6"/>
        <v>0</v>
      </c>
      <c r="S7" s="266">
        <f t="shared" si="7"/>
        <v>0</v>
      </c>
      <c r="T7" s="10"/>
      <c r="U7" s="326" t="s">
        <v>331</v>
      </c>
    </row>
    <row r="8" spans="1:21" s="53" customFormat="1" ht="15">
      <c r="A8" s="304" t="str">
        <f>VLOOKUP(U8,Sheet1!$C$2:$C$84,1,FALSE)</f>
        <v>BJLKFN9</v>
      </c>
      <c r="B8" s="326" t="s">
        <v>356</v>
      </c>
      <c r="C8" s="326" t="s">
        <v>449</v>
      </c>
      <c r="D8" s="326">
        <v>3650</v>
      </c>
      <c r="E8" s="249">
        <f>VLOOKUP(A8,Sheet1!$C$2:$E$84,3,FALSE)</f>
        <v>3650</v>
      </c>
      <c r="F8" s="250">
        <f t="shared" si="0"/>
        <v>0</v>
      </c>
      <c r="G8" s="266">
        <f t="shared" si="4"/>
        <v>0</v>
      </c>
      <c r="H8" s="326">
        <v>22383.16</v>
      </c>
      <c r="I8" s="252">
        <f>VLOOKUP(A8,Sheet1!$C$2:$F$84,4,FALSE)</f>
        <v>14521.85</v>
      </c>
      <c r="J8" s="250">
        <f t="shared" si="1"/>
        <v>7861.3099999999995</v>
      </c>
      <c r="K8" s="266">
        <f t="shared" si="5"/>
        <v>0.35121537800000002</v>
      </c>
      <c r="L8" s="326">
        <v>8.66</v>
      </c>
      <c r="M8" s="249">
        <f>VLOOKUP(A8,Sheet1!$C$2:$G$84,5,FALSE)</f>
        <v>8.77</v>
      </c>
      <c r="N8" s="250">
        <f t="shared" si="2"/>
        <v>-0.10999999999999943</v>
      </c>
      <c r="O8" s="266">
        <f t="shared" si="3"/>
        <v>-1.27020785E-2</v>
      </c>
      <c r="P8" s="326">
        <v>31609</v>
      </c>
      <c r="Q8" s="249">
        <f>VLOOKUP(A8,Sheet1!$C$2:$H$84,6,FALSE)</f>
        <v>31999.55</v>
      </c>
      <c r="R8" s="250">
        <f t="shared" si="6"/>
        <v>-390.54999999999927</v>
      </c>
      <c r="S8" s="266">
        <f t="shared" si="7"/>
        <v>-1.2355658199999999E-2</v>
      </c>
      <c r="T8" s="10"/>
      <c r="U8" s="326" t="s">
        <v>357</v>
      </c>
    </row>
    <row r="9" spans="1:21" s="53" customFormat="1" ht="15">
      <c r="A9" s="304" t="str">
        <f>VLOOKUP(U9,Sheet1!$C$2:$C$84,1,FALSE)</f>
        <v>BJ1F307</v>
      </c>
      <c r="B9" s="326" t="s">
        <v>316</v>
      </c>
      <c r="C9" s="326" t="s">
        <v>450</v>
      </c>
      <c r="D9" s="326">
        <v>46105</v>
      </c>
      <c r="E9" s="249">
        <f>VLOOKUP(A9,Sheet1!$C$2:$E$84,3,FALSE)</f>
        <v>46105</v>
      </c>
      <c r="F9" s="250">
        <f t="shared" si="0"/>
        <v>0</v>
      </c>
      <c r="G9" s="266">
        <f t="shared" si="4"/>
        <v>0</v>
      </c>
      <c r="H9" s="326">
        <v>521391.99</v>
      </c>
      <c r="I9" s="252">
        <f>VLOOKUP(A9,Sheet1!$C$2:$F$84,4,FALSE)</f>
        <v>521391.99</v>
      </c>
      <c r="J9" s="250">
        <f t="shared" si="1"/>
        <v>0</v>
      </c>
      <c r="K9" s="266">
        <f t="shared" si="5"/>
        <v>0</v>
      </c>
      <c r="L9" s="326">
        <v>9.82</v>
      </c>
      <c r="M9" s="249">
        <f>VLOOKUP(A9,Sheet1!$C$2:$G$84,5,FALSE)</f>
        <v>9.82</v>
      </c>
      <c r="N9" s="250">
        <f t="shared" si="2"/>
        <v>0</v>
      </c>
      <c r="O9" s="266">
        <f t="shared" si="3"/>
        <v>0</v>
      </c>
      <c r="P9" s="326">
        <v>452751.1</v>
      </c>
      <c r="Q9" s="249">
        <f>VLOOKUP(A9,Sheet1!$C$2:$H$84,6,FALSE)</f>
        <v>452751.1</v>
      </c>
      <c r="R9" s="250">
        <f t="shared" si="6"/>
        <v>0</v>
      </c>
      <c r="S9" s="266">
        <f t="shared" si="7"/>
        <v>0</v>
      </c>
      <c r="T9" s="10"/>
      <c r="U9" s="326" t="s">
        <v>317</v>
      </c>
    </row>
    <row r="10" spans="1:21" s="53" customFormat="1" ht="15">
      <c r="A10" s="304">
        <f>VLOOKUP(U10,Sheet1!$C$2:$C$84,1,FALSE)</f>
        <v>2704485</v>
      </c>
      <c r="B10" s="326">
        <v>705015105</v>
      </c>
      <c r="C10" s="326" t="s">
        <v>451</v>
      </c>
      <c r="D10" s="326">
        <v>43579</v>
      </c>
      <c r="E10" s="249">
        <f>VLOOKUP(A10,Sheet1!$C$2:$E$84,3,FALSE)</f>
        <v>43579</v>
      </c>
      <c r="F10" s="250">
        <f t="shared" si="0"/>
        <v>0</v>
      </c>
      <c r="G10" s="266">
        <f t="shared" si="4"/>
        <v>0</v>
      </c>
      <c r="H10" s="326">
        <v>513877.82</v>
      </c>
      <c r="I10" s="252">
        <f>VLOOKUP(A10,Sheet1!$C$2:$F$84,4,FALSE)</f>
        <v>513877.82</v>
      </c>
      <c r="J10" s="250">
        <f t="shared" si="1"/>
        <v>0</v>
      </c>
      <c r="K10" s="266">
        <f t="shared" si="5"/>
        <v>0</v>
      </c>
      <c r="L10" s="326">
        <v>10.09</v>
      </c>
      <c r="M10" s="249">
        <f>VLOOKUP(A10,Sheet1!$C$2:$G$84,5,FALSE)</f>
        <v>10.09</v>
      </c>
      <c r="N10" s="250">
        <f t="shared" si="2"/>
        <v>0</v>
      </c>
      <c r="O10" s="266">
        <f t="shared" si="3"/>
        <v>0</v>
      </c>
      <c r="P10" s="326">
        <v>439712.11</v>
      </c>
      <c r="Q10" s="249">
        <f>VLOOKUP(A10,Sheet1!$C$2:$H$84,6,FALSE)</f>
        <v>439712.11</v>
      </c>
      <c r="R10" s="250">
        <f t="shared" si="6"/>
        <v>0</v>
      </c>
      <c r="S10" s="266">
        <f t="shared" si="7"/>
        <v>0</v>
      </c>
      <c r="T10" s="10"/>
      <c r="U10" s="326">
        <v>2704485</v>
      </c>
    </row>
    <row r="11" spans="1:21" s="53" customFormat="1" ht="15">
      <c r="A11" s="304">
        <f>VLOOKUP(U11,Sheet1!$C$2:$C$84,1,FALSE)</f>
        <v>5999330</v>
      </c>
      <c r="B11" s="326">
        <v>599933900</v>
      </c>
      <c r="C11" s="326" t="s">
        <v>452</v>
      </c>
      <c r="D11" s="326">
        <v>3050</v>
      </c>
      <c r="E11" s="249">
        <f>VLOOKUP(A11,Sheet1!$C$2:$E$84,3,FALSE)</f>
        <v>3050</v>
      </c>
      <c r="F11" s="250">
        <f t="shared" si="0"/>
        <v>0</v>
      </c>
      <c r="G11" s="266">
        <f t="shared" si="4"/>
        <v>0</v>
      </c>
      <c r="H11" s="326">
        <v>546282.9</v>
      </c>
      <c r="I11" s="252">
        <f>VLOOKUP(A11,Sheet1!$C$2:$F$84,4,FALSE)</f>
        <v>546282.9</v>
      </c>
      <c r="J11" s="250">
        <f t="shared" si="1"/>
        <v>0</v>
      </c>
      <c r="K11" s="266">
        <f t="shared" si="5"/>
        <v>0</v>
      </c>
      <c r="L11" s="326">
        <v>218.70825600000001</v>
      </c>
      <c r="M11" s="249">
        <f>VLOOKUP(A11,Sheet1!$C$2:$G$84,5,FALSE)</f>
        <v>218.24</v>
      </c>
      <c r="N11" s="250">
        <f t="shared" si="2"/>
        <v>0.46825599999999667</v>
      </c>
      <c r="O11" s="266">
        <f t="shared" si="3"/>
        <v>2.1410074E-3</v>
      </c>
      <c r="P11" s="326">
        <v>667060.18000000005</v>
      </c>
      <c r="Q11" s="249">
        <f>VLOOKUP(A11,Sheet1!$C$2:$H$84,6,FALSE)</f>
        <v>665636.69999999995</v>
      </c>
      <c r="R11" s="250">
        <f t="shared" si="6"/>
        <v>1423.4800000000978</v>
      </c>
      <c r="S11" s="266">
        <f t="shared" si="7"/>
        <v>2.1339604E-3</v>
      </c>
      <c r="T11" s="10"/>
      <c r="U11" s="326">
        <v>5999330</v>
      </c>
    </row>
    <row r="12" spans="1:21" s="53" customFormat="1" ht="15">
      <c r="A12" s="304">
        <f>VLOOKUP(U12,Sheet1!$C$2:$C$84,1,FALSE)</f>
        <v>6229597</v>
      </c>
      <c r="B12" s="326">
        <v>622959906</v>
      </c>
      <c r="C12" s="326" t="s">
        <v>453</v>
      </c>
      <c r="D12" s="326">
        <v>64434</v>
      </c>
      <c r="E12" s="249">
        <f>VLOOKUP(A12,Sheet1!$C$2:$E$84,3,FALSE)</f>
        <v>64434</v>
      </c>
      <c r="F12" s="250">
        <f t="shared" si="0"/>
        <v>0</v>
      </c>
      <c r="G12" s="266">
        <f t="shared" si="4"/>
        <v>0</v>
      </c>
      <c r="H12" s="326">
        <v>514317.24</v>
      </c>
      <c r="I12" s="252">
        <f>VLOOKUP(A12,Sheet1!$C$2:$F$84,4,FALSE)</f>
        <v>514317.24</v>
      </c>
      <c r="J12" s="250">
        <f t="shared" si="1"/>
        <v>0</v>
      </c>
      <c r="K12" s="266">
        <f t="shared" si="5"/>
        <v>0</v>
      </c>
      <c r="L12" s="326">
        <v>9.4304959999999998</v>
      </c>
      <c r="M12" s="249">
        <f>VLOOKUP(A12,Sheet1!$C$2:$G$84,5,FALSE)</f>
        <v>9.42</v>
      </c>
      <c r="N12" s="250">
        <f t="shared" si="2"/>
        <v>1.0495999999999839E-2</v>
      </c>
      <c r="O12" s="266">
        <f t="shared" si="3"/>
        <v>1.1129848999999999E-3</v>
      </c>
      <c r="P12" s="326">
        <v>607644.57999999996</v>
      </c>
      <c r="Q12" s="249">
        <f>VLOOKUP(A12,Sheet1!$C$2:$H$84,6,FALSE)</f>
        <v>606815.64</v>
      </c>
      <c r="R12" s="250">
        <f t="shared" si="6"/>
        <v>828.93999999994412</v>
      </c>
      <c r="S12" s="266">
        <f t="shared" si="7"/>
        <v>1.3641856E-3</v>
      </c>
      <c r="T12" s="10"/>
      <c r="U12" s="326">
        <v>6229597</v>
      </c>
    </row>
    <row r="13" spans="1:21" s="53" customFormat="1" ht="15">
      <c r="A13" s="304">
        <f>VLOOKUP(U13,Sheet1!$C$2:$C$84,1,FALSE)</f>
        <v>4031879</v>
      </c>
      <c r="B13" s="326">
        <v>403187909</v>
      </c>
      <c r="C13" s="326" t="s">
        <v>454</v>
      </c>
      <c r="D13" s="326">
        <v>24095</v>
      </c>
      <c r="E13" s="249">
        <f>VLOOKUP(A13,Sheet1!$C$2:$E$84,3,FALSE)</f>
        <v>24095</v>
      </c>
      <c r="F13" s="250">
        <f t="shared" si="0"/>
        <v>0</v>
      </c>
      <c r="G13" s="266">
        <f t="shared" si="4"/>
        <v>0</v>
      </c>
      <c r="H13" s="326">
        <v>474000.32</v>
      </c>
      <c r="I13" s="252">
        <f>VLOOKUP(A13,Sheet1!$C$2:$F$84,4,FALSE)</f>
        <v>474000.32</v>
      </c>
      <c r="J13" s="250">
        <f t="shared" si="1"/>
        <v>0</v>
      </c>
      <c r="K13" s="266">
        <f t="shared" si="5"/>
        <v>0</v>
      </c>
      <c r="L13" s="326">
        <v>23.952188</v>
      </c>
      <c r="M13" s="249">
        <f>VLOOKUP(A13,Sheet1!$C$2:$G$84,5,FALSE)</f>
        <v>23.9</v>
      </c>
      <c r="N13" s="250">
        <f t="shared" si="2"/>
        <v>5.2188000000001011E-2</v>
      </c>
      <c r="O13" s="266">
        <f t="shared" si="3"/>
        <v>2.1788405999999998E-3</v>
      </c>
      <c r="P13" s="326">
        <v>577127.97</v>
      </c>
      <c r="Q13" s="249">
        <f>VLOOKUP(A13,Sheet1!$C$2:$H$84,6,FALSE)</f>
        <v>575896.4</v>
      </c>
      <c r="R13" s="250">
        <f t="shared" si="6"/>
        <v>1231.5699999999488</v>
      </c>
      <c r="S13" s="266">
        <f t="shared" si="7"/>
        <v>2.1339635000000002E-3</v>
      </c>
      <c r="T13" s="10"/>
      <c r="U13" s="326">
        <v>4031879</v>
      </c>
    </row>
    <row r="14" spans="1:21" s="53" customFormat="1" ht="15">
      <c r="A14" s="304">
        <f>VLOOKUP(U14,Sheet1!$C$2:$C$84,1,FALSE)</f>
        <v>2124533</v>
      </c>
      <c r="B14" s="326">
        <v>878742204</v>
      </c>
      <c r="C14" s="326" t="s">
        <v>455</v>
      </c>
      <c r="D14" s="326">
        <v>15000</v>
      </c>
      <c r="E14" s="249">
        <f>VLOOKUP(A14,Sheet1!$C$2:$E$84,3,FALSE)</f>
        <v>15000</v>
      </c>
      <c r="F14" s="250">
        <f t="shared" si="0"/>
        <v>0</v>
      </c>
      <c r="G14" s="266">
        <f t="shared" si="4"/>
        <v>0</v>
      </c>
      <c r="H14" s="326">
        <v>340718.02</v>
      </c>
      <c r="I14" s="252">
        <f>VLOOKUP(A14,Sheet1!$C$2:$F$84,4,FALSE)</f>
        <v>340869.47</v>
      </c>
      <c r="J14" s="250">
        <f t="shared" si="1"/>
        <v>-151.44999999995343</v>
      </c>
      <c r="K14" s="266">
        <f t="shared" si="5"/>
        <v>-4.445025E-4</v>
      </c>
      <c r="L14" s="326">
        <v>17.03</v>
      </c>
      <c r="M14" s="249">
        <f>VLOOKUP(A14,Sheet1!$C$2:$G$84,5,FALSE)</f>
        <v>17.03</v>
      </c>
      <c r="N14" s="250">
        <f t="shared" si="2"/>
        <v>0</v>
      </c>
      <c r="O14" s="266">
        <f t="shared" si="3"/>
        <v>0</v>
      </c>
      <c r="P14" s="326">
        <v>255450</v>
      </c>
      <c r="Q14" s="249">
        <f>VLOOKUP(A14,Sheet1!$C$2:$H$84,6,FALSE)</f>
        <v>255450</v>
      </c>
      <c r="R14" s="250">
        <f t="shared" si="6"/>
        <v>0</v>
      </c>
      <c r="S14" s="266">
        <f t="shared" si="7"/>
        <v>0</v>
      </c>
      <c r="T14" s="10"/>
      <c r="U14" s="326">
        <v>2124533</v>
      </c>
    </row>
    <row r="15" spans="1:21" s="53" customFormat="1" ht="15">
      <c r="A15" s="304">
        <f>VLOOKUP(U15,Sheet1!$C$2:$C$84,1,FALSE)</f>
        <v>2569286</v>
      </c>
      <c r="B15" s="326" t="s">
        <v>346</v>
      </c>
      <c r="C15" s="326" t="s">
        <v>456</v>
      </c>
      <c r="D15" s="326">
        <v>53100</v>
      </c>
      <c r="E15" s="249">
        <f>VLOOKUP(A15,Sheet1!$C$2:$E$84,3,FALSE)</f>
        <v>53100</v>
      </c>
      <c r="F15" s="250">
        <f t="shared" si="0"/>
        <v>0</v>
      </c>
      <c r="G15" s="266">
        <f t="shared" si="4"/>
        <v>0</v>
      </c>
      <c r="H15" s="326">
        <v>623207.91</v>
      </c>
      <c r="I15" s="252">
        <f>VLOOKUP(A15,Sheet1!$C$2:$F$84,4,FALSE)</f>
        <v>623207.91</v>
      </c>
      <c r="J15" s="250">
        <f t="shared" si="1"/>
        <v>0</v>
      </c>
      <c r="K15" s="266">
        <f t="shared" si="5"/>
        <v>0</v>
      </c>
      <c r="L15" s="326">
        <v>11.23</v>
      </c>
      <c r="M15" s="249">
        <f>VLOOKUP(A15,Sheet1!$C$2:$G$84,5,FALSE)</f>
        <v>11.23</v>
      </c>
      <c r="N15" s="250">
        <f t="shared" si="2"/>
        <v>0</v>
      </c>
      <c r="O15" s="266">
        <f t="shared" si="3"/>
        <v>0</v>
      </c>
      <c r="P15" s="326">
        <v>596313</v>
      </c>
      <c r="Q15" s="249">
        <f>VLOOKUP(A15,Sheet1!$C$2:$H$84,6,FALSE)</f>
        <v>596313</v>
      </c>
      <c r="R15" s="250">
        <f t="shared" si="6"/>
        <v>0</v>
      </c>
      <c r="S15" s="266">
        <f t="shared" si="7"/>
        <v>0</v>
      </c>
      <c r="T15" s="10"/>
      <c r="U15" s="326">
        <v>2569286</v>
      </c>
    </row>
    <row r="16" spans="1:21" s="53" customFormat="1" ht="15">
      <c r="A16" s="304">
        <f>VLOOKUP(U16,Sheet1!$C$2:$C$84,1,FALSE)</f>
        <v>6269861</v>
      </c>
      <c r="B16" s="326">
        <v>626986905</v>
      </c>
      <c r="C16" s="326" t="s">
        <v>457</v>
      </c>
      <c r="D16" s="326">
        <v>14000</v>
      </c>
      <c r="E16" s="249">
        <f>VLOOKUP(A16,Sheet1!$C$2:$E$84,3,FALSE)</f>
        <v>14000</v>
      </c>
      <c r="F16" s="250">
        <f t="shared" si="0"/>
        <v>0</v>
      </c>
      <c r="G16" s="266">
        <f t="shared" si="4"/>
        <v>0</v>
      </c>
      <c r="H16" s="326">
        <v>219239.1</v>
      </c>
      <c r="I16" s="252">
        <f>VLOOKUP(A16,Sheet1!$C$2:$F$84,4,FALSE)</f>
        <v>219239.1</v>
      </c>
      <c r="J16" s="250">
        <f t="shared" si="1"/>
        <v>0</v>
      </c>
      <c r="K16" s="266">
        <f t="shared" si="5"/>
        <v>0</v>
      </c>
      <c r="L16" s="326">
        <v>15.648405</v>
      </c>
      <c r="M16" s="249">
        <f>VLOOKUP(A16,Sheet1!$C$2:$G$84,5,FALSE)</f>
        <v>15.63</v>
      </c>
      <c r="N16" s="250">
        <f t="shared" si="2"/>
        <v>1.8404999999999561E-2</v>
      </c>
      <c r="O16" s="266">
        <f t="shared" si="3"/>
        <v>1.1761581999999999E-3</v>
      </c>
      <c r="P16" s="326">
        <v>219077.68</v>
      </c>
      <c r="Q16" s="249">
        <f>VLOOKUP(A16,Sheet1!$C$2:$H$84,6,FALSE)</f>
        <v>218778.81</v>
      </c>
      <c r="R16" s="250">
        <f t="shared" si="6"/>
        <v>298.86999999999534</v>
      </c>
      <c r="S16" s="266">
        <f t="shared" si="7"/>
        <v>1.3642193E-3</v>
      </c>
      <c r="T16" s="10"/>
      <c r="U16" s="326">
        <v>6269861</v>
      </c>
    </row>
    <row r="17" spans="1:21" s="53" customFormat="1" ht="15">
      <c r="A17" s="304">
        <f>VLOOKUP(U17,Sheet1!$C$2:$C$84,1,FALSE)</f>
        <v>2125097</v>
      </c>
      <c r="B17" s="326">
        <v>124765108</v>
      </c>
      <c r="C17" s="326" t="s">
        <v>458</v>
      </c>
      <c r="D17" s="326">
        <v>30350</v>
      </c>
      <c r="E17" s="249">
        <f>VLOOKUP(A17,Sheet1!$C$2:$E$84,3,FALSE)</f>
        <v>30350</v>
      </c>
      <c r="F17" s="250">
        <f t="shared" si="0"/>
        <v>0</v>
      </c>
      <c r="G17" s="266">
        <f t="shared" si="4"/>
        <v>0</v>
      </c>
      <c r="H17" s="326">
        <v>530185.55000000005</v>
      </c>
      <c r="I17" s="252">
        <f>VLOOKUP(A17,Sheet1!$C$2:$F$84,4,FALSE)</f>
        <v>530185.55000000005</v>
      </c>
      <c r="J17" s="250">
        <f t="shared" si="1"/>
        <v>0</v>
      </c>
      <c r="K17" s="266">
        <f t="shared" si="5"/>
        <v>0</v>
      </c>
      <c r="L17" s="326">
        <v>26.17</v>
      </c>
      <c r="M17" s="249">
        <f>VLOOKUP(A17,Sheet1!$C$2:$G$84,5,FALSE)</f>
        <v>26.17</v>
      </c>
      <c r="N17" s="250">
        <f t="shared" si="2"/>
        <v>0</v>
      </c>
      <c r="O17" s="266">
        <f t="shared" si="3"/>
        <v>0</v>
      </c>
      <c r="P17" s="326">
        <v>794259.5</v>
      </c>
      <c r="Q17" s="249">
        <f>VLOOKUP(A17,Sheet1!$C$2:$H$84,6,FALSE)</f>
        <v>794259.5</v>
      </c>
      <c r="R17" s="250">
        <f t="shared" si="6"/>
        <v>0</v>
      </c>
      <c r="S17" s="266">
        <f t="shared" si="7"/>
        <v>0</v>
      </c>
      <c r="T17" s="10"/>
      <c r="U17" s="326">
        <v>2125097</v>
      </c>
    </row>
    <row r="18" spans="1:21" s="53" customFormat="1" ht="15">
      <c r="A18" s="304">
        <f>VLOOKUP(U18,Sheet1!$C$2:$C$84,1,FALSE)</f>
        <v>6986041</v>
      </c>
      <c r="B18" s="326">
        <v>698604006</v>
      </c>
      <c r="C18" s="326" t="s">
        <v>459</v>
      </c>
      <c r="D18" s="326">
        <v>8000</v>
      </c>
      <c r="E18" s="249">
        <f>VLOOKUP(A18,Sheet1!$C$2:$E$84,3,FALSE)</f>
        <v>8000</v>
      </c>
      <c r="F18" s="250">
        <f t="shared" si="0"/>
        <v>0</v>
      </c>
      <c r="G18" s="266">
        <f t="shared" si="4"/>
        <v>0</v>
      </c>
      <c r="H18" s="326">
        <v>210938.62</v>
      </c>
      <c r="I18" s="252">
        <f>VLOOKUP(A18,Sheet1!$C$2:$F$84,4,FALSE)</f>
        <v>210938.62</v>
      </c>
      <c r="J18" s="250">
        <f t="shared" si="1"/>
        <v>0</v>
      </c>
      <c r="K18" s="266">
        <f t="shared" si="5"/>
        <v>0</v>
      </c>
      <c r="L18" s="326">
        <v>33.633237999999999</v>
      </c>
      <c r="M18" s="249">
        <f>VLOOKUP(A18,Sheet1!$C$2:$G$84,5,FALSE)</f>
        <v>33.590000000000003</v>
      </c>
      <c r="N18" s="250">
        <f t="shared" si="2"/>
        <v>4.3237999999995225E-2</v>
      </c>
      <c r="O18" s="266">
        <f t="shared" si="3"/>
        <v>1.2855735000000001E-3</v>
      </c>
      <c r="P18" s="326">
        <v>269065.90000000002</v>
      </c>
      <c r="Q18" s="249">
        <f>VLOOKUP(A18,Sheet1!$C$2:$H$84,6,FALSE)</f>
        <v>268698.84000000003</v>
      </c>
      <c r="R18" s="250">
        <f t="shared" si="6"/>
        <v>367.05999999999767</v>
      </c>
      <c r="S18" s="266">
        <f t="shared" si="7"/>
        <v>1.3642011E-3</v>
      </c>
      <c r="T18" s="10"/>
      <c r="U18" s="326">
        <v>6986041</v>
      </c>
    </row>
    <row r="19" spans="1:21" s="53" customFormat="1" ht="15">
      <c r="A19" s="304">
        <f>VLOOKUP(U19,Sheet1!$C$2:$C$84,1,FALSE)</f>
        <v>2018186</v>
      </c>
      <c r="B19" s="326" t="s">
        <v>324</v>
      </c>
      <c r="C19" s="326" t="s">
        <v>460</v>
      </c>
      <c r="D19" s="326">
        <v>2217</v>
      </c>
      <c r="E19" s="249">
        <f>VLOOKUP(A19,Sheet1!$C$2:$E$84,3,FALSE)</f>
        <v>2217</v>
      </c>
      <c r="F19" s="250">
        <f t="shared" si="0"/>
        <v>0</v>
      </c>
      <c r="G19" s="266">
        <f t="shared" si="4"/>
        <v>0</v>
      </c>
      <c r="H19" s="326">
        <v>14646.85</v>
      </c>
      <c r="I19" s="252">
        <f>VLOOKUP(A19,Sheet1!$C$2:$F$84,4,FALSE)</f>
        <v>14646.85</v>
      </c>
      <c r="J19" s="250">
        <f t="shared" si="1"/>
        <v>0</v>
      </c>
      <c r="K19" s="266">
        <f t="shared" si="5"/>
        <v>0</v>
      </c>
      <c r="L19" s="326">
        <v>3.75</v>
      </c>
      <c r="M19" s="249">
        <f>VLOOKUP(A19,Sheet1!$C$2:$G$84,5,FALSE)</f>
        <v>3.75</v>
      </c>
      <c r="N19" s="250">
        <f t="shared" si="2"/>
        <v>0</v>
      </c>
      <c r="O19" s="266">
        <f t="shared" si="3"/>
        <v>0</v>
      </c>
      <c r="P19" s="326">
        <v>8313.75</v>
      </c>
      <c r="Q19" s="249">
        <f>VLOOKUP(A19,Sheet1!$C$2:$H$84,6,FALSE)</f>
        <v>8313.75</v>
      </c>
      <c r="R19" s="250">
        <f t="shared" si="6"/>
        <v>0</v>
      </c>
      <c r="S19" s="266">
        <f t="shared" si="7"/>
        <v>0</v>
      </c>
      <c r="T19" s="10"/>
      <c r="U19" s="326">
        <v>2018186</v>
      </c>
    </row>
    <row r="20" spans="1:21" s="53" customFormat="1" ht="15">
      <c r="A20" s="304">
        <f>VLOOKUP(U20,Sheet1!$C$2:$C$84,1,FALSE)</f>
        <v>2655657</v>
      </c>
      <c r="B20" s="326">
        <v>683715106</v>
      </c>
      <c r="C20" s="326" t="s">
        <v>461</v>
      </c>
      <c r="D20" s="326">
        <v>12400</v>
      </c>
      <c r="E20" s="249">
        <f>VLOOKUP(A20,Sheet1!$C$2:$E$84,3,FALSE)</f>
        <v>12400</v>
      </c>
      <c r="F20" s="250">
        <f t="shared" si="0"/>
        <v>0</v>
      </c>
      <c r="G20" s="266">
        <f t="shared" si="4"/>
        <v>0</v>
      </c>
      <c r="H20" s="326">
        <v>433703.8</v>
      </c>
      <c r="I20" s="252">
        <f>VLOOKUP(A20,Sheet1!$C$2:$F$84,4,FALSE)</f>
        <v>433703.8</v>
      </c>
      <c r="J20" s="250">
        <f t="shared" si="1"/>
        <v>0</v>
      </c>
      <c r="K20" s="266">
        <f t="shared" si="5"/>
        <v>0</v>
      </c>
      <c r="L20" s="326">
        <v>39.090000000000003</v>
      </c>
      <c r="M20" s="249">
        <f>VLOOKUP(A20,Sheet1!$C$2:$G$84,5,FALSE)</f>
        <v>39.090000000000003</v>
      </c>
      <c r="N20" s="250">
        <f t="shared" si="2"/>
        <v>0</v>
      </c>
      <c r="O20" s="266">
        <f t="shared" si="3"/>
        <v>0</v>
      </c>
      <c r="P20" s="326">
        <v>484716</v>
      </c>
      <c r="Q20" s="249">
        <f>VLOOKUP(A20,Sheet1!$C$2:$H$84,6,FALSE)</f>
        <v>484716</v>
      </c>
      <c r="R20" s="250">
        <f t="shared" si="6"/>
        <v>0</v>
      </c>
      <c r="S20" s="266">
        <f t="shared" si="7"/>
        <v>0</v>
      </c>
      <c r="T20" s="10"/>
      <c r="U20" s="326">
        <v>2655657</v>
      </c>
    </row>
    <row r="21" spans="1:21" s="53" customFormat="1" ht="15">
      <c r="A21" s="304" t="str">
        <f>VLOOKUP(U21,Sheet1!$C$2:$C$84,1,FALSE)</f>
        <v>0263494</v>
      </c>
      <c r="B21" s="326">
        <v>26349902</v>
      </c>
      <c r="C21" s="326" t="s">
        <v>424</v>
      </c>
      <c r="D21" s="326">
        <v>72697</v>
      </c>
      <c r="E21" s="249">
        <f>VLOOKUP(A21,Sheet1!$C$2:$E$84,3,FALSE)</f>
        <v>72697</v>
      </c>
      <c r="F21" s="250">
        <f t="shared" si="0"/>
        <v>0</v>
      </c>
      <c r="G21" s="266">
        <f t="shared" si="4"/>
        <v>0</v>
      </c>
      <c r="H21" s="326">
        <v>583893.65</v>
      </c>
      <c r="I21" s="252">
        <f>VLOOKUP(A21,Sheet1!$C$2:$F$84,4,FALSE)</f>
        <v>583893.62</v>
      </c>
      <c r="J21" s="250">
        <f t="shared" si="1"/>
        <v>3.0000000027939677E-2</v>
      </c>
      <c r="K21" s="266">
        <f t="shared" si="5"/>
        <v>5.1399999999999997E-8</v>
      </c>
      <c r="L21" s="326">
        <v>6.6445910000000001</v>
      </c>
      <c r="M21" s="249">
        <f>VLOOKUP(A21,Sheet1!$C$2:$G$84,5,FALSE)</f>
        <v>6.63</v>
      </c>
      <c r="N21" s="250">
        <f t="shared" si="2"/>
        <v>1.4591000000000243E-2</v>
      </c>
      <c r="O21" s="266">
        <f t="shared" si="3"/>
        <v>2.1959215000000002E-3</v>
      </c>
      <c r="P21" s="326">
        <v>483041.84</v>
      </c>
      <c r="Q21" s="249">
        <f>VLOOKUP(A21,Sheet1!$C$2:$H$84,6,FALSE)</f>
        <v>482149.3</v>
      </c>
      <c r="R21" s="250">
        <f t="shared" si="6"/>
        <v>892.54000000003725</v>
      </c>
      <c r="S21" s="266">
        <f t="shared" si="7"/>
        <v>1.8477488E-3</v>
      </c>
      <c r="T21" s="10"/>
      <c r="U21" s="327" t="s">
        <v>423</v>
      </c>
    </row>
    <row r="22" spans="1:21" s="53" customFormat="1" ht="15">
      <c r="A22" s="304">
        <f>VLOOKUP(U22,Sheet1!$C$2:$C$84,1,FALSE)</f>
        <v>4031976</v>
      </c>
      <c r="B22" s="326">
        <v>403197908</v>
      </c>
      <c r="C22" s="326" t="s">
        <v>381</v>
      </c>
      <c r="D22" s="326">
        <v>2330</v>
      </c>
      <c r="E22" s="249">
        <f>VLOOKUP(A22,Sheet1!$C$2:$E$84,3,FALSE)</f>
        <v>2330</v>
      </c>
      <c r="F22" s="250">
        <f t="shared" si="0"/>
        <v>0</v>
      </c>
      <c r="G22" s="266">
        <f t="shared" si="4"/>
        <v>0</v>
      </c>
      <c r="H22" s="326">
        <v>482977.98</v>
      </c>
      <c r="I22" s="252">
        <f>VLOOKUP(A22,Sheet1!$C$2:$F$84,4,FALSE)</f>
        <v>482977.98</v>
      </c>
      <c r="J22" s="250">
        <f t="shared" si="1"/>
        <v>0</v>
      </c>
      <c r="K22" s="266">
        <f t="shared" si="5"/>
        <v>0</v>
      </c>
      <c r="L22" s="326">
        <v>297.00713300000001</v>
      </c>
      <c r="M22" s="249">
        <f>VLOOKUP(A22,Sheet1!$C$2:$G$84,5,FALSE)</f>
        <v>296.37</v>
      </c>
      <c r="N22" s="250">
        <f t="shared" si="2"/>
        <v>0.63713300000000572</v>
      </c>
      <c r="O22" s="266">
        <f t="shared" si="3"/>
        <v>2.1451774E-3</v>
      </c>
      <c r="P22" s="326">
        <v>692026.62</v>
      </c>
      <c r="Q22" s="249">
        <f>VLOOKUP(A22,Sheet1!$C$2:$H$84,6,FALSE)</f>
        <v>690549.86</v>
      </c>
      <c r="R22" s="250">
        <f t="shared" si="6"/>
        <v>1476.7600000000093</v>
      </c>
      <c r="S22" s="266">
        <f t="shared" si="7"/>
        <v>2.1339642E-3</v>
      </c>
      <c r="T22" s="10"/>
      <c r="U22" s="326">
        <v>4031976</v>
      </c>
    </row>
    <row r="23" spans="1:21" s="53" customFormat="1" ht="15">
      <c r="A23" s="304">
        <f>VLOOKUP(U23,Sheet1!$C$2:$C$84,1,FALSE)</f>
        <v>4741844</v>
      </c>
      <c r="B23" s="326">
        <v>474184900</v>
      </c>
      <c r="C23" s="326" t="s">
        <v>387</v>
      </c>
      <c r="D23" s="326">
        <v>5099</v>
      </c>
      <c r="E23" s="249">
        <f>VLOOKUP(A23,Sheet1!$C$2:$E$84,3,FALSE)</f>
        <v>5099</v>
      </c>
      <c r="F23" s="250">
        <f t="shared" si="0"/>
        <v>0</v>
      </c>
      <c r="G23" s="266">
        <f t="shared" si="4"/>
        <v>0</v>
      </c>
      <c r="H23" s="326">
        <v>549015.56000000006</v>
      </c>
      <c r="I23" s="252">
        <f>VLOOKUP(A23,Sheet1!$C$2:$F$84,4,FALSE)</f>
        <v>549015.56000000006</v>
      </c>
      <c r="J23" s="250">
        <f t="shared" si="1"/>
        <v>0</v>
      </c>
      <c r="K23" s="266">
        <f t="shared" si="5"/>
        <v>0</v>
      </c>
      <c r="L23" s="326">
        <v>107.107578</v>
      </c>
      <c r="M23" s="249">
        <f>VLOOKUP(A23,Sheet1!$C$2:$G$84,5,FALSE)</f>
        <v>106.88</v>
      </c>
      <c r="N23" s="250">
        <f t="shared" si="2"/>
        <v>0.22757800000000827</v>
      </c>
      <c r="O23" s="266">
        <f t="shared" si="3"/>
        <v>2.1247610000000002E-3</v>
      </c>
      <c r="P23" s="326">
        <v>546141.54</v>
      </c>
      <c r="Q23" s="249">
        <f>VLOOKUP(A23,Sheet1!$C$2:$H$84,6,FALSE)</f>
        <v>544976.09</v>
      </c>
      <c r="R23" s="250">
        <f t="shared" si="6"/>
        <v>1165.4500000000698</v>
      </c>
      <c r="S23" s="266">
        <f t="shared" si="7"/>
        <v>2.1339706E-3</v>
      </c>
      <c r="T23" s="10"/>
      <c r="U23" s="326">
        <v>4741844</v>
      </c>
    </row>
    <row r="24" spans="1:21" s="53" customFormat="1" ht="15">
      <c r="A24" s="304">
        <f>VLOOKUP(U24,Sheet1!$C$2:$C$84,1,FALSE)</f>
        <v>5330047</v>
      </c>
      <c r="B24" s="326">
        <v>533004909</v>
      </c>
      <c r="C24" s="326" t="s">
        <v>462</v>
      </c>
      <c r="D24" s="326">
        <v>6807</v>
      </c>
      <c r="E24" s="249">
        <f>VLOOKUP(A24,Sheet1!$C$2:$E$84,3,FALSE)</f>
        <v>6807</v>
      </c>
      <c r="F24" s="250">
        <f t="shared" si="0"/>
        <v>0</v>
      </c>
      <c r="G24" s="266">
        <f t="shared" si="4"/>
        <v>0</v>
      </c>
      <c r="H24" s="326">
        <v>712281.01</v>
      </c>
      <c r="I24" s="252">
        <f>VLOOKUP(A24,Sheet1!$C$2:$F$84,4,FALSE)</f>
        <v>712280.98</v>
      </c>
      <c r="J24" s="250">
        <f t="shared" si="1"/>
        <v>3.0000000027939677E-2</v>
      </c>
      <c r="K24" s="266">
        <f t="shared" si="5"/>
        <v>4.21E-8</v>
      </c>
      <c r="L24" s="326">
        <v>141.125191</v>
      </c>
      <c r="M24" s="249">
        <f>VLOOKUP(A24,Sheet1!$C$2:$G$84,5,FALSE)</f>
        <v>140.82</v>
      </c>
      <c r="N24" s="250">
        <f t="shared" si="2"/>
        <v>0.30519100000000776</v>
      </c>
      <c r="O24" s="266">
        <f t="shared" si="3"/>
        <v>2.1625551000000001E-3</v>
      </c>
      <c r="P24" s="326">
        <v>960639.18</v>
      </c>
      <c r="Q24" s="249">
        <f>VLOOKUP(A24,Sheet1!$C$2:$H$84,6,FALSE)</f>
        <v>958589.21</v>
      </c>
      <c r="R24" s="250">
        <f t="shared" si="6"/>
        <v>2049.9700000000885</v>
      </c>
      <c r="S24" s="266">
        <f t="shared" si="7"/>
        <v>2.1339646000000001E-3</v>
      </c>
      <c r="T24" s="10"/>
      <c r="U24" s="326">
        <v>5330047</v>
      </c>
    </row>
    <row r="25" spans="1:21" s="53" customFormat="1" ht="15">
      <c r="A25" s="304">
        <f>VLOOKUP(U25,Sheet1!$C$2:$C$84,1,FALSE)</f>
        <v>5732524</v>
      </c>
      <c r="B25" s="326">
        <v>573252905</v>
      </c>
      <c r="C25" s="326" t="s">
        <v>390</v>
      </c>
      <c r="D25" s="326">
        <v>43761</v>
      </c>
      <c r="E25" s="249">
        <f>VLOOKUP(A25,Sheet1!$C$2:$E$84,3,FALSE)</f>
        <v>43761</v>
      </c>
      <c r="F25" s="250">
        <f t="shared" si="0"/>
        <v>0</v>
      </c>
      <c r="G25" s="266">
        <f t="shared" si="4"/>
        <v>0</v>
      </c>
      <c r="H25" s="326">
        <v>470067.89</v>
      </c>
      <c r="I25" s="252">
        <f>VLOOKUP(A25,Sheet1!$C$2:$F$84,4,FALSE)</f>
        <v>470067.89</v>
      </c>
      <c r="J25" s="250">
        <f t="shared" si="1"/>
        <v>0</v>
      </c>
      <c r="K25" s="266">
        <f t="shared" si="5"/>
        <v>0</v>
      </c>
      <c r="L25" s="326">
        <v>6.9389760000000003</v>
      </c>
      <c r="M25" s="249">
        <f>VLOOKUP(A25,Sheet1!$C$2:$G$84,5,FALSE)</f>
        <v>6.92</v>
      </c>
      <c r="N25" s="250">
        <f t="shared" si="2"/>
        <v>1.8976000000000326E-2</v>
      </c>
      <c r="O25" s="266">
        <f t="shared" si="3"/>
        <v>2.7346975000000001E-3</v>
      </c>
      <c r="P25" s="326">
        <v>303656.55</v>
      </c>
      <c r="Q25" s="249">
        <f>VLOOKUP(A25,Sheet1!$C$2:$H$84,6,FALSE)</f>
        <v>303008.56</v>
      </c>
      <c r="R25" s="250">
        <f t="shared" si="6"/>
        <v>647.98999999999069</v>
      </c>
      <c r="S25" s="266">
        <f t="shared" si="7"/>
        <v>2.1339569000000001E-3</v>
      </c>
      <c r="T25" s="10"/>
      <c r="U25" s="326">
        <v>5732524</v>
      </c>
    </row>
    <row r="26" spans="1:21" s="53" customFormat="1" ht="15">
      <c r="A26" s="304">
        <f>VLOOKUP(U26,Sheet1!$C$2:$C$84,1,FALSE)</f>
        <v>6054603</v>
      </c>
      <c r="B26" s="326">
        <v>605460005</v>
      </c>
      <c r="C26" s="326" t="s">
        <v>463</v>
      </c>
      <c r="D26" s="326">
        <v>32500</v>
      </c>
      <c r="E26" s="249">
        <f>VLOOKUP(A26,Sheet1!$C$2:$E$84,3,FALSE)</f>
        <v>32500</v>
      </c>
      <c r="F26" s="250">
        <f t="shared" si="0"/>
        <v>0</v>
      </c>
      <c r="G26" s="266">
        <f t="shared" si="4"/>
        <v>0</v>
      </c>
      <c r="H26" s="326">
        <v>365879.89</v>
      </c>
      <c r="I26" s="252">
        <f>VLOOKUP(A26,Sheet1!$C$2:$F$84,4,FALSE)</f>
        <v>365879.89</v>
      </c>
      <c r="J26" s="250">
        <f t="shared" si="1"/>
        <v>0</v>
      </c>
      <c r="K26" s="266">
        <f t="shared" si="5"/>
        <v>0</v>
      </c>
      <c r="L26" s="326">
        <v>9.0555369999999993</v>
      </c>
      <c r="M26" s="249">
        <f>VLOOKUP(A26,Sheet1!$C$2:$G$84,5,FALSE)</f>
        <v>9.0399999999999991</v>
      </c>
      <c r="N26" s="250">
        <f t="shared" si="2"/>
        <v>1.5537000000000134E-2</v>
      </c>
      <c r="O26" s="266">
        <f t="shared" si="3"/>
        <v>1.7157457999999999E-3</v>
      </c>
      <c r="P26" s="326">
        <v>294304.96000000002</v>
      </c>
      <c r="Q26" s="249">
        <f>VLOOKUP(A26,Sheet1!$C$2:$H$84,6,FALSE)</f>
        <v>293903.46999999997</v>
      </c>
      <c r="R26" s="250">
        <f t="shared" si="6"/>
        <v>401.49000000004889</v>
      </c>
      <c r="S26" s="266">
        <f t="shared" si="7"/>
        <v>1.3641972E-3</v>
      </c>
      <c r="T26" s="10"/>
      <c r="U26" s="326">
        <v>6054603</v>
      </c>
    </row>
    <row r="27" spans="1:21" s="53" customFormat="1" ht="15">
      <c r="A27" s="304">
        <f>VLOOKUP(U27,Sheet1!$C$2:$C$84,1,FALSE)</f>
        <v>6185495</v>
      </c>
      <c r="B27" s="326">
        <v>618549901</v>
      </c>
      <c r="C27" s="326" t="s">
        <v>415</v>
      </c>
      <c r="D27" s="326">
        <v>2567</v>
      </c>
      <c r="E27" s="249">
        <f>VLOOKUP(A27,Sheet1!$C$2:$E$84,3,FALSE)</f>
        <v>2567</v>
      </c>
      <c r="F27" s="250">
        <f t="shared" si="0"/>
        <v>0</v>
      </c>
      <c r="G27" s="266">
        <f t="shared" si="4"/>
        <v>0</v>
      </c>
      <c r="H27" s="326">
        <v>261676.43</v>
      </c>
      <c r="I27" s="252">
        <f>VLOOKUP(A27,Sheet1!$C$2:$F$84,4,FALSE)</f>
        <v>261676.43</v>
      </c>
      <c r="J27" s="250">
        <f t="shared" si="1"/>
        <v>0</v>
      </c>
      <c r="K27" s="266">
        <f t="shared" si="5"/>
        <v>0</v>
      </c>
      <c r="L27" s="326">
        <v>162.286169</v>
      </c>
      <c r="M27" s="249">
        <f>VLOOKUP(A27,Sheet1!$C$2:$G$84,5,FALSE)</f>
        <v>162.25</v>
      </c>
      <c r="N27" s="250">
        <f t="shared" si="2"/>
        <v>3.6169000000001006E-2</v>
      </c>
      <c r="O27" s="266">
        <f t="shared" si="3"/>
        <v>2.228717E-4</v>
      </c>
      <c r="P27" s="326">
        <v>416588.59</v>
      </c>
      <c r="Q27" s="249">
        <f>VLOOKUP(A27,Sheet1!$C$2:$H$84,6,FALSE)</f>
        <v>416495.83</v>
      </c>
      <c r="R27" s="250">
        <f t="shared" si="6"/>
        <v>92.760000000009313</v>
      </c>
      <c r="S27" s="266">
        <f t="shared" si="7"/>
        <v>2.2266570000000001E-4</v>
      </c>
      <c r="T27" s="10"/>
      <c r="U27" s="326">
        <v>6185495</v>
      </c>
    </row>
    <row r="28" spans="1:21" s="53" customFormat="1" ht="15">
      <c r="A28" s="304">
        <f>VLOOKUP(U28,Sheet1!$C$2:$C$84,1,FALSE)</f>
        <v>6499260</v>
      </c>
      <c r="B28" s="326">
        <v>649926003</v>
      </c>
      <c r="C28" s="326" t="s">
        <v>395</v>
      </c>
      <c r="D28" s="326">
        <v>5800</v>
      </c>
      <c r="E28" s="249">
        <f>VLOOKUP(A28,Sheet1!$C$2:$E$84,3,FALSE)</f>
        <v>5800</v>
      </c>
      <c r="F28" s="250">
        <f t="shared" si="0"/>
        <v>0</v>
      </c>
      <c r="G28" s="266">
        <f t="shared" si="4"/>
        <v>0</v>
      </c>
      <c r="H28" s="326">
        <v>322514.96000000002</v>
      </c>
      <c r="I28" s="252">
        <f>VLOOKUP(A28,Sheet1!$C$2:$F$84,4,FALSE)</f>
        <v>322514.96000000002</v>
      </c>
      <c r="J28" s="250">
        <f t="shared" si="1"/>
        <v>0</v>
      </c>
      <c r="K28" s="266">
        <f t="shared" si="5"/>
        <v>0</v>
      </c>
      <c r="L28" s="326">
        <v>59.494087999999998</v>
      </c>
      <c r="M28" s="249">
        <f>VLOOKUP(A28,Sheet1!$C$2:$G$84,5,FALSE)</f>
        <v>59.41</v>
      </c>
      <c r="N28" s="250">
        <f t="shared" si="2"/>
        <v>8.4088000000001273E-2</v>
      </c>
      <c r="O28" s="266">
        <f t="shared" si="3"/>
        <v>1.4133841E-3</v>
      </c>
      <c r="P28" s="326">
        <v>345065.71</v>
      </c>
      <c r="Q28" s="249">
        <f>VLOOKUP(A28,Sheet1!$C$2:$H$84,6,FALSE)</f>
        <v>344594.98</v>
      </c>
      <c r="R28" s="250">
        <f t="shared" si="6"/>
        <v>470.73000000003958</v>
      </c>
      <c r="S28" s="266">
        <f t="shared" si="7"/>
        <v>1.364175E-3</v>
      </c>
      <c r="T28" s="10"/>
      <c r="U28" s="326">
        <v>6499260</v>
      </c>
    </row>
    <row r="29" spans="1:21" s="53" customFormat="1" ht="15">
      <c r="A29" s="304">
        <f>VLOOKUP(U29,Sheet1!$C$2:$C$84,1,FALSE)</f>
        <v>6555805</v>
      </c>
      <c r="B29" s="326">
        <v>655580009</v>
      </c>
      <c r="C29" s="326" t="s">
        <v>464</v>
      </c>
      <c r="D29" s="326">
        <v>8400</v>
      </c>
      <c r="E29" s="249">
        <f>VLOOKUP(A29,Sheet1!$C$2:$E$84,3,FALSE)</f>
        <v>8400</v>
      </c>
      <c r="F29" s="250">
        <f t="shared" si="0"/>
        <v>0</v>
      </c>
      <c r="G29" s="266">
        <f t="shared" si="4"/>
        <v>0</v>
      </c>
      <c r="H29" s="326">
        <v>332837.38</v>
      </c>
      <c r="I29" s="252">
        <f>VLOOKUP(A29,Sheet1!$C$2:$F$84,4,FALSE)</f>
        <v>332837.38</v>
      </c>
      <c r="J29" s="250">
        <f t="shared" si="1"/>
        <v>0</v>
      </c>
      <c r="K29" s="266">
        <f t="shared" si="5"/>
        <v>0</v>
      </c>
      <c r="L29" s="326">
        <v>29.440859</v>
      </c>
      <c r="M29" s="249">
        <f>VLOOKUP(A29,Sheet1!$C$2:$G$84,5,FALSE)</f>
        <v>29.4</v>
      </c>
      <c r="N29" s="250">
        <f t="shared" si="2"/>
        <v>4.0859000000001089E-2</v>
      </c>
      <c r="O29" s="266">
        <f t="shared" si="3"/>
        <v>1.3878331E-3</v>
      </c>
      <c r="P29" s="326">
        <v>247303.22</v>
      </c>
      <c r="Q29" s="249">
        <f>VLOOKUP(A29,Sheet1!$C$2:$H$84,6,FALSE)</f>
        <v>246965.85</v>
      </c>
      <c r="R29" s="250">
        <f t="shared" si="6"/>
        <v>337.36999999999534</v>
      </c>
      <c r="S29" s="266">
        <f t="shared" si="7"/>
        <v>1.3641956999999999E-3</v>
      </c>
      <c r="T29" s="10"/>
      <c r="U29" s="326">
        <v>6555805</v>
      </c>
    </row>
    <row r="30" spans="1:21" s="53" customFormat="1" ht="15">
      <c r="A30" s="304">
        <f>VLOOKUP(U30,Sheet1!$C$2:$C$84,1,FALSE)</f>
        <v>6640682</v>
      </c>
      <c r="B30" s="326">
        <v>664068004</v>
      </c>
      <c r="C30" s="326" t="s">
        <v>465</v>
      </c>
      <c r="D30" s="326">
        <v>5039</v>
      </c>
      <c r="E30" s="249">
        <f>VLOOKUP(A30,Sheet1!$C$2:$E$84,3,FALSE)</f>
        <v>5039</v>
      </c>
      <c r="F30" s="250">
        <f t="shared" si="0"/>
        <v>0</v>
      </c>
      <c r="G30" s="266">
        <f t="shared" si="4"/>
        <v>0</v>
      </c>
      <c r="H30" s="326">
        <v>550043.4</v>
      </c>
      <c r="I30" s="252">
        <f>VLOOKUP(A30,Sheet1!$C$2:$F$84,4,FALSE)</f>
        <v>564868.1</v>
      </c>
      <c r="J30" s="250">
        <f t="shared" si="1"/>
        <v>-14824.699999999953</v>
      </c>
      <c r="K30" s="266">
        <f t="shared" si="5"/>
        <v>-2.6951873300000002E-2</v>
      </c>
      <c r="L30" s="326">
        <v>130.52899300000001</v>
      </c>
      <c r="M30" s="249">
        <f>VLOOKUP(A30,Sheet1!$C$2:$G$84,5,FALSE)</f>
        <v>130.35</v>
      </c>
      <c r="N30" s="250">
        <f t="shared" si="2"/>
        <v>0.17899300000001972</v>
      </c>
      <c r="O30" s="266">
        <f t="shared" si="3"/>
        <v>1.3712892E-3</v>
      </c>
      <c r="P30" s="326">
        <v>657735.6</v>
      </c>
      <c r="Q30" s="249">
        <f>VLOOKUP(A30,Sheet1!$C$2:$H$84,6,FALSE)</f>
        <v>656838.31999999995</v>
      </c>
      <c r="R30" s="250">
        <f t="shared" si="6"/>
        <v>897.28000000002794</v>
      </c>
      <c r="S30" s="266">
        <f t="shared" si="7"/>
        <v>1.3641955999999999E-3</v>
      </c>
      <c r="T30" s="10"/>
      <c r="U30" s="326">
        <v>6640682</v>
      </c>
    </row>
    <row r="31" spans="1:21" s="53" customFormat="1" ht="15">
      <c r="A31" s="304">
        <f>VLOOKUP(U31,Sheet1!$C$2:$C$84,1,FALSE)</f>
        <v>6659428</v>
      </c>
      <c r="B31" s="326">
        <v>665942009</v>
      </c>
      <c r="C31" s="326" t="s">
        <v>466</v>
      </c>
      <c r="D31" s="326">
        <v>9946</v>
      </c>
      <c r="E31" s="249">
        <f>VLOOKUP(A31,Sheet1!$C$2:$E$84,3,FALSE)</f>
        <v>9946</v>
      </c>
      <c r="F31" s="250">
        <f t="shared" si="0"/>
        <v>0</v>
      </c>
      <c r="G31" s="266">
        <f t="shared" si="4"/>
        <v>0</v>
      </c>
      <c r="H31" s="326">
        <v>443613.24</v>
      </c>
      <c r="I31" s="252">
        <f>VLOOKUP(A31,Sheet1!$C$2:$F$84,4,FALSE)</f>
        <v>443613.24</v>
      </c>
      <c r="J31" s="250">
        <f t="shared" si="1"/>
        <v>0</v>
      </c>
      <c r="K31" s="266">
        <f t="shared" si="5"/>
        <v>0</v>
      </c>
      <c r="L31" s="326">
        <v>49.554853999999999</v>
      </c>
      <c r="M31" s="249">
        <f>VLOOKUP(A31,Sheet1!$C$2:$G$84,5,FALSE)</f>
        <v>49.49</v>
      </c>
      <c r="N31" s="250">
        <f t="shared" si="2"/>
        <v>6.4853999999996859E-2</v>
      </c>
      <c r="O31" s="266">
        <f t="shared" si="3"/>
        <v>1.3087315E-3</v>
      </c>
      <c r="P31" s="326">
        <v>492872.58</v>
      </c>
      <c r="Q31" s="249">
        <f>VLOOKUP(A31,Sheet1!$C$2:$H$84,6,FALSE)</f>
        <v>492200.21</v>
      </c>
      <c r="R31" s="250">
        <f t="shared" ref="R31:R51" si="8">P31-Q31</f>
        <v>672.36999999999534</v>
      </c>
      <c r="S31" s="266">
        <f t="shared" ref="S31:S51" si="9">ROUND(R31/P31,10)</f>
        <v>1.3641863E-3</v>
      </c>
      <c r="T31" s="10"/>
      <c r="U31" s="326">
        <v>6659428</v>
      </c>
    </row>
    <row r="32" spans="1:21" s="53" customFormat="1" ht="15">
      <c r="A32" s="304">
        <f>VLOOKUP(U32,Sheet1!$C$2:$C$84,1,FALSE)</f>
        <v>6661144</v>
      </c>
      <c r="B32" s="326">
        <v>666114004</v>
      </c>
      <c r="C32" s="326" t="s">
        <v>399</v>
      </c>
      <c r="D32" s="326">
        <v>22800</v>
      </c>
      <c r="E32" s="249">
        <f>VLOOKUP(A32,Sheet1!$C$2:$E$84,3,FALSE)</f>
        <v>22800</v>
      </c>
      <c r="F32" s="250">
        <f t="shared" si="0"/>
        <v>0</v>
      </c>
      <c r="G32" s="266">
        <f t="shared" si="4"/>
        <v>0</v>
      </c>
      <c r="H32" s="326">
        <v>366423.51</v>
      </c>
      <c r="I32" s="252">
        <f>VLOOKUP(A32,Sheet1!$C$2:$F$84,4,FALSE)</f>
        <v>366423.51</v>
      </c>
      <c r="J32" s="250">
        <f t="shared" si="1"/>
        <v>0</v>
      </c>
      <c r="K32" s="266">
        <f t="shared" si="5"/>
        <v>0</v>
      </c>
      <c r="L32" s="326">
        <v>14.781667000000001</v>
      </c>
      <c r="M32" s="249">
        <f>VLOOKUP(A32,Sheet1!$C$2:$G$84,5,FALSE)</f>
        <v>14.76</v>
      </c>
      <c r="N32" s="250">
        <f t="shared" si="2"/>
        <v>2.1667000000000769E-2</v>
      </c>
      <c r="O32" s="266">
        <f t="shared" si="3"/>
        <v>1.4658022000000001E-3</v>
      </c>
      <c r="P32" s="326">
        <v>337022</v>
      </c>
      <c r="Q32" s="249">
        <f>VLOOKUP(A32,Sheet1!$C$2:$H$84,6,FALSE)</f>
        <v>336562.24</v>
      </c>
      <c r="R32" s="250">
        <f t="shared" si="8"/>
        <v>459.76000000000931</v>
      </c>
      <c r="S32" s="266">
        <f t="shared" si="9"/>
        <v>1.3641839E-3</v>
      </c>
      <c r="T32" s="10"/>
      <c r="U32" s="326">
        <v>6661144</v>
      </c>
    </row>
    <row r="33" spans="1:21" s="53" customFormat="1" ht="15">
      <c r="A33" s="304">
        <f>VLOOKUP(U33,Sheet1!$C$2:$C$84,1,FALSE)</f>
        <v>6916781</v>
      </c>
      <c r="B33" s="326">
        <v>691678007</v>
      </c>
      <c r="C33" s="326" t="s">
        <v>301</v>
      </c>
      <c r="D33" s="326">
        <v>16399</v>
      </c>
      <c r="E33" s="249">
        <f>VLOOKUP(A33,Sheet1!$C$2:$E$84,3,FALSE)</f>
        <v>16399</v>
      </c>
      <c r="F33" s="250">
        <f t="shared" si="0"/>
        <v>0</v>
      </c>
      <c r="G33" s="266">
        <f t="shared" si="4"/>
        <v>0</v>
      </c>
      <c r="H33" s="326">
        <v>277386.65999999997</v>
      </c>
      <c r="I33" s="252">
        <f>VLOOKUP(A33,Sheet1!$C$2:$F$84,4,FALSE)</f>
        <v>277386.65000000002</v>
      </c>
      <c r="J33" s="250">
        <f t="shared" si="1"/>
        <v>9.9999999511055648E-3</v>
      </c>
      <c r="K33" s="266">
        <f t="shared" si="5"/>
        <v>3.6099999999999999E-8</v>
      </c>
      <c r="L33" s="326">
        <v>17.993079999999999</v>
      </c>
      <c r="M33" s="249">
        <f>VLOOKUP(A33,Sheet1!$C$2:$G$84,5,FALSE)</f>
        <v>18</v>
      </c>
      <c r="N33" s="250">
        <f t="shared" si="2"/>
        <v>-6.9200000000009254E-3</v>
      </c>
      <c r="O33" s="266">
        <f t="shared" si="3"/>
        <v>-3.845923E-4</v>
      </c>
      <c r="P33" s="326">
        <v>295068.51</v>
      </c>
      <c r="Q33" s="249">
        <f>VLOOKUP(A33,Sheet1!$C$2:$H$84,6,FALSE)</f>
        <v>295111.06</v>
      </c>
      <c r="R33" s="250">
        <f t="shared" si="8"/>
        <v>-42.549999999988358</v>
      </c>
      <c r="S33" s="266">
        <f t="shared" si="9"/>
        <v>-1.442038E-4</v>
      </c>
      <c r="T33" s="10"/>
      <c r="U33" s="326">
        <v>6916781</v>
      </c>
    </row>
    <row r="34" spans="1:21" s="53" customFormat="1" ht="15">
      <c r="A34" s="304">
        <f>VLOOKUP(U34,Sheet1!$C$2:$C$84,1,FALSE)</f>
        <v>5889505</v>
      </c>
      <c r="B34" s="326">
        <v>588950907</v>
      </c>
      <c r="C34" s="326" t="s">
        <v>386</v>
      </c>
      <c r="D34" s="326">
        <v>26729</v>
      </c>
      <c r="E34" s="249">
        <f>VLOOKUP(A34,Sheet1!$C$2:$E$84,3,FALSE)</f>
        <v>26729</v>
      </c>
      <c r="F34" s="250">
        <f t="shared" si="0"/>
        <v>0</v>
      </c>
      <c r="G34" s="266">
        <f t="shared" si="4"/>
        <v>0</v>
      </c>
      <c r="H34" s="326">
        <v>564363.57999999996</v>
      </c>
      <c r="I34" s="252">
        <f>VLOOKUP(A34,Sheet1!$C$2:$F$84,4,FALSE)</f>
        <v>564363.57999999996</v>
      </c>
      <c r="J34" s="250">
        <f t="shared" si="1"/>
        <v>0</v>
      </c>
      <c r="K34" s="266">
        <f t="shared" si="5"/>
        <v>0</v>
      </c>
      <c r="L34" s="326">
        <v>17.342485</v>
      </c>
      <c r="M34" s="249">
        <f>VLOOKUP(A34,Sheet1!$C$2:$G$84,5,FALSE)</f>
        <v>17.309999999999999</v>
      </c>
      <c r="N34" s="250">
        <f t="shared" si="2"/>
        <v>3.2485000000001207E-2</v>
      </c>
      <c r="O34" s="266">
        <f t="shared" si="3"/>
        <v>1.8731456000000001E-3</v>
      </c>
      <c r="P34" s="326">
        <v>463547.29</v>
      </c>
      <c r="Q34" s="249">
        <f>VLOOKUP(A34,Sheet1!$C$2:$H$84,6,FALSE)</f>
        <v>462558.1</v>
      </c>
      <c r="R34" s="250">
        <f t="shared" si="8"/>
        <v>989.19000000000233</v>
      </c>
      <c r="S34" s="266">
        <f t="shared" si="9"/>
        <v>2.1339570000000001E-3</v>
      </c>
      <c r="T34" s="10"/>
      <c r="U34" s="326">
        <v>5889505</v>
      </c>
    </row>
    <row r="35" spans="1:21" s="53" customFormat="1" ht="15">
      <c r="A35" s="304">
        <f>VLOOKUP(U35,Sheet1!$C$2:$C$84,1,FALSE)</f>
        <v>6356406</v>
      </c>
      <c r="B35" s="326">
        <v>635640006</v>
      </c>
      <c r="C35" s="326" t="s">
        <v>402</v>
      </c>
      <c r="D35" s="326">
        <v>8245</v>
      </c>
      <c r="E35" s="249">
        <f>VLOOKUP(A35,Sheet1!$C$2:$E$84,3,FALSE)</f>
        <v>8245</v>
      </c>
      <c r="F35" s="250">
        <f t="shared" si="0"/>
        <v>0</v>
      </c>
      <c r="G35" s="266">
        <f t="shared" si="4"/>
        <v>0</v>
      </c>
      <c r="H35" s="326">
        <v>283707.88</v>
      </c>
      <c r="I35" s="252">
        <f>VLOOKUP(A35,Sheet1!$C$2:$F$84,4,FALSE)</f>
        <v>270762.74</v>
      </c>
      <c r="J35" s="250">
        <f t="shared" si="1"/>
        <v>12945.140000000014</v>
      </c>
      <c r="K35" s="266">
        <f t="shared" si="5"/>
        <v>4.5628411899999999E-2</v>
      </c>
      <c r="L35" s="326">
        <v>26.812379</v>
      </c>
      <c r="M35" s="249">
        <f>VLOOKUP(A35,Sheet1!$C$2:$G$84,5,FALSE)</f>
        <v>26.78</v>
      </c>
      <c r="N35" s="250">
        <f t="shared" ref="N35:N66" si="10">L35-M35</f>
        <v>3.2378999999998825E-2</v>
      </c>
      <c r="O35" s="266">
        <f t="shared" ref="O35:O66" si="11">ROUND(N35/L35,10)</f>
        <v>1.2076138E-3</v>
      </c>
      <c r="P35" s="326">
        <v>221068.07</v>
      </c>
      <c r="Q35" s="249">
        <f>VLOOKUP(A35,Sheet1!$C$2:$H$84,6,FALSE)</f>
        <v>220766.49</v>
      </c>
      <c r="R35" s="250">
        <f t="shared" si="8"/>
        <v>301.5800000000163</v>
      </c>
      <c r="S35" s="266">
        <f t="shared" si="9"/>
        <v>1.3641952E-3</v>
      </c>
      <c r="T35" s="10"/>
      <c r="U35" s="326">
        <v>6356406</v>
      </c>
    </row>
    <row r="36" spans="1:21" s="53" customFormat="1" ht="15">
      <c r="A36" s="304">
        <f>VLOOKUP(U36,Sheet1!$C$2:$C$84,1,FALSE)</f>
        <v>6869302</v>
      </c>
      <c r="B36" s="326">
        <v>686930009</v>
      </c>
      <c r="C36" s="326" t="s">
        <v>467</v>
      </c>
      <c r="D36" s="326">
        <v>2581</v>
      </c>
      <c r="E36" s="249">
        <f>VLOOKUP(A36,Sheet1!$C$2:$E$84,3,FALSE)</f>
        <v>2581</v>
      </c>
      <c r="F36" s="250">
        <f t="shared" si="0"/>
        <v>0</v>
      </c>
      <c r="G36" s="266">
        <f t="shared" si="4"/>
        <v>0</v>
      </c>
      <c r="H36" s="326">
        <v>192536.19</v>
      </c>
      <c r="I36" s="252">
        <f>VLOOKUP(A36,Sheet1!$C$2:$F$84,4,FALSE)</f>
        <v>232667.92</v>
      </c>
      <c r="J36" s="250">
        <f t="shared" si="1"/>
        <v>-40131.73000000001</v>
      </c>
      <c r="K36" s="266">
        <f t="shared" si="5"/>
        <v>-0.2084373333</v>
      </c>
      <c r="L36" s="326">
        <v>79.702293999999995</v>
      </c>
      <c r="M36" s="249">
        <f>VLOOKUP(A36,Sheet1!$C$2:$G$84,5,FALSE)</f>
        <v>79.59</v>
      </c>
      <c r="N36" s="250">
        <f t="shared" si="10"/>
        <v>0.11229399999999146</v>
      </c>
      <c r="O36" s="266">
        <f t="shared" si="11"/>
        <v>1.4089180000000001E-3</v>
      </c>
      <c r="P36" s="326">
        <v>205711.62</v>
      </c>
      <c r="Q36" s="249">
        <f>VLOOKUP(A36,Sheet1!$C$2:$H$84,6,FALSE)</f>
        <v>205430.99</v>
      </c>
      <c r="R36" s="250">
        <f t="shared" si="8"/>
        <v>280.63000000000466</v>
      </c>
      <c r="S36" s="266">
        <f t="shared" si="9"/>
        <v>1.3641912999999999E-3</v>
      </c>
      <c r="T36" s="10"/>
      <c r="U36" s="326">
        <v>6869302</v>
      </c>
    </row>
    <row r="37" spans="1:21" s="53" customFormat="1" ht="15">
      <c r="A37" s="304">
        <f>VLOOKUP(U37,Sheet1!$C$2:$C$84,1,FALSE)</f>
        <v>2024677</v>
      </c>
      <c r="B37" s="326">
        <v>67901108</v>
      </c>
      <c r="C37" s="326" t="s">
        <v>468</v>
      </c>
      <c r="D37" s="326">
        <v>25737</v>
      </c>
      <c r="E37" s="249">
        <f>VLOOKUP(A37,Sheet1!$C$2:$E$84,3,FALSE)</f>
        <v>25737</v>
      </c>
      <c r="F37" s="250">
        <f t="shared" si="0"/>
        <v>0</v>
      </c>
      <c r="G37" s="266">
        <f t="shared" si="4"/>
        <v>0</v>
      </c>
      <c r="H37" s="326">
        <v>298765.74</v>
      </c>
      <c r="I37" s="252">
        <f>VLOOKUP(A37,Sheet1!$C$2:$F$84,4,FALSE)</f>
        <v>298758.78000000003</v>
      </c>
      <c r="J37" s="250">
        <f t="shared" si="1"/>
        <v>6.9599999999627471</v>
      </c>
      <c r="K37" s="266">
        <f t="shared" si="5"/>
        <v>2.3295800000000001E-5</v>
      </c>
      <c r="L37" s="326">
        <v>19.38</v>
      </c>
      <c r="M37" s="249">
        <f>VLOOKUP(A37,Sheet1!$C$2:$G$84,5,FALSE)</f>
        <v>19.38</v>
      </c>
      <c r="N37" s="250">
        <f t="shared" si="10"/>
        <v>0</v>
      </c>
      <c r="O37" s="266">
        <f t="shared" si="11"/>
        <v>0</v>
      </c>
      <c r="P37" s="326">
        <v>498783.06</v>
      </c>
      <c r="Q37" s="249">
        <f>VLOOKUP(A37,Sheet1!$C$2:$H$84,6,FALSE)</f>
        <v>498783.06</v>
      </c>
      <c r="R37" s="250">
        <f t="shared" si="8"/>
        <v>0</v>
      </c>
      <c r="S37" s="266">
        <f t="shared" si="9"/>
        <v>0</v>
      </c>
      <c r="T37" s="10"/>
      <c r="U37" s="326">
        <v>2024677</v>
      </c>
    </row>
    <row r="38" spans="1:21" s="53" customFormat="1" ht="15">
      <c r="A38" s="304">
        <f>VLOOKUP(U38,Sheet1!$C$2:$C$84,1,FALSE)</f>
        <v>2173706</v>
      </c>
      <c r="B38" s="326">
        <v>138006309</v>
      </c>
      <c r="C38" s="326" t="s">
        <v>469</v>
      </c>
      <c r="D38" s="326">
        <v>12300</v>
      </c>
      <c r="E38" s="249">
        <f>VLOOKUP(A38,Sheet1!$C$2:$E$84,3,FALSE)</f>
        <v>12300</v>
      </c>
      <c r="F38" s="250">
        <f t="shared" si="0"/>
        <v>0</v>
      </c>
      <c r="G38" s="266">
        <f t="shared" si="4"/>
        <v>0</v>
      </c>
      <c r="H38" s="326">
        <v>401088.32</v>
      </c>
      <c r="I38" s="252">
        <f>VLOOKUP(A38,Sheet1!$C$2:$F$84,4,FALSE)</f>
        <v>406918.78</v>
      </c>
      <c r="J38" s="250">
        <f t="shared" si="1"/>
        <v>-5830.460000000021</v>
      </c>
      <c r="K38" s="266">
        <f t="shared" si="5"/>
        <v>-1.45365988E-2</v>
      </c>
      <c r="L38" s="326">
        <v>25.9</v>
      </c>
      <c r="M38" s="249">
        <f>VLOOKUP(A38,Sheet1!$C$2:$G$84,5,FALSE)</f>
        <v>25.9</v>
      </c>
      <c r="N38" s="250">
        <f t="shared" si="10"/>
        <v>0</v>
      </c>
      <c r="O38" s="266">
        <f t="shared" si="11"/>
        <v>0</v>
      </c>
      <c r="P38" s="326">
        <v>318570</v>
      </c>
      <c r="Q38" s="249">
        <f>VLOOKUP(A38,Sheet1!$C$2:$H$84,6,FALSE)</f>
        <v>318570</v>
      </c>
      <c r="R38" s="250">
        <f t="shared" si="8"/>
        <v>0</v>
      </c>
      <c r="S38" s="266">
        <f t="shared" si="9"/>
        <v>0</v>
      </c>
      <c r="T38" s="10"/>
      <c r="U38" s="326">
        <v>2173706</v>
      </c>
    </row>
    <row r="39" spans="1:21" s="53" customFormat="1" ht="15">
      <c r="A39" s="304">
        <f>VLOOKUP(U39,Sheet1!$C$2:$C$84,1,FALSE)</f>
        <v>2775135</v>
      </c>
      <c r="B39" s="326">
        <v>803054204</v>
      </c>
      <c r="C39" s="326" t="s">
        <v>470</v>
      </c>
      <c r="D39" s="326">
        <v>6980</v>
      </c>
      <c r="E39" s="249">
        <f>VLOOKUP(A39,Sheet1!$C$2:$E$84,3,FALSE)</f>
        <v>6980</v>
      </c>
      <c r="F39" s="250">
        <f t="shared" si="0"/>
        <v>0</v>
      </c>
      <c r="G39" s="266">
        <f t="shared" si="4"/>
        <v>0</v>
      </c>
      <c r="H39" s="326">
        <v>736693.41</v>
      </c>
      <c r="I39" s="252">
        <f>VLOOKUP(A39,Sheet1!$C$2:$F$84,4,FALSE)</f>
        <v>748584.27</v>
      </c>
      <c r="J39" s="250">
        <f t="shared" si="1"/>
        <v>-11890.859999999986</v>
      </c>
      <c r="K39" s="266">
        <f t="shared" si="5"/>
        <v>-1.6140852899999999E-2</v>
      </c>
      <c r="L39" s="326">
        <v>119.15</v>
      </c>
      <c r="M39" s="249">
        <f>VLOOKUP(A39,Sheet1!$C$2:$G$84,5,FALSE)</f>
        <v>119.15</v>
      </c>
      <c r="N39" s="250">
        <f t="shared" si="10"/>
        <v>0</v>
      </c>
      <c r="O39" s="266">
        <f t="shared" si="11"/>
        <v>0</v>
      </c>
      <c r="P39" s="326">
        <v>831667</v>
      </c>
      <c r="Q39" s="249">
        <f>VLOOKUP(A39,Sheet1!$C$2:$H$84,6,FALSE)</f>
        <v>831667</v>
      </c>
      <c r="R39" s="250">
        <f t="shared" si="8"/>
        <v>0</v>
      </c>
      <c r="S39" s="266">
        <f t="shared" si="9"/>
        <v>0</v>
      </c>
      <c r="T39" s="10"/>
      <c r="U39" s="326">
        <v>2775135</v>
      </c>
    </row>
    <row r="40" spans="1:21" s="53" customFormat="1" ht="15">
      <c r="A40" s="304">
        <f>VLOOKUP(U40,Sheet1!$C$2:$C$84,1,FALSE)</f>
        <v>2821481</v>
      </c>
      <c r="B40" s="326">
        <v>835699307</v>
      </c>
      <c r="C40" s="326" t="s">
        <v>471</v>
      </c>
      <c r="D40" s="326">
        <v>12950</v>
      </c>
      <c r="E40" s="249">
        <f>VLOOKUP(A40,Sheet1!$C$2:$E$84,3,FALSE)</f>
        <v>12950</v>
      </c>
      <c r="F40" s="250">
        <f t="shared" si="0"/>
        <v>0</v>
      </c>
      <c r="G40" s="266">
        <f t="shared" si="4"/>
        <v>0</v>
      </c>
      <c r="H40" s="326">
        <v>508165.82</v>
      </c>
      <c r="I40" s="252">
        <f>VLOOKUP(A40,Sheet1!$C$2:$F$84,4,FALSE)</f>
        <v>553607.09</v>
      </c>
      <c r="J40" s="250">
        <f t="shared" si="1"/>
        <v>-45441.26999999996</v>
      </c>
      <c r="K40" s="266">
        <f t="shared" si="5"/>
        <v>-8.9422130000000002E-2</v>
      </c>
      <c r="L40" s="326">
        <v>56.91</v>
      </c>
      <c r="M40" s="249">
        <f>VLOOKUP(A40,Sheet1!$C$2:$G$84,5,FALSE)</f>
        <v>56.91</v>
      </c>
      <c r="N40" s="250">
        <f t="shared" si="10"/>
        <v>0</v>
      </c>
      <c r="O40" s="266">
        <f t="shared" si="11"/>
        <v>0</v>
      </c>
      <c r="P40" s="326">
        <v>736984.5</v>
      </c>
      <c r="Q40" s="249">
        <f>VLOOKUP(A40,Sheet1!$C$2:$H$84,6,FALSE)</f>
        <v>736984.5</v>
      </c>
      <c r="R40" s="250">
        <f t="shared" si="8"/>
        <v>0</v>
      </c>
      <c r="S40" s="266">
        <f t="shared" si="9"/>
        <v>0</v>
      </c>
      <c r="T40" s="10"/>
      <c r="U40" s="326">
        <v>2821481</v>
      </c>
    </row>
    <row r="41" spans="1:21" s="53" customFormat="1" ht="15">
      <c r="A41" s="304">
        <f>VLOOKUP(U41,Sheet1!$C$2:$C$84,1,FALSE)</f>
        <v>2495648</v>
      </c>
      <c r="B41" s="326" t="s">
        <v>369</v>
      </c>
      <c r="C41" s="326" t="s">
        <v>472</v>
      </c>
      <c r="D41" s="326">
        <v>11900</v>
      </c>
      <c r="E41" s="249">
        <f>VLOOKUP(A41,Sheet1!$C$2:$E$84,3,FALSE)</f>
        <v>11900</v>
      </c>
      <c r="F41" s="250">
        <f t="shared" si="0"/>
        <v>0</v>
      </c>
      <c r="G41" s="266">
        <f t="shared" si="4"/>
        <v>0</v>
      </c>
      <c r="H41" s="326">
        <v>294632.67</v>
      </c>
      <c r="I41" s="252">
        <f>VLOOKUP(A41,Sheet1!$C$2:$F$84,4,FALSE)</f>
        <v>294632.67</v>
      </c>
      <c r="J41" s="250">
        <f t="shared" si="1"/>
        <v>0</v>
      </c>
      <c r="K41" s="266">
        <f t="shared" si="5"/>
        <v>0</v>
      </c>
      <c r="L41" s="326">
        <v>21.9</v>
      </c>
      <c r="M41" s="249">
        <f>VLOOKUP(A41,Sheet1!$C$2:$G$84,5,FALSE)</f>
        <v>21.9</v>
      </c>
      <c r="N41" s="250">
        <f t="shared" si="10"/>
        <v>0</v>
      </c>
      <c r="O41" s="266">
        <f t="shared" si="11"/>
        <v>0</v>
      </c>
      <c r="P41" s="326">
        <v>260610</v>
      </c>
      <c r="Q41" s="249">
        <f>VLOOKUP(A41,Sheet1!$C$2:$H$84,6,FALSE)</f>
        <v>260610</v>
      </c>
      <c r="R41" s="250">
        <f t="shared" si="8"/>
        <v>0</v>
      </c>
      <c r="S41" s="266">
        <f t="shared" si="9"/>
        <v>0</v>
      </c>
      <c r="T41" s="10"/>
      <c r="U41" s="326">
        <v>2495648</v>
      </c>
    </row>
    <row r="42" spans="1:21" s="53" customFormat="1" ht="15">
      <c r="A42" s="304">
        <f>VLOOKUP(U42,Sheet1!$C$2:$C$84,1,FALSE)</f>
        <v>2186812</v>
      </c>
      <c r="B42" s="326" t="s">
        <v>335</v>
      </c>
      <c r="C42" s="326" t="s">
        <v>473</v>
      </c>
      <c r="D42" s="326">
        <v>38200</v>
      </c>
      <c r="E42" s="249">
        <f>VLOOKUP(A42,Sheet1!$C$2:$E$84,3,FALSE)</f>
        <v>38200</v>
      </c>
      <c r="F42" s="250">
        <f t="shared" si="0"/>
        <v>0</v>
      </c>
      <c r="G42" s="266">
        <f t="shared" si="4"/>
        <v>0</v>
      </c>
      <c r="H42" s="326">
        <v>365272.22</v>
      </c>
      <c r="I42" s="252">
        <f>VLOOKUP(A42,Sheet1!$C$2:$F$84,4,FALSE)</f>
        <v>365272.22</v>
      </c>
      <c r="J42" s="250">
        <f t="shared" si="1"/>
        <v>0</v>
      </c>
      <c r="K42" s="266">
        <f t="shared" si="5"/>
        <v>0</v>
      </c>
      <c r="L42" s="326">
        <v>11.06</v>
      </c>
      <c r="M42" s="249">
        <f>VLOOKUP(A42,Sheet1!$C$2:$G$84,5,FALSE)</f>
        <v>11.06</v>
      </c>
      <c r="N42" s="250">
        <f t="shared" si="10"/>
        <v>0</v>
      </c>
      <c r="O42" s="266">
        <f t="shared" si="11"/>
        <v>0</v>
      </c>
      <c r="P42" s="326">
        <v>422492</v>
      </c>
      <c r="Q42" s="249">
        <f>VLOOKUP(A42,Sheet1!$C$2:$H$84,6,FALSE)</f>
        <v>422492</v>
      </c>
      <c r="R42" s="250">
        <f t="shared" si="8"/>
        <v>0</v>
      </c>
      <c r="S42" s="266">
        <f t="shared" si="9"/>
        <v>0</v>
      </c>
      <c r="T42" s="10"/>
      <c r="U42" s="326">
        <v>2186812</v>
      </c>
    </row>
    <row r="43" spans="1:21" s="53" customFormat="1" ht="15">
      <c r="A43" s="304">
        <f>VLOOKUP(U43,Sheet1!$C$2:$C$84,1,FALSE)</f>
        <v>2615565</v>
      </c>
      <c r="B43" s="326" t="s">
        <v>375</v>
      </c>
      <c r="C43" s="326" t="s">
        <v>474</v>
      </c>
      <c r="D43" s="326">
        <v>19800</v>
      </c>
      <c r="E43" s="249">
        <f>VLOOKUP(A43,Sheet1!$C$2:$E$84,3,FALSE)</f>
        <v>19800</v>
      </c>
      <c r="F43" s="250">
        <f t="shared" si="0"/>
        <v>0</v>
      </c>
      <c r="G43" s="266">
        <f t="shared" si="4"/>
        <v>0</v>
      </c>
      <c r="H43" s="326">
        <v>666146.48</v>
      </c>
      <c r="I43" s="252">
        <f>VLOOKUP(A43,Sheet1!$C$2:$F$84,4,FALSE)</f>
        <v>666146.48</v>
      </c>
      <c r="J43" s="250">
        <f t="shared" si="1"/>
        <v>0</v>
      </c>
      <c r="K43" s="266">
        <f t="shared" si="5"/>
        <v>0</v>
      </c>
      <c r="L43" s="326">
        <v>47.96</v>
      </c>
      <c r="M43" s="249">
        <f>VLOOKUP(A43,Sheet1!$C$2:$G$84,5,FALSE)</f>
        <v>47.96</v>
      </c>
      <c r="N43" s="250">
        <f t="shared" si="10"/>
        <v>0</v>
      </c>
      <c r="O43" s="266">
        <f t="shared" si="11"/>
        <v>0</v>
      </c>
      <c r="P43" s="326">
        <v>949608</v>
      </c>
      <c r="Q43" s="249">
        <f>VLOOKUP(A43,Sheet1!$C$2:$H$84,6,FALSE)</f>
        <v>949608</v>
      </c>
      <c r="R43" s="250">
        <f t="shared" si="8"/>
        <v>0</v>
      </c>
      <c r="S43" s="266">
        <f t="shared" si="9"/>
        <v>0</v>
      </c>
      <c r="T43" s="10"/>
      <c r="U43" s="326">
        <v>2615565</v>
      </c>
    </row>
    <row r="44" spans="1:21" s="53" customFormat="1" ht="15">
      <c r="A44" s="304">
        <f>VLOOKUP(U44,Sheet1!$C$2:$C$84,1,FALSE)</f>
        <v>2722670</v>
      </c>
      <c r="B44" s="326" t="s">
        <v>319</v>
      </c>
      <c r="C44" s="326" t="s">
        <v>475</v>
      </c>
      <c r="D44" s="326">
        <v>14497</v>
      </c>
      <c r="E44" s="249">
        <f>VLOOKUP(A44,Sheet1!$C$2:$E$84,3,FALSE)</f>
        <v>14497</v>
      </c>
      <c r="F44" s="250">
        <f t="shared" si="0"/>
        <v>0</v>
      </c>
      <c r="G44" s="266">
        <f t="shared" si="4"/>
        <v>0</v>
      </c>
      <c r="H44" s="326">
        <v>226834.78</v>
      </c>
      <c r="I44" s="252">
        <f>VLOOKUP(A44,Sheet1!$C$2:$F$84,4,FALSE)</f>
        <v>242371.20000000001</v>
      </c>
      <c r="J44" s="250">
        <f t="shared" si="1"/>
        <v>-15536.420000000013</v>
      </c>
      <c r="K44" s="266">
        <f t="shared" si="5"/>
        <v>-6.8492230299999998E-2</v>
      </c>
      <c r="L44" s="326">
        <v>14.62</v>
      </c>
      <c r="M44" s="249">
        <f>VLOOKUP(A44,Sheet1!$C$2:$G$84,5,FALSE)</f>
        <v>14.62</v>
      </c>
      <c r="N44" s="250">
        <f t="shared" si="10"/>
        <v>0</v>
      </c>
      <c r="O44" s="266">
        <f t="shared" si="11"/>
        <v>0</v>
      </c>
      <c r="P44" s="326">
        <v>211946.14</v>
      </c>
      <c r="Q44" s="249">
        <f>VLOOKUP(A44,Sheet1!$C$2:$H$84,6,FALSE)</f>
        <v>211946.14</v>
      </c>
      <c r="R44" s="250">
        <f t="shared" si="8"/>
        <v>0</v>
      </c>
      <c r="S44" s="266">
        <f t="shared" si="9"/>
        <v>0</v>
      </c>
      <c r="T44" s="10"/>
      <c r="U44" s="326">
        <v>2722670</v>
      </c>
    </row>
    <row r="45" spans="1:21" s="53" customFormat="1" ht="15">
      <c r="A45" s="304">
        <f>VLOOKUP(U45,Sheet1!$C$2:$C$84,1,FALSE)</f>
        <v>7124594</v>
      </c>
      <c r="B45" s="326">
        <v>712459908</v>
      </c>
      <c r="C45" s="326" t="s">
        <v>409</v>
      </c>
      <c r="D45" s="326">
        <v>3260</v>
      </c>
      <c r="E45" s="249">
        <f>VLOOKUP(A45,Sheet1!$C$2:$E$84,3,FALSE)</f>
        <v>3260</v>
      </c>
      <c r="F45" s="250">
        <f t="shared" si="0"/>
        <v>0</v>
      </c>
      <c r="G45" s="266">
        <f t="shared" si="4"/>
        <v>0</v>
      </c>
      <c r="H45" s="326">
        <v>483524.45</v>
      </c>
      <c r="I45" s="252">
        <f>VLOOKUP(A45,Sheet1!$C$2:$F$84,4,FALSE)</f>
        <v>483524.45</v>
      </c>
      <c r="J45" s="250">
        <f t="shared" si="1"/>
        <v>0</v>
      </c>
      <c r="K45" s="266">
        <f t="shared" si="5"/>
        <v>0</v>
      </c>
      <c r="L45" s="326">
        <v>170.498762</v>
      </c>
      <c r="M45" s="249">
        <f>VLOOKUP(A45,Sheet1!$C$2:$G$84,5,FALSE)</f>
        <v>170.42</v>
      </c>
      <c r="N45" s="250">
        <f t="shared" si="10"/>
        <v>7.8762000000011767E-2</v>
      </c>
      <c r="O45" s="266">
        <f t="shared" si="11"/>
        <v>4.6195060000000002E-4</v>
      </c>
      <c r="P45" s="326">
        <v>555825.96</v>
      </c>
      <c r="Q45" s="249">
        <f>VLOOKUP(A45,Sheet1!$C$2:$H$84,6,FALSE)</f>
        <v>555573.29</v>
      </c>
      <c r="R45" s="250">
        <f t="shared" si="8"/>
        <v>252.66999999992549</v>
      </c>
      <c r="S45" s="266">
        <f t="shared" si="9"/>
        <v>4.5458469999999998E-4</v>
      </c>
      <c r="T45" s="10"/>
      <c r="U45" s="326">
        <v>7124594</v>
      </c>
    </row>
    <row r="46" spans="1:21" s="53" customFormat="1" ht="15">
      <c r="A46" s="304">
        <f>VLOOKUP(U46,Sheet1!$C$2:$C$84,1,FALSE)</f>
        <v>7171589</v>
      </c>
      <c r="B46" s="326">
        <v>717158901</v>
      </c>
      <c r="C46" s="326" t="s">
        <v>411</v>
      </c>
      <c r="D46" s="326">
        <v>25642</v>
      </c>
      <c r="E46" s="249">
        <f>VLOOKUP(A46,Sheet1!$C$2:$E$84,3,FALSE)</f>
        <v>25642</v>
      </c>
      <c r="F46" s="250">
        <f t="shared" si="0"/>
        <v>0</v>
      </c>
      <c r="G46" s="266">
        <f t="shared" si="4"/>
        <v>0</v>
      </c>
      <c r="H46" s="326">
        <v>370969.03</v>
      </c>
      <c r="I46" s="252">
        <f>VLOOKUP(A46,Sheet1!$C$2:$F$84,4,FALSE)</f>
        <v>370968.63</v>
      </c>
      <c r="J46" s="250">
        <f t="shared" si="1"/>
        <v>0.40000000002328306</v>
      </c>
      <c r="K46" s="266">
        <f t="shared" si="5"/>
        <v>1.0782999999999999E-6</v>
      </c>
      <c r="L46" s="326">
        <v>11.688312</v>
      </c>
      <c r="M46" s="249">
        <f>VLOOKUP(A46,Sheet1!$C$2:$G$84,5,FALSE)</f>
        <v>11.68</v>
      </c>
      <c r="N46" s="250">
        <f t="shared" si="10"/>
        <v>8.3120000000000971E-3</v>
      </c>
      <c r="O46" s="266">
        <f t="shared" si="11"/>
        <v>7.1113779999999998E-4</v>
      </c>
      <c r="P46" s="326">
        <v>299711.69</v>
      </c>
      <c r="Q46" s="249">
        <f>VLOOKUP(A46,Sheet1!$C$2:$H$84,6,FALSE)</f>
        <v>299575.44</v>
      </c>
      <c r="R46" s="250">
        <f t="shared" si="8"/>
        <v>136.25</v>
      </c>
      <c r="S46" s="266">
        <f t="shared" si="9"/>
        <v>4.5460360000000003E-4</v>
      </c>
      <c r="T46" s="10"/>
      <c r="U46" s="326">
        <v>7171589</v>
      </c>
    </row>
    <row r="47" spans="1:21" s="53" customFormat="1" ht="15">
      <c r="A47" s="304">
        <f>VLOOKUP(U47,Sheet1!$C$2:$C$84,1,FALSE)</f>
        <v>2793182</v>
      </c>
      <c r="B47" s="326">
        <v>292505104</v>
      </c>
      <c r="C47" s="326" t="s">
        <v>476</v>
      </c>
      <c r="D47" s="326">
        <v>55100</v>
      </c>
      <c r="E47" s="249">
        <f>VLOOKUP(A47,Sheet1!$C$2:$E$84,3,FALSE)</f>
        <v>55100</v>
      </c>
      <c r="F47" s="250">
        <f t="shared" si="0"/>
        <v>0</v>
      </c>
      <c r="G47" s="266">
        <f t="shared" si="4"/>
        <v>0</v>
      </c>
      <c r="H47" s="326">
        <v>651804.68999999994</v>
      </c>
      <c r="I47" s="252">
        <f>VLOOKUP(A47,Sheet1!$C$2:$F$84,4,FALSE)</f>
        <v>651804.68999999994</v>
      </c>
      <c r="J47" s="250">
        <f t="shared" si="1"/>
        <v>0</v>
      </c>
      <c r="K47" s="266">
        <f t="shared" si="5"/>
        <v>0</v>
      </c>
      <c r="L47" s="326">
        <v>4.4400000000000004</v>
      </c>
      <c r="M47" s="249">
        <f>VLOOKUP(A47,Sheet1!$C$2:$G$84,5,FALSE)</f>
        <v>4.4400000000000004</v>
      </c>
      <c r="N47" s="250">
        <f t="shared" si="10"/>
        <v>0</v>
      </c>
      <c r="O47" s="266">
        <f t="shared" si="11"/>
        <v>0</v>
      </c>
      <c r="P47" s="326">
        <v>244644</v>
      </c>
      <c r="Q47" s="249">
        <f>VLOOKUP(A47,Sheet1!$C$2:$H$84,6,FALSE)</f>
        <v>244644</v>
      </c>
      <c r="R47" s="250">
        <f t="shared" si="8"/>
        <v>0</v>
      </c>
      <c r="S47" s="266">
        <f t="shared" si="9"/>
        <v>0</v>
      </c>
      <c r="T47" s="10"/>
      <c r="U47" s="326">
        <v>2793182</v>
      </c>
    </row>
    <row r="48" spans="1:21" s="53" customFormat="1" ht="15">
      <c r="A48" s="304">
        <f>VLOOKUP(U48,Sheet1!$C$2:$C$84,1,FALSE)</f>
        <v>7333378</v>
      </c>
      <c r="B48" s="326">
        <v>733337901</v>
      </c>
      <c r="C48" s="326" t="s">
        <v>477</v>
      </c>
      <c r="D48" s="326">
        <v>3335</v>
      </c>
      <c r="E48" s="249">
        <f>VLOOKUP(A48,Sheet1!$C$2:$E$84,3,FALSE)</f>
        <v>3335</v>
      </c>
      <c r="F48" s="250">
        <f t="shared" si="0"/>
        <v>0</v>
      </c>
      <c r="G48" s="266">
        <f t="shared" si="4"/>
        <v>0</v>
      </c>
      <c r="H48" s="326">
        <v>642283.54</v>
      </c>
      <c r="I48" s="252">
        <f>VLOOKUP(A48,Sheet1!$C$2:$F$84,4,FALSE)</f>
        <v>642284.94999999995</v>
      </c>
      <c r="J48" s="250">
        <f t="shared" si="1"/>
        <v>-1.409999999916181</v>
      </c>
      <c r="K48" s="266">
        <f t="shared" si="5"/>
        <v>-2.1953E-6</v>
      </c>
      <c r="L48" s="326">
        <v>353.52973900000001</v>
      </c>
      <c r="M48" s="249">
        <f>VLOOKUP(A48,Sheet1!$C$2:$G$84,5,FALSE)</f>
        <v>353.37</v>
      </c>
      <c r="N48" s="250">
        <f t="shared" si="10"/>
        <v>0.15973900000000185</v>
      </c>
      <c r="O48" s="266">
        <f t="shared" si="11"/>
        <v>4.518403E-4</v>
      </c>
      <c r="P48" s="326">
        <v>1179021.68</v>
      </c>
      <c r="Q48" s="249">
        <f>VLOOKUP(A48,Sheet1!$C$2:$H$84,6,FALSE)</f>
        <v>1178485.71</v>
      </c>
      <c r="R48" s="250">
        <f t="shared" si="8"/>
        <v>535.96999999997206</v>
      </c>
      <c r="S48" s="266">
        <f t="shared" si="9"/>
        <v>4.5458880000000002E-4</v>
      </c>
      <c r="T48" s="10"/>
      <c r="U48" s="326">
        <v>7333378</v>
      </c>
    </row>
    <row r="49" spans="1:37" s="53" customFormat="1" ht="15">
      <c r="A49" s="304">
        <f>VLOOKUP(U49,Sheet1!$C$2:$C$84,1,FALSE)</f>
        <v>2945927</v>
      </c>
      <c r="B49" s="326" t="s">
        <v>337</v>
      </c>
      <c r="C49" s="326" t="s">
        <v>478</v>
      </c>
      <c r="D49" s="326">
        <v>29500</v>
      </c>
      <c r="E49" s="249">
        <f>VLOOKUP(A49,Sheet1!$C$2:$E$84,3,FALSE)</f>
        <v>29500</v>
      </c>
      <c r="F49" s="250">
        <f t="shared" si="0"/>
        <v>0</v>
      </c>
      <c r="G49" s="266">
        <f t="shared" si="4"/>
        <v>0</v>
      </c>
      <c r="H49" s="326">
        <v>360422.15</v>
      </c>
      <c r="I49" s="252">
        <f>VLOOKUP(A49,Sheet1!$C$2:$F$84,4,FALSE)</f>
        <v>360422.15</v>
      </c>
      <c r="J49" s="250">
        <f t="shared" si="1"/>
        <v>0</v>
      </c>
      <c r="K49" s="266">
        <f t="shared" si="5"/>
        <v>0</v>
      </c>
      <c r="L49" s="326">
        <v>12.38</v>
      </c>
      <c r="M49" s="249">
        <f>VLOOKUP(A49,Sheet1!$C$2:$G$84,5,FALSE)</f>
        <v>12.38</v>
      </c>
      <c r="N49" s="250">
        <f t="shared" si="10"/>
        <v>0</v>
      </c>
      <c r="O49" s="266">
        <f t="shared" si="11"/>
        <v>0</v>
      </c>
      <c r="P49" s="326">
        <v>365210</v>
      </c>
      <c r="Q49" s="249">
        <f>VLOOKUP(A49,Sheet1!$C$2:$H$84,6,FALSE)</f>
        <v>365210</v>
      </c>
      <c r="R49" s="250">
        <f t="shared" si="8"/>
        <v>0</v>
      </c>
      <c r="S49" s="266">
        <f t="shared" si="9"/>
        <v>0</v>
      </c>
      <c r="T49" s="10"/>
      <c r="U49" s="326">
        <v>2945927</v>
      </c>
    </row>
    <row r="50" spans="1:37" s="53" customFormat="1" ht="15">
      <c r="A50" s="304">
        <f>VLOOKUP(U50,Sheet1!$C$2:$C$84,1,FALSE)</f>
        <v>2136646</v>
      </c>
      <c r="B50" s="326" t="s">
        <v>326</v>
      </c>
      <c r="C50" s="326" t="s">
        <v>479</v>
      </c>
      <c r="D50" s="326">
        <v>10600</v>
      </c>
      <c r="E50" s="249">
        <f>VLOOKUP(A50,Sheet1!$C$2:$E$84,3,FALSE)</f>
        <v>10600</v>
      </c>
      <c r="F50" s="250">
        <f t="shared" si="0"/>
        <v>0</v>
      </c>
      <c r="G50" s="266">
        <f t="shared" si="4"/>
        <v>0</v>
      </c>
      <c r="H50" s="326">
        <v>273435</v>
      </c>
      <c r="I50" s="252">
        <f>VLOOKUP(A50,Sheet1!$C$2:$F$84,4,FALSE)</f>
        <v>273435</v>
      </c>
      <c r="J50" s="250">
        <f t="shared" si="1"/>
        <v>0</v>
      </c>
      <c r="K50" s="266">
        <f t="shared" si="5"/>
        <v>0</v>
      </c>
      <c r="L50" s="326">
        <v>28.4</v>
      </c>
      <c r="M50" s="249">
        <f>VLOOKUP(A50,Sheet1!$C$2:$G$84,5,FALSE)</f>
        <v>28.4</v>
      </c>
      <c r="N50" s="250">
        <f t="shared" si="10"/>
        <v>0</v>
      </c>
      <c r="O50" s="266">
        <f t="shared" si="11"/>
        <v>0</v>
      </c>
      <c r="P50" s="326">
        <v>301040</v>
      </c>
      <c r="Q50" s="249">
        <f>VLOOKUP(A50,Sheet1!$C$2:$H$84,6,FALSE)</f>
        <v>301040</v>
      </c>
      <c r="R50" s="250">
        <f t="shared" si="8"/>
        <v>0</v>
      </c>
      <c r="S50" s="266">
        <f t="shared" si="9"/>
        <v>0</v>
      </c>
      <c r="T50" s="10"/>
      <c r="U50" s="326">
        <v>2136646</v>
      </c>
    </row>
    <row r="51" spans="1:37" s="53" customFormat="1" ht="15">
      <c r="A51" s="304">
        <f>VLOOKUP(U51,Sheet1!$C$2:$C$84,1,FALSE)</f>
        <v>2031730</v>
      </c>
      <c r="B51" s="326">
        <v>294821608</v>
      </c>
      <c r="C51" s="326" t="s">
        <v>480</v>
      </c>
      <c r="D51" s="326">
        <v>89200</v>
      </c>
      <c r="E51" s="249">
        <f>VLOOKUP(A51,Sheet1!$C$2:$E$84,3,FALSE)</f>
        <v>89200</v>
      </c>
      <c r="F51" s="250">
        <f t="shared" si="0"/>
        <v>0</v>
      </c>
      <c r="G51" s="266">
        <f t="shared" si="4"/>
        <v>0</v>
      </c>
      <c r="H51" s="326">
        <v>615972.30000000005</v>
      </c>
      <c r="I51" s="252">
        <f>VLOOKUP(A51,Sheet1!$C$2:$F$84,4,FALSE)</f>
        <v>615972.30000000005</v>
      </c>
      <c r="J51" s="250">
        <f t="shared" si="1"/>
        <v>0</v>
      </c>
      <c r="K51" s="266">
        <f t="shared" si="5"/>
        <v>0</v>
      </c>
      <c r="L51" s="326">
        <v>7.84</v>
      </c>
      <c r="M51" s="249">
        <f>VLOOKUP(A51,Sheet1!$C$2:$G$84,5,FALSE)</f>
        <v>7.84</v>
      </c>
      <c r="N51" s="250">
        <f t="shared" si="10"/>
        <v>0</v>
      </c>
      <c r="O51" s="266">
        <f t="shared" si="11"/>
        <v>0</v>
      </c>
      <c r="P51" s="326">
        <v>699328</v>
      </c>
      <c r="Q51" s="249">
        <f>VLOOKUP(A51,Sheet1!$C$2:$H$84,6,FALSE)</f>
        <v>699328</v>
      </c>
      <c r="R51" s="250">
        <f t="shared" si="8"/>
        <v>0</v>
      </c>
      <c r="S51" s="266">
        <f t="shared" si="9"/>
        <v>0</v>
      </c>
      <c r="T51" s="10"/>
      <c r="U51" s="326">
        <v>2031730</v>
      </c>
    </row>
    <row r="52" spans="1:37" s="53" customFormat="1" ht="15">
      <c r="A52" s="304">
        <f>VLOOKUP(U52,Sheet1!$C$2:$C$84,1,FALSE)</f>
        <v>6616508</v>
      </c>
      <c r="B52" s="326">
        <v>661650903</v>
      </c>
      <c r="C52" s="326" t="s">
        <v>481</v>
      </c>
      <c r="D52" s="326">
        <v>8616</v>
      </c>
      <c r="E52" s="249">
        <f>VLOOKUP(A52,Sheet1!$C$2:$E$84,3,FALSE)</f>
        <v>8616</v>
      </c>
      <c r="F52" s="250">
        <f t="shared" si="0"/>
        <v>0</v>
      </c>
      <c r="G52" s="266">
        <f t="shared" si="4"/>
        <v>0</v>
      </c>
      <c r="H52" s="326">
        <v>162531.43</v>
      </c>
      <c r="I52" s="252">
        <f>VLOOKUP(A52,Sheet1!$C$2:$F$84,4,FALSE)</f>
        <v>149085.14000000001</v>
      </c>
      <c r="J52" s="250">
        <f t="shared" si="1"/>
        <v>13446.289999999979</v>
      </c>
      <c r="K52" s="266">
        <f t="shared" si="5"/>
        <v>8.2730398699999999E-2</v>
      </c>
      <c r="L52" s="326">
        <v>13.311978999999999</v>
      </c>
      <c r="M52" s="249">
        <f>VLOOKUP(A52,Sheet1!$C$2:$G$84,5,FALSE)</f>
        <v>13.29</v>
      </c>
      <c r="N52" s="250">
        <f t="shared" si="10"/>
        <v>2.1978999999999971E-2</v>
      </c>
      <c r="O52" s="266">
        <f t="shared" si="11"/>
        <v>1.6510692999999999E-3</v>
      </c>
      <c r="P52" s="326">
        <v>114696.01</v>
      </c>
      <c r="Q52" s="249">
        <f>VLOOKUP(A52,Sheet1!$C$2:$H$84,6,FALSE)</f>
        <v>114539.54</v>
      </c>
      <c r="R52" s="250">
        <f t="shared" si="6"/>
        <v>156.47000000000116</v>
      </c>
      <c r="S52" s="266">
        <f t="shared" si="7"/>
        <v>1.3642147999999999E-3</v>
      </c>
      <c r="T52" s="10"/>
      <c r="U52" s="326">
        <v>6616508</v>
      </c>
    </row>
    <row r="53" spans="1:37" s="53" customFormat="1" ht="15">
      <c r="A53" s="304" t="str">
        <f>VLOOKUP(U53,Sheet1!$C$2:$C$84,1,FALSE)</f>
        <v>B0744B3</v>
      </c>
      <c r="B53" s="326" t="s">
        <v>482</v>
      </c>
      <c r="C53" s="326" t="s">
        <v>483</v>
      </c>
      <c r="D53" s="326">
        <v>21151</v>
      </c>
      <c r="E53" s="249">
        <f>VLOOKUP(A53,Sheet1!$C$2:$E$84,3,FALSE)</f>
        <v>21151</v>
      </c>
      <c r="F53" s="250">
        <f t="shared" si="0"/>
        <v>0</v>
      </c>
      <c r="G53" s="266">
        <f t="shared" si="4"/>
        <v>0</v>
      </c>
      <c r="H53" s="326">
        <v>629838.23</v>
      </c>
      <c r="I53" s="252">
        <f>VLOOKUP(A53,Sheet1!$C$2:$F$84,4,FALSE)</f>
        <v>629838.17000000004</v>
      </c>
      <c r="J53" s="250">
        <f t="shared" si="1"/>
        <v>5.9999999939464033E-2</v>
      </c>
      <c r="K53" s="266">
        <f t="shared" si="5"/>
        <v>9.53E-8</v>
      </c>
      <c r="L53" s="326">
        <v>24.515326000000002</v>
      </c>
      <c r="M53" s="249">
        <f>VLOOKUP(A53,Sheet1!$C$2:$G$84,5,FALSE)</f>
        <v>24.47</v>
      </c>
      <c r="N53" s="250">
        <f t="shared" si="10"/>
        <v>4.5326000000002864E-2</v>
      </c>
      <c r="O53" s="266">
        <f t="shared" si="11"/>
        <v>1.8488841999999999E-3</v>
      </c>
      <c r="P53" s="326">
        <v>518523.66</v>
      </c>
      <c r="Q53" s="249">
        <f>VLOOKUP(A53,Sheet1!$C$2:$H$84,6,FALSE)</f>
        <v>517565.56</v>
      </c>
      <c r="R53" s="250">
        <f t="shared" si="6"/>
        <v>958.09999999997672</v>
      </c>
      <c r="S53" s="266">
        <f t="shared" si="7"/>
        <v>1.8477459999999999E-3</v>
      </c>
      <c r="T53" s="10"/>
      <c r="U53" s="326" t="s">
        <v>426</v>
      </c>
    </row>
    <row r="54" spans="1:37" s="53" customFormat="1" ht="15">
      <c r="A54" s="304" t="str">
        <f>VLOOKUP(U54,Sheet1!$C$2:$C$84,1,FALSE)</f>
        <v>B0SWJX3</v>
      </c>
      <c r="B54" s="326" t="s">
        <v>484</v>
      </c>
      <c r="C54" s="326" t="s">
        <v>485</v>
      </c>
      <c r="D54" s="326">
        <v>8300</v>
      </c>
      <c r="E54" s="249">
        <f>VLOOKUP(A54,Sheet1!$C$2:$E$84,3,FALSE)</f>
        <v>8300</v>
      </c>
      <c r="F54" s="250">
        <f t="shared" si="0"/>
        <v>0</v>
      </c>
      <c r="G54" s="266">
        <f t="shared" si="4"/>
        <v>0</v>
      </c>
      <c r="H54" s="326">
        <v>490073.88</v>
      </c>
      <c r="I54" s="252">
        <f>VLOOKUP(A54,Sheet1!$C$2:$F$84,4,FALSE)</f>
        <v>490073.88</v>
      </c>
      <c r="J54" s="250">
        <f t="shared" si="1"/>
        <v>0</v>
      </c>
      <c r="K54" s="266">
        <f t="shared" si="5"/>
        <v>0</v>
      </c>
      <c r="L54" s="326">
        <v>84.689307999999997</v>
      </c>
      <c r="M54" s="249">
        <f>VLOOKUP(A54,Sheet1!$C$2:$G$84,5,FALSE)</f>
        <v>84.53</v>
      </c>
      <c r="N54" s="250">
        <f t="shared" si="10"/>
        <v>0.15930799999999579</v>
      </c>
      <c r="O54" s="266">
        <f t="shared" si="11"/>
        <v>1.8810875E-3</v>
      </c>
      <c r="P54" s="326">
        <v>702921.26</v>
      </c>
      <c r="Q54" s="249">
        <f>VLOOKUP(A54,Sheet1!$C$2:$H$84,6,FALSE)</f>
        <v>701622.44</v>
      </c>
      <c r="R54" s="250">
        <f t="shared" si="6"/>
        <v>1298.8200000000652</v>
      </c>
      <c r="S54" s="266">
        <f t="shared" si="7"/>
        <v>1.8477461E-3</v>
      </c>
      <c r="T54" s="10"/>
      <c r="U54" s="326" t="s">
        <v>428</v>
      </c>
    </row>
    <row r="55" spans="1:37" s="53" customFormat="1" ht="15">
      <c r="A55" s="304" t="str">
        <f>VLOOKUP(U55,Sheet1!$C$2:$C$84,1,FALSE)</f>
        <v>B1HHKD3</v>
      </c>
      <c r="B55" s="326" t="s">
        <v>310</v>
      </c>
      <c r="C55" s="326" t="s">
        <v>486</v>
      </c>
      <c r="D55" s="326">
        <v>7667</v>
      </c>
      <c r="E55" s="249">
        <f>VLOOKUP(A55,Sheet1!$C$2:$E$84,3,FALSE)</f>
        <v>7667</v>
      </c>
      <c r="F55" s="250">
        <f t="shared" si="0"/>
        <v>0</v>
      </c>
      <c r="G55" s="266">
        <f t="shared" si="4"/>
        <v>0</v>
      </c>
      <c r="H55" s="326">
        <v>368700.32</v>
      </c>
      <c r="I55" s="252">
        <f>VLOOKUP(A55,Sheet1!$C$2:$F$84,4,FALSE)</f>
        <v>397482.27</v>
      </c>
      <c r="J55" s="250">
        <f t="shared" si="1"/>
        <v>-28781.950000000012</v>
      </c>
      <c r="K55" s="266">
        <f t="shared" si="5"/>
        <v>-7.8063262899999999E-2</v>
      </c>
      <c r="L55" s="326">
        <v>53.62</v>
      </c>
      <c r="M55" s="249">
        <f>VLOOKUP(A55,Sheet1!$C$2:$G$84,5,FALSE)</f>
        <v>53.62</v>
      </c>
      <c r="N55" s="250">
        <f t="shared" si="10"/>
        <v>0</v>
      </c>
      <c r="O55" s="266">
        <f t="shared" si="11"/>
        <v>0</v>
      </c>
      <c r="P55" s="326">
        <v>411104.54</v>
      </c>
      <c r="Q55" s="249">
        <f>VLOOKUP(A55,Sheet1!$C$2:$H$84,6,FALSE)</f>
        <v>411104.54</v>
      </c>
      <c r="R55" s="250">
        <f t="shared" si="6"/>
        <v>0</v>
      </c>
      <c r="S55" s="266">
        <f t="shared" si="7"/>
        <v>0</v>
      </c>
      <c r="T55" s="10"/>
      <c r="U55" s="326" t="s">
        <v>311</v>
      </c>
    </row>
    <row r="56" spans="1:37" s="53" customFormat="1" ht="15">
      <c r="A56" s="304" t="str">
        <f>VLOOKUP(U56,Sheet1!$C$2:$C$84,1,FALSE)</f>
        <v>B1JB4K8</v>
      </c>
      <c r="B56" s="326" t="s">
        <v>487</v>
      </c>
      <c r="C56" s="326" t="s">
        <v>488</v>
      </c>
      <c r="D56" s="326">
        <v>8805</v>
      </c>
      <c r="E56" s="249">
        <f>VLOOKUP(A56,Sheet1!$C$2:$E$84,3,FALSE)</f>
        <v>8805</v>
      </c>
      <c r="F56" s="250">
        <f t="shared" ref="F56:F59" si="12">D56-E56</f>
        <v>0</v>
      </c>
      <c r="G56" s="266">
        <f t="shared" ref="G56:G59" si="13">ROUND(F56/D56,10)</f>
        <v>0</v>
      </c>
      <c r="H56" s="326">
        <v>699270.47</v>
      </c>
      <c r="I56" s="252">
        <f>VLOOKUP(A56,Sheet1!$C$2:$F$84,4,FALSE)</f>
        <v>699270.47</v>
      </c>
      <c r="J56" s="250">
        <f t="shared" ref="J56:J58" si="14">H56-I56</f>
        <v>0</v>
      </c>
      <c r="K56" s="266">
        <f t="shared" ref="K56:K58" si="15">ROUND(J56/H56,10)</f>
        <v>0</v>
      </c>
      <c r="L56" s="326">
        <v>93.518152000000001</v>
      </c>
      <c r="M56" s="249">
        <f>VLOOKUP(A56,Sheet1!$C$2:$G$84,5,FALSE)</f>
        <v>93.32</v>
      </c>
      <c r="N56" s="250">
        <f t="shared" si="10"/>
        <v>0.19815200000000743</v>
      </c>
      <c r="O56" s="266">
        <f t="shared" si="11"/>
        <v>2.1188613999999998E-3</v>
      </c>
      <c r="P56" s="326">
        <v>823427.33</v>
      </c>
      <c r="Q56" s="249">
        <f>VLOOKUP(A56,Sheet1!$C$2:$H$84,6,FALSE)</f>
        <v>821670.17</v>
      </c>
      <c r="R56" s="250">
        <f t="shared" ref="R56" si="16">P56-Q56</f>
        <v>1757.1599999999162</v>
      </c>
      <c r="S56" s="266">
        <f t="shared" ref="S56" si="17">ROUND(R56/P56,10)</f>
        <v>2.1339587999999999E-3</v>
      </c>
      <c r="T56" s="182"/>
      <c r="U56" s="326" t="s">
        <v>388</v>
      </c>
      <c r="V56" s="248"/>
      <c r="W56" s="249"/>
      <c r="X56" s="250">
        <f t="shared" ref="X56" si="18">V56-W56</f>
        <v>0</v>
      </c>
      <c r="Y56" s="266" t="e">
        <f t="shared" ref="Y56" si="19">ROUND(X56/V56,10)</f>
        <v>#DIV/0!</v>
      </c>
      <c r="Z56" s="251"/>
      <c r="AA56" s="252"/>
      <c r="AB56" s="250">
        <f t="shared" ref="AB56" si="20">Z56-AA56</f>
        <v>0</v>
      </c>
      <c r="AC56" s="266" t="e">
        <f t="shared" ref="AC56" si="21">ROUND(AB56/Z56,10)</f>
        <v>#DIV/0!</v>
      </c>
      <c r="AD56" s="248"/>
      <c r="AE56" s="249"/>
      <c r="AF56" s="250">
        <f t="shared" ref="AF56" si="22">AD56-AE56</f>
        <v>0</v>
      </c>
      <c r="AG56" s="266" t="e">
        <f t="shared" ref="AG56" si="23">ROUND(AF56/AD56,10)</f>
        <v>#DIV/0!</v>
      </c>
      <c r="AH56" s="248"/>
      <c r="AI56" s="249"/>
      <c r="AJ56" s="250">
        <f t="shared" ref="AJ56" si="24">AH56-AI56</f>
        <v>0</v>
      </c>
      <c r="AK56" s="266" t="e">
        <f t="shared" ref="AK56" si="25">ROUND(AJ56/AH56,10)</f>
        <v>#DIV/0!</v>
      </c>
    </row>
    <row r="57" spans="1:37" s="53" customFormat="1" ht="15">
      <c r="A57" s="304" t="str">
        <f>VLOOKUP(U57,Sheet1!$C$2:$C$84,1,FALSE)</f>
        <v>B1Q3J35</v>
      </c>
      <c r="B57" s="326" t="s">
        <v>489</v>
      </c>
      <c r="C57" s="326" t="s">
        <v>407</v>
      </c>
      <c r="D57" s="326">
        <v>18532</v>
      </c>
      <c r="E57" s="249">
        <f>VLOOKUP(A57,Sheet1!$C$2:$E$84,3,FALSE)</f>
        <v>18532</v>
      </c>
      <c r="F57" s="250">
        <f t="shared" si="12"/>
        <v>0</v>
      </c>
      <c r="G57" s="266">
        <f t="shared" si="13"/>
        <v>0</v>
      </c>
      <c r="H57" s="326">
        <v>366391.61</v>
      </c>
      <c r="I57" s="252">
        <f>VLOOKUP(A57,Sheet1!$C$2:$F$84,4,FALSE)</f>
        <v>366391.61</v>
      </c>
      <c r="J57" s="250">
        <f t="shared" si="14"/>
        <v>0</v>
      </c>
      <c r="K57" s="266">
        <f t="shared" si="15"/>
        <v>0</v>
      </c>
      <c r="L57" s="326">
        <v>16.146958999999999</v>
      </c>
      <c r="M57" s="249">
        <f>VLOOKUP(A57,Sheet1!$C$2:$G$84,5,FALSE)</f>
        <v>16.13</v>
      </c>
      <c r="N57" s="250">
        <f t="shared" si="10"/>
        <v>1.6958999999999946E-2</v>
      </c>
      <c r="O57" s="266">
        <f t="shared" si="11"/>
        <v>1.0502905999999999E-3</v>
      </c>
      <c r="P57" s="326">
        <v>299235.45</v>
      </c>
      <c r="Q57" s="249">
        <f>VLOOKUP(A57,Sheet1!$C$2:$H$84,6,FALSE)</f>
        <v>298903.23</v>
      </c>
      <c r="R57" s="250">
        <f t="shared" ref="R57:R73" si="26">P57-Q57</f>
        <v>332.22000000003027</v>
      </c>
      <c r="S57" s="266">
        <f t="shared" si="7"/>
        <v>1.1102294E-3</v>
      </c>
      <c r="T57" s="10"/>
      <c r="U57" s="326" t="s">
        <v>406</v>
      </c>
    </row>
    <row r="58" spans="1:37" s="53" customFormat="1" ht="15">
      <c r="A58" s="304" t="str">
        <f>VLOOKUP(U58,Sheet1!$C$2:$C$84,1,FALSE)</f>
        <v>B1WY233</v>
      </c>
      <c r="B58" s="326" t="s">
        <v>490</v>
      </c>
      <c r="C58" s="326" t="s">
        <v>491</v>
      </c>
      <c r="D58" s="326">
        <v>28840</v>
      </c>
      <c r="E58" s="249">
        <f>VLOOKUP(A58,Sheet1!$C$2:$E$84,3,FALSE)</f>
        <v>28840</v>
      </c>
      <c r="F58" s="250">
        <f t="shared" si="12"/>
        <v>0</v>
      </c>
      <c r="G58" s="266">
        <f t="shared" si="13"/>
        <v>0</v>
      </c>
      <c r="H58" s="326">
        <v>585517.89</v>
      </c>
      <c r="I58" s="252">
        <f>VLOOKUP(A58,Sheet1!$C$2:$F$84,4,FALSE)</f>
        <v>585517.89</v>
      </c>
      <c r="J58" s="250">
        <f t="shared" si="14"/>
        <v>0</v>
      </c>
      <c r="K58" s="266">
        <f t="shared" si="15"/>
        <v>0</v>
      </c>
      <c r="L58" s="326">
        <v>20.33201</v>
      </c>
      <c r="M58" s="249">
        <f>VLOOKUP(A58,Sheet1!$C$2:$G$84,5,FALSE)</f>
        <v>20.29</v>
      </c>
      <c r="N58" s="250">
        <f t="shared" si="10"/>
        <v>4.2010000000001213E-2</v>
      </c>
      <c r="O58" s="266">
        <f t="shared" si="11"/>
        <v>2.0661999999999998E-3</v>
      </c>
      <c r="P58" s="326">
        <v>586375.18000000005</v>
      </c>
      <c r="Q58" s="249">
        <f>VLOOKUP(A58,Sheet1!$C$2:$H$84,6,FALSE)</f>
        <v>585291.71</v>
      </c>
      <c r="R58" s="250">
        <f t="shared" si="26"/>
        <v>1083.4700000000885</v>
      </c>
      <c r="S58" s="266">
        <f t="shared" si="7"/>
        <v>1.8477419000000001E-3</v>
      </c>
      <c r="T58" s="10"/>
      <c r="U58" s="326" t="s">
        <v>430</v>
      </c>
    </row>
    <row r="59" spans="1:37" s="53" customFormat="1" ht="15">
      <c r="A59" s="304" t="str">
        <f>VLOOKUP(U59,Sheet1!$C$2:$C$84,1,FALSE)</f>
        <v>B28YTC2</v>
      </c>
      <c r="B59" s="326" t="s">
        <v>492</v>
      </c>
      <c r="C59" s="326" t="s">
        <v>418</v>
      </c>
      <c r="D59" s="326">
        <v>4044</v>
      </c>
      <c r="E59" s="249">
        <f>VLOOKUP(A59,Sheet1!$C$2:$E$84,3,FALSE)</f>
        <v>4044</v>
      </c>
      <c r="F59" s="250">
        <f t="shared" si="12"/>
        <v>0</v>
      </c>
      <c r="G59" s="266">
        <f t="shared" si="13"/>
        <v>0</v>
      </c>
      <c r="H59" s="326">
        <v>282254.64</v>
      </c>
      <c r="I59" s="252">
        <f>VLOOKUP(A59,Sheet1!$C$2:$F$84,4,FALSE)</f>
        <v>282256.69</v>
      </c>
      <c r="J59" s="250">
        <f t="shared" si="1"/>
        <v>-2.0499999999883585</v>
      </c>
      <c r="K59" s="266">
        <f t="shared" si="5"/>
        <v>-7.2629000000000004E-6</v>
      </c>
      <c r="L59" s="326">
        <v>83.437202999999997</v>
      </c>
      <c r="M59" s="249">
        <f>VLOOKUP(A59,Sheet1!$C$2:$G$84,5,FALSE)</f>
        <v>83.42</v>
      </c>
      <c r="N59" s="250">
        <f t="shared" si="10"/>
        <v>1.7202999999994972E-2</v>
      </c>
      <c r="O59" s="266">
        <f t="shared" si="11"/>
        <v>2.0617899999999999E-4</v>
      </c>
      <c r="P59" s="326">
        <v>337420.05</v>
      </c>
      <c r="Q59" s="249">
        <f>VLOOKUP(A59,Sheet1!$C$2:$H$84,6,FALSE)</f>
        <v>337344.92</v>
      </c>
      <c r="R59" s="250">
        <f t="shared" si="26"/>
        <v>75.130000000004657</v>
      </c>
      <c r="S59" s="266">
        <f t="shared" si="7"/>
        <v>2.226602E-4</v>
      </c>
      <c r="T59" s="10"/>
      <c r="U59" s="326" t="s">
        <v>417</v>
      </c>
    </row>
    <row r="60" spans="1:37" s="53" customFormat="1" ht="15">
      <c r="A60" s="304" t="str">
        <f>VLOOKUP(U60,Sheet1!$C$2:$C$84,1,FALSE)</f>
        <v>B3DG2Y3</v>
      </c>
      <c r="B60" s="326" t="s">
        <v>351</v>
      </c>
      <c r="C60" s="326" t="s">
        <v>493</v>
      </c>
      <c r="D60" s="326">
        <v>4757</v>
      </c>
      <c r="E60" s="249">
        <f>VLOOKUP(A60,Sheet1!$C$2:$E$84,3,FALSE)</f>
        <v>4757</v>
      </c>
      <c r="F60" s="250">
        <f t="shared" si="0"/>
        <v>0</v>
      </c>
      <c r="G60" s="266">
        <f t="shared" si="4"/>
        <v>0</v>
      </c>
      <c r="H60" s="326">
        <v>237613.46</v>
      </c>
      <c r="I60" s="252">
        <f>VLOOKUP(A60,Sheet1!$C$2:$F$84,4,FALSE)</f>
        <v>260419.69</v>
      </c>
      <c r="J60" s="250">
        <f t="shared" si="1"/>
        <v>-22806.23000000001</v>
      </c>
      <c r="K60" s="266">
        <f t="shared" si="5"/>
        <v>-9.5980379199999993E-2</v>
      </c>
      <c r="L60" s="326">
        <v>32.51</v>
      </c>
      <c r="M60" s="249">
        <f>VLOOKUP(A60,Sheet1!$C$2:$G$84,5,FALSE)</f>
        <v>32.51</v>
      </c>
      <c r="N60" s="250">
        <f t="shared" si="10"/>
        <v>0</v>
      </c>
      <c r="O60" s="266">
        <f t="shared" si="11"/>
        <v>0</v>
      </c>
      <c r="P60" s="326">
        <v>154650.07</v>
      </c>
      <c r="Q60" s="249">
        <f>VLOOKUP(A60,Sheet1!$C$2:$H$84,6,FALSE)</f>
        <v>154650.07</v>
      </c>
      <c r="R60" s="250">
        <f t="shared" si="26"/>
        <v>0</v>
      </c>
      <c r="S60" s="266">
        <f t="shared" si="7"/>
        <v>0</v>
      </c>
      <c r="T60" s="10"/>
      <c r="U60" s="326" t="s">
        <v>352</v>
      </c>
    </row>
    <row r="61" spans="1:37" s="53" customFormat="1" ht="15">
      <c r="A61" s="304" t="str">
        <f>VLOOKUP(U61,Sheet1!$C$2:$C$84,1,FALSE)</f>
        <v>B3VCFN3</v>
      </c>
      <c r="B61" s="326" t="s">
        <v>363</v>
      </c>
      <c r="C61" s="326" t="s">
        <v>494</v>
      </c>
      <c r="D61" s="326">
        <v>32700</v>
      </c>
      <c r="E61" s="249">
        <f>VLOOKUP(A61,Sheet1!$C$2:$E$84,3,FALSE)</f>
        <v>32700</v>
      </c>
      <c r="F61" s="250">
        <f t="shared" si="0"/>
        <v>0</v>
      </c>
      <c r="G61" s="266">
        <f t="shared" si="4"/>
        <v>0</v>
      </c>
      <c r="H61" s="326">
        <v>362571.06</v>
      </c>
      <c r="I61" s="252">
        <f>VLOOKUP(A61,Sheet1!$C$2:$F$84,4,FALSE)</f>
        <v>362571.06</v>
      </c>
      <c r="J61" s="250">
        <f t="shared" si="1"/>
        <v>0</v>
      </c>
      <c r="K61" s="266">
        <f t="shared" si="5"/>
        <v>0</v>
      </c>
      <c r="L61" s="326">
        <v>10.015000000000001</v>
      </c>
      <c r="M61" s="249">
        <f>VLOOKUP(A61,Sheet1!$C$2:$G$84,5,FALSE)</f>
        <v>10.220000000000001</v>
      </c>
      <c r="N61" s="250">
        <f t="shared" si="10"/>
        <v>-0.20500000000000007</v>
      </c>
      <c r="O61" s="266">
        <f t="shared" si="11"/>
        <v>-2.0469296099999999E-2</v>
      </c>
      <c r="P61" s="326">
        <v>327490.5</v>
      </c>
      <c r="Q61" s="249">
        <f>VLOOKUP(A61,Sheet1!$C$2:$H$84,6,FALSE)</f>
        <v>334259.40000000002</v>
      </c>
      <c r="R61" s="250">
        <f t="shared" si="26"/>
        <v>-6768.9000000000233</v>
      </c>
      <c r="S61" s="266">
        <f t="shared" si="7"/>
        <v>-2.0668996500000002E-2</v>
      </c>
      <c r="T61" s="10"/>
      <c r="U61" s="326" t="s">
        <v>364</v>
      </c>
    </row>
    <row r="62" spans="1:37" s="53" customFormat="1" ht="15">
      <c r="A62" s="304" t="str">
        <f>VLOOKUP(U62,Sheet1!$C$2:$C$84,1,FALSE)</f>
        <v>B4R2R50</v>
      </c>
      <c r="B62" s="326" t="s">
        <v>495</v>
      </c>
      <c r="C62" s="326" t="s">
        <v>413</v>
      </c>
      <c r="D62" s="326">
        <v>6140</v>
      </c>
      <c r="E62" s="249">
        <f>VLOOKUP(A62,Sheet1!$C$2:$E$84,3,FALSE)</f>
        <v>6140</v>
      </c>
      <c r="F62" s="250">
        <f t="shared" si="0"/>
        <v>0</v>
      </c>
      <c r="G62" s="266">
        <f t="shared" si="4"/>
        <v>0</v>
      </c>
      <c r="H62" s="326">
        <v>315035.32</v>
      </c>
      <c r="I62" s="252">
        <f>VLOOKUP(A62,Sheet1!$C$2:$F$84,4,FALSE)</f>
        <v>315035.32</v>
      </c>
      <c r="J62" s="250">
        <f t="shared" si="1"/>
        <v>0</v>
      </c>
      <c r="K62" s="266">
        <f t="shared" si="5"/>
        <v>0</v>
      </c>
      <c r="L62" s="326">
        <v>39.547223000000002</v>
      </c>
      <c r="M62" s="249">
        <f>VLOOKUP(A62,Sheet1!$C$2:$G$84,5,FALSE)</f>
        <v>39.53</v>
      </c>
      <c r="N62" s="250">
        <f t="shared" si="10"/>
        <v>1.7223000000001321E-2</v>
      </c>
      <c r="O62" s="266">
        <f t="shared" si="11"/>
        <v>4.3550469999999999E-4</v>
      </c>
      <c r="P62" s="326">
        <v>242819.95</v>
      </c>
      <c r="Q62" s="249">
        <f>VLOOKUP(A62,Sheet1!$C$2:$H$84,6,FALSE)</f>
        <v>242709.57</v>
      </c>
      <c r="R62" s="250">
        <f t="shared" si="26"/>
        <v>110.38000000000466</v>
      </c>
      <c r="S62" s="266">
        <f t="shared" si="7"/>
        <v>4.5457549999999998E-4</v>
      </c>
      <c r="T62" s="10"/>
      <c r="U62" s="326" t="s">
        <v>412</v>
      </c>
    </row>
    <row r="63" spans="1:37" s="53" customFormat="1" ht="15">
      <c r="A63" s="304" t="str">
        <f>VLOOKUP(U63,Sheet1!$C$2:$C$84,1,FALSE)</f>
        <v>B61JC67</v>
      </c>
      <c r="B63" s="326" t="s">
        <v>496</v>
      </c>
      <c r="C63" s="326" t="s">
        <v>497</v>
      </c>
      <c r="D63" s="326">
        <v>26300</v>
      </c>
      <c r="E63" s="249">
        <f>VLOOKUP(A63,Sheet1!$C$2:$E$84,3,FALSE)</f>
        <v>26300</v>
      </c>
      <c r="F63" s="250">
        <f t="shared" si="0"/>
        <v>0</v>
      </c>
      <c r="G63" s="266">
        <f t="shared" si="4"/>
        <v>0</v>
      </c>
      <c r="H63" s="326">
        <v>265511.31</v>
      </c>
      <c r="I63" s="252">
        <f>VLOOKUP(A63,Sheet1!$C$2:$F$84,4,FALSE)</f>
        <v>265511.31</v>
      </c>
      <c r="J63" s="250">
        <f t="shared" si="1"/>
        <v>0</v>
      </c>
      <c r="K63" s="266">
        <f t="shared" si="5"/>
        <v>0</v>
      </c>
      <c r="L63" s="326">
        <v>12.626075</v>
      </c>
      <c r="M63" s="249">
        <f>VLOOKUP(A63,Sheet1!$C$2:$G$84,5,FALSE)</f>
        <v>12.62</v>
      </c>
      <c r="N63" s="250">
        <f t="shared" si="10"/>
        <v>6.0750000000009408E-3</v>
      </c>
      <c r="O63" s="266">
        <f t="shared" si="11"/>
        <v>4.811471E-4</v>
      </c>
      <c r="P63" s="326">
        <v>332065.78000000003</v>
      </c>
      <c r="Q63" s="249">
        <f>VLOOKUP(A63,Sheet1!$C$2:$H$84,6,FALSE)</f>
        <v>331991.84000000003</v>
      </c>
      <c r="R63" s="250">
        <f t="shared" si="26"/>
        <v>73.940000000002328</v>
      </c>
      <c r="S63" s="266">
        <f t="shared" si="7"/>
        <v>2.2266669999999999E-4</v>
      </c>
      <c r="T63" s="10"/>
      <c r="U63" s="326" t="s">
        <v>421</v>
      </c>
    </row>
    <row r="64" spans="1:37" s="53" customFormat="1" ht="15">
      <c r="A64" s="304" t="str">
        <f>VLOOKUP(U64,Sheet1!$C$2:$C$84,1,FALSE)</f>
        <v>B6331J3</v>
      </c>
      <c r="B64" s="326">
        <v>1317205</v>
      </c>
      <c r="C64" s="326" t="s">
        <v>498</v>
      </c>
      <c r="D64" s="326">
        <v>22650</v>
      </c>
      <c r="E64" s="249">
        <f>VLOOKUP(A64,Sheet1!$C$2:$E$84,3,FALSE)</f>
        <v>22650</v>
      </c>
      <c r="F64" s="250">
        <f t="shared" si="0"/>
        <v>0</v>
      </c>
      <c r="G64" s="266">
        <f t="shared" si="4"/>
        <v>0</v>
      </c>
      <c r="H64" s="326">
        <v>760214</v>
      </c>
      <c r="I64" s="252">
        <f>VLOOKUP(A64,Sheet1!$C$2:$F$84,4,FALSE)</f>
        <v>760214</v>
      </c>
      <c r="J64" s="250">
        <f t="shared" si="1"/>
        <v>0</v>
      </c>
      <c r="K64" s="266">
        <f t="shared" si="5"/>
        <v>0</v>
      </c>
      <c r="L64" s="326">
        <v>38.659999999999997</v>
      </c>
      <c r="M64" s="249">
        <f>VLOOKUP(A64,Sheet1!$C$2:$G$84,5,FALSE)</f>
        <v>38.93</v>
      </c>
      <c r="N64" s="250">
        <f t="shared" si="10"/>
        <v>-0.27000000000000313</v>
      </c>
      <c r="O64" s="266">
        <f t="shared" si="11"/>
        <v>-6.9839628000000001E-3</v>
      </c>
      <c r="P64" s="326">
        <v>875649</v>
      </c>
      <c r="Q64" s="249">
        <f>VLOOKUP(A64,Sheet1!$C$2:$H$84,6,FALSE)</f>
        <v>881673.9</v>
      </c>
      <c r="R64" s="250">
        <f t="shared" si="26"/>
        <v>-6024.9000000000233</v>
      </c>
      <c r="S64" s="266">
        <f t="shared" si="7"/>
        <v>-6.8804966E-3</v>
      </c>
      <c r="T64" s="10"/>
      <c r="U64" s="326" t="s">
        <v>304</v>
      </c>
    </row>
    <row r="65" spans="1:16378" s="53" customFormat="1" ht="15">
      <c r="A65" s="304" t="str">
        <f>VLOOKUP(U65,Sheet1!$C$2:$C$84,1,FALSE)</f>
        <v>B3WDPG8</v>
      </c>
      <c r="B65" s="326">
        <v>485785109</v>
      </c>
      <c r="C65" s="326" t="s">
        <v>499</v>
      </c>
      <c r="D65" s="326">
        <v>14500</v>
      </c>
      <c r="E65" s="249">
        <f>VLOOKUP(A65,Sheet1!$C$2:$E$84,3,FALSE)</f>
        <v>14500</v>
      </c>
      <c r="F65" s="250">
        <f t="shared" si="0"/>
        <v>0</v>
      </c>
      <c r="G65" s="266">
        <f t="shared" si="4"/>
        <v>0</v>
      </c>
      <c r="H65" s="326">
        <v>361805.45</v>
      </c>
      <c r="I65" s="252">
        <f>VLOOKUP(A65,Sheet1!$C$2:$F$84,4,FALSE)</f>
        <v>361805.45</v>
      </c>
      <c r="J65" s="250">
        <f t="shared" si="1"/>
        <v>0</v>
      </c>
      <c r="K65" s="266">
        <f t="shared" si="5"/>
        <v>0</v>
      </c>
      <c r="L65" s="326">
        <v>20.93</v>
      </c>
      <c r="M65" s="249">
        <f>VLOOKUP(A65,Sheet1!$C$2:$G$84,5,FALSE)</f>
        <v>20.93</v>
      </c>
      <c r="N65" s="250">
        <f t="shared" si="10"/>
        <v>0</v>
      </c>
      <c r="O65" s="266">
        <f t="shared" si="11"/>
        <v>0</v>
      </c>
      <c r="P65" s="326">
        <v>303485</v>
      </c>
      <c r="Q65" s="249">
        <f>VLOOKUP(A65,Sheet1!$C$2:$H$84,6,FALSE)</f>
        <v>303543</v>
      </c>
      <c r="R65" s="250">
        <f t="shared" si="26"/>
        <v>-58</v>
      </c>
      <c r="S65" s="266">
        <f t="shared" si="7"/>
        <v>-1.9111320000000001E-4</v>
      </c>
      <c r="T65" s="10"/>
      <c r="U65" s="326" t="s">
        <v>354</v>
      </c>
    </row>
    <row r="66" spans="1:16378" s="53" customFormat="1" ht="15">
      <c r="A66" s="304" t="str">
        <f>VLOOKUP(U66,Sheet1!$C$2:$C$84,1,FALSE)</f>
        <v>B8K7T65</v>
      </c>
      <c r="B66" s="326">
        <v>398438408</v>
      </c>
      <c r="C66" s="326" t="s">
        <v>500</v>
      </c>
      <c r="D66" s="326">
        <v>30100</v>
      </c>
      <c r="E66" s="249">
        <f>VLOOKUP(A66,Sheet1!$C$2:$E$84,3,FALSE)</f>
        <v>30100</v>
      </c>
      <c r="F66" s="250">
        <f t="shared" si="0"/>
        <v>0</v>
      </c>
      <c r="G66" s="266">
        <f t="shared" si="4"/>
        <v>0</v>
      </c>
      <c r="H66" s="326">
        <v>606060.09</v>
      </c>
      <c r="I66" s="252">
        <f>VLOOKUP(A66,Sheet1!$C$2:$F$84,4,FALSE)</f>
        <v>606060.09</v>
      </c>
      <c r="J66" s="250">
        <f t="shared" si="1"/>
        <v>0</v>
      </c>
      <c r="K66" s="266">
        <f t="shared" si="5"/>
        <v>0</v>
      </c>
      <c r="L66" s="326">
        <v>21.3</v>
      </c>
      <c r="M66" s="249">
        <f>VLOOKUP(A66,Sheet1!$C$2:$G$84,5,FALSE)</f>
        <v>21.3</v>
      </c>
      <c r="N66" s="250">
        <f t="shared" si="10"/>
        <v>0</v>
      </c>
      <c r="O66" s="266">
        <f t="shared" si="11"/>
        <v>0</v>
      </c>
      <c r="P66" s="326">
        <v>641130</v>
      </c>
      <c r="Q66" s="249">
        <f>VLOOKUP(A66,Sheet1!$C$2:$H$84,6,FALSE)</f>
        <v>641130</v>
      </c>
      <c r="R66" s="250">
        <f t="shared" si="26"/>
        <v>0</v>
      </c>
      <c r="S66" s="266">
        <f t="shared" si="7"/>
        <v>0</v>
      </c>
      <c r="T66" s="10"/>
      <c r="U66" s="326" t="s">
        <v>344</v>
      </c>
    </row>
    <row r="67" spans="1:16378" s="53" customFormat="1" ht="15">
      <c r="A67" s="304" t="str">
        <f>VLOOKUP(U67,Sheet1!$C$2:$C$84,1,FALSE)</f>
        <v>B908F01</v>
      </c>
      <c r="B67" s="326" t="s">
        <v>307</v>
      </c>
      <c r="C67" s="326" t="s">
        <v>501</v>
      </c>
      <c r="D67" s="326">
        <v>3750</v>
      </c>
      <c r="E67" s="249">
        <f>VLOOKUP(A67,Sheet1!$C$2:$E$84,3,FALSE)</f>
        <v>3750</v>
      </c>
      <c r="F67" s="250">
        <f t="shared" si="0"/>
        <v>0</v>
      </c>
      <c r="G67" s="266">
        <f t="shared" si="4"/>
        <v>0</v>
      </c>
      <c r="H67" s="326">
        <v>561371.31999999995</v>
      </c>
      <c r="I67" s="252">
        <f>VLOOKUP(A67,Sheet1!$C$2:$F$84,4,FALSE)</f>
        <v>577337.63</v>
      </c>
      <c r="J67" s="250">
        <f t="shared" si="1"/>
        <v>-15966.310000000056</v>
      </c>
      <c r="K67" s="266">
        <f t="shared" si="5"/>
        <v>-2.8441620399999999E-2</v>
      </c>
      <c r="L67" s="326">
        <v>222.61</v>
      </c>
      <c r="M67" s="249">
        <f>VLOOKUP(A67,Sheet1!$C$2:$G$84,5,FALSE)</f>
        <v>222.61</v>
      </c>
      <c r="N67" s="250">
        <f t="shared" ref="N67:N73" si="27">L67-M67</f>
        <v>0</v>
      </c>
      <c r="O67" s="266">
        <f t="shared" ref="O67:O73" si="28">ROUND(N67/L67,10)</f>
        <v>0</v>
      </c>
      <c r="P67" s="326">
        <v>834787.5</v>
      </c>
      <c r="Q67" s="249">
        <f>VLOOKUP(A67,Sheet1!$C$2:$H$84,6,FALSE)</f>
        <v>834787.5</v>
      </c>
      <c r="R67" s="250">
        <f t="shared" si="26"/>
        <v>0</v>
      </c>
      <c r="S67" s="266">
        <f t="shared" si="7"/>
        <v>0</v>
      </c>
      <c r="T67" s="10"/>
      <c r="U67" s="326" t="s">
        <v>308</v>
      </c>
    </row>
    <row r="68" spans="1:16378" s="53" customFormat="1" ht="15">
      <c r="A68" s="304" t="str">
        <f>VLOOKUP(U68,Sheet1!$C$2:$C$84,1,FALSE)</f>
        <v>BG804F6</v>
      </c>
      <c r="B68" s="326" t="s">
        <v>313</v>
      </c>
      <c r="C68" s="326" t="s">
        <v>502</v>
      </c>
      <c r="D68" s="326">
        <v>64500</v>
      </c>
      <c r="E68" s="249">
        <f>VLOOKUP(A68,Sheet1!$C$2:$E$84,3,FALSE)</f>
        <v>64500</v>
      </c>
      <c r="F68" s="250">
        <f t="shared" si="0"/>
        <v>0</v>
      </c>
      <c r="G68" s="266">
        <f t="shared" si="4"/>
        <v>0</v>
      </c>
      <c r="H68" s="326">
        <v>319326.59999999998</v>
      </c>
      <c r="I68" s="252">
        <f>VLOOKUP(A68,Sheet1!$C$2:$F$84,4,FALSE)</f>
        <v>319326.59999999998</v>
      </c>
      <c r="J68" s="250">
        <f t="shared" si="1"/>
        <v>0</v>
      </c>
      <c r="K68" s="266">
        <f t="shared" si="5"/>
        <v>0</v>
      </c>
      <c r="L68" s="326">
        <v>4.54</v>
      </c>
      <c r="M68" s="249">
        <f>VLOOKUP(A68,Sheet1!$C$2:$G$84,5,FALSE)</f>
        <v>4.54</v>
      </c>
      <c r="N68" s="250">
        <f t="shared" si="27"/>
        <v>0</v>
      </c>
      <c r="O68" s="266">
        <f t="shared" si="28"/>
        <v>0</v>
      </c>
      <c r="P68" s="326">
        <v>292830</v>
      </c>
      <c r="Q68" s="249">
        <f>VLOOKUP(A68,Sheet1!$C$2:$H$84,6,FALSE)</f>
        <v>292830</v>
      </c>
      <c r="R68" s="250">
        <f t="shared" si="26"/>
        <v>0</v>
      </c>
      <c r="S68" s="266">
        <f t="shared" si="7"/>
        <v>0</v>
      </c>
      <c r="T68" s="10"/>
      <c r="U68" s="326" t="s">
        <v>314</v>
      </c>
    </row>
    <row r="69" spans="1:16378" s="53" customFormat="1" ht="15">
      <c r="A69" s="304" t="str">
        <f>VLOOKUP(U69,Sheet1!$C$2:$C$84,1,FALSE)</f>
        <v>BJFSR88</v>
      </c>
      <c r="B69" s="326" t="s">
        <v>378</v>
      </c>
      <c r="C69" s="326" t="s">
        <v>503</v>
      </c>
      <c r="D69" s="326">
        <v>7400</v>
      </c>
      <c r="E69" s="249">
        <f>VLOOKUP(A69,Sheet1!$C$2:$E$84,3,FALSE)</f>
        <v>7400</v>
      </c>
      <c r="F69" s="250">
        <f t="shared" si="0"/>
        <v>0</v>
      </c>
      <c r="G69" s="266">
        <f t="shared" si="4"/>
        <v>0</v>
      </c>
      <c r="H69" s="326">
        <v>508610.02</v>
      </c>
      <c r="I69" s="252">
        <f>VLOOKUP(A69,Sheet1!$C$2:$F$84,4,FALSE)</f>
        <v>508610.02</v>
      </c>
      <c r="J69" s="250">
        <f t="shared" si="1"/>
        <v>0</v>
      </c>
      <c r="K69" s="266">
        <f t="shared" si="5"/>
        <v>0</v>
      </c>
      <c r="L69" s="326">
        <v>54.25</v>
      </c>
      <c r="M69" s="249">
        <f>VLOOKUP(A69,Sheet1!$C$2:$G$84,5,FALSE)</f>
        <v>54.25</v>
      </c>
      <c r="N69" s="250">
        <f t="shared" si="27"/>
        <v>0</v>
      </c>
      <c r="O69" s="266">
        <f t="shared" si="28"/>
        <v>0</v>
      </c>
      <c r="P69" s="326">
        <v>401450</v>
      </c>
      <c r="Q69" s="249">
        <f>VLOOKUP(A69,Sheet1!$C$2:$H$84,6,FALSE)</f>
        <v>401450</v>
      </c>
      <c r="R69" s="250">
        <f t="shared" si="26"/>
        <v>0</v>
      </c>
      <c r="S69" s="266">
        <f t="shared" si="7"/>
        <v>0</v>
      </c>
      <c r="T69" s="10"/>
      <c r="U69" s="326" t="s">
        <v>379</v>
      </c>
    </row>
    <row r="70" spans="1:16378" s="53" customFormat="1" ht="15">
      <c r="A70" s="304" t="str">
        <f>VLOOKUP(U70,Sheet1!$C$2:$C$84,1,FALSE)</f>
        <v>BV9G6B8</v>
      </c>
      <c r="B70" s="326" t="s">
        <v>321</v>
      </c>
      <c r="C70" s="326" t="s">
        <v>504</v>
      </c>
      <c r="D70" s="326">
        <v>3000</v>
      </c>
      <c r="E70" s="249">
        <f>VLOOKUP(A70,Sheet1!$C$2:$E$84,3,FALSE)</f>
        <v>3000</v>
      </c>
      <c r="F70" s="250">
        <f t="shared" si="0"/>
        <v>0</v>
      </c>
      <c r="G70" s="266">
        <f t="shared" si="4"/>
        <v>0</v>
      </c>
      <c r="H70" s="326">
        <v>350347.5</v>
      </c>
      <c r="I70" s="252">
        <f>VLOOKUP(A70,Sheet1!$C$2:$F$84,4,FALSE)</f>
        <v>350347.5</v>
      </c>
      <c r="J70" s="250">
        <f t="shared" si="1"/>
        <v>0</v>
      </c>
      <c r="K70" s="266">
        <f t="shared" si="5"/>
        <v>0</v>
      </c>
      <c r="L70" s="326">
        <v>112.03</v>
      </c>
      <c r="M70" s="249">
        <f>VLOOKUP(A70,Sheet1!$C$2:$G$84,5,FALSE)</f>
        <v>112.03</v>
      </c>
      <c r="N70" s="250">
        <f t="shared" si="27"/>
        <v>0</v>
      </c>
      <c r="O70" s="266">
        <f t="shared" si="28"/>
        <v>0</v>
      </c>
      <c r="P70" s="326">
        <v>336090</v>
      </c>
      <c r="Q70" s="249">
        <f>VLOOKUP(A70,Sheet1!$C$2:$H$84,6,FALSE)</f>
        <v>336090</v>
      </c>
      <c r="R70" s="250">
        <f t="shared" si="26"/>
        <v>0</v>
      </c>
      <c r="S70" s="266">
        <f t="shared" si="7"/>
        <v>0</v>
      </c>
      <c r="T70" s="10"/>
      <c r="U70" s="326" t="s">
        <v>322</v>
      </c>
    </row>
    <row r="71" spans="1:16378" s="53" customFormat="1" ht="15">
      <c r="A71" s="304" t="str">
        <f>VLOOKUP(U71,Sheet1!$C$2:$C$84,1,FALSE)</f>
        <v>BWSW5D9</v>
      </c>
      <c r="B71" s="326" t="s">
        <v>505</v>
      </c>
      <c r="C71" s="326" t="s">
        <v>420</v>
      </c>
      <c r="D71" s="326">
        <v>116536</v>
      </c>
      <c r="E71" s="249">
        <f>VLOOKUP(A71,Sheet1!$C$2:$E$84,3,FALSE)</f>
        <v>116536</v>
      </c>
      <c r="F71" s="250">
        <f t="shared" si="0"/>
        <v>0</v>
      </c>
      <c r="G71" s="266">
        <f t="shared" si="4"/>
        <v>0</v>
      </c>
      <c r="H71" s="326">
        <v>256211.3</v>
      </c>
      <c r="I71" s="252">
        <f>VLOOKUP(A71,Sheet1!$C$2:$F$84,4,FALSE)</f>
        <v>256211.3</v>
      </c>
      <c r="J71" s="250">
        <f t="shared" si="1"/>
        <v>0</v>
      </c>
      <c r="K71" s="266">
        <f t="shared" si="5"/>
        <v>0</v>
      </c>
      <c r="L71" s="326">
        <v>1.7786999999999999</v>
      </c>
      <c r="M71" s="249">
        <f>VLOOKUP(A71,Sheet1!$C$2:$G$84,5,FALSE)</f>
        <v>1.78</v>
      </c>
      <c r="N71" s="250">
        <f t="shared" si="27"/>
        <v>-1.3000000000000789E-3</v>
      </c>
      <c r="O71" s="266">
        <f t="shared" si="28"/>
        <v>-7.3087089999999998E-4</v>
      </c>
      <c r="P71" s="326">
        <v>207282.59</v>
      </c>
      <c r="Q71" s="249">
        <f>VLOOKUP(A71,Sheet1!$C$2:$H$84,6,FALSE)</f>
        <v>207236.43</v>
      </c>
      <c r="R71" s="250">
        <f t="shared" si="26"/>
        <v>46.160000000003492</v>
      </c>
      <c r="S71" s="266">
        <f t="shared" si="7"/>
        <v>2.226912E-4</v>
      </c>
      <c r="T71" s="10"/>
      <c r="U71" s="326" t="s">
        <v>419</v>
      </c>
    </row>
    <row r="72" spans="1:16378" s="53" customFormat="1" ht="15">
      <c r="A72" s="304" t="str">
        <f>VLOOKUP(U72,Sheet1!$C$2:$C$84,1,FALSE)</f>
        <v>BXDZ9Z0</v>
      </c>
      <c r="B72" s="326" t="s">
        <v>372</v>
      </c>
      <c r="C72" s="326" t="s">
        <v>506</v>
      </c>
      <c r="D72" s="326">
        <v>3198</v>
      </c>
      <c r="E72" s="249">
        <f>VLOOKUP(A72,Sheet1!$C$2:$E$84,3,FALSE)</f>
        <v>3198</v>
      </c>
      <c r="F72" s="250">
        <f t="shared" ref="F72" si="29">D72-E72</f>
        <v>0</v>
      </c>
      <c r="G72" s="266">
        <f t="shared" ref="G72" si="30">ROUND(F72/D72,10)</f>
        <v>0</v>
      </c>
      <c r="H72" s="326">
        <v>495246.89</v>
      </c>
      <c r="I72" s="252">
        <f>VLOOKUP(A72,Sheet1!$C$2:$F$84,4,FALSE)</f>
        <v>488786.44</v>
      </c>
      <c r="J72" s="250">
        <f t="shared" ref="J72" si="31">H72-I72</f>
        <v>6460.4500000000116</v>
      </c>
      <c r="K72" s="266">
        <f t="shared" ref="K72" si="32">ROUND(J72/H72,10)</f>
        <v>1.30449078E-2</v>
      </c>
      <c r="L72" s="326">
        <v>385.39</v>
      </c>
      <c r="M72" s="249">
        <f>VLOOKUP(A72,Sheet1!$C$2:$G$84,5,FALSE)</f>
        <v>385.39</v>
      </c>
      <c r="N72" s="250">
        <f t="shared" si="27"/>
        <v>0</v>
      </c>
      <c r="O72" s="266">
        <f t="shared" si="28"/>
        <v>0</v>
      </c>
      <c r="P72" s="326">
        <v>1232477.22</v>
      </c>
      <c r="Q72" s="249">
        <f>VLOOKUP(A72,Sheet1!$C$2:$H$84,6,FALSE)</f>
        <v>1232477.22</v>
      </c>
      <c r="R72" s="250">
        <f t="shared" ref="R72" si="33">P72-Q72</f>
        <v>0</v>
      </c>
      <c r="S72" s="266">
        <f t="shared" ref="S72" si="34">ROUND(R72/P72,10)</f>
        <v>0</v>
      </c>
      <c r="T72" s="10"/>
      <c r="U72" s="326" t="s">
        <v>373</v>
      </c>
    </row>
    <row r="73" spans="1:16378" s="53" customFormat="1" ht="15">
      <c r="A73" s="304" t="str">
        <f>VLOOKUP(U73,Sheet1!$C$2:$C$84,1,FALSE)</f>
        <v>BYRY2M8</v>
      </c>
      <c r="B73" s="326">
        <v>759530108</v>
      </c>
      <c r="C73" s="326" t="s">
        <v>507</v>
      </c>
      <c r="D73" s="326">
        <v>33500</v>
      </c>
      <c r="E73" s="249">
        <f>VLOOKUP(A73,Sheet1!$C$2:$E$84,3,FALSE)</f>
        <v>33500</v>
      </c>
      <c r="F73" s="250">
        <f t="shared" si="0"/>
        <v>0</v>
      </c>
      <c r="G73" s="266">
        <f t="shared" si="4"/>
        <v>0</v>
      </c>
      <c r="H73" s="326">
        <v>678997.24</v>
      </c>
      <c r="I73" s="252">
        <f>VLOOKUP(A73,Sheet1!$C$2:$F$84,4,FALSE)</f>
        <v>678997.24</v>
      </c>
      <c r="J73" s="250">
        <f t="shared" si="1"/>
        <v>0</v>
      </c>
      <c r="K73" s="266">
        <f t="shared" si="5"/>
        <v>0</v>
      </c>
      <c r="L73" s="326">
        <v>24.05</v>
      </c>
      <c r="M73" s="249">
        <f>VLOOKUP(A73,Sheet1!$C$2:$G$84,5,FALSE)</f>
        <v>24.05</v>
      </c>
      <c r="N73" s="250">
        <f t="shared" si="27"/>
        <v>0</v>
      </c>
      <c r="O73" s="266">
        <f t="shared" si="28"/>
        <v>0</v>
      </c>
      <c r="P73" s="326">
        <v>805675</v>
      </c>
      <c r="Q73" s="249">
        <f>VLOOKUP(A73,Sheet1!$C$2:$H$84,6,FALSE)</f>
        <v>805675</v>
      </c>
      <c r="R73" s="250">
        <f t="shared" si="26"/>
        <v>0</v>
      </c>
      <c r="S73" s="266">
        <f t="shared" si="7"/>
        <v>0</v>
      </c>
      <c r="T73" s="10"/>
      <c r="U73" s="326" t="s">
        <v>366</v>
      </c>
    </row>
    <row r="74" spans="1:16378" s="53" customFormat="1">
      <c r="A74" s="181" t="s">
        <v>143</v>
      </c>
      <c r="B74" s="181"/>
      <c r="C74" s="180"/>
      <c r="D74" s="253"/>
      <c r="E74" s="249"/>
      <c r="F74" s="250"/>
      <c r="G74" s="266"/>
      <c r="H74" s="253"/>
      <c r="I74" s="252"/>
      <c r="J74" s="250"/>
      <c r="K74" s="266"/>
      <c r="L74" s="254"/>
      <c r="M74" s="249"/>
      <c r="N74" s="250"/>
      <c r="O74" s="266"/>
      <c r="P74" s="253"/>
      <c r="Q74" s="249"/>
      <c r="R74" s="250"/>
      <c r="S74" s="266"/>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51"/>
      <c r="B75" s="151"/>
      <c r="C75" s="151"/>
      <c r="D75" s="255"/>
      <c r="E75" s="256"/>
      <c r="F75" s="250"/>
      <c r="G75" s="250"/>
      <c r="H75" s="255"/>
      <c r="I75" s="257"/>
      <c r="J75" s="250"/>
      <c r="K75" s="266"/>
      <c r="L75" s="258"/>
      <c r="M75" s="257"/>
      <c r="N75" s="250"/>
      <c r="O75" s="266"/>
      <c r="P75" s="253"/>
      <c r="Q75" s="257"/>
      <c r="R75" s="250"/>
      <c r="S75" s="266"/>
    </row>
    <row r="76" spans="1:16378" ht="13.5" thickBot="1">
      <c r="A76" s="54"/>
      <c r="B76" s="54"/>
      <c r="C76" s="54"/>
      <c r="D76" s="259">
        <f t="shared" ref="D76:S76" si="35">SUM(D3:D75)</f>
        <v>1481173</v>
      </c>
      <c r="E76" s="260">
        <f t="shared" si="35"/>
        <v>1481173</v>
      </c>
      <c r="F76" s="261">
        <f t="shared" si="35"/>
        <v>0</v>
      </c>
      <c r="G76" s="297">
        <f t="shared" si="4"/>
        <v>0</v>
      </c>
      <c r="H76" s="259">
        <f>SUM(H3:H73)</f>
        <v>31584919.190000005</v>
      </c>
      <c r="I76" s="260">
        <f>SUM(I3:I73)</f>
        <v>31753318.560000002</v>
      </c>
      <c r="J76" s="261">
        <f t="shared" si="35"/>
        <v>-168399.36999999991</v>
      </c>
      <c r="K76" s="298">
        <f>ROUND(J76/H76,10)</f>
        <v>-5.3316385000000003E-3</v>
      </c>
      <c r="L76" s="259">
        <f>SUM(L3:L75)</f>
        <v>4292.3720450000019</v>
      </c>
      <c r="M76" s="260">
        <f t="shared" si="35"/>
        <v>4289.5900000000011</v>
      </c>
      <c r="N76" s="261">
        <f t="shared" si="35"/>
        <v>2.7820450000000405</v>
      </c>
      <c r="O76" s="298">
        <f>ROUND(N76/L76,10)</f>
        <v>6.4813700000000002E-4</v>
      </c>
      <c r="P76" s="259">
        <f t="shared" si="35"/>
        <v>35239019.850000001</v>
      </c>
      <c r="Q76" s="260">
        <f t="shared" si="35"/>
        <v>35229149.780000009</v>
      </c>
      <c r="R76" s="261">
        <f t="shared" si="35"/>
        <v>9870.0700000002871</v>
      </c>
      <c r="S76" s="328">
        <f t="shared" si="35"/>
        <v>6.5457855999999995E-3</v>
      </c>
    </row>
    <row r="77" spans="1:16378" ht="14.25" thickTop="1" thickBot="1">
      <c r="H77" s="262"/>
      <c r="I77" s="262"/>
    </row>
    <row r="78" spans="1:16378" ht="13.5" thickBot="1">
      <c r="A78" s="153" t="s">
        <v>83</v>
      </c>
      <c r="B78" s="288"/>
      <c r="C78" s="154"/>
      <c r="D78" s="263"/>
      <c r="E78" s="263"/>
      <c r="F78" s="263"/>
      <c r="G78" s="263"/>
      <c r="H78" s="264"/>
      <c r="I78" s="265"/>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4" sqref="C4"/>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26" t="s">
        <v>287</v>
      </c>
      <c r="B4" s="326" t="s">
        <v>296</v>
      </c>
      <c r="C4" s="326">
        <v>385200.97</v>
      </c>
      <c r="D4" s="326">
        <v>385200.97</v>
      </c>
      <c r="E4" s="80">
        <f>C4-D4</f>
        <v>0</v>
      </c>
      <c r="F4" s="275">
        <f>ROUND(E4/C4,10)</f>
        <v>0</v>
      </c>
      <c r="G4" s="81"/>
    </row>
    <row r="5" spans="1:16384" ht="13.9" customHeight="1">
      <c r="A5" s="326" t="s">
        <v>286</v>
      </c>
      <c r="B5" s="326" t="s">
        <v>295</v>
      </c>
      <c r="C5" s="326">
        <v>12447.66</v>
      </c>
      <c r="D5" s="326">
        <v>12449.46</v>
      </c>
      <c r="E5" s="80">
        <f t="shared" ref="E5:E16" si="0">C5-D5</f>
        <v>-1.7999999999992724</v>
      </c>
      <c r="F5" s="275">
        <f t="shared" ref="F5:F18" si="1">ROUND(E5/C5,10)</f>
        <v>-1.446055E-4</v>
      </c>
      <c r="G5" s="81"/>
    </row>
    <row r="6" spans="1:16384" ht="13.9" customHeight="1">
      <c r="A6" s="326" t="s">
        <v>285</v>
      </c>
      <c r="B6" s="326" t="s">
        <v>294</v>
      </c>
      <c r="C6" s="326">
        <v>21865.56</v>
      </c>
      <c r="D6" s="326">
        <v>21825.16</v>
      </c>
      <c r="E6" s="80">
        <f t="shared" si="0"/>
        <v>40.400000000001455</v>
      </c>
      <c r="F6" s="275">
        <f t="shared" si="1"/>
        <v>1.8476545E-3</v>
      </c>
      <c r="G6" s="81"/>
    </row>
    <row r="7" spans="1:16384" ht="13.9" customHeight="1">
      <c r="A7" s="326" t="s">
        <v>284</v>
      </c>
      <c r="B7" s="326" t="s">
        <v>293</v>
      </c>
      <c r="C7" s="326">
        <v>110580.59</v>
      </c>
      <c r="D7" s="326">
        <v>110429.74</v>
      </c>
      <c r="E7" s="80">
        <f t="shared" si="0"/>
        <v>150.84999999999127</v>
      </c>
      <c r="F7" s="275">
        <f t="shared" si="1"/>
        <v>1.3641635E-3</v>
      </c>
      <c r="G7" s="81"/>
    </row>
    <row r="8" spans="1:16384" ht="15">
      <c r="A8" s="326" t="s">
        <v>288</v>
      </c>
      <c r="B8" s="326" t="s">
        <v>297</v>
      </c>
      <c r="C8" s="326">
        <v>11760.72</v>
      </c>
      <c r="D8" s="326">
        <v>11758.11</v>
      </c>
      <c r="E8" s="80">
        <f t="shared" si="0"/>
        <v>2.6099999999987631</v>
      </c>
      <c r="F8" s="275">
        <f t="shared" si="1"/>
        <v>2.219252E-4</v>
      </c>
    </row>
    <row r="9" spans="1:16384" ht="15">
      <c r="A9" s="326" t="s">
        <v>282</v>
      </c>
      <c r="B9" s="326" t="s">
        <v>291</v>
      </c>
      <c r="C9" s="326">
        <v>14192.1</v>
      </c>
      <c r="D9" s="326">
        <v>14175.52</v>
      </c>
      <c r="E9" s="80">
        <f t="shared" si="0"/>
        <v>16.579999999999927</v>
      </c>
      <c r="F9" s="275">
        <f t="shared" si="1"/>
        <v>1.1682556E-3</v>
      </c>
      <c r="G9" s="72"/>
    </row>
    <row r="10" spans="1:16384" ht="15">
      <c r="A10" s="326" t="s">
        <v>281</v>
      </c>
      <c r="B10" s="326" t="s">
        <v>290</v>
      </c>
      <c r="C10" s="326">
        <v>21371.71</v>
      </c>
      <c r="D10" s="326">
        <v>21347.99</v>
      </c>
      <c r="E10" s="80">
        <f>C10-D10</f>
        <v>23.719999999997526</v>
      </c>
      <c r="F10" s="275">
        <f t="shared" si="1"/>
        <v>1.1098784E-3</v>
      </c>
      <c r="G10" s="72"/>
    </row>
    <row r="11" spans="1:16384" ht="15">
      <c r="A11" s="326" t="s">
        <v>280</v>
      </c>
      <c r="B11" s="326" t="s">
        <v>289</v>
      </c>
      <c r="C11" s="326">
        <v>33290.559999999998</v>
      </c>
      <c r="D11" s="326">
        <v>33275.42</v>
      </c>
      <c r="E11" s="80">
        <f>C11-D11</f>
        <v>15.139999999999418</v>
      </c>
      <c r="F11" s="275">
        <f t="shared" si="1"/>
        <v>4.5478359999999999E-4</v>
      </c>
      <c r="G11" s="72"/>
    </row>
    <row r="12" spans="1:16384" ht="15">
      <c r="A12" s="326" t="s">
        <v>283</v>
      </c>
      <c r="B12" s="326" t="s">
        <v>292</v>
      </c>
      <c r="C12" s="326">
        <v>110824.9</v>
      </c>
      <c r="D12" s="326">
        <v>110588.41</v>
      </c>
      <c r="E12" s="80">
        <f t="shared" si="0"/>
        <v>236.48999999999069</v>
      </c>
      <c r="F12" s="275">
        <f t="shared" si="1"/>
        <v>2.1339066999999999E-3</v>
      </c>
      <c r="G12" s="72"/>
    </row>
    <row r="13" spans="1:16384" ht="12.75">
      <c r="A13"/>
      <c r="B13"/>
      <c r="C13"/>
      <c r="D13"/>
      <c r="E13" s="80">
        <f t="shared" si="0"/>
        <v>0</v>
      </c>
      <c r="F13" s="27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c r="A14" s="82"/>
      <c r="B14" s="69"/>
      <c r="C14" s="83"/>
      <c r="D14" s="75"/>
      <c r="E14" s="80">
        <f t="shared" si="0"/>
        <v>0</v>
      </c>
      <c r="F14" s="275" t="e">
        <f t="shared" si="1"/>
        <v>#DIV/0!</v>
      </c>
      <c r="G14" s="72"/>
    </row>
    <row r="15" spans="1:16384">
      <c r="A15" s="82"/>
      <c r="B15" s="69"/>
      <c r="C15" s="83"/>
      <c r="D15" s="75"/>
      <c r="E15" s="80">
        <f t="shared" si="0"/>
        <v>0</v>
      </c>
      <c r="F15" s="275" t="e">
        <f t="shared" si="1"/>
        <v>#DIV/0!</v>
      </c>
      <c r="G15" s="72"/>
    </row>
    <row r="16" spans="1:16384">
      <c r="A16" s="70"/>
      <c r="B16" s="69"/>
      <c r="C16" s="75"/>
      <c r="D16" s="75"/>
      <c r="E16" s="80">
        <f t="shared" si="0"/>
        <v>0</v>
      </c>
      <c r="F16" s="275" t="e">
        <f t="shared" si="1"/>
        <v>#DIV/0!</v>
      </c>
      <c r="G16" s="76"/>
    </row>
    <row r="17" spans="2:6">
      <c r="C17" s="84"/>
      <c r="D17" s="84"/>
      <c r="E17" s="84"/>
      <c r="F17" s="274"/>
    </row>
    <row r="18" spans="2:6" ht="12.75" thickBot="1">
      <c r="B18" s="85" t="s">
        <v>11</v>
      </c>
      <c r="C18" s="86">
        <f>SUM(C4:C17)</f>
        <v>721534.7699999999</v>
      </c>
      <c r="D18" s="86">
        <f>SUM(D4:D17)</f>
        <v>721050.78</v>
      </c>
      <c r="E18" s="86">
        <f>SUM(E4:E17)</f>
        <v>483.98999999997977</v>
      </c>
      <c r="F18" s="275">
        <f t="shared" si="1"/>
        <v>6.7077849999999997E-4</v>
      </c>
    </row>
    <row r="19" spans="2:6" ht="12.75" thickTop="1"/>
    <row r="21" spans="2:6">
      <c r="B21" s="70"/>
      <c r="C21" s="79"/>
      <c r="D21" s="87"/>
      <c r="E21" s="77"/>
      <c r="F21" s="77"/>
    </row>
    <row r="26" spans="2:6" ht="15">
      <c r="B26" s="326"/>
      <c r="C26" s="326"/>
    </row>
    <row r="27" spans="2:6" ht="15">
      <c r="B27" s="326"/>
      <c r="C27" s="326"/>
    </row>
    <row r="28" spans="2:6" ht="15">
      <c r="B28" s="326"/>
      <c r="C28" s="326"/>
    </row>
    <row r="29" spans="2:6" ht="15">
      <c r="B29" s="326"/>
      <c r="C29" s="326"/>
    </row>
    <row r="30" spans="2:6" ht="15">
      <c r="B30" s="326"/>
      <c r="C30" s="326"/>
    </row>
    <row r="31" spans="2:6" ht="15">
      <c r="B31" s="326"/>
      <c r="C31" s="326"/>
    </row>
    <row r="32" spans="2:6" ht="15">
      <c r="B32" s="326"/>
      <c r="C32" s="326"/>
    </row>
    <row r="33" spans="2:3" ht="15">
      <c r="B33" s="326"/>
      <c r="C33" s="326"/>
    </row>
    <row r="34" spans="2:3" ht="15">
      <c r="B34" s="326"/>
      <c r="C34" s="326"/>
    </row>
    <row r="35" spans="2:3" ht="12.75">
      <c r="B35"/>
      <c r="C35"/>
    </row>
    <row r="36" spans="2:3" ht="12.75">
      <c r="B36"/>
      <c r="C36"/>
    </row>
    <row r="37" spans="2:3" ht="12.75">
      <c r="B37"/>
      <c r="C3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E35" activePane="bottomRight" state="frozen"/>
      <selection pane="topRight" activeCell="E1" sqref="E1"/>
      <selection pane="bottomLeft" activeCell="A2" sqref="A2"/>
      <selection pane="bottomRight" activeCell="D56" sqref="D56"/>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7"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72" bestFit="1" customWidth="1"/>
    <col min="22" max="22" width="18.42578125" style="61" customWidth="1"/>
    <col min="23" max="16384" width="8.85546875" style="61"/>
  </cols>
  <sheetData>
    <row r="1" spans="1:24" s="70" customFormat="1" ht="24">
      <c r="A1" s="164" t="s">
        <v>12</v>
      </c>
      <c r="B1" s="164" t="s">
        <v>55</v>
      </c>
      <c r="C1" s="164" t="s">
        <v>16</v>
      </c>
      <c r="D1" s="164" t="s">
        <v>5</v>
      </c>
      <c r="E1" s="191" t="s">
        <v>117</v>
      </c>
      <c r="F1" s="283" t="s">
        <v>118</v>
      </c>
      <c r="G1" s="166" t="s">
        <v>81</v>
      </c>
      <c r="H1" s="166" t="s">
        <v>193</v>
      </c>
      <c r="I1" s="173" t="s">
        <v>13</v>
      </c>
      <c r="J1" s="165" t="s">
        <v>75</v>
      </c>
      <c r="K1" s="166" t="s">
        <v>81</v>
      </c>
      <c r="L1" s="166" t="s">
        <v>193</v>
      </c>
      <c r="M1" s="173" t="s">
        <v>82</v>
      </c>
      <c r="N1" s="165" t="s">
        <v>122</v>
      </c>
      <c r="O1" s="166" t="s">
        <v>81</v>
      </c>
      <c r="P1" s="166" t="s">
        <v>193</v>
      </c>
      <c r="Q1" s="173" t="s">
        <v>124</v>
      </c>
      <c r="R1" s="165" t="s">
        <v>123</v>
      </c>
      <c r="S1" s="166" t="s">
        <v>81</v>
      </c>
      <c r="T1" s="166" t="s">
        <v>193</v>
      </c>
      <c r="U1" s="165" t="s">
        <v>125</v>
      </c>
    </row>
    <row r="2" spans="1:24" s="70" customFormat="1" ht="15">
      <c r="A2" s="326" t="s">
        <v>298</v>
      </c>
      <c r="B2" s="326" t="s">
        <v>508</v>
      </c>
      <c r="C2" s="326">
        <v>705015105</v>
      </c>
      <c r="D2" s="326" t="s">
        <v>451</v>
      </c>
      <c r="E2" s="326">
        <v>43579</v>
      </c>
      <c r="F2" s="326">
        <v>43579</v>
      </c>
      <c r="G2" s="273">
        <f>E2-F2</f>
        <v>0</v>
      </c>
      <c r="H2" s="289">
        <f>ROUND(G2/E2,10)</f>
        <v>0</v>
      </c>
      <c r="I2" s="326">
        <v>3182.14</v>
      </c>
      <c r="J2" s="326">
        <v>3182.14</v>
      </c>
      <c r="K2" s="273">
        <f>I2-J2</f>
        <v>0</v>
      </c>
      <c r="L2" s="289">
        <f>ROUND(K2/I2,10)</f>
        <v>0</v>
      </c>
      <c r="M2" s="326">
        <v>0</v>
      </c>
      <c r="N2" s="326">
        <v>0</v>
      </c>
      <c r="O2" s="273">
        <f>M2-N2</f>
        <v>0</v>
      </c>
      <c r="P2" s="289" t="e">
        <f>ROUND(O2/M2,10)</f>
        <v>#DIV/0!</v>
      </c>
      <c r="Q2" s="326">
        <v>0</v>
      </c>
      <c r="R2" s="326">
        <v>0</v>
      </c>
      <c r="S2" s="273">
        <f>Q2-R2</f>
        <v>0</v>
      </c>
      <c r="T2" s="289" t="e">
        <f>ROUND(S2/Q2,10)</f>
        <v>#DIV/0!</v>
      </c>
      <c r="U2" s="165"/>
      <c r="V2" s="267"/>
      <c r="W2" s="267"/>
      <c r="X2" s="267"/>
    </row>
    <row r="3" spans="1:24" s="70" customFormat="1" ht="15">
      <c r="A3" s="326" t="s">
        <v>298</v>
      </c>
      <c r="B3" s="326" t="s">
        <v>509</v>
      </c>
      <c r="C3" s="326" t="s">
        <v>446</v>
      </c>
      <c r="D3" s="326" t="s">
        <v>447</v>
      </c>
      <c r="E3" s="326">
        <v>5497</v>
      </c>
      <c r="F3" s="326">
        <v>5497</v>
      </c>
      <c r="G3" s="273">
        <f t="shared" ref="G3" si="0">E3-F3</f>
        <v>0</v>
      </c>
      <c r="H3" s="289">
        <f t="shared" ref="H3" si="1">ROUND(G3/E3,10)</f>
        <v>0</v>
      </c>
      <c r="I3" s="326">
        <v>0</v>
      </c>
      <c r="J3" s="326">
        <v>0</v>
      </c>
      <c r="K3" s="273">
        <f t="shared" ref="K3" si="2">I3-J3</f>
        <v>0</v>
      </c>
      <c r="L3" s="289" t="e">
        <f t="shared" ref="L3" si="3">ROUND(K3/I3,10)</f>
        <v>#DIV/0!</v>
      </c>
      <c r="M3" s="326">
        <v>0</v>
      </c>
      <c r="N3" s="326">
        <v>0</v>
      </c>
      <c r="O3" s="273">
        <f t="shared" ref="O3:O50" si="4">M3-N3</f>
        <v>0</v>
      </c>
      <c r="P3" s="289" t="e">
        <f t="shared" ref="P3:P50" si="5">ROUND(O3/M3,10)</f>
        <v>#DIV/0!</v>
      </c>
      <c r="Q3" s="326">
        <v>0</v>
      </c>
      <c r="R3" s="326">
        <v>0</v>
      </c>
      <c r="S3" s="273">
        <f t="shared" ref="S3:S50" si="6">Q3-R3</f>
        <v>0</v>
      </c>
      <c r="T3" s="289" t="e">
        <f t="shared" ref="T3:T50" si="7">ROUND(S3/Q3,10)</f>
        <v>#DIV/0!</v>
      </c>
      <c r="U3" s="165"/>
    </row>
    <row r="4" spans="1:24" s="70" customFormat="1" ht="15">
      <c r="A4" s="326" t="s">
        <v>298</v>
      </c>
      <c r="B4" s="326" t="s">
        <v>509</v>
      </c>
      <c r="C4" s="326">
        <v>599933900</v>
      </c>
      <c r="D4" s="326" t="s">
        <v>452</v>
      </c>
      <c r="E4" s="326">
        <v>3050</v>
      </c>
      <c r="F4" s="326">
        <v>3050</v>
      </c>
      <c r="G4" s="273">
        <f t="shared" ref="G4:G5" si="8">E4-F4</f>
        <v>0</v>
      </c>
      <c r="H4" s="289">
        <f t="shared" ref="H4:H5" si="9">ROUND(G4/E4,10)</f>
        <v>0</v>
      </c>
      <c r="I4" s="326">
        <v>0</v>
      </c>
      <c r="J4" s="326">
        <v>0</v>
      </c>
      <c r="K4" s="273">
        <f t="shared" ref="K4:K20" si="10">I4-J4</f>
        <v>0</v>
      </c>
      <c r="L4" s="289" t="e">
        <f t="shared" ref="L4:L20" si="11">ROUND(K4/I4,10)</f>
        <v>#DIV/0!</v>
      </c>
      <c r="M4" s="326">
        <v>0</v>
      </c>
      <c r="N4" s="326">
        <v>0</v>
      </c>
      <c r="O4" s="273">
        <f t="shared" si="4"/>
        <v>0</v>
      </c>
      <c r="P4" s="289" t="e">
        <f t="shared" si="5"/>
        <v>#DIV/0!</v>
      </c>
      <c r="Q4" s="326">
        <v>0</v>
      </c>
      <c r="R4" s="326">
        <v>0</v>
      </c>
      <c r="S4" s="273">
        <f t="shared" si="6"/>
        <v>0</v>
      </c>
      <c r="T4" s="289" t="e">
        <f t="shared" si="7"/>
        <v>#DIV/0!</v>
      </c>
      <c r="U4" s="165"/>
    </row>
    <row r="5" spans="1:24" s="70" customFormat="1" ht="15">
      <c r="A5" s="326" t="s">
        <v>298</v>
      </c>
      <c r="B5" s="326" t="s">
        <v>509</v>
      </c>
      <c r="C5" s="326">
        <v>403187909</v>
      </c>
      <c r="D5" s="326" t="s">
        <v>454</v>
      </c>
      <c r="E5" s="326">
        <v>15175</v>
      </c>
      <c r="F5" s="326">
        <v>15175</v>
      </c>
      <c r="G5" s="273">
        <f t="shared" si="8"/>
        <v>0</v>
      </c>
      <c r="H5" s="289">
        <f t="shared" si="9"/>
        <v>0</v>
      </c>
      <c r="I5" s="326">
        <v>0</v>
      </c>
      <c r="J5" s="326">
        <v>0</v>
      </c>
      <c r="K5" s="273">
        <f t="shared" si="10"/>
        <v>0</v>
      </c>
      <c r="L5" s="289" t="e">
        <f t="shared" si="11"/>
        <v>#DIV/0!</v>
      </c>
      <c r="M5" s="326">
        <v>0</v>
      </c>
      <c r="N5" s="326">
        <v>0</v>
      </c>
      <c r="O5" s="273">
        <f t="shared" si="4"/>
        <v>0</v>
      </c>
      <c r="P5" s="289" t="e">
        <f t="shared" si="5"/>
        <v>#DIV/0!</v>
      </c>
      <c r="Q5" s="326">
        <v>0</v>
      </c>
      <c r="R5" s="326">
        <v>0</v>
      </c>
      <c r="S5" s="273">
        <f t="shared" si="6"/>
        <v>0</v>
      </c>
      <c r="T5" s="289" t="e">
        <f t="shared" si="7"/>
        <v>#DIV/0!</v>
      </c>
      <c r="U5" s="165"/>
    </row>
    <row r="6" spans="1:24" s="70" customFormat="1" ht="15">
      <c r="A6" s="326" t="s">
        <v>298</v>
      </c>
      <c r="B6" s="326" t="s">
        <v>510</v>
      </c>
      <c r="C6" s="326">
        <v>626986905</v>
      </c>
      <c r="D6" s="326" t="s">
        <v>457</v>
      </c>
      <c r="E6" s="326">
        <v>3500</v>
      </c>
      <c r="F6" s="326">
        <v>3500</v>
      </c>
      <c r="G6" s="273">
        <f t="shared" ref="G6:G19" si="12">E6-F6</f>
        <v>0</v>
      </c>
      <c r="H6" s="289">
        <f t="shared" ref="H6:H19" si="13">ROUND(G6/E6,10)</f>
        <v>0</v>
      </c>
      <c r="I6" s="326">
        <v>975.47</v>
      </c>
      <c r="J6" s="326">
        <v>975.47</v>
      </c>
      <c r="K6" s="273">
        <f t="shared" si="10"/>
        <v>0</v>
      </c>
      <c r="L6" s="289">
        <f t="shared" si="11"/>
        <v>0</v>
      </c>
      <c r="M6" s="326">
        <v>0</v>
      </c>
      <c r="N6" s="326">
        <v>0</v>
      </c>
      <c r="O6" s="273">
        <f t="shared" si="4"/>
        <v>0</v>
      </c>
      <c r="P6" s="289" t="e">
        <f t="shared" si="5"/>
        <v>#DIV/0!</v>
      </c>
      <c r="Q6" s="326">
        <v>13.74</v>
      </c>
      <c r="R6" s="326">
        <v>13.74</v>
      </c>
      <c r="S6" s="273">
        <f t="shared" si="6"/>
        <v>0</v>
      </c>
      <c r="T6" s="289">
        <f t="shared" si="7"/>
        <v>0</v>
      </c>
      <c r="U6" s="165"/>
    </row>
    <row r="7" spans="1:24" s="70" customFormat="1" ht="15">
      <c r="A7" s="326" t="s">
        <v>298</v>
      </c>
      <c r="B7" s="326" t="s">
        <v>510</v>
      </c>
      <c r="C7" s="326">
        <v>698604006</v>
      </c>
      <c r="D7" s="326" t="s">
        <v>459</v>
      </c>
      <c r="E7" s="326">
        <v>8000</v>
      </c>
      <c r="F7" s="326">
        <v>8000</v>
      </c>
      <c r="G7" s="273">
        <f t="shared" si="12"/>
        <v>0</v>
      </c>
      <c r="H7" s="289">
        <f t="shared" si="13"/>
        <v>0</v>
      </c>
      <c r="I7" s="326">
        <v>1954.06</v>
      </c>
      <c r="J7" s="326">
        <v>1954.06</v>
      </c>
      <c r="K7" s="273">
        <f t="shared" si="10"/>
        <v>0</v>
      </c>
      <c r="L7" s="289">
        <f t="shared" si="11"/>
        <v>0</v>
      </c>
      <c r="M7" s="326">
        <v>0</v>
      </c>
      <c r="N7" s="326">
        <v>0</v>
      </c>
      <c r="O7" s="273">
        <f t="shared" si="4"/>
        <v>0</v>
      </c>
      <c r="P7" s="289" t="e">
        <f t="shared" si="5"/>
        <v>#DIV/0!</v>
      </c>
      <c r="Q7" s="326">
        <v>5.52</v>
      </c>
      <c r="R7" s="326">
        <v>5.52</v>
      </c>
      <c r="S7" s="273">
        <f t="shared" si="6"/>
        <v>0</v>
      </c>
      <c r="T7" s="289">
        <f t="shared" si="7"/>
        <v>0</v>
      </c>
      <c r="U7" s="165"/>
    </row>
    <row r="8" spans="1:24" s="70" customFormat="1" ht="15">
      <c r="A8" s="326" t="s">
        <v>298</v>
      </c>
      <c r="B8" s="326" t="s">
        <v>508</v>
      </c>
      <c r="C8" s="326">
        <v>683715106</v>
      </c>
      <c r="D8" s="326" t="s">
        <v>461</v>
      </c>
      <c r="E8" s="326">
        <v>12400</v>
      </c>
      <c r="F8" s="326">
        <v>12400</v>
      </c>
      <c r="G8" s="273">
        <f t="shared" si="12"/>
        <v>0</v>
      </c>
      <c r="H8" s="289">
        <f t="shared" si="13"/>
        <v>0</v>
      </c>
      <c r="I8" s="326">
        <v>2165.04</v>
      </c>
      <c r="J8" s="326">
        <v>2165.04</v>
      </c>
      <c r="K8" s="273">
        <f t="shared" si="10"/>
        <v>0</v>
      </c>
      <c r="L8" s="289">
        <f t="shared" si="11"/>
        <v>0</v>
      </c>
      <c r="M8" s="326">
        <v>0</v>
      </c>
      <c r="N8" s="326">
        <v>0</v>
      </c>
      <c r="O8" s="273">
        <f t="shared" si="4"/>
        <v>0</v>
      </c>
      <c r="P8" s="289" t="e">
        <f t="shared" si="5"/>
        <v>#DIV/0!</v>
      </c>
      <c r="Q8" s="326">
        <v>0</v>
      </c>
      <c r="R8" s="326">
        <v>0</v>
      </c>
      <c r="S8" s="273">
        <f t="shared" si="6"/>
        <v>0</v>
      </c>
      <c r="T8" s="289" t="e">
        <f t="shared" si="7"/>
        <v>#DIV/0!</v>
      </c>
      <c r="U8" s="165"/>
    </row>
    <row r="9" spans="1:24" s="70" customFormat="1" ht="15">
      <c r="A9" s="326" t="s">
        <v>298</v>
      </c>
      <c r="B9" s="326" t="s">
        <v>509</v>
      </c>
      <c r="C9" s="326">
        <v>403197908</v>
      </c>
      <c r="D9" s="326" t="s">
        <v>381</v>
      </c>
      <c r="E9" s="326">
        <v>1495</v>
      </c>
      <c r="F9" s="326">
        <v>1495</v>
      </c>
      <c r="G9" s="273">
        <f t="shared" si="12"/>
        <v>0</v>
      </c>
      <c r="H9" s="289">
        <f t="shared" si="13"/>
        <v>0</v>
      </c>
      <c r="I9" s="326">
        <v>0</v>
      </c>
      <c r="J9" s="326">
        <v>0</v>
      </c>
      <c r="K9" s="273">
        <f t="shared" si="10"/>
        <v>0</v>
      </c>
      <c r="L9" s="289" t="e">
        <f t="shared" si="11"/>
        <v>#DIV/0!</v>
      </c>
      <c r="M9" s="326">
        <v>0</v>
      </c>
      <c r="N9" s="326">
        <v>0</v>
      </c>
      <c r="O9" s="273">
        <f t="shared" si="4"/>
        <v>0</v>
      </c>
      <c r="P9" s="289" t="e">
        <f t="shared" si="5"/>
        <v>#DIV/0!</v>
      </c>
      <c r="Q9" s="326">
        <v>0</v>
      </c>
      <c r="R9" s="326">
        <v>0</v>
      </c>
      <c r="S9" s="273">
        <f t="shared" si="6"/>
        <v>0</v>
      </c>
      <c r="T9" s="289" t="e">
        <f t="shared" si="7"/>
        <v>#DIV/0!</v>
      </c>
      <c r="U9" s="165"/>
    </row>
    <row r="10" spans="1:24" s="70" customFormat="1" ht="15">
      <c r="A10" s="326" t="s">
        <v>298</v>
      </c>
      <c r="B10" s="326" t="s">
        <v>509</v>
      </c>
      <c r="C10" s="326">
        <v>403197908</v>
      </c>
      <c r="D10" s="326" t="s">
        <v>381</v>
      </c>
      <c r="E10" s="326">
        <v>1930</v>
      </c>
      <c r="F10" s="326">
        <v>1930</v>
      </c>
      <c r="G10" s="273">
        <f t="shared" si="12"/>
        <v>0</v>
      </c>
      <c r="H10" s="289">
        <f t="shared" si="13"/>
        <v>0</v>
      </c>
      <c r="I10" s="326">
        <v>0</v>
      </c>
      <c r="J10" s="326">
        <v>0</v>
      </c>
      <c r="K10" s="273">
        <f t="shared" si="10"/>
        <v>0</v>
      </c>
      <c r="L10" s="289" t="e">
        <f t="shared" si="11"/>
        <v>#DIV/0!</v>
      </c>
      <c r="M10" s="326">
        <v>0</v>
      </c>
      <c r="N10" s="326">
        <v>0</v>
      </c>
      <c r="O10" s="273">
        <f t="shared" si="4"/>
        <v>0</v>
      </c>
      <c r="P10" s="289" t="e">
        <f t="shared" si="5"/>
        <v>#DIV/0!</v>
      </c>
      <c r="Q10" s="326">
        <v>0</v>
      </c>
      <c r="R10" s="326">
        <v>0</v>
      </c>
      <c r="S10" s="273">
        <f t="shared" si="6"/>
        <v>0</v>
      </c>
      <c r="T10" s="289" t="e">
        <f t="shared" si="7"/>
        <v>#DIV/0!</v>
      </c>
      <c r="U10" s="165"/>
    </row>
    <row r="11" spans="1:24" s="70" customFormat="1" ht="15">
      <c r="A11" s="326" t="s">
        <v>298</v>
      </c>
      <c r="B11" s="326" t="s">
        <v>509</v>
      </c>
      <c r="C11" s="326">
        <v>403197908</v>
      </c>
      <c r="D11" s="326" t="s">
        <v>381</v>
      </c>
      <c r="E11" s="326">
        <v>2330</v>
      </c>
      <c r="F11" s="326">
        <v>2330</v>
      </c>
      <c r="G11" s="273">
        <f t="shared" si="12"/>
        <v>0</v>
      </c>
      <c r="H11" s="289">
        <f t="shared" si="13"/>
        <v>0</v>
      </c>
      <c r="I11" s="326">
        <v>0</v>
      </c>
      <c r="J11" s="326">
        <v>0</v>
      </c>
      <c r="K11" s="273">
        <f t="shared" si="10"/>
        <v>0</v>
      </c>
      <c r="L11" s="289" t="e">
        <f t="shared" si="11"/>
        <v>#DIV/0!</v>
      </c>
      <c r="M11" s="326">
        <v>0</v>
      </c>
      <c r="N11" s="326">
        <v>0</v>
      </c>
      <c r="O11" s="273">
        <f t="shared" si="4"/>
        <v>0</v>
      </c>
      <c r="P11" s="289" t="e">
        <f t="shared" si="5"/>
        <v>#DIV/0!</v>
      </c>
      <c r="Q11" s="326">
        <v>0</v>
      </c>
      <c r="R11" s="326">
        <v>0</v>
      </c>
      <c r="S11" s="273">
        <f t="shared" si="6"/>
        <v>0</v>
      </c>
      <c r="T11" s="289" t="e">
        <f t="shared" si="7"/>
        <v>#DIV/0!</v>
      </c>
      <c r="U11" s="165"/>
    </row>
    <row r="12" spans="1:24" s="70" customFormat="1" ht="15">
      <c r="A12" s="326" t="s">
        <v>298</v>
      </c>
      <c r="B12" s="326" t="s">
        <v>509</v>
      </c>
      <c r="C12" s="326">
        <v>474184900</v>
      </c>
      <c r="D12" s="326" t="s">
        <v>387</v>
      </c>
      <c r="E12" s="326">
        <v>3329</v>
      </c>
      <c r="F12" s="326">
        <v>3329</v>
      </c>
      <c r="G12" s="273">
        <f t="shared" si="12"/>
        <v>0</v>
      </c>
      <c r="H12" s="289">
        <f t="shared" si="13"/>
        <v>0</v>
      </c>
      <c r="I12" s="326">
        <v>0</v>
      </c>
      <c r="J12" s="326">
        <v>0</v>
      </c>
      <c r="K12" s="273">
        <f t="shared" si="10"/>
        <v>0</v>
      </c>
      <c r="L12" s="289" t="e">
        <f t="shared" si="11"/>
        <v>#DIV/0!</v>
      </c>
      <c r="M12" s="326">
        <v>0</v>
      </c>
      <c r="N12" s="326">
        <v>0</v>
      </c>
      <c r="O12" s="273">
        <f t="shared" si="4"/>
        <v>0</v>
      </c>
      <c r="P12" s="289" t="e">
        <f t="shared" si="5"/>
        <v>#DIV/0!</v>
      </c>
      <c r="Q12" s="326">
        <v>0</v>
      </c>
      <c r="R12" s="326">
        <v>0</v>
      </c>
      <c r="S12" s="273">
        <f t="shared" si="6"/>
        <v>0</v>
      </c>
      <c r="T12" s="289" t="e">
        <f t="shared" si="7"/>
        <v>#DIV/0!</v>
      </c>
      <c r="U12" s="165"/>
    </row>
    <row r="13" spans="1:24" s="70" customFormat="1" ht="15">
      <c r="A13" s="326" t="s">
        <v>298</v>
      </c>
      <c r="B13" s="326" t="s">
        <v>509</v>
      </c>
      <c r="C13" s="326">
        <v>474184900</v>
      </c>
      <c r="D13" s="326" t="s">
        <v>387</v>
      </c>
      <c r="E13" s="326">
        <v>4299</v>
      </c>
      <c r="F13" s="326">
        <v>4299</v>
      </c>
      <c r="G13" s="273">
        <f t="shared" si="12"/>
        <v>0</v>
      </c>
      <c r="H13" s="289">
        <f t="shared" si="13"/>
        <v>0</v>
      </c>
      <c r="I13" s="326">
        <v>0</v>
      </c>
      <c r="J13" s="326">
        <v>0</v>
      </c>
      <c r="K13" s="273">
        <f t="shared" si="10"/>
        <v>0</v>
      </c>
      <c r="L13" s="289" t="e">
        <f t="shared" si="11"/>
        <v>#DIV/0!</v>
      </c>
      <c r="M13" s="326">
        <v>0</v>
      </c>
      <c r="N13" s="326">
        <v>0</v>
      </c>
      <c r="O13" s="273">
        <f t="shared" si="4"/>
        <v>0</v>
      </c>
      <c r="P13" s="289" t="e">
        <f t="shared" si="5"/>
        <v>#DIV/0!</v>
      </c>
      <c r="Q13" s="326">
        <v>0</v>
      </c>
      <c r="R13" s="326">
        <v>0</v>
      </c>
      <c r="S13" s="273">
        <f t="shared" si="6"/>
        <v>0</v>
      </c>
      <c r="T13" s="289" t="e">
        <f t="shared" si="7"/>
        <v>#DIV/0!</v>
      </c>
      <c r="U13" s="165"/>
    </row>
    <row r="14" spans="1:24" s="70" customFormat="1" ht="15">
      <c r="A14" s="326" t="s">
        <v>298</v>
      </c>
      <c r="B14" s="326" t="s">
        <v>509</v>
      </c>
      <c r="C14" s="326">
        <v>474184900</v>
      </c>
      <c r="D14" s="326" t="s">
        <v>387</v>
      </c>
      <c r="E14" s="326">
        <v>5099</v>
      </c>
      <c r="F14" s="326">
        <v>5099</v>
      </c>
      <c r="G14" s="273">
        <f t="shared" si="12"/>
        <v>0</v>
      </c>
      <c r="H14" s="289">
        <f t="shared" si="13"/>
        <v>0</v>
      </c>
      <c r="I14" s="326">
        <v>0</v>
      </c>
      <c r="J14" s="326">
        <v>0</v>
      </c>
      <c r="K14" s="273">
        <f t="shared" si="10"/>
        <v>0</v>
      </c>
      <c r="L14" s="289" t="e">
        <f t="shared" si="11"/>
        <v>#DIV/0!</v>
      </c>
      <c r="M14" s="326">
        <v>0</v>
      </c>
      <c r="N14" s="326">
        <v>0</v>
      </c>
      <c r="O14" s="273">
        <f t="shared" si="4"/>
        <v>0</v>
      </c>
      <c r="P14" s="289" t="e">
        <f t="shared" si="5"/>
        <v>#DIV/0!</v>
      </c>
      <c r="Q14" s="326">
        <v>0</v>
      </c>
      <c r="R14" s="326">
        <v>0</v>
      </c>
      <c r="S14" s="273">
        <f t="shared" si="6"/>
        <v>0</v>
      </c>
      <c r="T14" s="289" t="e">
        <f t="shared" si="7"/>
        <v>#DIV/0!</v>
      </c>
      <c r="U14" s="165"/>
    </row>
    <row r="15" spans="1:24" s="70" customFormat="1" ht="15">
      <c r="A15" s="326" t="s">
        <v>298</v>
      </c>
      <c r="B15" s="326" t="s">
        <v>509</v>
      </c>
      <c r="C15" s="326">
        <v>533004909</v>
      </c>
      <c r="D15" s="326" t="s">
        <v>462</v>
      </c>
      <c r="E15" s="326">
        <v>4379</v>
      </c>
      <c r="F15" s="326">
        <v>4379</v>
      </c>
      <c r="G15" s="273">
        <f t="shared" si="12"/>
        <v>0</v>
      </c>
      <c r="H15" s="289">
        <f t="shared" si="13"/>
        <v>0</v>
      </c>
      <c r="I15" s="326">
        <v>0</v>
      </c>
      <c r="J15" s="326">
        <v>0</v>
      </c>
      <c r="K15" s="273">
        <f t="shared" si="10"/>
        <v>0</v>
      </c>
      <c r="L15" s="289" t="e">
        <f t="shared" si="11"/>
        <v>#DIV/0!</v>
      </c>
      <c r="M15" s="326">
        <v>0</v>
      </c>
      <c r="N15" s="326">
        <v>0</v>
      </c>
      <c r="O15" s="273">
        <f t="shared" si="4"/>
        <v>0</v>
      </c>
      <c r="P15" s="289" t="e">
        <f t="shared" si="5"/>
        <v>#DIV/0!</v>
      </c>
      <c r="Q15" s="326">
        <v>0</v>
      </c>
      <c r="R15" s="326">
        <v>0</v>
      </c>
      <c r="S15" s="273">
        <f t="shared" si="6"/>
        <v>0</v>
      </c>
      <c r="T15" s="289" t="e">
        <f t="shared" si="7"/>
        <v>#DIV/0!</v>
      </c>
      <c r="U15" s="165"/>
    </row>
    <row r="16" spans="1:24" s="70" customFormat="1" ht="15">
      <c r="A16" s="326" t="s">
        <v>298</v>
      </c>
      <c r="B16" s="326" t="s">
        <v>509</v>
      </c>
      <c r="C16" s="326">
        <v>533004909</v>
      </c>
      <c r="D16" s="326" t="s">
        <v>462</v>
      </c>
      <c r="E16" s="326">
        <v>6807</v>
      </c>
      <c r="F16" s="326">
        <v>6807</v>
      </c>
      <c r="G16" s="273">
        <f t="shared" si="12"/>
        <v>0</v>
      </c>
      <c r="H16" s="289">
        <f t="shared" si="13"/>
        <v>0</v>
      </c>
      <c r="I16" s="326">
        <v>0</v>
      </c>
      <c r="J16" s="326">
        <v>0</v>
      </c>
      <c r="K16" s="273">
        <f t="shared" si="10"/>
        <v>0</v>
      </c>
      <c r="L16" s="289" t="e">
        <f t="shared" si="11"/>
        <v>#DIV/0!</v>
      </c>
      <c r="M16" s="326">
        <v>0</v>
      </c>
      <c r="N16" s="326">
        <v>0</v>
      </c>
      <c r="O16" s="273">
        <f t="shared" si="4"/>
        <v>0</v>
      </c>
      <c r="P16" s="289" t="e">
        <f t="shared" si="5"/>
        <v>#DIV/0!</v>
      </c>
      <c r="Q16" s="326">
        <v>0</v>
      </c>
      <c r="R16" s="326">
        <v>0</v>
      </c>
      <c r="S16" s="273">
        <f t="shared" si="6"/>
        <v>0</v>
      </c>
      <c r="T16" s="289" t="e">
        <f t="shared" si="7"/>
        <v>#DIV/0!</v>
      </c>
      <c r="U16" s="165"/>
    </row>
    <row r="17" spans="1:21" s="70" customFormat="1" ht="15">
      <c r="A17" s="326" t="s">
        <v>298</v>
      </c>
      <c r="B17" s="326" t="s">
        <v>509</v>
      </c>
      <c r="C17" s="326">
        <v>545831901</v>
      </c>
      <c r="D17" s="326" t="s">
        <v>384</v>
      </c>
      <c r="E17" s="326">
        <v>6185</v>
      </c>
      <c r="F17" s="326">
        <v>6185</v>
      </c>
      <c r="G17" s="273">
        <f t="shared" si="12"/>
        <v>0</v>
      </c>
      <c r="H17" s="289">
        <f t="shared" si="13"/>
        <v>0</v>
      </c>
      <c r="I17" s="326">
        <v>0</v>
      </c>
      <c r="J17" s="326">
        <v>0</v>
      </c>
      <c r="K17" s="273">
        <f t="shared" si="10"/>
        <v>0</v>
      </c>
      <c r="L17" s="289" t="e">
        <f t="shared" si="11"/>
        <v>#DIV/0!</v>
      </c>
      <c r="M17" s="326">
        <v>0</v>
      </c>
      <c r="N17" s="326">
        <v>0</v>
      </c>
      <c r="O17" s="273">
        <f t="shared" si="4"/>
        <v>0</v>
      </c>
      <c r="P17" s="289" t="e">
        <f t="shared" si="5"/>
        <v>#DIV/0!</v>
      </c>
      <c r="Q17" s="326">
        <v>0</v>
      </c>
      <c r="R17" s="326">
        <v>0</v>
      </c>
      <c r="S17" s="273">
        <f t="shared" si="6"/>
        <v>0</v>
      </c>
      <c r="T17" s="289" t="e">
        <f t="shared" si="7"/>
        <v>#DIV/0!</v>
      </c>
      <c r="U17" s="165"/>
    </row>
    <row r="18" spans="1:21" s="70" customFormat="1" ht="15">
      <c r="A18" s="326" t="s">
        <v>298</v>
      </c>
      <c r="B18" s="326" t="s">
        <v>509</v>
      </c>
      <c r="C18" s="326">
        <v>575035902</v>
      </c>
      <c r="D18" s="326" t="s">
        <v>511</v>
      </c>
      <c r="E18" s="326">
        <v>16586</v>
      </c>
      <c r="F18" s="326">
        <v>16586</v>
      </c>
      <c r="G18" s="273">
        <f t="shared" si="12"/>
        <v>0</v>
      </c>
      <c r="H18" s="289">
        <f t="shared" si="13"/>
        <v>0</v>
      </c>
      <c r="I18" s="326">
        <v>0</v>
      </c>
      <c r="J18" s="326">
        <v>0</v>
      </c>
      <c r="K18" s="273">
        <f t="shared" si="10"/>
        <v>0</v>
      </c>
      <c r="L18" s="289" t="e">
        <f t="shared" si="11"/>
        <v>#DIV/0!</v>
      </c>
      <c r="M18" s="326">
        <v>0</v>
      </c>
      <c r="N18" s="326">
        <v>0</v>
      </c>
      <c r="O18" s="273">
        <f t="shared" si="4"/>
        <v>0</v>
      </c>
      <c r="P18" s="289" t="e">
        <f t="shared" si="5"/>
        <v>#DIV/0!</v>
      </c>
      <c r="Q18" s="326">
        <v>0</v>
      </c>
      <c r="R18" s="326">
        <v>0</v>
      </c>
      <c r="S18" s="273">
        <f t="shared" si="6"/>
        <v>0</v>
      </c>
      <c r="T18" s="289" t="e">
        <f t="shared" si="7"/>
        <v>#DIV/0!</v>
      </c>
      <c r="U18" s="165"/>
    </row>
    <row r="19" spans="1:21" s="70" customFormat="1" ht="15">
      <c r="A19" s="326" t="s">
        <v>298</v>
      </c>
      <c r="B19" s="326" t="s">
        <v>509</v>
      </c>
      <c r="C19" s="326">
        <v>575035902</v>
      </c>
      <c r="D19" s="326" t="s">
        <v>511</v>
      </c>
      <c r="E19" s="326">
        <v>16586</v>
      </c>
      <c r="F19" s="326">
        <v>16586</v>
      </c>
      <c r="G19" s="273">
        <f t="shared" si="12"/>
        <v>0</v>
      </c>
      <c r="H19" s="289">
        <f t="shared" si="13"/>
        <v>0</v>
      </c>
      <c r="I19" s="326">
        <v>0</v>
      </c>
      <c r="J19" s="326">
        <v>0</v>
      </c>
      <c r="K19" s="273">
        <f t="shared" si="10"/>
        <v>0</v>
      </c>
      <c r="L19" s="289" t="e">
        <f t="shared" si="11"/>
        <v>#DIV/0!</v>
      </c>
      <c r="M19" s="326">
        <v>0</v>
      </c>
      <c r="N19" s="326">
        <v>0</v>
      </c>
      <c r="O19" s="273">
        <f t="shared" si="4"/>
        <v>0</v>
      </c>
      <c r="P19" s="289" t="e">
        <f t="shared" si="5"/>
        <v>#DIV/0!</v>
      </c>
      <c r="Q19" s="326">
        <v>0</v>
      </c>
      <c r="R19" s="326">
        <v>0</v>
      </c>
      <c r="S19" s="273">
        <f t="shared" si="6"/>
        <v>0</v>
      </c>
      <c r="T19" s="289" t="e">
        <f t="shared" si="7"/>
        <v>#DIV/0!</v>
      </c>
      <c r="U19" s="165"/>
    </row>
    <row r="20" spans="1:21" s="70" customFormat="1" ht="15">
      <c r="A20" s="326" t="s">
        <v>298</v>
      </c>
      <c r="B20" s="326" t="s">
        <v>509</v>
      </c>
      <c r="C20" s="326">
        <v>575035902</v>
      </c>
      <c r="D20" s="326" t="s">
        <v>511</v>
      </c>
      <c r="E20" s="326">
        <v>21421</v>
      </c>
      <c r="F20" s="326">
        <v>21421</v>
      </c>
      <c r="G20" s="273">
        <f t="shared" ref="G20" si="14">E20-F20</f>
        <v>0</v>
      </c>
      <c r="H20" s="289">
        <f t="shared" ref="H20" si="15">ROUND(G20/E20,10)</f>
        <v>0</v>
      </c>
      <c r="I20" s="326">
        <v>0</v>
      </c>
      <c r="J20" s="326">
        <v>0</v>
      </c>
      <c r="K20" s="273">
        <f t="shared" si="10"/>
        <v>0</v>
      </c>
      <c r="L20" s="289" t="e">
        <f t="shared" si="11"/>
        <v>#DIV/0!</v>
      </c>
      <c r="M20" s="326">
        <v>0</v>
      </c>
      <c r="N20" s="326">
        <v>0</v>
      </c>
      <c r="O20" s="273">
        <f t="shared" si="4"/>
        <v>0</v>
      </c>
      <c r="P20" s="289" t="e">
        <f t="shared" si="5"/>
        <v>#DIV/0!</v>
      </c>
      <c r="Q20" s="326">
        <v>0</v>
      </c>
      <c r="R20" s="326">
        <v>0</v>
      </c>
      <c r="S20" s="273">
        <f t="shared" si="6"/>
        <v>0</v>
      </c>
      <c r="T20" s="289" t="e">
        <f t="shared" si="7"/>
        <v>#DIV/0!</v>
      </c>
      <c r="U20" s="165"/>
    </row>
    <row r="21" spans="1:21" s="70" customFormat="1" ht="15">
      <c r="A21" s="326" t="s">
        <v>298</v>
      </c>
      <c r="B21" s="326" t="s">
        <v>509</v>
      </c>
      <c r="C21" s="326">
        <v>588950907</v>
      </c>
      <c r="D21" s="326" t="s">
        <v>386</v>
      </c>
      <c r="E21" s="326">
        <v>26729</v>
      </c>
      <c r="F21" s="326">
        <v>26729</v>
      </c>
      <c r="G21" s="273">
        <f t="shared" ref="G21:G50" si="16">E21-F21</f>
        <v>0</v>
      </c>
      <c r="H21" s="289">
        <f t="shared" ref="H21:H50" si="17">ROUND(G21/E21,10)</f>
        <v>0</v>
      </c>
      <c r="I21" s="326">
        <v>0</v>
      </c>
      <c r="J21" s="326">
        <v>0</v>
      </c>
      <c r="K21" s="273">
        <f t="shared" ref="K21:K50" si="18">I21-J21</f>
        <v>0</v>
      </c>
      <c r="L21" s="289" t="e">
        <f t="shared" ref="L21:L50" si="19">ROUND(K21/I21,10)</f>
        <v>#DIV/0!</v>
      </c>
      <c r="M21" s="326">
        <v>0</v>
      </c>
      <c r="N21" s="326">
        <v>0</v>
      </c>
      <c r="O21" s="273">
        <f t="shared" si="4"/>
        <v>0</v>
      </c>
      <c r="P21" s="289" t="e">
        <f t="shared" si="5"/>
        <v>#DIV/0!</v>
      </c>
      <c r="Q21" s="326">
        <v>0</v>
      </c>
      <c r="R21" s="326">
        <v>0</v>
      </c>
      <c r="S21" s="273">
        <f t="shared" si="6"/>
        <v>0</v>
      </c>
      <c r="T21" s="289" t="e">
        <f t="shared" si="7"/>
        <v>#DIV/0!</v>
      </c>
      <c r="U21" s="165"/>
    </row>
    <row r="22" spans="1:21" s="70" customFormat="1" ht="15">
      <c r="A22" s="326" t="s">
        <v>298</v>
      </c>
      <c r="B22" s="326" t="s">
        <v>508</v>
      </c>
      <c r="C22" s="326">
        <v>861012102</v>
      </c>
      <c r="D22" s="326" t="s">
        <v>512</v>
      </c>
      <c r="E22" s="326">
        <v>24600</v>
      </c>
      <c r="F22" s="326">
        <v>24600</v>
      </c>
      <c r="G22" s="273">
        <f t="shared" si="16"/>
        <v>0</v>
      </c>
      <c r="H22" s="289">
        <f t="shared" si="17"/>
        <v>0</v>
      </c>
      <c r="I22" s="326">
        <v>0</v>
      </c>
      <c r="J22" s="326">
        <v>0</v>
      </c>
      <c r="K22" s="273">
        <f t="shared" si="18"/>
        <v>0</v>
      </c>
      <c r="L22" s="289" t="e">
        <f t="shared" si="19"/>
        <v>#DIV/0!</v>
      </c>
      <c r="M22" s="326">
        <v>0</v>
      </c>
      <c r="N22" s="326">
        <v>0</v>
      </c>
      <c r="O22" s="273">
        <f t="shared" si="4"/>
        <v>0</v>
      </c>
      <c r="P22" s="289" t="e">
        <f t="shared" si="5"/>
        <v>#DIV/0!</v>
      </c>
      <c r="Q22" s="326">
        <v>0</v>
      </c>
      <c r="R22" s="326">
        <v>0</v>
      </c>
      <c r="S22" s="273">
        <f t="shared" si="6"/>
        <v>0</v>
      </c>
      <c r="T22" s="289" t="e">
        <f t="shared" si="7"/>
        <v>#DIV/0!</v>
      </c>
      <c r="U22" s="165"/>
    </row>
    <row r="23" spans="1:21" s="70" customFormat="1" ht="15">
      <c r="A23" s="326" t="s">
        <v>298</v>
      </c>
      <c r="B23" s="326" t="s">
        <v>508</v>
      </c>
      <c r="C23" s="326">
        <v>861012102</v>
      </c>
      <c r="D23" s="326" t="s">
        <v>512</v>
      </c>
      <c r="E23" s="326">
        <v>24600</v>
      </c>
      <c r="F23" s="326">
        <v>24600</v>
      </c>
      <c r="G23" s="273">
        <f t="shared" si="16"/>
        <v>0</v>
      </c>
      <c r="H23" s="289">
        <f t="shared" si="17"/>
        <v>0</v>
      </c>
      <c r="I23" s="326">
        <v>0</v>
      </c>
      <c r="J23" s="326">
        <v>0</v>
      </c>
      <c r="K23" s="273">
        <f t="shared" si="18"/>
        <v>0</v>
      </c>
      <c r="L23" s="289" t="e">
        <f t="shared" si="19"/>
        <v>#DIV/0!</v>
      </c>
      <c r="M23" s="326">
        <v>0</v>
      </c>
      <c r="N23" s="326">
        <v>0</v>
      </c>
      <c r="O23" s="273">
        <f t="shared" si="4"/>
        <v>0</v>
      </c>
      <c r="P23" s="289" t="e">
        <f t="shared" si="5"/>
        <v>#DIV/0!</v>
      </c>
      <c r="Q23" s="326">
        <v>0</v>
      </c>
      <c r="R23" s="326">
        <v>0</v>
      </c>
      <c r="S23" s="273">
        <f t="shared" si="6"/>
        <v>0</v>
      </c>
      <c r="T23" s="289" t="e">
        <f t="shared" si="7"/>
        <v>#DIV/0!</v>
      </c>
      <c r="U23" s="165"/>
    </row>
    <row r="24" spans="1:21" s="70" customFormat="1" ht="15">
      <c r="A24" s="326" t="s">
        <v>298</v>
      </c>
      <c r="B24" s="326" t="s">
        <v>508</v>
      </c>
      <c r="C24" s="326">
        <v>861012102</v>
      </c>
      <c r="D24" s="326" t="s">
        <v>512</v>
      </c>
      <c r="E24" s="326">
        <v>31600</v>
      </c>
      <c r="F24" s="326">
        <v>31600</v>
      </c>
      <c r="G24" s="273">
        <f t="shared" si="16"/>
        <v>0</v>
      </c>
      <c r="H24" s="289">
        <f t="shared" si="17"/>
        <v>0</v>
      </c>
      <c r="I24" s="326">
        <v>0</v>
      </c>
      <c r="J24" s="326">
        <v>0</v>
      </c>
      <c r="K24" s="273">
        <f t="shared" si="18"/>
        <v>0</v>
      </c>
      <c r="L24" s="289" t="e">
        <f t="shared" si="19"/>
        <v>#DIV/0!</v>
      </c>
      <c r="M24" s="326">
        <v>0</v>
      </c>
      <c r="N24" s="326">
        <v>0</v>
      </c>
      <c r="O24" s="273">
        <f t="shared" si="4"/>
        <v>0</v>
      </c>
      <c r="P24" s="289" t="e">
        <f t="shared" si="5"/>
        <v>#DIV/0!</v>
      </c>
      <c r="Q24" s="326">
        <v>0</v>
      </c>
      <c r="R24" s="326">
        <v>0</v>
      </c>
      <c r="S24" s="273">
        <f t="shared" si="6"/>
        <v>0</v>
      </c>
      <c r="T24" s="289" t="e">
        <f t="shared" si="7"/>
        <v>#DIV/0!</v>
      </c>
      <c r="U24" s="165"/>
    </row>
    <row r="25" spans="1:21" s="70" customFormat="1" ht="15">
      <c r="A25" s="326" t="s">
        <v>298</v>
      </c>
      <c r="B25" s="326" t="s">
        <v>508</v>
      </c>
      <c r="C25" s="326">
        <v>861012102</v>
      </c>
      <c r="D25" s="326" t="s">
        <v>512</v>
      </c>
      <c r="E25" s="326">
        <v>31600</v>
      </c>
      <c r="F25" s="326">
        <v>31600</v>
      </c>
      <c r="G25" s="273">
        <f t="shared" si="16"/>
        <v>0</v>
      </c>
      <c r="H25" s="289">
        <f t="shared" si="17"/>
        <v>0</v>
      </c>
      <c r="I25" s="326">
        <v>0</v>
      </c>
      <c r="J25" s="326">
        <v>0</v>
      </c>
      <c r="K25" s="273">
        <f t="shared" si="18"/>
        <v>0</v>
      </c>
      <c r="L25" s="289" t="e">
        <f t="shared" si="19"/>
        <v>#DIV/0!</v>
      </c>
      <c r="M25" s="326">
        <v>0</v>
      </c>
      <c r="N25" s="326">
        <v>0</v>
      </c>
      <c r="O25" s="273">
        <f t="shared" si="4"/>
        <v>0</v>
      </c>
      <c r="P25" s="289" t="e">
        <f t="shared" si="5"/>
        <v>#DIV/0!</v>
      </c>
      <c r="Q25" s="326">
        <v>0</v>
      </c>
      <c r="R25" s="326">
        <v>0</v>
      </c>
      <c r="S25" s="273">
        <f t="shared" si="6"/>
        <v>0</v>
      </c>
      <c r="T25" s="289" t="e">
        <f t="shared" si="7"/>
        <v>#DIV/0!</v>
      </c>
      <c r="U25" s="165"/>
    </row>
    <row r="26" spans="1:21" s="70" customFormat="1" ht="15">
      <c r="A26" s="326" t="s">
        <v>298</v>
      </c>
      <c r="B26" s="326" t="s">
        <v>508</v>
      </c>
      <c r="C26" s="326">
        <v>861012102</v>
      </c>
      <c r="D26" s="326" t="s">
        <v>512</v>
      </c>
      <c r="E26" s="326">
        <v>31600</v>
      </c>
      <c r="F26" s="326">
        <v>31600</v>
      </c>
      <c r="G26" s="273">
        <f t="shared" si="16"/>
        <v>0</v>
      </c>
      <c r="H26" s="289">
        <f t="shared" si="17"/>
        <v>0</v>
      </c>
      <c r="I26" s="326">
        <v>0</v>
      </c>
      <c r="J26" s="326">
        <v>0</v>
      </c>
      <c r="K26" s="273">
        <f t="shared" si="18"/>
        <v>0</v>
      </c>
      <c r="L26" s="289" t="e">
        <f t="shared" si="19"/>
        <v>#DIV/0!</v>
      </c>
      <c r="M26" s="326">
        <v>0</v>
      </c>
      <c r="N26" s="326">
        <v>0</v>
      </c>
      <c r="O26" s="273">
        <f t="shared" si="4"/>
        <v>0</v>
      </c>
      <c r="P26" s="289" t="e">
        <f t="shared" si="5"/>
        <v>#DIV/0!</v>
      </c>
      <c r="Q26" s="326">
        <v>0</v>
      </c>
      <c r="R26" s="326">
        <v>0</v>
      </c>
      <c r="S26" s="273">
        <f t="shared" si="6"/>
        <v>0</v>
      </c>
      <c r="T26" s="289" t="e">
        <f t="shared" si="7"/>
        <v>#DIV/0!</v>
      </c>
      <c r="U26" s="165"/>
    </row>
    <row r="27" spans="1:21" s="70" customFormat="1" ht="15">
      <c r="A27" s="326" t="s">
        <v>298</v>
      </c>
      <c r="B27" s="326" t="s">
        <v>508</v>
      </c>
      <c r="C27" s="326">
        <v>861012102</v>
      </c>
      <c r="D27" s="326" t="s">
        <v>512</v>
      </c>
      <c r="E27" s="326">
        <v>31600</v>
      </c>
      <c r="F27" s="326">
        <v>31600</v>
      </c>
      <c r="G27" s="273">
        <f t="shared" si="16"/>
        <v>0</v>
      </c>
      <c r="H27" s="289">
        <f t="shared" si="17"/>
        <v>0</v>
      </c>
      <c r="I27" s="326">
        <v>0</v>
      </c>
      <c r="J27" s="326">
        <v>0</v>
      </c>
      <c r="K27" s="273">
        <f t="shared" si="18"/>
        <v>0</v>
      </c>
      <c r="L27" s="289" t="e">
        <f t="shared" si="19"/>
        <v>#DIV/0!</v>
      </c>
      <c r="M27" s="326">
        <v>0</v>
      </c>
      <c r="N27" s="326">
        <v>0</v>
      </c>
      <c r="O27" s="273">
        <f t="shared" si="4"/>
        <v>0</v>
      </c>
      <c r="P27" s="289" t="e">
        <f t="shared" si="5"/>
        <v>#DIV/0!</v>
      </c>
      <c r="Q27" s="326">
        <v>0</v>
      </c>
      <c r="R27" s="326">
        <v>0</v>
      </c>
      <c r="S27" s="273">
        <f t="shared" si="6"/>
        <v>0</v>
      </c>
      <c r="T27" s="289" t="e">
        <f t="shared" si="7"/>
        <v>#DIV/0!</v>
      </c>
      <c r="U27" s="165"/>
    </row>
    <row r="28" spans="1:21" s="70" customFormat="1" ht="15">
      <c r="A28" s="326" t="s">
        <v>298</v>
      </c>
      <c r="B28" s="326" t="s">
        <v>508</v>
      </c>
      <c r="C28" s="326">
        <v>67901108</v>
      </c>
      <c r="D28" s="326" t="s">
        <v>468</v>
      </c>
      <c r="E28" s="326">
        <v>25737</v>
      </c>
      <c r="F28" s="326">
        <v>25737</v>
      </c>
      <c r="G28" s="273">
        <f t="shared" si="16"/>
        <v>0</v>
      </c>
      <c r="H28" s="289">
        <f t="shared" si="17"/>
        <v>0</v>
      </c>
      <c r="I28" s="326">
        <v>1029.48</v>
      </c>
      <c r="J28" s="326">
        <v>1029.48</v>
      </c>
      <c r="K28" s="273">
        <f t="shared" si="18"/>
        <v>0</v>
      </c>
      <c r="L28" s="289">
        <f t="shared" si="19"/>
        <v>0</v>
      </c>
      <c r="M28" s="326">
        <v>0</v>
      </c>
      <c r="N28" s="326">
        <v>0</v>
      </c>
      <c r="O28" s="273">
        <f t="shared" si="4"/>
        <v>0</v>
      </c>
      <c r="P28" s="289" t="e">
        <f t="shared" si="5"/>
        <v>#DIV/0!</v>
      </c>
      <c r="Q28" s="326">
        <v>0</v>
      </c>
      <c r="R28" s="326">
        <v>0</v>
      </c>
      <c r="S28" s="273">
        <f t="shared" si="6"/>
        <v>0</v>
      </c>
      <c r="T28" s="289" t="e">
        <f t="shared" si="7"/>
        <v>#DIV/0!</v>
      </c>
      <c r="U28" s="165"/>
    </row>
    <row r="29" spans="1:21" s="70" customFormat="1" ht="15">
      <c r="A29" s="326" t="s">
        <v>298</v>
      </c>
      <c r="B29" s="326" t="s">
        <v>508</v>
      </c>
      <c r="C29" s="326">
        <v>803054204</v>
      </c>
      <c r="D29" s="326" t="s">
        <v>470</v>
      </c>
      <c r="E29" s="326">
        <v>3900</v>
      </c>
      <c r="F29" s="326">
        <v>3900</v>
      </c>
      <c r="G29" s="273">
        <f t="shared" si="16"/>
        <v>0</v>
      </c>
      <c r="H29" s="289">
        <f t="shared" si="17"/>
        <v>0</v>
      </c>
      <c r="I29" s="326">
        <v>0</v>
      </c>
      <c r="J29" s="326">
        <v>0</v>
      </c>
      <c r="K29" s="273">
        <f t="shared" si="18"/>
        <v>0</v>
      </c>
      <c r="L29" s="289" t="e">
        <f t="shared" si="19"/>
        <v>#DIV/0!</v>
      </c>
      <c r="M29" s="326">
        <v>0</v>
      </c>
      <c r="N29" s="326">
        <v>0</v>
      </c>
      <c r="O29" s="273">
        <f t="shared" si="4"/>
        <v>0</v>
      </c>
      <c r="P29" s="289" t="e">
        <f t="shared" si="5"/>
        <v>#DIV/0!</v>
      </c>
      <c r="Q29" s="326">
        <v>0</v>
      </c>
      <c r="R29" s="326">
        <v>0</v>
      </c>
      <c r="S29" s="273">
        <f t="shared" si="6"/>
        <v>0</v>
      </c>
      <c r="T29" s="289" t="e">
        <f t="shared" si="7"/>
        <v>#DIV/0!</v>
      </c>
      <c r="U29" s="165"/>
    </row>
    <row r="30" spans="1:21" s="70" customFormat="1" ht="15">
      <c r="A30" s="326" t="s">
        <v>298</v>
      </c>
      <c r="B30" s="326" t="s">
        <v>508</v>
      </c>
      <c r="C30" s="326">
        <v>803054204</v>
      </c>
      <c r="D30" s="326" t="s">
        <v>470</v>
      </c>
      <c r="E30" s="326">
        <v>5050</v>
      </c>
      <c r="F30" s="326">
        <v>5050</v>
      </c>
      <c r="G30" s="273">
        <f t="shared" si="16"/>
        <v>0</v>
      </c>
      <c r="H30" s="289">
        <f t="shared" si="17"/>
        <v>0</v>
      </c>
      <c r="I30" s="326">
        <v>0</v>
      </c>
      <c r="J30" s="326">
        <v>0</v>
      </c>
      <c r="K30" s="273">
        <f t="shared" si="18"/>
        <v>0</v>
      </c>
      <c r="L30" s="289" t="e">
        <f t="shared" si="19"/>
        <v>#DIV/0!</v>
      </c>
      <c r="M30" s="326">
        <v>0</v>
      </c>
      <c r="N30" s="326">
        <v>0</v>
      </c>
      <c r="O30" s="273">
        <f t="shared" si="4"/>
        <v>0</v>
      </c>
      <c r="P30" s="289" t="e">
        <f t="shared" si="5"/>
        <v>#DIV/0!</v>
      </c>
      <c r="Q30" s="326">
        <v>0</v>
      </c>
      <c r="R30" s="326">
        <v>0</v>
      </c>
      <c r="S30" s="273">
        <f t="shared" si="6"/>
        <v>0</v>
      </c>
      <c r="T30" s="289" t="e">
        <f t="shared" si="7"/>
        <v>#DIV/0!</v>
      </c>
      <c r="U30" s="165"/>
    </row>
    <row r="31" spans="1:21" s="70" customFormat="1" ht="15">
      <c r="A31" s="326" t="s">
        <v>298</v>
      </c>
      <c r="B31" s="326" t="s">
        <v>508</v>
      </c>
      <c r="C31" s="326">
        <v>803054204</v>
      </c>
      <c r="D31" s="326" t="s">
        <v>470</v>
      </c>
      <c r="E31" s="326">
        <v>8380</v>
      </c>
      <c r="F31" s="326">
        <v>8380</v>
      </c>
      <c r="G31" s="273">
        <f t="shared" si="16"/>
        <v>0</v>
      </c>
      <c r="H31" s="289">
        <f t="shared" si="17"/>
        <v>0</v>
      </c>
      <c r="I31" s="326">
        <v>0</v>
      </c>
      <c r="J31" s="326">
        <v>0</v>
      </c>
      <c r="K31" s="273">
        <f t="shared" si="18"/>
        <v>0</v>
      </c>
      <c r="L31" s="289" t="e">
        <f t="shared" si="19"/>
        <v>#DIV/0!</v>
      </c>
      <c r="M31" s="326">
        <v>0</v>
      </c>
      <c r="N31" s="326">
        <v>0</v>
      </c>
      <c r="O31" s="273">
        <f t="shared" si="4"/>
        <v>0</v>
      </c>
      <c r="P31" s="289" t="e">
        <f t="shared" si="5"/>
        <v>#DIV/0!</v>
      </c>
      <c r="Q31" s="326">
        <v>0</v>
      </c>
      <c r="R31" s="326">
        <v>0</v>
      </c>
      <c r="S31" s="273">
        <f t="shared" si="6"/>
        <v>0</v>
      </c>
      <c r="T31" s="289" t="e">
        <f t="shared" si="7"/>
        <v>#DIV/0!</v>
      </c>
      <c r="U31" s="165"/>
    </row>
    <row r="32" spans="1:21" s="70" customFormat="1" ht="15">
      <c r="A32" s="326" t="s">
        <v>298</v>
      </c>
      <c r="B32" s="326" t="s">
        <v>513</v>
      </c>
      <c r="C32" s="326">
        <v>712459908</v>
      </c>
      <c r="D32" s="326" t="s">
        <v>409</v>
      </c>
      <c r="E32" s="326">
        <v>3260</v>
      </c>
      <c r="F32" s="326">
        <v>3260</v>
      </c>
      <c r="G32" s="273">
        <f t="shared" si="16"/>
        <v>0</v>
      </c>
      <c r="H32" s="289">
        <f t="shared" si="17"/>
        <v>0</v>
      </c>
      <c r="I32" s="326">
        <v>0</v>
      </c>
      <c r="J32" s="326">
        <v>0</v>
      </c>
      <c r="K32" s="273">
        <f t="shared" si="18"/>
        <v>0</v>
      </c>
      <c r="L32" s="289" t="e">
        <f t="shared" si="19"/>
        <v>#DIV/0!</v>
      </c>
      <c r="M32" s="326">
        <v>0</v>
      </c>
      <c r="N32" s="326">
        <v>0</v>
      </c>
      <c r="O32" s="273">
        <f t="shared" si="4"/>
        <v>0</v>
      </c>
      <c r="P32" s="289" t="e">
        <f t="shared" si="5"/>
        <v>#DIV/0!</v>
      </c>
      <c r="Q32" s="326">
        <v>0</v>
      </c>
      <c r="R32" s="326">
        <v>0</v>
      </c>
      <c r="S32" s="273">
        <f t="shared" si="6"/>
        <v>0</v>
      </c>
      <c r="T32" s="289" t="e">
        <f t="shared" si="7"/>
        <v>#DIV/0!</v>
      </c>
      <c r="U32" s="165"/>
    </row>
    <row r="33" spans="1:21" s="70" customFormat="1" ht="15">
      <c r="A33" s="326" t="s">
        <v>298</v>
      </c>
      <c r="B33" s="326" t="s">
        <v>513</v>
      </c>
      <c r="C33" s="326">
        <v>712459908</v>
      </c>
      <c r="D33" s="326" t="s">
        <v>409</v>
      </c>
      <c r="E33" s="326">
        <v>1781</v>
      </c>
      <c r="F33" s="326">
        <v>1781</v>
      </c>
      <c r="G33" s="273">
        <f t="shared" si="16"/>
        <v>0</v>
      </c>
      <c r="H33" s="289">
        <f t="shared" si="17"/>
        <v>0</v>
      </c>
      <c r="I33" s="326">
        <v>0</v>
      </c>
      <c r="J33" s="326">
        <v>0</v>
      </c>
      <c r="K33" s="273">
        <f t="shared" si="18"/>
        <v>0</v>
      </c>
      <c r="L33" s="289" t="e">
        <f t="shared" si="19"/>
        <v>#DIV/0!</v>
      </c>
      <c r="M33" s="326">
        <v>0</v>
      </c>
      <c r="N33" s="326">
        <v>0</v>
      </c>
      <c r="O33" s="273">
        <f t="shared" si="4"/>
        <v>0</v>
      </c>
      <c r="P33" s="289" t="e">
        <f t="shared" si="5"/>
        <v>#DIV/0!</v>
      </c>
      <c r="Q33" s="326">
        <v>0</v>
      </c>
      <c r="R33" s="326">
        <v>0</v>
      </c>
      <c r="S33" s="273">
        <f t="shared" si="6"/>
        <v>0</v>
      </c>
      <c r="T33" s="289" t="e">
        <f t="shared" si="7"/>
        <v>#DIV/0!</v>
      </c>
      <c r="U33" s="165"/>
    </row>
    <row r="34" spans="1:21" s="70" customFormat="1" ht="15">
      <c r="A34" s="326" t="s">
        <v>298</v>
      </c>
      <c r="B34" s="326" t="s">
        <v>514</v>
      </c>
      <c r="C34" s="326" t="s">
        <v>484</v>
      </c>
      <c r="D34" s="326" t="s">
        <v>485</v>
      </c>
      <c r="E34" s="326">
        <v>8300</v>
      </c>
      <c r="F34" s="326">
        <v>8300</v>
      </c>
      <c r="G34" s="273">
        <f t="shared" si="16"/>
        <v>0</v>
      </c>
      <c r="H34" s="289">
        <f t="shared" si="17"/>
        <v>0</v>
      </c>
      <c r="I34" s="326">
        <v>2044</v>
      </c>
      <c r="J34" s="326">
        <v>2044</v>
      </c>
      <c r="K34" s="273">
        <f t="shared" si="18"/>
        <v>0</v>
      </c>
      <c r="L34" s="289">
        <f t="shared" si="19"/>
        <v>0</v>
      </c>
      <c r="M34" s="326">
        <v>0</v>
      </c>
      <c r="N34" s="326">
        <v>0</v>
      </c>
      <c r="O34" s="273">
        <f t="shared" si="4"/>
        <v>0</v>
      </c>
      <c r="P34" s="289" t="e">
        <f t="shared" si="5"/>
        <v>#DIV/0!</v>
      </c>
      <c r="Q34" s="326">
        <v>-12.26</v>
      </c>
      <c r="R34" s="326">
        <v>-12.26</v>
      </c>
      <c r="S34" s="273">
        <f t="shared" si="6"/>
        <v>0</v>
      </c>
      <c r="T34" s="289">
        <f t="shared" si="7"/>
        <v>0</v>
      </c>
      <c r="U34" s="165"/>
    </row>
    <row r="35" spans="1:21" s="70" customFormat="1" ht="15">
      <c r="A35" s="326" t="s">
        <v>298</v>
      </c>
      <c r="B35" s="326" t="s">
        <v>509</v>
      </c>
      <c r="C35" s="326" t="s">
        <v>487</v>
      </c>
      <c r="D35" s="326" t="s">
        <v>488</v>
      </c>
      <c r="E35" s="326">
        <v>2852</v>
      </c>
      <c r="F35" s="326">
        <v>2852</v>
      </c>
      <c r="G35" s="273">
        <f t="shared" si="16"/>
        <v>0</v>
      </c>
      <c r="H35" s="289">
        <f t="shared" si="17"/>
        <v>0</v>
      </c>
      <c r="I35" s="326">
        <v>0</v>
      </c>
      <c r="J35" s="326">
        <v>0</v>
      </c>
      <c r="K35" s="273">
        <f t="shared" si="18"/>
        <v>0</v>
      </c>
      <c r="L35" s="289" t="e">
        <f t="shared" si="19"/>
        <v>#DIV/0!</v>
      </c>
      <c r="M35" s="326">
        <v>0</v>
      </c>
      <c r="N35" s="326">
        <v>0</v>
      </c>
      <c r="O35" s="273">
        <f t="shared" si="4"/>
        <v>0</v>
      </c>
      <c r="P35" s="289" t="e">
        <f t="shared" si="5"/>
        <v>#DIV/0!</v>
      </c>
      <c r="Q35" s="326">
        <v>0</v>
      </c>
      <c r="R35" s="326">
        <v>0</v>
      </c>
      <c r="S35" s="273">
        <f t="shared" si="6"/>
        <v>0</v>
      </c>
      <c r="T35" s="289" t="e">
        <f t="shared" si="7"/>
        <v>#DIV/0!</v>
      </c>
      <c r="U35" s="165"/>
    </row>
    <row r="36" spans="1:21" s="70" customFormat="1" ht="15">
      <c r="A36" s="326" t="s">
        <v>298</v>
      </c>
      <c r="B36" s="326" t="s">
        <v>509</v>
      </c>
      <c r="C36" s="326" t="s">
        <v>487</v>
      </c>
      <c r="D36" s="326" t="s">
        <v>488</v>
      </c>
      <c r="E36" s="326">
        <v>3682</v>
      </c>
      <c r="F36" s="326">
        <v>3682</v>
      </c>
      <c r="G36" s="273">
        <f t="shared" si="16"/>
        <v>0</v>
      </c>
      <c r="H36" s="289">
        <f t="shared" si="17"/>
        <v>0</v>
      </c>
      <c r="I36" s="326">
        <v>0</v>
      </c>
      <c r="J36" s="326">
        <v>0</v>
      </c>
      <c r="K36" s="273">
        <f t="shared" si="18"/>
        <v>0</v>
      </c>
      <c r="L36" s="289" t="e">
        <f t="shared" si="19"/>
        <v>#DIV/0!</v>
      </c>
      <c r="M36" s="326">
        <v>0</v>
      </c>
      <c r="N36" s="326">
        <v>0</v>
      </c>
      <c r="O36" s="273">
        <f t="shared" si="4"/>
        <v>0</v>
      </c>
      <c r="P36" s="289" t="e">
        <f t="shared" si="5"/>
        <v>#DIV/0!</v>
      </c>
      <c r="Q36" s="326">
        <v>0</v>
      </c>
      <c r="R36" s="326">
        <v>0</v>
      </c>
      <c r="S36" s="273">
        <f t="shared" si="6"/>
        <v>0</v>
      </c>
      <c r="T36" s="289" t="e">
        <f t="shared" si="7"/>
        <v>#DIV/0!</v>
      </c>
      <c r="U36" s="165"/>
    </row>
    <row r="37" spans="1:21" s="70" customFormat="1" ht="15">
      <c r="A37" s="326" t="s">
        <v>298</v>
      </c>
      <c r="B37" s="326" t="s">
        <v>509</v>
      </c>
      <c r="C37" s="326" t="s">
        <v>487</v>
      </c>
      <c r="D37" s="326" t="s">
        <v>488</v>
      </c>
      <c r="E37" s="326">
        <v>8805</v>
      </c>
      <c r="F37" s="326">
        <v>8805</v>
      </c>
      <c r="G37" s="273">
        <f t="shared" si="16"/>
        <v>0</v>
      </c>
      <c r="H37" s="289">
        <f t="shared" si="17"/>
        <v>0</v>
      </c>
      <c r="I37" s="326">
        <v>0</v>
      </c>
      <c r="J37" s="326">
        <v>0</v>
      </c>
      <c r="K37" s="273">
        <f t="shared" si="18"/>
        <v>0</v>
      </c>
      <c r="L37" s="289" t="e">
        <f t="shared" si="19"/>
        <v>#DIV/0!</v>
      </c>
      <c r="M37" s="326">
        <v>0</v>
      </c>
      <c r="N37" s="326">
        <v>0</v>
      </c>
      <c r="O37" s="273">
        <f t="shared" si="4"/>
        <v>0</v>
      </c>
      <c r="P37" s="289" t="e">
        <f t="shared" si="5"/>
        <v>#DIV/0!</v>
      </c>
      <c r="Q37" s="326">
        <v>0</v>
      </c>
      <c r="R37" s="326">
        <v>0</v>
      </c>
      <c r="S37" s="273">
        <f t="shared" si="6"/>
        <v>0</v>
      </c>
      <c r="T37" s="289" t="e">
        <f t="shared" si="7"/>
        <v>#DIV/0!</v>
      </c>
      <c r="U37" s="165"/>
    </row>
    <row r="38" spans="1:21" s="70" customFormat="1" ht="15">
      <c r="A38" s="326" t="s">
        <v>298</v>
      </c>
      <c r="B38" s="326" t="s">
        <v>508</v>
      </c>
      <c r="C38" s="326">
        <v>398438408</v>
      </c>
      <c r="D38" s="326" t="s">
        <v>500</v>
      </c>
      <c r="E38" s="326">
        <v>30100</v>
      </c>
      <c r="F38" s="326">
        <v>30100</v>
      </c>
      <c r="G38" s="273">
        <f t="shared" si="16"/>
        <v>0</v>
      </c>
      <c r="H38" s="289">
        <f t="shared" si="17"/>
        <v>0</v>
      </c>
      <c r="I38" s="326">
        <v>0</v>
      </c>
      <c r="J38" s="326">
        <v>0</v>
      </c>
      <c r="K38" s="273">
        <f t="shared" si="18"/>
        <v>0</v>
      </c>
      <c r="L38" s="289" t="e">
        <f t="shared" si="19"/>
        <v>#DIV/0!</v>
      </c>
      <c r="M38" s="326">
        <v>0</v>
      </c>
      <c r="N38" s="326">
        <v>0</v>
      </c>
      <c r="O38" s="273">
        <f t="shared" si="4"/>
        <v>0</v>
      </c>
      <c r="P38" s="289" t="e">
        <f t="shared" si="5"/>
        <v>#DIV/0!</v>
      </c>
      <c r="Q38" s="326">
        <v>0</v>
      </c>
      <c r="R38" s="326">
        <v>0</v>
      </c>
      <c r="S38" s="273">
        <f t="shared" si="6"/>
        <v>0</v>
      </c>
      <c r="T38" s="289" t="e">
        <f t="shared" si="7"/>
        <v>#DIV/0!</v>
      </c>
      <c r="U38" s="165"/>
    </row>
    <row r="39" spans="1:21" s="70" customFormat="1" ht="15">
      <c r="A39" s="326" t="s">
        <v>298</v>
      </c>
      <c r="B39" s="326" t="s">
        <v>508</v>
      </c>
      <c r="C39" s="326" t="s">
        <v>307</v>
      </c>
      <c r="D39" s="326" t="s">
        <v>501</v>
      </c>
      <c r="E39" s="326">
        <v>4450</v>
      </c>
      <c r="F39" s="326">
        <v>4450</v>
      </c>
      <c r="G39" s="273">
        <f t="shared" si="16"/>
        <v>0</v>
      </c>
      <c r="H39" s="289">
        <f t="shared" si="17"/>
        <v>0</v>
      </c>
      <c r="I39" s="326">
        <v>0</v>
      </c>
      <c r="J39" s="326">
        <v>0</v>
      </c>
      <c r="K39" s="273">
        <f t="shared" si="18"/>
        <v>0</v>
      </c>
      <c r="L39" s="289" t="e">
        <f t="shared" si="19"/>
        <v>#DIV/0!</v>
      </c>
      <c r="M39" s="326">
        <v>0</v>
      </c>
      <c r="N39" s="326">
        <v>0</v>
      </c>
      <c r="O39" s="273">
        <f t="shared" si="4"/>
        <v>0</v>
      </c>
      <c r="P39" s="289" t="e">
        <f t="shared" si="5"/>
        <v>#DIV/0!</v>
      </c>
      <c r="Q39" s="326">
        <v>0</v>
      </c>
      <c r="R39" s="326">
        <v>0</v>
      </c>
      <c r="S39" s="273">
        <f t="shared" si="6"/>
        <v>0</v>
      </c>
      <c r="T39" s="289" t="e">
        <f t="shared" si="7"/>
        <v>#DIV/0!</v>
      </c>
      <c r="U39" s="165"/>
    </row>
    <row r="40" spans="1:21" s="70" customFormat="1" ht="15">
      <c r="A40" s="326" t="s">
        <v>298</v>
      </c>
      <c r="B40" s="326" t="s">
        <v>508</v>
      </c>
      <c r="C40" s="326" t="s">
        <v>307</v>
      </c>
      <c r="D40" s="326" t="s">
        <v>501</v>
      </c>
      <c r="E40" s="326">
        <v>3650</v>
      </c>
      <c r="F40" s="326">
        <v>3650</v>
      </c>
      <c r="G40" s="273">
        <f t="shared" si="16"/>
        <v>0</v>
      </c>
      <c r="H40" s="289">
        <f t="shared" si="17"/>
        <v>0</v>
      </c>
      <c r="I40" s="326">
        <v>0</v>
      </c>
      <c r="J40" s="326">
        <v>0</v>
      </c>
      <c r="K40" s="273">
        <f t="shared" si="18"/>
        <v>0</v>
      </c>
      <c r="L40" s="289" t="e">
        <f t="shared" si="19"/>
        <v>#DIV/0!</v>
      </c>
      <c r="M40" s="326">
        <v>0</v>
      </c>
      <c r="N40" s="326">
        <v>0</v>
      </c>
      <c r="O40" s="273">
        <f t="shared" si="4"/>
        <v>0</v>
      </c>
      <c r="P40" s="289" t="e">
        <f t="shared" si="5"/>
        <v>#DIV/0!</v>
      </c>
      <c r="Q40" s="326">
        <v>0</v>
      </c>
      <c r="R40" s="326">
        <v>0</v>
      </c>
      <c r="S40" s="273">
        <f t="shared" si="6"/>
        <v>0</v>
      </c>
      <c r="T40" s="289" t="e">
        <f t="shared" si="7"/>
        <v>#DIV/0!</v>
      </c>
      <c r="U40" s="165"/>
    </row>
    <row r="41" spans="1:21" s="70" customFormat="1" ht="15">
      <c r="A41" s="326" t="s">
        <v>298</v>
      </c>
      <c r="B41" s="326" t="s">
        <v>508</v>
      </c>
      <c r="C41" s="326">
        <v>759530108</v>
      </c>
      <c r="D41" s="326" t="s">
        <v>507</v>
      </c>
      <c r="E41" s="326">
        <v>33500</v>
      </c>
      <c r="F41" s="326">
        <v>33500</v>
      </c>
      <c r="G41" s="273">
        <f t="shared" si="16"/>
        <v>0</v>
      </c>
      <c r="H41" s="289">
        <f t="shared" si="17"/>
        <v>0</v>
      </c>
      <c r="I41" s="326">
        <v>5695</v>
      </c>
      <c r="J41" s="326">
        <v>5695</v>
      </c>
      <c r="K41" s="273">
        <f t="shared" si="18"/>
        <v>0</v>
      </c>
      <c r="L41" s="289">
        <f t="shared" si="19"/>
        <v>0</v>
      </c>
      <c r="M41" s="326">
        <v>0</v>
      </c>
      <c r="N41" s="326">
        <v>0</v>
      </c>
      <c r="O41" s="273">
        <f t="shared" si="4"/>
        <v>0</v>
      </c>
      <c r="P41" s="289" t="e">
        <f t="shared" si="5"/>
        <v>#DIV/0!</v>
      </c>
      <c r="Q41" s="326">
        <v>0</v>
      </c>
      <c r="R41" s="326">
        <v>0</v>
      </c>
      <c r="S41" s="273">
        <f t="shared" si="6"/>
        <v>0</v>
      </c>
      <c r="T41" s="289" t="e">
        <f t="shared" si="7"/>
        <v>#DIV/0!</v>
      </c>
      <c r="U41" s="165"/>
    </row>
    <row r="42" spans="1:21" s="70" customFormat="1" ht="15">
      <c r="A42" s="326" t="s">
        <v>298</v>
      </c>
      <c r="B42" s="326" t="s">
        <v>508</v>
      </c>
      <c r="C42" s="326">
        <v>759530108</v>
      </c>
      <c r="D42" s="326" t="s">
        <v>507</v>
      </c>
      <c r="E42" s="326">
        <v>630.11500000000001</v>
      </c>
      <c r="F42" s="326">
        <v>630.11500000000001</v>
      </c>
      <c r="G42" s="273">
        <f t="shared" si="16"/>
        <v>0</v>
      </c>
      <c r="H42" s="289">
        <f t="shared" si="17"/>
        <v>0</v>
      </c>
      <c r="I42" s="326">
        <v>102.62</v>
      </c>
      <c r="J42" s="326">
        <v>102.62</v>
      </c>
      <c r="K42" s="273">
        <f t="shared" si="18"/>
        <v>0</v>
      </c>
      <c r="L42" s="289">
        <f t="shared" si="19"/>
        <v>0</v>
      </c>
      <c r="M42" s="326">
        <v>0</v>
      </c>
      <c r="N42" s="326">
        <v>0</v>
      </c>
      <c r="O42" s="273">
        <f t="shared" si="4"/>
        <v>0</v>
      </c>
      <c r="P42" s="289" t="e">
        <f t="shared" si="5"/>
        <v>#DIV/0!</v>
      </c>
      <c r="Q42" s="326">
        <v>0</v>
      </c>
      <c r="R42" s="326">
        <v>0</v>
      </c>
      <c r="S42" s="273">
        <f t="shared" si="6"/>
        <v>0</v>
      </c>
      <c r="T42" s="289" t="e">
        <f t="shared" si="7"/>
        <v>#DIV/0!</v>
      </c>
      <c r="U42" s="165"/>
    </row>
    <row r="43" spans="1:21" s="70" customFormat="1" ht="15">
      <c r="A43" s="326" t="s">
        <v>298</v>
      </c>
      <c r="B43" s="326" t="s">
        <v>508</v>
      </c>
      <c r="C43" s="326" t="s">
        <v>341</v>
      </c>
      <c r="D43" s="326" t="s">
        <v>443</v>
      </c>
      <c r="E43" s="326">
        <v>3197.998</v>
      </c>
      <c r="F43" s="326">
        <v>3197.998</v>
      </c>
      <c r="G43" s="273">
        <f t="shared" si="16"/>
        <v>0</v>
      </c>
      <c r="H43" s="289">
        <f t="shared" si="17"/>
        <v>0</v>
      </c>
      <c r="I43" s="326">
        <v>3722.47</v>
      </c>
      <c r="J43" s="326">
        <v>3722.47</v>
      </c>
      <c r="K43" s="273">
        <f t="shared" si="18"/>
        <v>0</v>
      </c>
      <c r="L43" s="289">
        <f t="shared" si="19"/>
        <v>0</v>
      </c>
      <c r="M43" s="326">
        <v>0</v>
      </c>
      <c r="N43" s="326">
        <v>0</v>
      </c>
      <c r="O43" s="273">
        <f t="shared" si="4"/>
        <v>0</v>
      </c>
      <c r="P43" s="289" t="e">
        <f t="shared" si="5"/>
        <v>#DIV/0!</v>
      </c>
      <c r="Q43" s="326">
        <v>0</v>
      </c>
      <c r="R43" s="326">
        <v>0</v>
      </c>
      <c r="S43" s="273">
        <f t="shared" si="6"/>
        <v>0</v>
      </c>
      <c r="T43" s="289" t="e">
        <f t="shared" si="7"/>
        <v>#DIV/0!</v>
      </c>
      <c r="U43" s="165"/>
    </row>
    <row r="44" spans="1:21" s="70" customFormat="1" ht="15">
      <c r="A44" s="326" t="s">
        <v>298</v>
      </c>
      <c r="B44" s="326" t="s">
        <v>509</v>
      </c>
      <c r="C44" s="326" t="s">
        <v>515</v>
      </c>
      <c r="D44" s="326" t="s">
        <v>516</v>
      </c>
      <c r="E44" s="326">
        <v>5691</v>
      </c>
      <c r="F44" s="326">
        <v>5691</v>
      </c>
      <c r="G44" s="273">
        <f t="shared" ref="G44" si="20">E44-F44</f>
        <v>0</v>
      </c>
      <c r="H44" s="289">
        <f t="shared" ref="H44" si="21">ROUND(G44/E44,10)</f>
        <v>0</v>
      </c>
      <c r="I44" s="326">
        <v>0</v>
      </c>
      <c r="J44" s="326">
        <v>0</v>
      </c>
      <c r="K44" s="273">
        <f t="shared" ref="K44" si="22">I44-J44</f>
        <v>0</v>
      </c>
      <c r="L44" s="289" t="e">
        <f t="shared" ref="L44" si="23">ROUND(K44/I44,10)</f>
        <v>#DIV/0!</v>
      </c>
      <c r="M44" s="326">
        <v>0</v>
      </c>
      <c r="N44" s="326">
        <v>0</v>
      </c>
      <c r="O44" s="273">
        <f t="shared" ref="O44" si="24">M44-N44</f>
        <v>0</v>
      </c>
      <c r="P44" s="289" t="e">
        <f t="shared" ref="P44" si="25">ROUND(O44/M44,10)</f>
        <v>#DIV/0!</v>
      </c>
      <c r="Q44" s="326">
        <v>0</v>
      </c>
      <c r="R44" s="326">
        <v>0</v>
      </c>
      <c r="S44" s="273">
        <f t="shared" ref="S44" si="26">Q44-R44</f>
        <v>0</v>
      </c>
      <c r="T44" s="289" t="e">
        <f t="shared" ref="T44" si="27">ROUND(S44/Q44,10)</f>
        <v>#DIV/0!</v>
      </c>
      <c r="U44" s="165"/>
    </row>
    <row r="45" spans="1:21" s="70" customFormat="1" ht="15">
      <c r="A45" s="326" t="s">
        <v>298</v>
      </c>
      <c r="B45" s="326" t="s">
        <v>508</v>
      </c>
      <c r="C45" s="326" t="s">
        <v>348</v>
      </c>
      <c r="D45" s="326" t="s">
        <v>445</v>
      </c>
      <c r="E45" s="326">
        <v>13459</v>
      </c>
      <c r="F45" s="326">
        <v>13459</v>
      </c>
      <c r="G45" s="273">
        <f t="shared" si="16"/>
        <v>0</v>
      </c>
      <c r="H45" s="289">
        <f t="shared" si="17"/>
        <v>0</v>
      </c>
      <c r="I45" s="326">
        <v>5370.14</v>
      </c>
      <c r="J45" s="326">
        <v>5370.14</v>
      </c>
      <c r="K45" s="273">
        <f t="shared" si="18"/>
        <v>0</v>
      </c>
      <c r="L45" s="289">
        <f t="shared" si="19"/>
        <v>0</v>
      </c>
      <c r="M45" s="326">
        <v>0</v>
      </c>
      <c r="N45" s="326">
        <v>0</v>
      </c>
      <c r="O45" s="273">
        <f t="shared" si="4"/>
        <v>0</v>
      </c>
      <c r="P45" s="289" t="e">
        <f t="shared" si="5"/>
        <v>#DIV/0!</v>
      </c>
      <c r="Q45" s="326">
        <v>0</v>
      </c>
      <c r="R45" s="326">
        <v>0</v>
      </c>
      <c r="S45" s="273">
        <f t="shared" si="6"/>
        <v>0</v>
      </c>
      <c r="T45" s="289" t="e">
        <f t="shared" si="7"/>
        <v>#DIV/0!</v>
      </c>
      <c r="U45" s="165"/>
    </row>
    <row r="46" spans="1:21" s="70" customFormat="1" ht="15">
      <c r="A46" s="326" t="s">
        <v>298</v>
      </c>
      <c r="B46" s="326" t="s">
        <v>509</v>
      </c>
      <c r="C46" s="326" t="s">
        <v>446</v>
      </c>
      <c r="D46" s="326" t="s">
        <v>447</v>
      </c>
      <c r="E46" s="326">
        <v>5497</v>
      </c>
      <c r="F46" s="326">
        <v>5497</v>
      </c>
      <c r="G46" s="273">
        <f t="shared" si="16"/>
        <v>0</v>
      </c>
      <c r="H46" s="289">
        <f t="shared" si="17"/>
        <v>0</v>
      </c>
      <c r="I46" s="326">
        <v>0</v>
      </c>
      <c r="J46" s="326">
        <v>0</v>
      </c>
      <c r="K46" s="273">
        <f t="shared" si="18"/>
        <v>0</v>
      </c>
      <c r="L46" s="289" t="e">
        <f t="shared" si="19"/>
        <v>#DIV/0!</v>
      </c>
      <c r="M46" s="326">
        <v>0</v>
      </c>
      <c r="N46" s="326">
        <v>0</v>
      </c>
      <c r="O46" s="273">
        <f t="shared" si="4"/>
        <v>0</v>
      </c>
      <c r="P46" s="289" t="e">
        <f t="shared" si="5"/>
        <v>#DIV/0!</v>
      </c>
      <c r="Q46" s="326">
        <v>0</v>
      </c>
      <c r="R46" s="326">
        <v>0</v>
      </c>
      <c r="S46" s="273">
        <f t="shared" si="6"/>
        <v>0</v>
      </c>
      <c r="T46" s="289" t="e">
        <f t="shared" si="7"/>
        <v>#DIV/0!</v>
      </c>
      <c r="U46" s="165"/>
    </row>
    <row r="47" spans="1:21" s="70" customFormat="1" ht="15">
      <c r="A47" s="326" t="s">
        <v>298</v>
      </c>
      <c r="B47" s="326" t="s">
        <v>508</v>
      </c>
      <c r="C47" s="326">
        <v>759530108</v>
      </c>
      <c r="D47" s="326" t="s">
        <v>519</v>
      </c>
      <c r="E47" s="326">
        <v>33500</v>
      </c>
      <c r="F47" s="326">
        <v>33500</v>
      </c>
      <c r="G47" s="273">
        <f t="shared" si="16"/>
        <v>0</v>
      </c>
      <c r="H47" s="289">
        <f t="shared" si="17"/>
        <v>0</v>
      </c>
      <c r="I47" s="326">
        <v>5493.6</v>
      </c>
      <c r="J47" s="326">
        <v>5493.6</v>
      </c>
      <c r="K47" s="273">
        <f t="shared" si="18"/>
        <v>0</v>
      </c>
      <c r="L47" s="289">
        <f t="shared" si="19"/>
        <v>0</v>
      </c>
      <c r="M47" s="326">
        <v>0</v>
      </c>
      <c r="N47" s="326">
        <v>0</v>
      </c>
      <c r="O47" s="273">
        <f t="shared" si="4"/>
        <v>0</v>
      </c>
      <c r="P47" s="289" t="e">
        <f t="shared" si="5"/>
        <v>#DIV/0!</v>
      </c>
      <c r="Q47" s="326">
        <v>0</v>
      </c>
      <c r="R47" s="326">
        <v>0</v>
      </c>
      <c r="S47" s="273">
        <f t="shared" si="6"/>
        <v>0</v>
      </c>
      <c r="T47" s="289" t="e">
        <f t="shared" si="7"/>
        <v>#DIV/0!</v>
      </c>
      <c r="U47" s="165"/>
    </row>
    <row r="48" spans="1:21" s="70" customFormat="1" ht="15">
      <c r="A48" s="326"/>
      <c r="B48" s="326"/>
      <c r="C48" s="326"/>
      <c r="D48" s="326"/>
      <c r="E48" s="326"/>
      <c r="F48" s="326"/>
      <c r="G48" s="273">
        <f t="shared" si="16"/>
        <v>0</v>
      </c>
      <c r="H48" s="289" t="e">
        <f t="shared" si="17"/>
        <v>#DIV/0!</v>
      </c>
      <c r="I48" s="326"/>
      <c r="J48" s="326"/>
      <c r="K48" s="273">
        <f t="shared" si="18"/>
        <v>0</v>
      </c>
      <c r="L48" s="289" t="e">
        <f t="shared" si="19"/>
        <v>#DIV/0!</v>
      </c>
      <c r="M48"/>
      <c r="N48"/>
      <c r="O48" s="273">
        <f t="shared" si="4"/>
        <v>0</v>
      </c>
      <c r="P48" s="289" t="e">
        <f t="shared" si="5"/>
        <v>#DIV/0!</v>
      </c>
      <c r="Q48"/>
      <c r="R48"/>
      <c r="S48" s="273">
        <f t="shared" si="6"/>
        <v>0</v>
      </c>
      <c r="T48" s="289" t="e">
        <f t="shared" si="7"/>
        <v>#DIV/0!</v>
      </c>
      <c r="U48" s="165"/>
    </row>
    <row r="49" spans="1:21" s="217" customFormat="1" ht="15">
      <c r="A49" s="326"/>
      <c r="B49" s="326"/>
      <c r="C49" s="326"/>
      <c r="D49" s="326"/>
      <c r="E49" s="326"/>
      <c r="F49" s="326"/>
      <c r="G49" s="273">
        <f t="shared" si="16"/>
        <v>0</v>
      </c>
      <c r="H49" s="289" t="e">
        <f t="shared" si="17"/>
        <v>#DIV/0!</v>
      </c>
      <c r="I49"/>
      <c r="J49"/>
      <c r="K49" s="273">
        <f t="shared" si="18"/>
        <v>0</v>
      </c>
      <c r="L49" s="289" t="e">
        <f t="shared" si="19"/>
        <v>#DIV/0!</v>
      </c>
      <c r="M49"/>
      <c r="N49"/>
      <c r="O49" s="273">
        <f t="shared" si="4"/>
        <v>0</v>
      </c>
      <c r="P49" s="289" t="e">
        <f t="shared" si="5"/>
        <v>#DIV/0!</v>
      </c>
      <c r="Q49"/>
      <c r="R49"/>
      <c r="S49" s="273">
        <f t="shared" si="6"/>
        <v>0</v>
      </c>
      <c r="T49" s="289" t="e">
        <f t="shared" si="7"/>
        <v>#DIV/0!</v>
      </c>
      <c r="U49" s="214"/>
    </row>
    <row r="50" spans="1:21" s="217" customFormat="1" ht="15">
      <c r="A50" s="326"/>
      <c r="B50" s="326"/>
      <c r="C50" s="326"/>
      <c r="D50" s="326"/>
      <c r="E50" s="326"/>
      <c r="F50" s="326"/>
      <c r="G50" s="273">
        <f t="shared" si="16"/>
        <v>0</v>
      </c>
      <c r="H50" s="289" t="e">
        <f t="shared" si="17"/>
        <v>#DIV/0!</v>
      </c>
      <c r="I50"/>
      <c r="J50"/>
      <c r="K50" s="273">
        <f t="shared" si="18"/>
        <v>0</v>
      </c>
      <c r="L50" s="289" t="e">
        <f t="shared" si="19"/>
        <v>#DIV/0!</v>
      </c>
      <c r="M50"/>
      <c r="N50"/>
      <c r="O50" s="273">
        <f t="shared" si="4"/>
        <v>0</v>
      </c>
      <c r="P50" s="289" t="e">
        <f t="shared" si="5"/>
        <v>#DIV/0!</v>
      </c>
      <c r="Q50"/>
      <c r="R50"/>
      <c r="S50" s="273">
        <f t="shared" si="6"/>
        <v>0</v>
      </c>
      <c r="T50" s="289" t="e">
        <f t="shared" si="7"/>
        <v>#DIV/0!</v>
      </c>
      <c r="U50" s="214"/>
    </row>
    <row r="51" spans="1:21" s="167" customFormat="1" ht="12.75">
      <c r="A51" s="181" t="s">
        <v>143</v>
      </c>
      <c r="B51" s="190"/>
      <c r="C51" s="190"/>
      <c r="D51" s="190"/>
      <c r="E51" s="192"/>
      <c r="F51" s="284"/>
      <c r="G51" s="169"/>
      <c r="H51" s="169"/>
      <c r="I51" s="174"/>
      <c r="J51" s="168"/>
      <c r="K51" s="169"/>
      <c r="L51" s="169"/>
      <c r="M51" s="174"/>
      <c r="N51" s="168"/>
      <c r="O51" s="169"/>
      <c r="P51" s="169"/>
      <c r="Q51" s="174"/>
      <c r="R51" s="168"/>
      <c r="S51" s="169"/>
      <c r="T51" s="169"/>
      <c r="U51" s="168"/>
    </row>
    <row r="52" spans="1:21" s="68" customFormat="1">
      <c r="A52" s="119"/>
      <c r="B52" s="118"/>
      <c r="C52" s="121"/>
      <c r="D52" s="120"/>
      <c r="E52" s="215"/>
      <c r="F52" s="284"/>
      <c r="G52" s="163"/>
      <c r="H52" s="163"/>
      <c r="I52" s="174"/>
      <c r="J52" s="163"/>
      <c r="K52" s="163"/>
      <c r="L52" s="163"/>
      <c r="M52" s="174"/>
      <c r="N52" s="163"/>
      <c r="O52" s="163"/>
      <c r="P52" s="163"/>
      <c r="Q52" s="174"/>
      <c r="R52" s="163"/>
      <c r="S52" s="163"/>
      <c r="T52" s="163"/>
      <c r="U52" s="62"/>
    </row>
    <row r="53" spans="1:21" s="70" customFormat="1">
      <c r="A53" s="119"/>
      <c r="B53" s="118"/>
      <c r="C53" s="121"/>
      <c r="D53" s="120"/>
      <c r="E53" s="216">
        <f>SUM(E2:E52)</f>
        <v>589398.11300000001</v>
      </c>
      <c r="F53" s="285">
        <f>SUM(F2:F52)</f>
        <v>589398.11300000001</v>
      </c>
      <c r="G53" s="176">
        <f>SUM(G2:G52)</f>
        <v>0</v>
      </c>
      <c r="H53" s="289">
        <f>ROUND(G53/E53,10)</f>
        <v>0</v>
      </c>
      <c r="I53" s="175">
        <f>SUM(I2:I52)</f>
        <v>31734.019999999997</v>
      </c>
      <c r="J53" s="176">
        <f>SUM(J2:J52)</f>
        <v>31734.019999999997</v>
      </c>
      <c r="K53" s="176">
        <f>SUM(K2:K52)</f>
        <v>0</v>
      </c>
      <c r="L53" s="290">
        <f>ROUND(K53/I53,10)</f>
        <v>0</v>
      </c>
      <c r="M53" s="175">
        <f>SUM(M2:M52)</f>
        <v>0</v>
      </c>
      <c r="N53" s="176">
        <f>SUM(N2:N52)</f>
        <v>0</v>
      </c>
      <c r="O53" s="176">
        <f>SUM(O2:O52)</f>
        <v>0</v>
      </c>
      <c r="P53" s="290" t="e">
        <f>ROUND(O53/M53,10)</f>
        <v>#DIV/0!</v>
      </c>
      <c r="Q53" s="175">
        <f>SUM(Q2:Q52)</f>
        <v>6.9999999999999982</v>
      </c>
      <c r="R53" s="176">
        <f>SUM(R2:R52)</f>
        <v>6.9999999999999982</v>
      </c>
      <c r="S53" s="176">
        <f t="shared" ref="S53" si="28">SUM(S2:S52)</f>
        <v>0</v>
      </c>
      <c r="T53" s="290">
        <f>ROUND(S53/Q53,10)</f>
        <v>0</v>
      </c>
      <c r="U53" s="176">
        <f>SUM(U2:U52)</f>
        <v>0</v>
      </c>
    </row>
    <row r="54" spans="1:21">
      <c r="A54" s="119"/>
      <c r="B54" s="118"/>
      <c r="C54" s="121"/>
      <c r="D54" s="120"/>
      <c r="E54" s="120"/>
      <c r="F54" s="286"/>
      <c r="G54" s="170"/>
      <c r="H54" s="170"/>
      <c r="I54" s="171"/>
      <c r="J54" s="118"/>
      <c r="K54" s="118"/>
      <c r="L54" s="118"/>
      <c r="M54" s="171"/>
      <c r="N54" s="171"/>
      <c r="O54" s="171"/>
      <c r="P54" s="171"/>
      <c r="Q54" s="171"/>
      <c r="R54" s="171"/>
      <c r="S54" s="171"/>
      <c r="T54" s="171"/>
      <c r="U54" s="171"/>
    </row>
    <row r="55" spans="1:21">
      <c r="A55" s="119"/>
      <c r="B55" s="118"/>
      <c r="C55" s="121"/>
      <c r="D55" s="120"/>
      <c r="E55" s="120"/>
      <c r="F55" s="286"/>
      <c r="G55" s="170"/>
      <c r="H55" s="170"/>
      <c r="I55" s="171"/>
      <c r="J55" s="118"/>
      <c r="K55" s="118"/>
      <c r="L55" s="118"/>
      <c r="M55" s="171"/>
      <c r="N55" s="171"/>
      <c r="O55" s="171"/>
      <c r="P55" s="171"/>
      <c r="Q55" s="171"/>
      <c r="R55" s="171"/>
      <c r="S55" s="171"/>
      <c r="T55" s="171"/>
      <c r="U55" s="171"/>
    </row>
    <row r="57" spans="1:21">
      <c r="A57" s="73"/>
      <c r="C57" s="74"/>
      <c r="Q57" s="71"/>
    </row>
    <row r="59" spans="1:21">
      <c r="C59"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G19" sqref="G19"/>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81"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6" t="s">
        <v>75</v>
      </c>
      <c r="F1" s="3" t="s">
        <v>7</v>
      </c>
      <c r="G1" s="166" t="s">
        <v>193</v>
      </c>
      <c r="H1" s="63" t="s">
        <v>209</v>
      </c>
    </row>
    <row r="2" spans="1:8" s="54" customFormat="1" ht="25.5" customHeight="1">
      <c r="A2" t="s">
        <v>261</v>
      </c>
      <c r="B2" t="s">
        <v>287</v>
      </c>
      <c r="C2" t="s">
        <v>296</v>
      </c>
      <c r="D2">
        <v>744.67</v>
      </c>
      <c r="E2">
        <v>744.67</v>
      </c>
      <c r="F2" s="282">
        <f>D2-E2</f>
        <v>0</v>
      </c>
      <c r="G2" s="291">
        <f>ROUND(F2/D2,10)</f>
        <v>0</v>
      </c>
      <c r="H2" s="63"/>
    </row>
    <row r="3" spans="1:8" s="54" customFormat="1" ht="25.5" customHeight="1">
      <c r="A3" s="2"/>
      <c r="B3" s="2"/>
      <c r="C3" s="2"/>
      <c r="D3" s="3"/>
      <c r="E3" s="276"/>
      <c r="F3" s="3"/>
      <c r="G3" s="3"/>
      <c r="H3" s="63"/>
    </row>
    <row r="4" spans="1:8" s="54" customFormat="1" ht="25.5" customHeight="1">
      <c r="A4" s="2"/>
      <c r="B4" s="2"/>
      <c r="C4" s="2"/>
      <c r="D4" s="3"/>
      <c r="E4" s="276"/>
      <c r="F4" s="3"/>
      <c r="G4" s="3"/>
      <c r="H4" s="63"/>
    </row>
    <row r="5" spans="1:8" s="54" customFormat="1" ht="25.5" customHeight="1">
      <c r="A5" s="2"/>
      <c r="B5" s="2"/>
      <c r="C5" s="2"/>
      <c r="D5" s="3"/>
      <c r="E5" s="276"/>
      <c r="F5" s="3"/>
      <c r="G5" s="3"/>
      <c r="H5" s="63"/>
    </row>
    <row r="6" spans="1:8" s="54" customFormat="1" ht="19.5" customHeight="1">
      <c r="A6" s="64"/>
      <c r="B6" s="56"/>
      <c r="D6" s="57"/>
      <c r="E6" s="277"/>
      <c r="F6" s="57"/>
      <c r="G6" s="57"/>
      <c r="H6" s="2"/>
    </row>
    <row r="7" spans="1:8" s="54" customFormat="1" ht="11.25" customHeight="1">
      <c r="D7" s="65"/>
      <c r="E7" s="278"/>
      <c r="F7" s="65"/>
      <c r="G7" s="65"/>
    </row>
    <row r="8" spans="1:8" s="54" customFormat="1" ht="19.5" customHeight="1" thickBot="1">
      <c r="C8" s="4" t="s">
        <v>11</v>
      </c>
      <c r="D8" s="5">
        <f>SUM(D2:D7)</f>
        <v>744.67</v>
      </c>
      <c r="E8" s="279">
        <f>SUM(E2:E7)</f>
        <v>744.67</v>
      </c>
      <c r="F8" s="5">
        <f>SUM(F2:F7)</f>
        <v>0</v>
      </c>
      <c r="G8" s="292">
        <f>ROUND(F8/D8,10)</f>
        <v>0</v>
      </c>
    </row>
    <row r="9" spans="1:8" s="54" customFormat="1" ht="13.5" thickTop="1">
      <c r="E9" s="280"/>
    </row>
    <row r="10" spans="1:8" s="54" customFormat="1" ht="13.5" thickBot="1">
      <c r="E10" s="280"/>
    </row>
    <row r="11" spans="1:8" s="54" customFormat="1" ht="13.5" thickBot="1">
      <c r="A11" s="10" t="s">
        <v>53</v>
      </c>
      <c r="B11" s="10"/>
      <c r="C11" s="53"/>
      <c r="D11" s="66"/>
      <c r="E11" s="272"/>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8"/>
  <sheetViews>
    <sheetView zoomScale="85" zoomScaleNormal="85" workbookViewId="0">
      <pane xSplit="2" ySplit="1" topLeftCell="C29" activePane="bottomRight" state="frozen"/>
      <selection pane="topRight" activeCell="C1" sqref="C1"/>
      <selection pane="bottomLeft" activeCell="A2" sqref="A2"/>
      <selection pane="bottomRight" activeCell="I7" sqref="I7"/>
    </sheetView>
  </sheetViews>
  <sheetFormatPr defaultColWidth="8.85546875" defaultRowHeight="12.75"/>
  <cols>
    <col min="1" max="1" width="14.42578125" style="53" customWidth="1"/>
    <col min="2" max="2" width="33.7109375" style="53" customWidth="1"/>
    <col min="3" max="3" width="14" style="272" bestFit="1" customWidth="1"/>
    <col min="4" max="4" width="12.7109375" style="201" bestFit="1" customWidth="1"/>
    <col min="5" max="5" width="12.5703125" style="201"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8" t="s">
        <v>14</v>
      </c>
      <c r="D1" s="11" t="s">
        <v>15</v>
      </c>
      <c r="E1" s="11" t="s">
        <v>63</v>
      </c>
      <c r="F1" s="204" t="s">
        <v>59</v>
      </c>
      <c r="G1" s="208" t="s">
        <v>60</v>
      </c>
      <c r="H1" s="7" t="s">
        <v>64</v>
      </c>
      <c r="I1" s="8" t="s">
        <v>195</v>
      </c>
      <c r="J1" s="205" t="s">
        <v>61</v>
      </c>
      <c r="K1" s="205" t="s">
        <v>65</v>
      </c>
      <c r="L1" s="207" t="s">
        <v>62</v>
      </c>
      <c r="M1" s="208" t="s">
        <v>66</v>
      </c>
      <c r="N1" s="208" t="s">
        <v>57</v>
      </c>
      <c r="O1" s="208" t="s">
        <v>58</v>
      </c>
      <c r="P1" s="7" t="s">
        <v>194</v>
      </c>
      <c r="Q1" s="8" t="s">
        <v>195</v>
      </c>
      <c r="R1" s="7" t="s">
        <v>196</v>
      </c>
      <c r="S1" s="8" t="s">
        <v>195</v>
      </c>
      <c r="T1" s="7" t="s">
        <v>197</v>
      </c>
      <c r="U1" s="8" t="s">
        <v>195</v>
      </c>
      <c r="V1" s="8" t="s">
        <v>125</v>
      </c>
    </row>
    <row r="2" spans="1:22" ht="15">
      <c r="A2" s="326">
        <v>705015105</v>
      </c>
      <c r="B2" s="326" t="s">
        <v>451</v>
      </c>
      <c r="C2" s="326">
        <v>43579</v>
      </c>
      <c r="D2" s="330">
        <v>43726</v>
      </c>
      <c r="E2" s="326" t="s">
        <v>508</v>
      </c>
      <c r="F2" s="326">
        <v>0</v>
      </c>
      <c r="G2" s="326">
        <v>0</v>
      </c>
      <c r="H2" s="210">
        <f t="shared" ref="H2:H51" si="0">F2-G2</f>
        <v>0</v>
      </c>
      <c r="I2" s="295" t="e">
        <f t="shared" ref="I2:I51" si="1">ROUND(H2/F2,10)</f>
        <v>#DIV/0!</v>
      </c>
      <c r="J2" s="326">
        <v>0</v>
      </c>
      <c r="K2" s="326">
        <v>0</v>
      </c>
      <c r="L2" s="326">
        <v>0</v>
      </c>
      <c r="M2" s="326">
        <v>0</v>
      </c>
      <c r="N2" s="326">
        <v>0</v>
      </c>
      <c r="O2" s="326">
        <v>0</v>
      </c>
      <c r="P2" s="210">
        <f t="shared" ref="P2:P51" si="2">J2-N2</f>
        <v>0</v>
      </c>
      <c r="Q2" s="293" t="e">
        <f>ROUND(P2/J2,10)</f>
        <v>#DIV/0!</v>
      </c>
      <c r="R2" s="210">
        <f>K2-M2</f>
        <v>0</v>
      </c>
      <c r="S2" s="293" t="e">
        <f>ROUND(R2/K2,10)</f>
        <v>#DIV/0!</v>
      </c>
      <c r="T2" s="210">
        <f>L2-O2</f>
        <v>0</v>
      </c>
      <c r="U2" s="293" t="e">
        <f>ROUND(T2/L2,10)</f>
        <v>#DIV/0!</v>
      </c>
      <c r="V2" s="8"/>
    </row>
    <row r="3" spans="1:22" ht="15">
      <c r="A3" s="326" t="s">
        <v>446</v>
      </c>
      <c r="B3" s="326" t="s">
        <v>447</v>
      </c>
      <c r="C3" s="326">
        <v>5497</v>
      </c>
      <c r="D3" s="330">
        <v>43521</v>
      </c>
      <c r="E3" s="326" t="s">
        <v>509</v>
      </c>
      <c r="F3" s="326">
        <v>3710.47</v>
      </c>
      <c r="G3" s="326">
        <v>3710.47</v>
      </c>
      <c r="H3" s="210">
        <f t="shared" si="0"/>
        <v>0</v>
      </c>
      <c r="I3" s="295">
        <f t="shared" si="1"/>
        <v>0</v>
      </c>
      <c r="J3" s="326">
        <v>4211.01</v>
      </c>
      <c r="K3" s="326">
        <v>4211.01</v>
      </c>
      <c r="L3" s="326">
        <v>-124.85</v>
      </c>
      <c r="M3" s="326">
        <v>4211.01</v>
      </c>
      <c r="N3" s="326">
        <v>4211.01</v>
      </c>
      <c r="O3" s="326">
        <v>-124.85</v>
      </c>
      <c r="P3" s="210">
        <f t="shared" si="2"/>
        <v>0</v>
      </c>
      <c r="Q3" s="293">
        <f t="shared" ref="Q3:Q52" si="3">ROUND(P3/J3,10)</f>
        <v>0</v>
      </c>
      <c r="R3" s="210">
        <f t="shared" ref="R3:R51" si="4">K3-M3</f>
        <v>0</v>
      </c>
      <c r="S3" s="293">
        <f t="shared" ref="S3:S51" si="5">ROUND(R3/K3,10)</f>
        <v>0</v>
      </c>
      <c r="T3" s="210">
        <f t="shared" ref="T3:T51" si="6">L3-O3</f>
        <v>0</v>
      </c>
      <c r="U3" s="293">
        <f t="shared" ref="U3:U51" si="7">ROUND(T3/L3,10)</f>
        <v>0</v>
      </c>
      <c r="V3" s="8"/>
    </row>
    <row r="4" spans="1:22" ht="15">
      <c r="A4" s="326" t="s">
        <v>517</v>
      </c>
      <c r="B4" s="326" t="s">
        <v>296</v>
      </c>
      <c r="C4" s="326">
        <v>385489.36</v>
      </c>
      <c r="D4" s="330">
        <v>43709</v>
      </c>
      <c r="E4" s="326" t="s">
        <v>508</v>
      </c>
      <c r="F4" s="326">
        <v>0</v>
      </c>
      <c r="G4" s="326">
        <v>0</v>
      </c>
      <c r="H4" s="210">
        <f t="shared" si="0"/>
        <v>0</v>
      </c>
      <c r="I4" s="295" t="e">
        <f t="shared" si="1"/>
        <v>#DIV/0!</v>
      </c>
      <c r="J4" s="326">
        <v>0</v>
      </c>
      <c r="K4" s="326">
        <v>0</v>
      </c>
      <c r="L4" s="326">
        <v>0</v>
      </c>
      <c r="M4" s="326">
        <v>0</v>
      </c>
      <c r="N4" s="326">
        <v>0</v>
      </c>
      <c r="O4" s="326">
        <v>0</v>
      </c>
      <c r="P4" s="210">
        <f t="shared" si="2"/>
        <v>0</v>
      </c>
      <c r="Q4" s="293" t="e">
        <f t="shared" si="3"/>
        <v>#DIV/0!</v>
      </c>
      <c r="R4" s="210">
        <f t="shared" si="4"/>
        <v>0</v>
      </c>
      <c r="S4" s="293" t="e">
        <f t="shared" si="5"/>
        <v>#DIV/0!</v>
      </c>
      <c r="T4" s="210">
        <f t="shared" si="6"/>
        <v>0</v>
      </c>
      <c r="U4" s="293" t="e">
        <f t="shared" si="7"/>
        <v>#DIV/0!</v>
      </c>
      <c r="V4" s="8"/>
    </row>
    <row r="5" spans="1:22" ht="15">
      <c r="A5" s="326">
        <v>403187909</v>
      </c>
      <c r="B5" s="326" t="s">
        <v>454</v>
      </c>
      <c r="C5" s="326">
        <v>15175</v>
      </c>
      <c r="D5" s="330">
        <v>42851</v>
      </c>
      <c r="E5" s="326" t="s">
        <v>509</v>
      </c>
      <c r="F5" s="326">
        <v>1821</v>
      </c>
      <c r="G5" s="326">
        <v>1821</v>
      </c>
      <c r="H5" s="210">
        <f t="shared" si="0"/>
        <v>0</v>
      </c>
      <c r="I5" s="295">
        <f t="shared" si="1"/>
        <v>0</v>
      </c>
      <c r="J5" s="326">
        <v>1977.97</v>
      </c>
      <c r="K5" s="326">
        <v>1977.97</v>
      </c>
      <c r="L5" s="326">
        <v>27.41</v>
      </c>
      <c r="M5" s="326">
        <v>1977.97</v>
      </c>
      <c r="N5" s="326">
        <v>1977.97</v>
      </c>
      <c r="O5" s="326">
        <v>27.41</v>
      </c>
      <c r="P5" s="210">
        <f t="shared" si="2"/>
        <v>0</v>
      </c>
      <c r="Q5" s="293">
        <f t="shared" si="3"/>
        <v>0</v>
      </c>
      <c r="R5" s="210">
        <f t="shared" si="4"/>
        <v>0</v>
      </c>
      <c r="S5" s="293">
        <f t="shared" si="5"/>
        <v>0</v>
      </c>
      <c r="T5" s="210">
        <f t="shared" si="6"/>
        <v>0</v>
      </c>
      <c r="U5" s="293">
        <f t="shared" si="7"/>
        <v>0</v>
      </c>
      <c r="V5" s="8"/>
    </row>
    <row r="6" spans="1:22" ht="15">
      <c r="A6" s="326">
        <v>626986905</v>
      </c>
      <c r="B6" s="326" t="s">
        <v>457</v>
      </c>
      <c r="C6" s="326">
        <v>3500</v>
      </c>
      <c r="D6" s="330">
        <v>43734</v>
      </c>
      <c r="E6" s="326" t="s">
        <v>510</v>
      </c>
      <c r="F6" s="326">
        <v>0</v>
      </c>
      <c r="G6" s="326">
        <v>0</v>
      </c>
      <c r="H6" s="210">
        <f t="shared" si="0"/>
        <v>0</v>
      </c>
      <c r="I6" s="295" t="e">
        <f t="shared" si="1"/>
        <v>#DIV/0!</v>
      </c>
      <c r="J6" s="326">
        <v>0</v>
      </c>
      <c r="K6" s="326">
        <v>0</v>
      </c>
      <c r="L6" s="326">
        <v>0</v>
      </c>
      <c r="M6" s="326">
        <v>0</v>
      </c>
      <c r="N6" s="326">
        <v>0</v>
      </c>
      <c r="O6" s="326">
        <v>0</v>
      </c>
      <c r="P6" s="210">
        <f t="shared" si="2"/>
        <v>0</v>
      </c>
      <c r="Q6" s="293" t="e">
        <f t="shared" si="3"/>
        <v>#DIV/0!</v>
      </c>
      <c r="R6" s="210">
        <f t="shared" si="4"/>
        <v>0</v>
      </c>
      <c r="S6" s="293" t="e">
        <f t="shared" si="5"/>
        <v>#DIV/0!</v>
      </c>
      <c r="T6" s="210">
        <f t="shared" si="6"/>
        <v>0</v>
      </c>
      <c r="U6" s="293" t="e">
        <f t="shared" si="7"/>
        <v>#DIV/0!</v>
      </c>
      <c r="V6" s="8"/>
    </row>
    <row r="7" spans="1:22" ht="15">
      <c r="A7" s="326">
        <v>698604006</v>
      </c>
      <c r="B7" s="326" t="s">
        <v>459</v>
      </c>
      <c r="C7" s="326">
        <v>8000</v>
      </c>
      <c r="D7" s="330">
        <v>43796</v>
      </c>
      <c r="E7" s="326" t="s">
        <v>510</v>
      </c>
      <c r="F7" s="326">
        <v>0</v>
      </c>
      <c r="G7" s="326">
        <v>0</v>
      </c>
      <c r="H7" s="210">
        <f t="shared" si="0"/>
        <v>0</v>
      </c>
      <c r="I7" s="295" t="e">
        <f t="shared" si="1"/>
        <v>#DIV/0!</v>
      </c>
      <c r="J7" s="326">
        <v>0</v>
      </c>
      <c r="K7" s="326">
        <v>0</v>
      </c>
      <c r="L7" s="326">
        <v>0</v>
      </c>
      <c r="M7" s="326">
        <v>0</v>
      </c>
      <c r="N7" s="326">
        <v>0</v>
      </c>
      <c r="O7" s="326">
        <v>0</v>
      </c>
      <c r="P7" s="210">
        <f t="shared" si="2"/>
        <v>0</v>
      </c>
      <c r="Q7" s="293" t="e">
        <f t="shared" si="3"/>
        <v>#DIV/0!</v>
      </c>
      <c r="R7" s="210">
        <f t="shared" si="4"/>
        <v>0</v>
      </c>
      <c r="S7" s="293" t="e">
        <f t="shared" si="5"/>
        <v>#DIV/0!</v>
      </c>
      <c r="T7" s="210">
        <f t="shared" si="6"/>
        <v>0</v>
      </c>
      <c r="U7" s="293" t="e">
        <f t="shared" si="7"/>
        <v>#DIV/0!</v>
      </c>
      <c r="V7" s="8"/>
    </row>
    <row r="8" spans="1:22" ht="15">
      <c r="A8" s="326">
        <v>683715106</v>
      </c>
      <c r="B8" s="326" t="s">
        <v>461</v>
      </c>
      <c r="C8" s="326">
        <v>12400</v>
      </c>
      <c r="D8" s="330">
        <v>43728</v>
      </c>
      <c r="E8" s="326" t="s">
        <v>508</v>
      </c>
      <c r="F8" s="326">
        <v>0</v>
      </c>
      <c r="G8" s="326">
        <v>0</v>
      </c>
      <c r="H8" s="210">
        <f t="shared" si="0"/>
        <v>0</v>
      </c>
      <c r="I8" s="295" t="e">
        <f t="shared" si="1"/>
        <v>#DIV/0!</v>
      </c>
      <c r="J8" s="326">
        <v>0</v>
      </c>
      <c r="K8" s="326">
        <v>0</v>
      </c>
      <c r="L8" s="326">
        <v>0</v>
      </c>
      <c r="M8" s="326">
        <v>0</v>
      </c>
      <c r="N8" s="326">
        <v>0</v>
      </c>
      <c r="O8" s="326">
        <v>0</v>
      </c>
      <c r="P8" s="210">
        <f t="shared" si="2"/>
        <v>0</v>
      </c>
      <c r="Q8" s="293" t="e">
        <f t="shared" ref="Q8" si="8">ROUND(P8/J8,10)</f>
        <v>#DIV/0!</v>
      </c>
      <c r="R8" s="210">
        <f t="shared" si="4"/>
        <v>0</v>
      </c>
      <c r="S8" s="293" t="e">
        <f t="shared" ref="S8" si="9">ROUND(R8/K8,10)</f>
        <v>#DIV/0!</v>
      </c>
      <c r="T8" s="210">
        <f t="shared" si="6"/>
        <v>0</v>
      </c>
      <c r="U8" s="293" t="e">
        <f t="shared" si="7"/>
        <v>#DIV/0!</v>
      </c>
      <c r="V8" s="8"/>
    </row>
    <row r="9" spans="1:22" ht="15">
      <c r="A9" s="326">
        <v>403197908</v>
      </c>
      <c r="B9" s="326" t="s">
        <v>381</v>
      </c>
      <c r="C9" s="326">
        <v>1495</v>
      </c>
      <c r="D9" s="330">
        <v>42871</v>
      </c>
      <c r="E9" s="326" t="s">
        <v>509</v>
      </c>
      <c r="F9" s="326">
        <v>788.61</v>
      </c>
      <c r="G9" s="326">
        <v>788.61</v>
      </c>
      <c r="H9" s="210">
        <f t="shared" si="0"/>
        <v>0</v>
      </c>
      <c r="I9" s="295">
        <f t="shared" si="1"/>
        <v>0</v>
      </c>
      <c r="J9" s="326">
        <v>861.4</v>
      </c>
      <c r="K9" s="326">
        <v>861.4</v>
      </c>
      <c r="L9" s="326">
        <v>7.06</v>
      </c>
      <c r="M9" s="326">
        <v>861.4</v>
      </c>
      <c r="N9" s="326">
        <v>861.4</v>
      </c>
      <c r="O9" s="326">
        <v>7.06</v>
      </c>
      <c r="P9" s="210">
        <f t="shared" si="2"/>
        <v>0</v>
      </c>
      <c r="Q9" s="293">
        <f t="shared" si="3"/>
        <v>0</v>
      </c>
      <c r="R9" s="210">
        <f t="shared" si="4"/>
        <v>0</v>
      </c>
      <c r="S9" s="293">
        <f t="shared" si="5"/>
        <v>0</v>
      </c>
      <c r="T9" s="210">
        <f t="shared" si="6"/>
        <v>0</v>
      </c>
      <c r="U9" s="293">
        <f t="shared" si="7"/>
        <v>0</v>
      </c>
      <c r="V9" s="8"/>
    </row>
    <row r="10" spans="1:22" ht="15">
      <c r="A10" s="326">
        <v>403197908</v>
      </c>
      <c r="B10" s="326" t="s">
        <v>381</v>
      </c>
      <c r="C10" s="326">
        <v>1930</v>
      </c>
      <c r="D10" s="330">
        <v>43235</v>
      </c>
      <c r="E10" s="326" t="s">
        <v>509</v>
      </c>
      <c r="F10" s="326">
        <v>1323.5</v>
      </c>
      <c r="G10" s="326">
        <v>1323.5</v>
      </c>
      <c r="H10" s="210">
        <f t="shared" si="0"/>
        <v>0</v>
      </c>
      <c r="I10" s="295">
        <f t="shared" si="1"/>
        <v>0</v>
      </c>
      <c r="J10" s="326">
        <v>1572.25</v>
      </c>
      <c r="K10" s="326">
        <v>1572.25</v>
      </c>
      <c r="L10" s="326">
        <v>-114.75</v>
      </c>
      <c r="M10" s="326">
        <v>1572.25</v>
      </c>
      <c r="N10" s="326">
        <v>1572.25</v>
      </c>
      <c r="O10" s="326">
        <v>-114.75</v>
      </c>
      <c r="P10" s="210">
        <f t="shared" si="2"/>
        <v>0</v>
      </c>
      <c r="Q10" s="293">
        <f t="shared" si="3"/>
        <v>0</v>
      </c>
      <c r="R10" s="210">
        <f t="shared" si="4"/>
        <v>0</v>
      </c>
      <c r="S10" s="293">
        <f t="shared" si="5"/>
        <v>0</v>
      </c>
      <c r="T10" s="210">
        <f t="shared" si="6"/>
        <v>0</v>
      </c>
      <c r="U10" s="293">
        <f t="shared" si="7"/>
        <v>0</v>
      </c>
      <c r="V10" s="8"/>
    </row>
    <row r="11" spans="1:22" ht="15">
      <c r="A11" s="326">
        <v>403197908</v>
      </c>
      <c r="B11" s="326" t="s">
        <v>381</v>
      </c>
      <c r="C11" s="326">
        <v>2330</v>
      </c>
      <c r="D11" s="330">
        <v>43599</v>
      </c>
      <c r="E11" s="326" t="s">
        <v>509</v>
      </c>
      <c r="F11" s="326">
        <v>2058.6999999999998</v>
      </c>
      <c r="G11" s="326">
        <v>2058.6999999999998</v>
      </c>
      <c r="H11" s="210">
        <f t="shared" si="0"/>
        <v>0</v>
      </c>
      <c r="I11" s="295">
        <f t="shared" si="1"/>
        <v>0</v>
      </c>
      <c r="J11" s="326">
        <v>2314.8000000000002</v>
      </c>
      <c r="K11" s="326">
        <v>2314.8000000000002</v>
      </c>
      <c r="L11" s="326">
        <v>-47.66</v>
      </c>
      <c r="M11" s="326">
        <v>2314.8000000000002</v>
      </c>
      <c r="N11" s="326">
        <v>2314.8000000000002</v>
      </c>
      <c r="O11" s="326">
        <v>-47.66</v>
      </c>
      <c r="P11" s="210">
        <f t="shared" si="2"/>
        <v>0</v>
      </c>
      <c r="Q11" s="293">
        <f t="shared" si="3"/>
        <v>0</v>
      </c>
      <c r="R11" s="210">
        <f t="shared" si="4"/>
        <v>0</v>
      </c>
      <c r="S11" s="293">
        <f t="shared" si="5"/>
        <v>0</v>
      </c>
      <c r="T11" s="210">
        <f t="shared" si="6"/>
        <v>0</v>
      </c>
      <c r="U11" s="293">
        <f t="shared" si="7"/>
        <v>0</v>
      </c>
      <c r="V11" s="8"/>
    </row>
    <row r="12" spans="1:22" ht="15">
      <c r="A12" s="326">
        <v>474184900</v>
      </c>
      <c r="B12" s="326" t="s">
        <v>387</v>
      </c>
      <c r="C12" s="326">
        <v>3329</v>
      </c>
      <c r="D12" s="330">
        <v>42859</v>
      </c>
      <c r="E12" s="326" t="s">
        <v>509</v>
      </c>
      <c r="F12" s="326">
        <v>1053.6300000000001</v>
      </c>
      <c r="G12" s="326">
        <v>1053.6300000000001</v>
      </c>
      <c r="H12" s="210">
        <f t="shared" si="0"/>
        <v>0</v>
      </c>
      <c r="I12" s="295">
        <f t="shared" si="1"/>
        <v>0</v>
      </c>
      <c r="J12" s="326">
        <v>1148.6099999999999</v>
      </c>
      <c r="K12" s="326">
        <v>1148.6099999999999</v>
      </c>
      <c r="L12" s="326">
        <v>11.7</v>
      </c>
      <c r="M12" s="326">
        <v>1148.6099999999999</v>
      </c>
      <c r="N12" s="326">
        <v>1148.6099999999999</v>
      </c>
      <c r="O12" s="326">
        <v>11.7</v>
      </c>
      <c r="P12" s="210">
        <f t="shared" si="2"/>
        <v>0</v>
      </c>
      <c r="Q12" s="293">
        <f t="shared" si="3"/>
        <v>0</v>
      </c>
      <c r="R12" s="210">
        <f t="shared" si="4"/>
        <v>0</v>
      </c>
      <c r="S12" s="293">
        <f t="shared" si="5"/>
        <v>0</v>
      </c>
      <c r="T12" s="210">
        <f t="shared" si="6"/>
        <v>0</v>
      </c>
      <c r="U12" s="293">
        <f t="shared" si="7"/>
        <v>0</v>
      </c>
      <c r="V12" s="8"/>
    </row>
    <row r="13" spans="1:22" ht="15">
      <c r="A13" s="326">
        <v>474184900</v>
      </c>
      <c r="B13" s="326" t="s">
        <v>387</v>
      </c>
      <c r="C13" s="326">
        <v>4299</v>
      </c>
      <c r="D13" s="330">
        <v>43223</v>
      </c>
      <c r="E13" s="326" t="s">
        <v>509</v>
      </c>
      <c r="F13" s="326">
        <v>1417.33</v>
      </c>
      <c r="G13" s="326">
        <v>1417.33</v>
      </c>
      <c r="H13" s="210">
        <f t="shared" si="0"/>
        <v>0</v>
      </c>
      <c r="I13" s="295">
        <f t="shared" si="1"/>
        <v>0</v>
      </c>
      <c r="J13" s="326">
        <v>1712.41</v>
      </c>
      <c r="K13" s="326">
        <v>1712.41</v>
      </c>
      <c r="L13" s="326">
        <v>-151.58000000000001</v>
      </c>
      <c r="M13" s="326">
        <v>1712.41</v>
      </c>
      <c r="N13" s="326">
        <v>1712.41</v>
      </c>
      <c r="O13" s="326">
        <v>-151.58000000000001</v>
      </c>
      <c r="P13" s="210">
        <f t="shared" si="2"/>
        <v>0</v>
      </c>
      <c r="Q13" s="293">
        <f t="shared" si="3"/>
        <v>0</v>
      </c>
      <c r="R13" s="210">
        <f t="shared" si="4"/>
        <v>0</v>
      </c>
      <c r="S13" s="293">
        <f t="shared" si="5"/>
        <v>0</v>
      </c>
      <c r="T13" s="210">
        <f t="shared" si="6"/>
        <v>0</v>
      </c>
      <c r="U13" s="293">
        <f t="shared" si="7"/>
        <v>0</v>
      </c>
      <c r="V13" s="8"/>
    </row>
    <row r="14" spans="1:22" ht="15">
      <c r="A14" s="326">
        <v>474184900</v>
      </c>
      <c r="B14" s="326" t="s">
        <v>387</v>
      </c>
      <c r="C14" s="326">
        <v>5099</v>
      </c>
      <c r="D14" s="330">
        <v>43587</v>
      </c>
      <c r="E14" s="326" t="s">
        <v>509</v>
      </c>
      <c r="F14" s="326">
        <v>1681.08</v>
      </c>
      <c r="G14" s="326">
        <v>1681.08</v>
      </c>
      <c r="H14" s="210">
        <f t="shared" si="0"/>
        <v>0</v>
      </c>
      <c r="I14" s="295">
        <f t="shared" si="1"/>
        <v>0</v>
      </c>
      <c r="J14" s="326">
        <v>1877.09</v>
      </c>
      <c r="K14" s="326">
        <v>1877.09</v>
      </c>
      <c r="L14" s="326">
        <v>-25.8</v>
      </c>
      <c r="M14" s="326">
        <v>1877.09</v>
      </c>
      <c r="N14" s="326">
        <v>1877.09</v>
      </c>
      <c r="O14" s="326">
        <v>-25.8</v>
      </c>
      <c r="P14" s="210">
        <f t="shared" si="2"/>
        <v>0</v>
      </c>
      <c r="Q14" s="293">
        <f t="shared" si="3"/>
        <v>0</v>
      </c>
      <c r="R14" s="210">
        <f t="shared" si="4"/>
        <v>0</v>
      </c>
      <c r="S14" s="293">
        <f t="shared" si="5"/>
        <v>0</v>
      </c>
      <c r="T14" s="210">
        <f t="shared" si="6"/>
        <v>0</v>
      </c>
      <c r="U14" s="293">
        <f t="shared" si="7"/>
        <v>0</v>
      </c>
      <c r="V14" s="8"/>
    </row>
    <row r="15" spans="1:22" ht="15">
      <c r="A15" s="326">
        <v>533004909</v>
      </c>
      <c r="B15" s="326" t="s">
        <v>462</v>
      </c>
      <c r="C15" s="326">
        <v>4379</v>
      </c>
      <c r="D15" s="330">
        <v>42912</v>
      </c>
      <c r="E15" s="326" t="s">
        <v>509</v>
      </c>
      <c r="F15" s="326">
        <v>348.13</v>
      </c>
      <c r="G15" s="326">
        <v>348.13</v>
      </c>
      <c r="H15" s="210">
        <f t="shared" si="0"/>
        <v>0</v>
      </c>
      <c r="I15" s="295">
        <f t="shared" si="1"/>
        <v>0</v>
      </c>
      <c r="J15" s="326">
        <v>389.12</v>
      </c>
      <c r="K15" s="326">
        <v>389.12</v>
      </c>
      <c r="L15" s="326">
        <v>-5.74</v>
      </c>
      <c r="M15" s="326">
        <v>389.12</v>
      </c>
      <c r="N15" s="326">
        <v>389.12</v>
      </c>
      <c r="O15" s="326">
        <v>-5.74</v>
      </c>
      <c r="P15" s="210">
        <f t="shared" si="2"/>
        <v>0</v>
      </c>
      <c r="Q15" s="293">
        <f t="shared" si="3"/>
        <v>0</v>
      </c>
      <c r="R15" s="210">
        <f t="shared" si="4"/>
        <v>0</v>
      </c>
      <c r="S15" s="293">
        <f t="shared" si="5"/>
        <v>0</v>
      </c>
      <c r="T15" s="210">
        <f t="shared" si="6"/>
        <v>0</v>
      </c>
      <c r="U15" s="293">
        <f t="shared" si="7"/>
        <v>0</v>
      </c>
      <c r="V15" s="8"/>
    </row>
    <row r="16" spans="1:22" ht="15">
      <c r="A16" s="326">
        <v>533004909</v>
      </c>
      <c r="B16" s="326" t="s">
        <v>462</v>
      </c>
      <c r="C16" s="326">
        <v>6807</v>
      </c>
      <c r="D16" s="330">
        <v>43616</v>
      </c>
      <c r="E16" s="326" t="s">
        <v>509</v>
      </c>
      <c r="F16" s="326">
        <v>663.68</v>
      </c>
      <c r="G16" s="326">
        <v>663.68</v>
      </c>
      <c r="H16" s="210">
        <f t="shared" si="0"/>
        <v>0</v>
      </c>
      <c r="I16" s="295">
        <f t="shared" si="1"/>
        <v>0</v>
      </c>
      <c r="J16" s="326">
        <v>739.51</v>
      </c>
      <c r="K16" s="326">
        <v>739.51</v>
      </c>
      <c r="L16" s="326">
        <v>-8.6300000000000008</v>
      </c>
      <c r="M16" s="326">
        <v>739.51</v>
      </c>
      <c r="N16" s="326">
        <v>739.51</v>
      </c>
      <c r="O16" s="326">
        <v>-8.6300000000000008</v>
      </c>
      <c r="P16" s="210">
        <f t="shared" si="2"/>
        <v>0</v>
      </c>
      <c r="Q16" s="293">
        <f t="shared" si="3"/>
        <v>0</v>
      </c>
      <c r="R16" s="210">
        <f t="shared" si="4"/>
        <v>0</v>
      </c>
      <c r="S16" s="293">
        <f t="shared" si="5"/>
        <v>0</v>
      </c>
      <c r="T16" s="210">
        <f t="shared" si="6"/>
        <v>0</v>
      </c>
      <c r="U16" s="293">
        <f t="shared" si="7"/>
        <v>0</v>
      </c>
      <c r="V16" s="8"/>
    </row>
    <row r="17" spans="1:22" ht="15">
      <c r="A17" s="326">
        <v>545831901</v>
      </c>
      <c r="B17" s="326" t="s">
        <v>384</v>
      </c>
      <c r="C17" s="326">
        <v>6185</v>
      </c>
      <c r="D17" s="330">
        <v>43399</v>
      </c>
      <c r="E17" s="326" t="s">
        <v>509</v>
      </c>
      <c r="F17" s="326">
        <v>343.27</v>
      </c>
      <c r="G17" s="326">
        <v>343.27</v>
      </c>
      <c r="H17" s="210">
        <f t="shared" si="0"/>
        <v>0</v>
      </c>
      <c r="I17" s="295">
        <f t="shared" si="1"/>
        <v>0</v>
      </c>
      <c r="J17" s="326">
        <v>394.62</v>
      </c>
      <c r="K17" s="326">
        <v>394.62</v>
      </c>
      <c r="L17" s="326">
        <v>-16.59</v>
      </c>
      <c r="M17" s="326">
        <v>394.62</v>
      </c>
      <c r="N17" s="326">
        <v>394.62</v>
      </c>
      <c r="O17" s="326">
        <v>-16.59</v>
      </c>
      <c r="P17" s="210">
        <f t="shared" si="2"/>
        <v>0</v>
      </c>
      <c r="Q17" s="293">
        <f t="shared" si="3"/>
        <v>0</v>
      </c>
      <c r="R17" s="210">
        <f t="shared" si="4"/>
        <v>0</v>
      </c>
      <c r="S17" s="293">
        <f t="shared" si="5"/>
        <v>0</v>
      </c>
      <c r="T17" s="210">
        <f t="shared" si="6"/>
        <v>0</v>
      </c>
      <c r="U17" s="293">
        <f t="shared" si="7"/>
        <v>0</v>
      </c>
      <c r="V17" s="8"/>
    </row>
    <row r="18" spans="1:22" ht="15">
      <c r="A18" s="326">
        <v>575035902</v>
      </c>
      <c r="B18" s="326" t="s">
        <v>511</v>
      </c>
      <c r="C18" s="326">
        <v>16586</v>
      </c>
      <c r="D18" s="330">
        <v>42878</v>
      </c>
      <c r="E18" s="326" t="s">
        <v>509</v>
      </c>
      <c r="F18" s="326">
        <v>349.96</v>
      </c>
      <c r="G18" s="326">
        <v>349.96</v>
      </c>
      <c r="H18" s="210">
        <f t="shared" si="0"/>
        <v>0</v>
      </c>
      <c r="I18" s="295">
        <f t="shared" si="1"/>
        <v>0</v>
      </c>
      <c r="J18" s="326">
        <v>391.78</v>
      </c>
      <c r="K18" s="326">
        <v>391.78</v>
      </c>
      <c r="L18" s="326">
        <v>-6.39</v>
      </c>
      <c r="M18" s="326">
        <v>391.78</v>
      </c>
      <c r="N18" s="326">
        <v>391.78</v>
      </c>
      <c r="O18" s="326">
        <v>-6.39</v>
      </c>
      <c r="P18" s="210">
        <f t="shared" si="2"/>
        <v>0</v>
      </c>
      <c r="Q18" s="293">
        <f t="shared" si="3"/>
        <v>0</v>
      </c>
      <c r="R18" s="210">
        <f t="shared" si="4"/>
        <v>0</v>
      </c>
      <c r="S18" s="293">
        <f t="shared" si="5"/>
        <v>0</v>
      </c>
      <c r="T18" s="210">
        <f t="shared" si="6"/>
        <v>0</v>
      </c>
      <c r="U18" s="293">
        <f t="shared" si="7"/>
        <v>0</v>
      </c>
      <c r="V18" s="8"/>
    </row>
    <row r="19" spans="1:22" ht="15">
      <c r="A19" s="326">
        <v>575035902</v>
      </c>
      <c r="B19" s="326" t="s">
        <v>511</v>
      </c>
      <c r="C19" s="326">
        <v>16586</v>
      </c>
      <c r="D19" s="330">
        <v>42878</v>
      </c>
      <c r="E19" s="326" t="s">
        <v>509</v>
      </c>
      <c r="F19" s="326">
        <v>481.2</v>
      </c>
      <c r="G19" s="326">
        <v>481.2</v>
      </c>
      <c r="H19" s="210">
        <f t="shared" si="0"/>
        <v>0</v>
      </c>
      <c r="I19" s="295">
        <f t="shared" si="1"/>
        <v>0</v>
      </c>
      <c r="J19" s="326">
        <v>538.70000000000005</v>
      </c>
      <c r="K19" s="326">
        <v>538.70000000000005</v>
      </c>
      <c r="L19" s="326">
        <v>-8.7799999999999994</v>
      </c>
      <c r="M19" s="326">
        <v>538.70000000000005</v>
      </c>
      <c r="N19" s="326">
        <v>538.70000000000005</v>
      </c>
      <c r="O19" s="326">
        <v>-8.7799999999999994</v>
      </c>
      <c r="P19" s="210">
        <f t="shared" si="2"/>
        <v>0</v>
      </c>
      <c r="Q19" s="293">
        <f t="shared" si="3"/>
        <v>0</v>
      </c>
      <c r="R19" s="210">
        <f t="shared" si="4"/>
        <v>0</v>
      </c>
      <c r="S19" s="293">
        <f t="shared" si="5"/>
        <v>0</v>
      </c>
      <c r="T19" s="210">
        <f t="shared" si="6"/>
        <v>0</v>
      </c>
      <c r="U19" s="293">
        <f t="shared" si="7"/>
        <v>0</v>
      </c>
      <c r="V19" s="8"/>
    </row>
    <row r="20" spans="1:22" ht="15">
      <c r="A20" s="326">
        <v>575035902</v>
      </c>
      <c r="B20" s="326" t="s">
        <v>511</v>
      </c>
      <c r="C20" s="326">
        <v>21421</v>
      </c>
      <c r="D20" s="330">
        <v>43249</v>
      </c>
      <c r="E20" s="326" t="s">
        <v>509</v>
      </c>
      <c r="F20" s="326">
        <v>621.48</v>
      </c>
      <c r="G20" s="326">
        <v>621.48</v>
      </c>
      <c r="H20" s="210">
        <f t="shared" si="0"/>
        <v>0</v>
      </c>
      <c r="I20" s="295">
        <f t="shared" si="1"/>
        <v>0</v>
      </c>
      <c r="J20" s="326">
        <v>724.3</v>
      </c>
      <c r="K20" s="326">
        <v>724.3</v>
      </c>
      <c r="L20" s="326">
        <v>-39.9</v>
      </c>
      <c r="M20" s="326">
        <v>724.3</v>
      </c>
      <c r="N20" s="326">
        <v>724.3</v>
      </c>
      <c r="O20" s="326">
        <v>-39.9</v>
      </c>
      <c r="P20" s="210">
        <f t="shared" si="2"/>
        <v>0</v>
      </c>
      <c r="Q20" s="293">
        <f t="shared" si="3"/>
        <v>0</v>
      </c>
      <c r="R20" s="210">
        <f t="shared" si="4"/>
        <v>0</v>
      </c>
      <c r="S20" s="293">
        <f t="shared" si="5"/>
        <v>0</v>
      </c>
      <c r="T20" s="210">
        <f t="shared" si="6"/>
        <v>0</v>
      </c>
      <c r="U20" s="293">
        <f t="shared" si="7"/>
        <v>0</v>
      </c>
      <c r="V20" s="8"/>
    </row>
    <row r="21" spans="1:22" ht="15">
      <c r="A21" s="326">
        <v>588950907</v>
      </c>
      <c r="B21" s="326" t="s">
        <v>386</v>
      </c>
      <c r="C21" s="326">
        <v>26729</v>
      </c>
      <c r="D21" s="330">
        <v>43522</v>
      </c>
      <c r="E21" s="326" t="s">
        <v>509</v>
      </c>
      <c r="F21" s="326">
        <v>1903.44</v>
      </c>
      <c r="G21" s="326">
        <v>1903.44</v>
      </c>
      <c r="H21" s="210">
        <f t="shared" si="0"/>
        <v>0</v>
      </c>
      <c r="I21" s="295">
        <f t="shared" si="1"/>
        <v>0</v>
      </c>
      <c r="J21" s="326">
        <v>2158.41</v>
      </c>
      <c r="K21" s="326">
        <v>2158.41</v>
      </c>
      <c r="L21" s="326">
        <v>-62.25</v>
      </c>
      <c r="M21" s="326">
        <v>2158.41</v>
      </c>
      <c r="N21" s="326">
        <v>2158.41</v>
      </c>
      <c r="O21" s="326">
        <v>-62.25</v>
      </c>
      <c r="P21" s="210">
        <f t="shared" si="2"/>
        <v>0</v>
      </c>
      <c r="Q21" s="293">
        <f t="shared" si="3"/>
        <v>0</v>
      </c>
      <c r="R21" s="210">
        <f t="shared" si="4"/>
        <v>0</v>
      </c>
      <c r="S21" s="293">
        <f t="shared" si="5"/>
        <v>0</v>
      </c>
      <c r="T21" s="210">
        <f t="shared" si="6"/>
        <v>0</v>
      </c>
      <c r="U21" s="293">
        <f t="shared" si="7"/>
        <v>0</v>
      </c>
      <c r="V21" s="8"/>
    </row>
    <row r="22" spans="1:22" ht="15">
      <c r="A22" s="326">
        <v>861012102</v>
      </c>
      <c r="B22" s="326" t="s">
        <v>512</v>
      </c>
      <c r="C22" s="326">
        <v>24600</v>
      </c>
      <c r="D22" s="330">
        <v>43096</v>
      </c>
      <c r="E22" s="326" t="s">
        <v>508</v>
      </c>
      <c r="F22" s="326">
        <v>186.9</v>
      </c>
      <c r="G22" s="326">
        <v>186.9</v>
      </c>
      <c r="H22" s="210">
        <f t="shared" si="0"/>
        <v>0</v>
      </c>
      <c r="I22" s="295">
        <f t="shared" si="1"/>
        <v>0</v>
      </c>
      <c r="J22" s="326">
        <v>186.9</v>
      </c>
      <c r="K22" s="326">
        <v>186.9</v>
      </c>
      <c r="L22" s="326">
        <v>0</v>
      </c>
      <c r="M22" s="326">
        <v>186.9</v>
      </c>
      <c r="N22" s="326">
        <v>186.9</v>
      </c>
      <c r="O22" s="326">
        <v>0</v>
      </c>
      <c r="P22" s="210">
        <f t="shared" si="2"/>
        <v>0</v>
      </c>
      <c r="Q22" s="293">
        <f t="shared" si="3"/>
        <v>0</v>
      </c>
      <c r="R22" s="210">
        <f t="shared" si="4"/>
        <v>0</v>
      </c>
      <c r="S22" s="293">
        <f t="shared" si="5"/>
        <v>0</v>
      </c>
      <c r="T22" s="210">
        <f t="shared" si="6"/>
        <v>0</v>
      </c>
      <c r="U22" s="293" t="e">
        <f t="shared" si="7"/>
        <v>#DIV/0!</v>
      </c>
      <c r="V22" s="8"/>
    </row>
    <row r="23" spans="1:22" ht="15">
      <c r="A23" s="326">
        <v>861012102</v>
      </c>
      <c r="B23" s="326" t="s">
        <v>512</v>
      </c>
      <c r="C23" s="326">
        <v>24600</v>
      </c>
      <c r="D23" s="330">
        <v>43186</v>
      </c>
      <c r="E23" s="326" t="s">
        <v>508</v>
      </c>
      <c r="F23" s="326">
        <v>1009</v>
      </c>
      <c r="G23" s="326">
        <v>1009</v>
      </c>
      <c r="H23" s="210">
        <f t="shared" si="0"/>
        <v>0</v>
      </c>
      <c r="I23" s="295">
        <f t="shared" si="1"/>
        <v>0</v>
      </c>
      <c r="J23" s="326">
        <v>1009</v>
      </c>
      <c r="K23" s="326">
        <v>1009</v>
      </c>
      <c r="L23" s="326">
        <v>0</v>
      </c>
      <c r="M23" s="326">
        <v>1009</v>
      </c>
      <c r="N23" s="326">
        <v>1009</v>
      </c>
      <c r="O23" s="326">
        <v>0</v>
      </c>
      <c r="P23" s="210">
        <f t="shared" si="2"/>
        <v>0</v>
      </c>
      <c r="Q23" s="293">
        <f t="shared" si="3"/>
        <v>0</v>
      </c>
      <c r="R23" s="210">
        <f t="shared" si="4"/>
        <v>0</v>
      </c>
      <c r="S23" s="293">
        <f t="shared" si="5"/>
        <v>0</v>
      </c>
      <c r="T23" s="210">
        <f t="shared" si="6"/>
        <v>0</v>
      </c>
      <c r="U23" s="293" t="e">
        <f t="shared" si="7"/>
        <v>#DIV/0!</v>
      </c>
      <c r="V23" s="8"/>
    </row>
    <row r="24" spans="1:22" ht="15">
      <c r="A24" s="326">
        <v>861012102</v>
      </c>
      <c r="B24" s="326" t="s">
        <v>512</v>
      </c>
      <c r="C24" s="326">
        <v>31600</v>
      </c>
      <c r="D24" s="330">
        <v>43277</v>
      </c>
      <c r="E24" s="326" t="s">
        <v>508</v>
      </c>
      <c r="F24" s="326">
        <v>245.78</v>
      </c>
      <c r="G24" s="326">
        <v>245.78</v>
      </c>
      <c r="H24" s="210">
        <f t="shared" si="0"/>
        <v>0</v>
      </c>
      <c r="I24" s="295">
        <f t="shared" si="1"/>
        <v>0</v>
      </c>
      <c r="J24" s="326">
        <v>245.78</v>
      </c>
      <c r="K24" s="326">
        <v>245.78</v>
      </c>
      <c r="L24" s="326">
        <v>0</v>
      </c>
      <c r="M24" s="326">
        <v>245.78</v>
      </c>
      <c r="N24" s="326">
        <v>245.78</v>
      </c>
      <c r="O24" s="326">
        <v>0</v>
      </c>
      <c r="P24" s="210">
        <f t="shared" si="2"/>
        <v>0</v>
      </c>
      <c r="Q24" s="293">
        <f t="shared" si="3"/>
        <v>0</v>
      </c>
      <c r="R24" s="210">
        <f t="shared" si="4"/>
        <v>0</v>
      </c>
      <c r="S24" s="293">
        <f t="shared" si="5"/>
        <v>0</v>
      </c>
      <c r="T24" s="210">
        <f t="shared" si="6"/>
        <v>0</v>
      </c>
      <c r="U24" s="293" t="e">
        <f t="shared" si="7"/>
        <v>#DIV/0!</v>
      </c>
      <c r="V24" s="8"/>
    </row>
    <row r="25" spans="1:22" ht="15">
      <c r="A25" s="326">
        <v>861012102</v>
      </c>
      <c r="B25" s="326" t="s">
        <v>512</v>
      </c>
      <c r="C25" s="326">
        <v>31600</v>
      </c>
      <c r="D25" s="330">
        <v>43368</v>
      </c>
      <c r="E25" s="326" t="s">
        <v>508</v>
      </c>
      <c r="F25" s="326">
        <v>284.39999999999998</v>
      </c>
      <c r="G25" s="326">
        <v>284.39999999999998</v>
      </c>
      <c r="H25" s="210">
        <f t="shared" si="0"/>
        <v>0</v>
      </c>
      <c r="I25" s="295">
        <f t="shared" si="1"/>
        <v>0</v>
      </c>
      <c r="J25" s="326">
        <v>284.39999999999998</v>
      </c>
      <c r="K25" s="326">
        <v>284.39999999999998</v>
      </c>
      <c r="L25" s="326">
        <v>0</v>
      </c>
      <c r="M25" s="326">
        <v>284.39999999999998</v>
      </c>
      <c r="N25" s="326">
        <v>284.39999999999998</v>
      </c>
      <c r="O25" s="326">
        <v>0</v>
      </c>
      <c r="P25" s="210">
        <f t="shared" si="2"/>
        <v>0</v>
      </c>
      <c r="Q25" s="293">
        <f t="shared" si="3"/>
        <v>0</v>
      </c>
      <c r="R25" s="210">
        <f t="shared" si="4"/>
        <v>0</v>
      </c>
      <c r="S25" s="293">
        <f t="shared" si="5"/>
        <v>0</v>
      </c>
      <c r="T25" s="210">
        <f t="shared" si="6"/>
        <v>0</v>
      </c>
      <c r="U25" s="293" t="e">
        <f t="shared" si="7"/>
        <v>#DIV/0!</v>
      </c>
      <c r="V25" s="8"/>
    </row>
    <row r="26" spans="1:22" ht="15">
      <c r="A26" s="326">
        <v>861012102</v>
      </c>
      <c r="B26" s="326" t="s">
        <v>512</v>
      </c>
      <c r="C26" s="326">
        <v>31600</v>
      </c>
      <c r="D26" s="330">
        <v>43461</v>
      </c>
      <c r="E26" s="326" t="s">
        <v>508</v>
      </c>
      <c r="F26" s="326">
        <v>284.39999999999998</v>
      </c>
      <c r="G26" s="326">
        <v>284.39999999999998</v>
      </c>
      <c r="H26" s="210">
        <f t="shared" si="0"/>
        <v>0</v>
      </c>
      <c r="I26" s="295">
        <f t="shared" si="1"/>
        <v>0</v>
      </c>
      <c r="J26" s="326">
        <v>284.39999999999998</v>
      </c>
      <c r="K26" s="326">
        <v>284.39999999999998</v>
      </c>
      <c r="L26" s="326">
        <v>0</v>
      </c>
      <c r="M26" s="326">
        <v>284.39999999999998</v>
      </c>
      <c r="N26" s="326">
        <v>284.39999999999998</v>
      </c>
      <c r="O26" s="326">
        <v>0</v>
      </c>
      <c r="P26" s="210">
        <f t="shared" si="2"/>
        <v>0</v>
      </c>
      <c r="Q26" s="293">
        <f t="shared" si="3"/>
        <v>0</v>
      </c>
      <c r="R26" s="210">
        <f t="shared" si="4"/>
        <v>0</v>
      </c>
      <c r="S26" s="293">
        <f t="shared" si="5"/>
        <v>0</v>
      </c>
      <c r="T26" s="210">
        <f t="shared" si="6"/>
        <v>0</v>
      </c>
      <c r="U26" s="293" t="e">
        <f t="shared" si="7"/>
        <v>#DIV/0!</v>
      </c>
      <c r="V26" s="8"/>
    </row>
    <row r="27" spans="1:22" ht="15">
      <c r="A27" s="326">
        <v>861012102</v>
      </c>
      <c r="B27" s="326" t="s">
        <v>512</v>
      </c>
      <c r="C27" s="326">
        <v>31600</v>
      </c>
      <c r="D27" s="330">
        <v>43550</v>
      </c>
      <c r="E27" s="326" t="s">
        <v>508</v>
      </c>
      <c r="F27" s="326">
        <v>284.39999999999998</v>
      </c>
      <c r="G27" s="326">
        <v>284.39999999999998</v>
      </c>
      <c r="H27" s="210">
        <f t="shared" si="0"/>
        <v>0</v>
      </c>
      <c r="I27" s="295">
        <f t="shared" si="1"/>
        <v>0</v>
      </c>
      <c r="J27" s="326">
        <v>284.39999999999998</v>
      </c>
      <c r="K27" s="326">
        <v>284.39999999999998</v>
      </c>
      <c r="L27" s="326">
        <v>0</v>
      </c>
      <c r="M27" s="326">
        <v>284.39999999999998</v>
      </c>
      <c r="N27" s="326">
        <v>284.39999999999998</v>
      </c>
      <c r="O27" s="326">
        <v>0</v>
      </c>
      <c r="P27" s="210">
        <f t="shared" si="2"/>
        <v>0</v>
      </c>
      <c r="Q27" s="293">
        <f t="shared" si="3"/>
        <v>0</v>
      </c>
      <c r="R27" s="210">
        <f t="shared" si="4"/>
        <v>0</v>
      </c>
      <c r="S27" s="293">
        <f t="shared" si="5"/>
        <v>0</v>
      </c>
      <c r="T27" s="210">
        <f t="shared" si="6"/>
        <v>0</v>
      </c>
      <c r="U27" s="293" t="e">
        <f t="shared" si="7"/>
        <v>#DIV/0!</v>
      </c>
      <c r="V27" s="8"/>
    </row>
    <row r="28" spans="1:22" ht="15">
      <c r="A28" s="326">
        <v>67901108</v>
      </c>
      <c r="B28" s="326" t="s">
        <v>468</v>
      </c>
      <c r="C28" s="326">
        <v>25737</v>
      </c>
      <c r="D28" s="330">
        <v>43724</v>
      </c>
      <c r="E28" s="326" t="s">
        <v>508</v>
      </c>
      <c r="F28" s="326">
        <v>0</v>
      </c>
      <c r="G28" s="326">
        <v>0</v>
      </c>
      <c r="H28" s="210">
        <f t="shared" si="0"/>
        <v>0</v>
      </c>
      <c r="I28" s="295" t="e">
        <f t="shared" si="1"/>
        <v>#DIV/0!</v>
      </c>
      <c r="J28" s="326">
        <v>0</v>
      </c>
      <c r="K28" s="326">
        <v>0</v>
      </c>
      <c r="L28" s="326">
        <v>0</v>
      </c>
      <c r="M28" s="326">
        <v>0</v>
      </c>
      <c r="N28" s="326">
        <v>0</v>
      </c>
      <c r="O28" s="326">
        <v>0</v>
      </c>
      <c r="P28" s="210">
        <f t="shared" si="2"/>
        <v>0</v>
      </c>
      <c r="Q28" s="293" t="e">
        <f t="shared" si="3"/>
        <v>#DIV/0!</v>
      </c>
      <c r="R28" s="210">
        <f t="shared" si="4"/>
        <v>0</v>
      </c>
      <c r="S28" s="293" t="e">
        <f t="shared" si="5"/>
        <v>#DIV/0!</v>
      </c>
      <c r="T28" s="210">
        <f t="shared" si="6"/>
        <v>0</v>
      </c>
      <c r="U28" s="293" t="e">
        <f t="shared" si="7"/>
        <v>#DIV/0!</v>
      </c>
      <c r="V28" s="8"/>
    </row>
    <row r="29" spans="1:22" ht="15">
      <c r="A29" s="326">
        <v>803054204</v>
      </c>
      <c r="B29" s="326" t="s">
        <v>470</v>
      </c>
      <c r="C29" s="326">
        <v>3900</v>
      </c>
      <c r="D29" s="330">
        <v>42877</v>
      </c>
      <c r="E29" s="326" t="s">
        <v>508</v>
      </c>
      <c r="F29" s="326">
        <v>1542</v>
      </c>
      <c r="G29" s="326">
        <v>1542</v>
      </c>
      <c r="H29" s="210">
        <f t="shared" si="0"/>
        <v>0</v>
      </c>
      <c r="I29" s="295">
        <f t="shared" si="1"/>
        <v>0</v>
      </c>
      <c r="J29" s="326">
        <v>1542</v>
      </c>
      <c r="K29" s="326">
        <v>1542</v>
      </c>
      <c r="L29" s="326">
        <v>0</v>
      </c>
      <c r="M29" s="326">
        <v>1542</v>
      </c>
      <c r="N29" s="326">
        <v>1542</v>
      </c>
      <c r="O29" s="326">
        <v>0</v>
      </c>
      <c r="P29" s="210">
        <f t="shared" si="2"/>
        <v>0</v>
      </c>
      <c r="Q29" s="293">
        <f t="shared" si="3"/>
        <v>0</v>
      </c>
      <c r="R29" s="210">
        <f t="shared" si="4"/>
        <v>0</v>
      </c>
      <c r="S29" s="293">
        <f t="shared" si="5"/>
        <v>0</v>
      </c>
      <c r="T29" s="210">
        <f t="shared" si="6"/>
        <v>0</v>
      </c>
      <c r="U29" s="293" t="e">
        <f t="shared" si="7"/>
        <v>#DIV/0!</v>
      </c>
      <c r="V29" s="8"/>
    </row>
    <row r="30" spans="1:22" ht="15">
      <c r="A30" s="326">
        <v>803054204</v>
      </c>
      <c r="B30" s="326" t="s">
        <v>470</v>
      </c>
      <c r="C30" s="326">
        <v>5050</v>
      </c>
      <c r="D30" s="330">
        <v>43249</v>
      </c>
      <c r="E30" s="326" t="s">
        <v>508</v>
      </c>
      <c r="F30" s="326">
        <v>2149.5300000000002</v>
      </c>
      <c r="G30" s="326">
        <v>2149.5300000000002</v>
      </c>
      <c r="H30" s="210">
        <f t="shared" si="0"/>
        <v>0</v>
      </c>
      <c r="I30" s="295">
        <f t="shared" si="1"/>
        <v>0</v>
      </c>
      <c r="J30" s="326">
        <v>2149.5300000000002</v>
      </c>
      <c r="K30" s="326">
        <v>2149.5300000000002</v>
      </c>
      <c r="L30" s="326">
        <v>0</v>
      </c>
      <c r="M30" s="326">
        <v>2149.5300000000002</v>
      </c>
      <c r="N30" s="326">
        <v>2149.5300000000002</v>
      </c>
      <c r="O30" s="326">
        <v>0</v>
      </c>
      <c r="P30" s="210">
        <f t="shared" si="2"/>
        <v>0</v>
      </c>
      <c r="Q30" s="293">
        <f t="shared" si="3"/>
        <v>0</v>
      </c>
      <c r="R30" s="210">
        <f t="shared" si="4"/>
        <v>0</v>
      </c>
      <c r="S30" s="293">
        <f t="shared" si="5"/>
        <v>0</v>
      </c>
      <c r="T30" s="210">
        <f t="shared" si="6"/>
        <v>0</v>
      </c>
      <c r="U30" s="293" t="e">
        <f t="shared" si="7"/>
        <v>#DIV/0!</v>
      </c>
      <c r="V30" s="8"/>
    </row>
    <row r="31" spans="1:22" ht="15">
      <c r="A31" s="326">
        <v>803054204</v>
      </c>
      <c r="B31" s="326" t="s">
        <v>470</v>
      </c>
      <c r="C31" s="326">
        <v>8380</v>
      </c>
      <c r="D31" s="330">
        <v>43613</v>
      </c>
      <c r="E31" s="326" t="s">
        <v>508</v>
      </c>
      <c r="F31" s="326">
        <v>3610.45</v>
      </c>
      <c r="G31" s="326">
        <v>3610.45</v>
      </c>
      <c r="H31" s="210">
        <f t="shared" si="0"/>
        <v>0</v>
      </c>
      <c r="I31" s="295">
        <f t="shared" si="1"/>
        <v>0</v>
      </c>
      <c r="J31" s="326">
        <v>3610.45</v>
      </c>
      <c r="K31" s="326">
        <v>3610.45</v>
      </c>
      <c r="L31" s="326">
        <v>0</v>
      </c>
      <c r="M31" s="326">
        <v>3610.45</v>
      </c>
      <c r="N31" s="326">
        <v>3610.45</v>
      </c>
      <c r="O31" s="326">
        <v>0</v>
      </c>
      <c r="P31" s="210">
        <f t="shared" si="2"/>
        <v>0</v>
      </c>
      <c r="Q31" s="293">
        <f t="shared" si="3"/>
        <v>0</v>
      </c>
      <c r="R31" s="210">
        <f t="shared" si="4"/>
        <v>0</v>
      </c>
      <c r="S31" s="293">
        <f t="shared" si="5"/>
        <v>0</v>
      </c>
      <c r="T31" s="210">
        <f t="shared" si="6"/>
        <v>0</v>
      </c>
      <c r="U31" s="293" t="e">
        <f t="shared" si="7"/>
        <v>#DIV/0!</v>
      </c>
      <c r="V31" s="8"/>
    </row>
    <row r="32" spans="1:22" ht="15">
      <c r="A32" s="326">
        <v>712459908</v>
      </c>
      <c r="B32" s="326" t="s">
        <v>409</v>
      </c>
      <c r="C32" s="326">
        <v>3260</v>
      </c>
      <c r="D32" s="330">
        <v>43591</v>
      </c>
      <c r="E32" s="326" t="s">
        <v>513</v>
      </c>
      <c r="F32" s="326">
        <v>6846</v>
      </c>
      <c r="G32" s="326">
        <v>6846</v>
      </c>
      <c r="H32" s="210">
        <f t="shared" si="0"/>
        <v>0</v>
      </c>
      <c r="I32" s="295">
        <f t="shared" si="1"/>
        <v>0</v>
      </c>
      <c r="J32" s="326">
        <v>6717.03</v>
      </c>
      <c r="K32" s="326">
        <v>6717.03</v>
      </c>
      <c r="L32" s="326">
        <v>201.97</v>
      </c>
      <c r="M32" s="326">
        <v>6717.03</v>
      </c>
      <c r="N32" s="326">
        <v>6717.03</v>
      </c>
      <c r="O32" s="326">
        <v>201.97</v>
      </c>
      <c r="P32" s="210">
        <f t="shared" si="2"/>
        <v>0</v>
      </c>
      <c r="Q32" s="293">
        <f t="shared" si="3"/>
        <v>0</v>
      </c>
      <c r="R32" s="210">
        <f t="shared" si="4"/>
        <v>0</v>
      </c>
      <c r="S32" s="293">
        <f t="shared" si="5"/>
        <v>0</v>
      </c>
      <c r="T32" s="210">
        <f t="shared" si="6"/>
        <v>0</v>
      </c>
      <c r="U32" s="293">
        <f t="shared" si="7"/>
        <v>0</v>
      </c>
      <c r="V32" s="8"/>
    </row>
    <row r="33" spans="1:22" ht="15">
      <c r="A33" s="326">
        <v>712459908</v>
      </c>
      <c r="B33" s="326" t="s">
        <v>409</v>
      </c>
      <c r="C33" s="326">
        <v>1781</v>
      </c>
      <c r="D33" s="330">
        <v>43224</v>
      </c>
      <c r="E33" s="326" t="s">
        <v>513</v>
      </c>
      <c r="F33" s="326">
        <v>3490.76</v>
      </c>
      <c r="G33" s="326">
        <v>3490.76</v>
      </c>
      <c r="H33" s="210">
        <f t="shared" si="0"/>
        <v>0</v>
      </c>
      <c r="I33" s="295">
        <f t="shared" si="1"/>
        <v>0</v>
      </c>
      <c r="J33" s="326">
        <v>3496.18</v>
      </c>
      <c r="K33" s="326">
        <v>3496.18</v>
      </c>
      <c r="L33" s="326">
        <v>31.8</v>
      </c>
      <c r="M33" s="326">
        <v>3496.18</v>
      </c>
      <c r="N33" s="326">
        <v>3496.18</v>
      </c>
      <c r="O33" s="326">
        <v>31.8</v>
      </c>
      <c r="P33" s="210">
        <f t="shared" si="2"/>
        <v>0</v>
      </c>
      <c r="Q33" s="293">
        <f t="shared" si="3"/>
        <v>0</v>
      </c>
      <c r="R33" s="210">
        <f t="shared" si="4"/>
        <v>0</v>
      </c>
      <c r="S33" s="293">
        <f t="shared" si="5"/>
        <v>0</v>
      </c>
      <c r="T33" s="210">
        <f t="shared" si="6"/>
        <v>0</v>
      </c>
      <c r="U33" s="293">
        <f t="shared" si="7"/>
        <v>0</v>
      </c>
      <c r="V33" s="8"/>
    </row>
    <row r="34" spans="1:22" ht="15">
      <c r="A34" s="326" t="s">
        <v>484</v>
      </c>
      <c r="B34" s="326" t="s">
        <v>485</v>
      </c>
      <c r="C34" s="326">
        <v>8300</v>
      </c>
      <c r="D34" s="330">
        <v>43725</v>
      </c>
      <c r="E34" s="326" t="s">
        <v>514</v>
      </c>
      <c r="F34" s="326">
        <v>0</v>
      </c>
      <c r="G34" s="326">
        <v>0</v>
      </c>
      <c r="H34" s="210">
        <f t="shared" si="0"/>
        <v>0</v>
      </c>
      <c r="I34" s="295" t="e">
        <f t="shared" si="1"/>
        <v>#DIV/0!</v>
      </c>
      <c r="J34" s="326">
        <v>0</v>
      </c>
      <c r="K34" s="326">
        <v>0</v>
      </c>
      <c r="L34" s="326">
        <v>0</v>
      </c>
      <c r="M34" s="326">
        <v>0</v>
      </c>
      <c r="N34" s="326">
        <v>0</v>
      </c>
      <c r="O34" s="326">
        <v>0</v>
      </c>
      <c r="P34" s="210">
        <f t="shared" si="2"/>
        <v>0</v>
      </c>
      <c r="Q34" s="293" t="e">
        <f t="shared" si="3"/>
        <v>#DIV/0!</v>
      </c>
      <c r="R34" s="210">
        <f t="shared" si="4"/>
        <v>0</v>
      </c>
      <c r="S34" s="293" t="e">
        <f t="shared" si="5"/>
        <v>#DIV/0!</v>
      </c>
      <c r="T34" s="210">
        <f t="shared" si="6"/>
        <v>0</v>
      </c>
      <c r="U34" s="293" t="e">
        <f t="shared" si="7"/>
        <v>#DIV/0!</v>
      </c>
      <c r="V34" s="8"/>
    </row>
    <row r="35" spans="1:22" ht="15">
      <c r="A35" s="326" t="s">
        <v>487</v>
      </c>
      <c r="B35" s="326" t="s">
        <v>488</v>
      </c>
      <c r="C35" s="326">
        <v>2852</v>
      </c>
      <c r="D35" s="330">
        <v>42877</v>
      </c>
      <c r="E35" s="326" t="s">
        <v>509</v>
      </c>
      <c r="F35" s="326">
        <v>639.38</v>
      </c>
      <c r="G35" s="326">
        <v>639.38</v>
      </c>
      <c r="H35" s="210">
        <f t="shared" si="0"/>
        <v>0</v>
      </c>
      <c r="I35" s="295">
        <f t="shared" si="1"/>
        <v>0</v>
      </c>
      <c r="J35" s="326">
        <v>711.41</v>
      </c>
      <c r="K35" s="326">
        <v>711.41</v>
      </c>
      <c r="L35" s="326">
        <v>-7.29</v>
      </c>
      <c r="M35" s="326">
        <v>711.41</v>
      </c>
      <c r="N35" s="326">
        <v>711.41</v>
      </c>
      <c r="O35" s="326">
        <v>-7.29</v>
      </c>
      <c r="P35" s="210">
        <f t="shared" si="2"/>
        <v>0</v>
      </c>
      <c r="Q35" s="293">
        <f t="shared" si="3"/>
        <v>0</v>
      </c>
      <c r="R35" s="210">
        <f t="shared" si="4"/>
        <v>0</v>
      </c>
      <c r="S35" s="293">
        <f t="shared" si="5"/>
        <v>0</v>
      </c>
      <c r="T35" s="210">
        <f t="shared" si="6"/>
        <v>0</v>
      </c>
      <c r="U35" s="293">
        <f t="shared" si="7"/>
        <v>0</v>
      </c>
      <c r="V35" s="8"/>
    </row>
    <row r="36" spans="1:22" ht="15">
      <c r="A36" s="326" t="s">
        <v>487</v>
      </c>
      <c r="B36" s="326" t="s">
        <v>488</v>
      </c>
      <c r="C36" s="326">
        <v>3682</v>
      </c>
      <c r="D36" s="330">
        <v>43242</v>
      </c>
      <c r="E36" s="326" t="s">
        <v>509</v>
      </c>
      <c r="F36" s="326">
        <v>854.59</v>
      </c>
      <c r="G36" s="326">
        <v>854.59</v>
      </c>
      <c r="H36" s="210">
        <f t="shared" si="0"/>
        <v>0</v>
      </c>
      <c r="I36" s="295">
        <f t="shared" si="1"/>
        <v>0</v>
      </c>
      <c r="J36" s="326">
        <v>1007.73</v>
      </c>
      <c r="K36" s="326">
        <v>1007.73</v>
      </c>
      <c r="L36" s="326">
        <v>-66.61</v>
      </c>
      <c r="M36" s="326">
        <v>1007.73</v>
      </c>
      <c r="N36" s="326">
        <v>1007.73</v>
      </c>
      <c r="O36" s="326">
        <v>-66.61</v>
      </c>
      <c r="P36" s="210">
        <f t="shared" si="2"/>
        <v>0</v>
      </c>
      <c r="Q36" s="293">
        <f t="shared" si="3"/>
        <v>0</v>
      </c>
      <c r="R36" s="210">
        <f t="shared" si="4"/>
        <v>0</v>
      </c>
      <c r="S36" s="293">
        <f t="shared" si="5"/>
        <v>0</v>
      </c>
      <c r="T36" s="210">
        <f t="shared" si="6"/>
        <v>0</v>
      </c>
      <c r="U36" s="293">
        <f t="shared" si="7"/>
        <v>0</v>
      </c>
      <c r="V36" s="8"/>
    </row>
    <row r="37" spans="1:22" ht="15">
      <c r="A37" s="326" t="s">
        <v>487</v>
      </c>
      <c r="B37" s="326" t="s">
        <v>488</v>
      </c>
      <c r="C37" s="326">
        <v>8805</v>
      </c>
      <c r="D37" s="330">
        <v>43612</v>
      </c>
      <c r="E37" s="326" t="s">
        <v>509</v>
      </c>
      <c r="F37" s="326">
        <v>2090.09</v>
      </c>
      <c r="G37" s="326">
        <v>2090.09</v>
      </c>
      <c r="H37" s="210">
        <f t="shared" si="0"/>
        <v>0</v>
      </c>
      <c r="I37" s="295">
        <f t="shared" si="1"/>
        <v>0</v>
      </c>
      <c r="J37" s="326">
        <v>2330.4499999999998</v>
      </c>
      <c r="K37" s="326">
        <v>2330.4499999999998</v>
      </c>
      <c r="L37" s="326">
        <v>-28.74</v>
      </c>
      <c r="M37" s="326">
        <v>2330.4499999999998</v>
      </c>
      <c r="N37" s="326">
        <v>2330.4499999999998</v>
      </c>
      <c r="O37" s="326">
        <v>-28.74</v>
      </c>
      <c r="P37" s="210">
        <f t="shared" si="2"/>
        <v>0</v>
      </c>
      <c r="Q37" s="293">
        <f t="shared" si="3"/>
        <v>0</v>
      </c>
      <c r="R37" s="210">
        <f t="shared" si="4"/>
        <v>0</v>
      </c>
      <c r="S37" s="293">
        <f t="shared" si="5"/>
        <v>0</v>
      </c>
      <c r="T37" s="210">
        <f t="shared" si="6"/>
        <v>0</v>
      </c>
      <c r="U37" s="293">
        <f t="shared" si="7"/>
        <v>0</v>
      </c>
      <c r="V37" s="8"/>
    </row>
    <row r="38" spans="1:22" ht="15">
      <c r="A38" s="326">
        <v>398438408</v>
      </c>
      <c r="B38" s="326" t="s">
        <v>500</v>
      </c>
      <c r="C38" s="326">
        <v>30100</v>
      </c>
      <c r="D38" s="330">
        <v>43634</v>
      </c>
      <c r="E38" s="326" t="s">
        <v>508</v>
      </c>
      <c r="F38" s="326">
        <v>196.61</v>
      </c>
      <c r="G38" s="326">
        <v>196.61</v>
      </c>
      <c r="H38" s="210">
        <f t="shared" si="0"/>
        <v>0</v>
      </c>
      <c r="I38" s="295">
        <f t="shared" si="1"/>
        <v>0</v>
      </c>
      <c r="J38" s="326">
        <v>196.61</v>
      </c>
      <c r="K38" s="326">
        <v>196.61</v>
      </c>
      <c r="L38" s="326">
        <v>0</v>
      </c>
      <c r="M38" s="326">
        <v>196.61</v>
      </c>
      <c r="N38" s="326">
        <v>196.61</v>
      </c>
      <c r="O38" s="326">
        <v>0</v>
      </c>
      <c r="P38" s="210">
        <f t="shared" si="2"/>
        <v>0</v>
      </c>
      <c r="Q38" s="293">
        <f t="shared" si="3"/>
        <v>0</v>
      </c>
      <c r="R38" s="210">
        <f t="shared" si="4"/>
        <v>0</v>
      </c>
      <c r="S38" s="293">
        <f t="shared" si="5"/>
        <v>0</v>
      </c>
      <c r="T38" s="210">
        <f t="shared" si="6"/>
        <v>0</v>
      </c>
      <c r="U38" s="293" t="e">
        <f t="shared" si="7"/>
        <v>#DIV/0!</v>
      </c>
      <c r="V38" s="8"/>
    </row>
    <row r="39" spans="1:22" ht="15">
      <c r="A39" s="326" t="s">
        <v>307</v>
      </c>
      <c r="B39" s="326" t="s">
        <v>501</v>
      </c>
      <c r="C39" s="326">
        <v>4450</v>
      </c>
      <c r="D39" s="330">
        <v>43593</v>
      </c>
      <c r="E39" s="326" t="s">
        <v>508</v>
      </c>
      <c r="F39" s="326">
        <v>1564.35</v>
      </c>
      <c r="G39" s="326">
        <v>1564.35</v>
      </c>
      <c r="H39" s="210">
        <f t="shared" si="0"/>
        <v>0</v>
      </c>
      <c r="I39" s="295">
        <f t="shared" si="1"/>
        <v>0</v>
      </c>
      <c r="J39" s="326">
        <v>1564.35</v>
      </c>
      <c r="K39" s="326">
        <v>1564.35</v>
      </c>
      <c r="L39" s="326">
        <v>0</v>
      </c>
      <c r="M39" s="326">
        <v>1564.35</v>
      </c>
      <c r="N39" s="326">
        <v>1564.35</v>
      </c>
      <c r="O39" s="326">
        <v>0</v>
      </c>
      <c r="P39" s="210">
        <f t="shared" si="2"/>
        <v>0</v>
      </c>
      <c r="Q39" s="293">
        <f t="shared" si="3"/>
        <v>0</v>
      </c>
      <c r="R39" s="210">
        <f t="shared" si="4"/>
        <v>0</v>
      </c>
      <c r="S39" s="293">
        <f t="shared" si="5"/>
        <v>0</v>
      </c>
      <c r="T39" s="210">
        <f t="shared" si="6"/>
        <v>0</v>
      </c>
      <c r="U39" s="293" t="e">
        <f t="shared" si="7"/>
        <v>#DIV/0!</v>
      </c>
      <c r="V39" s="8"/>
    </row>
    <row r="40" spans="1:22" ht="15">
      <c r="A40" s="326" t="s">
        <v>307</v>
      </c>
      <c r="B40" s="326" t="s">
        <v>501</v>
      </c>
      <c r="C40" s="326">
        <v>3650</v>
      </c>
      <c r="D40" s="330">
        <v>43229</v>
      </c>
      <c r="E40" s="326" t="s">
        <v>508</v>
      </c>
      <c r="F40" s="326">
        <v>925.44</v>
      </c>
      <c r="G40" s="326">
        <v>925.44</v>
      </c>
      <c r="H40" s="210">
        <f t="shared" si="0"/>
        <v>0</v>
      </c>
      <c r="I40" s="295">
        <f t="shared" si="1"/>
        <v>0</v>
      </c>
      <c r="J40" s="326">
        <v>925.44</v>
      </c>
      <c r="K40" s="326">
        <v>925.44</v>
      </c>
      <c r="L40" s="326">
        <v>0</v>
      </c>
      <c r="M40" s="326">
        <v>925.44</v>
      </c>
      <c r="N40" s="326">
        <v>925.44</v>
      </c>
      <c r="O40" s="326">
        <v>0</v>
      </c>
      <c r="P40" s="210">
        <f t="shared" si="2"/>
        <v>0</v>
      </c>
      <c r="Q40" s="293">
        <f t="shared" si="3"/>
        <v>0</v>
      </c>
      <c r="R40" s="210">
        <f t="shared" si="4"/>
        <v>0</v>
      </c>
      <c r="S40" s="293">
        <f t="shared" si="5"/>
        <v>0</v>
      </c>
      <c r="T40" s="210">
        <f t="shared" si="6"/>
        <v>0</v>
      </c>
      <c r="U40" s="293" t="e">
        <f t="shared" si="7"/>
        <v>#DIV/0!</v>
      </c>
      <c r="V40" s="8"/>
    </row>
    <row r="41" spans="1:22" ht="15">
      <c r="A41" s="326">
        <v>759530108</v>
      </c>
      <c r="B41" s="326" t="s">
        <v>507</v>
      </c>
      <c r="C41" s="326">
        <v>33500</v>
      </c>
      <c r="D41" s="330">
        <v>43713</v>
      </c>
      <c r="E41" s="326" t="s">
        <v>508</v>
      </c>
      <c r="F41" s="326">
        <v>0</v>
      </c>
      <c r="G41" s="326">
        <v>0</v>
      </c>
      <c r="H41" s="210">
        <f t="shared" si="0"/>
        <v>0</v>
      </c>
      <c r="I41" s="295" t="e">
        <f t="shared" si="1"/>
        <v>#DIV/0!</v>
      </c>
      <c r="J41" s="326">
        <v>0</v>
      </c>
      <c r="K41" s="326">
        <v>0</v>
      </c>
      <c r="L41" s="326">
        <v>0</v>
      </c>
      <c r="M41" s="326">
        <v>0</v>
      </c>
      <c r="N41" s="326">
        <v>0</v>
      </c>
      <c r="O41" s="326">
        <v>0</v>
      </c>
      <c r="P41" s="210">
        <f t="shared" si="2"/>
        <v>0</v>
      </c>
      <c r="Q41" s="293" t="e">
        <f t="shared" si="3"/>
        <v>#DIV/0!</v>
      </c>
      <c r="R41" s="210">
        <f t="shared" si="4"/>
        <v>0</v>
      </c>
      <c r="S41" s="293" t="e">
        <f t="shared" si="5"/>
        <v>#DIV/0!</v>
      </c>
      <c r="T41" s="210">
        <f t="shared" si="6"/>
        <v>0</v>
      </c>
      <c r="U41" s="293" t="e">
        <f t="shared" si="7"/>
        <v>#DIV/0!</v>
      </c>
      <c r="V41" s="8"/>
    </row>
    <row r="42" spans="1:22" ht="15">
      <c r="A42" s="326">
        <v>759530108</v>
      </c>
      <c r="B42" s="326" t="s">
        <v>507</v>
      </c>
      <c r="C42" s="326">
        <v>630.11500000000001</v>
      </c>
      <c r="D42" s="330">
        <v>43341</v>
      </c>
      <c r="E42" s="326" t="s">
        <v>508</v>
      </c>
      <c r="F42" s="326">
        <v>0</v>
      </c>
      <c r="G42" s="326">
        <v>0</v>
      </c>
      <c r="H42" s="210">
        <f t="shared" si="0"/>
        <v>0</v>
      </c>
      <c r="I42" s="295" t="e">
        <f t="shared" si="1"/>
        <v>#DIV/0!</v>
      </c>
      <c r="J42" s="326">
        <v>0</v>
      </c>
      <c r="K42" s="326">
        <v>0</v>
      </c>
      <c r="L42" s="326">
        <v>0</v>
      </c>
      <c r="M42" s="326">
        <v>0</v>
      </c>
      <c r="N42" s="326">
        <v>0</v>
      </c>
      <c r="O42" s="326">
        <v>0</v>
      </c>
      <c r="P42" s="210">
        <f t="shared" si="2"/>
        <v>0</v>
      </c>
      <c r="Q42" s="293" t="e">
        <f t="shared" si="3"/>
        <v>#DIV/0!</v>
      </c>
      <c r="R42" s="210">
        <f t="shared" si="4"/>
        <v>0</v>
      </c>
      <c r="S42" s="293" t="e">
        <f t="shared" si="5"/>
        <v>#DIV/0!</v>
      </c>
      <c r="T42" s="210">
        <f t="shared" si="6"/>
        <v>0</v>
      </c>
      <c r="U42" s="293" t="e">
        <f t="shared" si="7"/>
        <v>#DIV/0!</v>
      </c>
      <c r="V42" s="8"/>
    </row>
    <row r="43" spans="1:22" ht="15">
      <c r="A43" s="326" t="s">
        <v>341</v>
      </c>
      <c r="B43" s="326" t="s">
        <v>443</v>
      </c>
      <c r="C43" s="326">
        <v>3197.998</v>
      </c>
      <c r="D43" s="330">
        <v>43587</v>
      </c>
      <c r="E43" s="326" t="s">
        <v>508</v>
      </c>
      <c r="F43" s="326">
        <v>0</v>
      </c>
      <c r="G43" s="326">
        <v>0</v>
      </c>
      <c r="H43" s="210">
        <f t="shared" si="0"/>
        <v>0</v>
      </c>
      <c r="I43" s="295" t="e">
        <f t="shared" si="1"/>
        <v>#DIV/0!</v>
      </c>
      <c r="J43" s="326">
        <v>0</v>
      </c>
      <c r="K43" s="326">
        <v>0</v>
      </c>
      <c r="L43" s="326">
        <v>0</v>
      </c>
      <c r="M43" s="326">
        <v>0</v>
      </c>
      <c r="N43" s="326">
        <v>0</v>
      </c>
      <c r="O43" s="326">
        <v>0</v>
      </c>
      <c r="P43" s="210">
        <f t="shared" si="2"/>
        <v>0</v>
      </c>
      <c r="Q43" s="293" t="e">
        <f t="shared" si="3"/>
        <v>#DIV/0!</v>
      </c>
      <c r="R43" s="210">
        <f t="shared" si="4"/>
        <v>0</v>
      </c>
      <c r="S43" s="293" t="e">
        <f t="shared" si="5"/>
        <v>#DIV/0!</v>
      </c>
      <c r="T43" s="210">
        <f t="shared" si="6"/>
        <v>0</v>
      </c>
      <c r="U43" s="293" t="e">
        <f t="shared" si="7"/>
        <v>#DIV/0!</v>
      </c>
      <c r="V43" s="8"/>
    </row>
    <row r="44" spans="1:22" ht="15">
      <c r="A44" s="326" t="s">
        <v>515</v>
      </c>
      <c r="B44" s="326" t="s">
        <v>516</v>
      </c>
      <c r="C44" s="326">
        <v>5691</v>
      </c>
      <c r="D44" s="330">
        <v>42887</v>
      </c>
      <c r="E44" s="326" t="s">
        <v>509</v>
      </c>
      <c r="F44" s="326">
        <v>1067.06</v>
      </c>
      <c r="G44" s="326">
        <v>1067.06</v>
      </c>
      <c r="H44" s="210">
        <f t="shared" si="0"/>
        <v>0</v>
      </c>
      <c r="I44" s="295">
        <f t="shared" si="1"/>
        <v>0</v>
      </c>
      <c r="J44" s="326">
        <v>1192.71</v>
      </c>
      <c r="K44" s="326">
        <v>1192.71</v>
      </c>
      <c r="L44" s="326">
        <v>-17.61</v>
      </c>
      <c r="M44" s="326">
        <v>1192.71</v>
      </c>
      <c r="N44" s="326">
        <v>1192.71</v>
      </c>
      <c r="O44" s="326">
        <v>-17.61</v>
      </c>
      <c r="P44" s="210">
        <f t="shared" si="2"/>
        <v>0</v>
      </c>
      <c r="Q44" s="293">
        <f t="shared" si="3"/>
        <v>0</v>
      </c>
      <c r="R44" s="210">
        <f t="shared" si="4"/>
        <v>0</v>
      </c>
      <c r="S44" s="293">
        <f t="shared" si="5"/>
        <v>0</v>
      </c>
      <c r="T44" s="210">
        <f t="shared" si="6"/>
        <v>0</v>
      </c>
      <c r="U44" s="293">
        <f t="shared" si="7"/>
        <v>0</v>
      </c>
      <c r="V44" s="8"/>
    </row>
    <row r="45" spans="1:22" ht="15">
      <c r="A45" s="326" t="s">
        <v>348</v>
      </c>
      <c r="B45" s="326" t="s">
        <v>445</v>
      </c>
      <c r="C45" s="326">
        <v>13459</v>
      </c>
      <c r="D45" s="330">
        <v>43741</v>
      </c>
      <c r="E45" s="326" t="s">
        <v>508</v>
      </c>
      <c r="F45" s="326">
        <v>0</v>
      </c>
      <c r="G45" s="326">
        <v>0</v>
      </c>
      <c r="H45" s="210">
        <f t="shared" si="0"/>
        <v>0</v>
      </c>
      <c r="I45" s="295" t="e">
        <f t="shared" si="1"/>
        <v>#DIV/0!</v>
      </c>
      <c r="J45" s="326">
        <v>0</v>
      </c>
      <c r="K45" s="326">
        <v>0</v>
      </c>
      <c r="L45" s="326">
        <v>0</v>
      </c>
      <c r="M45" s="326">
        <v>0</v>
      </c>
      <c r="N45" s="326">
        <v>0</v>
      </c>
      <c r="O45" s="326">
        <v>0</v>
      </c>
      <c r="P45" s="210">
        <f t="shared" si="2"/>
        <v>0</v>
      </c>
      <c r="Q45" s="293" t="e">
        <f t="shared" si="3"/>
        <v>#DIV/0!</v>
      </c>
      <c r="R45" s="210">
        <f t="shared" si="4"/>
        <v>0</v>
      </c>
      <c r="S45" s="293" t="e">
        <f t="shared" si="5"/>
        <v>#DIV/0!</v>
      </c>
      <c r="T45" s="210">
        <f t="shared" si="6"/>
        <v>0</v>
      </c>
      <c r="U45" s="293" t="e">
        <f t="shared" si="7"/>
        <v>#DIV/0!</v>
      </c>
      <c r="V45" s="8"/>
    </row>
    <row r="46" spans="1:22" ht="15">
      <c r="A46" s="326" t="s">
        <v>446</v>
      </c>
      <c r="B46" s="326" t="s">
        <v>447</v>
      </c>
      <c r="C46" s="326">
        <v>5497</v>
      </c>
      <c r="D46" s="330">
        <v>43591</v>
      </c>
      <c r="E46" s="326" t="s">
        <v>509</v>
      </c>
      <c r="F46" s="326">
        <v>1179.1099999999999</v>
      </c>
      <c r="G46" s="326">
        <v>1179.1099999999999</v>
      </c>
      <c r="H46" s="210">
        <f t="shared" si="0"/>
        <v>0</v>
      </c>
      <c r="I46" s="295">
        <f t="shared" si="1"/>
        <v>0</v>
      </c>
      <c r="J46" s="326">
        <v>1316.59</v>
      </c>
      <c r="K46" s="326">
        <v>1316.59</v>
      </c>
      <c r="L46" s="326">
        <v>-18.100000000000001</v>
      </c>
      <c r="M46" s="326">
        <v>1316.59</v>
      </c>
      <c r="N46" s="326">
        <v>1316.59</v>
      </c>
      <c r="O46" s="326">
        <v>-18.100000000000001</v>
      </c>
      <c r="P46" s="210">
        <f t="shared" si="2"/>
        <v>0</v>
      </c>
      <c r="Q46" s="293">
        <f t="shared" si="3"/>
        <v>0</v>
      </c>
      <c r="R46" s="210">
        <f t="shared" si="4"/>
        <v>0</v>
      </c>
      <c r="S46" s="293">
        <f t="shared" si="5"/>
        <v>0</v>
      </c>
      <c r="T46" s="210">
        <f t="shared" si="6"/>
        <v>0</v>
      </c>
      <c r="U46" s="293">
        <f t="shared" si="7"/>
        <v>0</v>
      </c>
      <c r="V46" s="8"/>
    </row>
    <row r="47" spans="1:22" ht="15">
      <c r="A47" s="326">
        <v>599933900</v>
      </c>
      <c r="B47" s="326" t="s">
        <v>452</v>
      </c>
      <c r="C47" s="326">
        <v>3050</v>
      </c>
      <c r="D47" s="330">
        <v>43600</v>
      </c>
      <c r="E47" s="326" t="s">
        <v>509</v>
      </c>
      <c r="F47" s="326">
        <v>869.25</v>
      </c>
      <c r="G47" s="326">
        <v>869.25</v>
      </c>
      <c r="H47" s="210">
        <f t="shared" si="0"/>
        <v>0</v>
      </c>
      <c r="I47" s="295">
        <f t="shared" si="1"/>
        <v>0</v>
      </c>
      <c r="J47" s="326">
        <v>977.3</v>
      </c>
      <c r="K47" s="326">
        <v>977.3</v>
      </c>
      <c r="L47" s="326">
        <v>-20.04</v>
      </c>
      <c r="M47" s="326">
        <v>977.3</v>
      </c>
      <c r="N47" s="326">
        <v>977.3</v>
      </c>
      <c r="O47" s="326">
        <v>-20.04</v>
      </c>
      <c r="P47" s="210">
        <f t="shared" si="2"/>
        <v>0</v>
      </c>
      <c r="Q47" s="293">
        <f t="shared" si="3"/>
        <v>0</v>
      </c>
      <c r="R47" s="210">
        <f t="shared" si="4"/>
        <v>0</v>
      </c>
      <c r="S47" s="293">
        <f t="shared" si="5"/>
        <v>0</v>
      </c>
      <c r="T47" s="210">
        <f t="shared" si="6"/>
        <v>0</v>
      </c>
      <c r="U47" s="293">
        <f t="shared" si="7"/>
        <v>0</v>
      </c>
      <c r="V47" s="8"/>
    </row>
    <row r="48" spans="1:22">
      <c r="A48"/>
      <c r="B48"/>
      <c r="C48"/>
      <c r="D48" s="1"/>
      <c r="E48"/>
      <c r="F48"/>
      <c r="G48"/>
      <c r="H48" s="210">
        <f t="shared" si="0"/>
        <v>0</v>
      </c>
      <c r="I48" s="295" t="e">
        <f t="shared" si="1"/>
        <v>#DIV/0!</v>
      </c>
      <c r="J48"/>
      <c r="K48"/>
      <c r="L48"/>
      <c r="M48"/>
      <c r="N48"/>
      <c r="O48"/>
      <c r="P48" s="210">
        <f t="shared" si="2"/>
        <v>0</v>
      </c>
      <c r="Q48" s="293" t="e">
        <f t="shared" si="3"/>
        <v>#DIV/0!</v>
      </c>
      <c r="R48" s="210">
        <f t="shared" si="4"/>
        <v>0</v>
      </c>
      <c r="S48" s="293" t="e">
        <f t="shared" si="5"/>
        <v>#DIV/0!</v>
      </c>
      <c r="T48" s="210">
        <f t="shared" si="6"/>
        <v>0</v>
      </c>
      <c r="U48" s="293" t="e">
        <f t="shared" si="7"/>
        <v>#DIV/0!</v>
      </c>
      <c r="V48" s="8"/>
    </row>
    <row r="49" spans="1:22">
      <c r="A49"/>
      <c r="B49"/>
      <c r="C49"/>
      <c r="D49" s="1"/>
      <c r="E49"/>
      <c r="F49"/>
      <c r="G49"/>
      <c r="H49" s="210">
        <f t="shared" si="0"/>
        <v>0</v>
      </c>
      <c r="I49" s="295" t="e">
        <f t="shared" si="1"/>
        <v>#DIV/0!</v>
      </c>
      <c r="J49"/>
      <c r="K49"/>
      <c r="L49"/>
      <c r="M49"/>
      <c r="N49"/>
      <c r="O49"/>
      <c r="P49" s="210">
        <f t="shared" si="2"/>
        <v>0</v>
      </c>
      <c r="Q49" s="293" t="e">
        <f t="shared" si="3"/>
        <v>#DIV/0!</v>
      </c>
      <c r="R49" s="210">
        <f t="shared" si="4"/>
        <v>0</v>
      </c>
      <c r="S49" s="293" t="e">
        <f t="shared" si="5"/>
        <v>#DIV/0!</v>
      </c>
      <c r="T49" s="210">
        <f t="shared" si="6"/>
        <v>0</v>
      </c>
      <c r="U49" s="293" t="e">
        <f t="shared" si="7"/>
        <v>#DIV/0!</v>
      </c>
      <c r="V49" s="8"/>
    </row>
    <row r="50" spans="1:22">
      <c r="A50"/>
      <c r="B50"/>
      <c r="C50"/>
      <c r="D50" s="1"/>
      <c r="E50"/>
      <c r="F50"/>
      <c r="G50"/>
      <c r="H50" s="210">
        <f t="shared" si="0"/>
        <v>0</v>
      </c>
      <c r="I50" s="295" t="e">
        <f t="shared" si="1"/>
        <v>#DIV/0!</v>
      </c>
      <c r="J50"/>
      <c r="K50"/>
      <c r="L50"/>
      <c r="M50"/>
      <c r="N50"/>
      <c r="O50"/>
      <c r="P50" s="210">
        <f t="shared" si="2"/>
        <v>0</v>
      </c>
      <c r="Q50" s="293" t="e">
        <f t="shared" si="3"/>
        <v>#DIV/0!</v>
      </c>
      <c r="R50" s="210">
        <f t="shared" si="4"/>
        <v>0</v>
      </c>
      <c r="S50" s="293" t="e">
        <f t="shared" si="5"/>
        <v>#DIV/0!</v>
      </c>
      <c r="T50" s="210">
        <f t="shared" si="6"/>
        <v>0</v>
      </c>
      <c r="U50" s="293" t="e">
        <f t="shared" si="7"/>
        <v>#DIV/0!</v>
      </c>
      <c r="V50" s="8"/>
    </row>
    <row r="51" spans="1:22">
      <c r="A51" s="181" t="s">
        <v>143</v>
      </c>
      <c r="B51" s="203"/>
      <c r="C51" s="269"/>
      <c r="D51" s="194"/>
      <c r="E51" s="193"/>
      <c r="F51" s="185">
        <v>0</v>
      </c>
      <c r="G51" s="183">
        <v>0</v>
      </c>
      <c r="H51" s="210">
        <f t="shared" si="0"/>
        <v>0</v>
      </c>
      <c r="I51" s="295" t="e">
        <f t="shared" si="1"/>
        <v>#DIV/0!</v>
      </c>
      <c r="J51" s="185">
        <v>0</v>
      </c>
      <c r="K51" s="185">
        <v>0</v>
      </c>
      <c r="L51" s="218">
        <v>0</v>
      </c>
      <c r="M51" s="208">
        <v>0</v>
      </c>
      <c r="N51" s="208">
        <v>0</v>
      </c>
      <c r="O51" s="218">
        <v>0</v>
      </c>
      <c r="P51" s="210">
        <f t="shared" si="2"/>
        <v>0</v>
      </c>
      <c r="Q51" s="293" t="e">
        <f t="shared" si="3"/>
        <v>#DIV/0!</v>
      </c>
      <c r="R51" s="210">
        <f t="shared" si="4"/>
        <v>0</v>
      </c>
      <c r="S51" s="293" t="e">
        <f t="shared" si="5"/>
        <v>#DIV/0!</v>
      </c>
      <c r="T51" s="210">
        <f t="shared" si="6"/>
        <v>0</v>
      </c>
      <c r="U51" s="293" t="e">
        <f t="shared" si="7"/>
        <v>#DIV/0!</v>
      </c>
      <c r="V51" s="8"/>
    </row>
    <row r="52" spans="1:22" ht="13.5" thickBot="1">
      <c r="A52" s="195"/>
      <c r="B52" s="196"/>
      <c r="C52" s="270"/>
      <c r="D52" s="197"/>
      <c r="E52" s="197"/>
      <c r="F52" s="186">
        <f>SUM(F2:F51)</f>
        <v>47884.98</v>
      </c>
      <c r="G52" s="184">
        <f>SUM(G2:G51)</f>
        <v>47884.98</v>
      </c>
      <c r="H52" s="12">
        <f>SUM(H2:H51)</f>
        <v>0</v>
      </c>
      <c r="I52" s="296">
        <f t="shared" ref="I52" si="10">ROUND(H52/F52,10)</f>
        <v>0</v>
      </c>
      <c r="J52" s="206">
        <f t="shared" ref="J52:P52" si="11">SUM(J2:J51)</f>
        <v>51044.640000000007</v>
      </c>
      <c r="K52" s="186">
        <f t="shared" si="11"/>
        <v>51044.640000000007</v>
      </c>
      <c r="L52" s="206">
        <f t="shared" si="11"/>
        <v>-491.37000000000006</v>
      </c>
      <c r="M52" s="209">
        <f t="shared" si="11"/>
        <v>51044.640000000007</v>
      </c>
      <c r="N52" s="209">
        <f t="shared" si="11"/>
        <v>51044.640000000007</v>
      </c>
      <c r="O52" s="209">
        <f t="shared" si="11"/>
        <v>-491.37000000000006</v>
      </c>
      <c r="P52" s="9">
        <f t="shared" si="11"/>
        <v>0</v>
      </c>
      <c r="Q52" s="294">
        <f t="shared" si="3"/>
        <v>0</v>
      </c>
      <c r="R52" s="9">
        <f>SUM(R2:R51)</f>
        <v>0</v>
      </c>
      <c r="S52" s="294">
        <f>ROUND(R52/K52,10)</f>
        <v>0</v>
      </c>
      <c r="T52" s="294"/>
      <c r="U52" s="294">
        <f>ROUND(T52/L52,10)</f>
        <v>0</v>
      </c>
      <c r="V52" s="195"/>
    </row>
    <row r="53" spans="1:22" ht="13.5" thickTop="1">
      <c r="A53" s="195"/>
      <c r="B53" s="196"/>
      <c r="C53" s="271"/>
      <c r="D53" s="199"/>
      <c r="E53" s="199"/>
      <c r="F53" s="13"/>
      <c r="G53" s="13"/>
      <c r="H53" s="13"/>
      <c r="I53" s="13"/>
      <c r="J53" s="200"/>
      <c r="K53" s="13"/>
      <c r="L53" s="200"/>
      <c r="M53" s="198"/>
      <c r="N53" s="198"/>
      <c r="O53" s="198"/>
      <c r="P53" s="198"/>
      <c r="Q53" s="198"/>
      <c r="R53" s="198"/>
      <c r="S53" s="198"/>
      <c r="T53" s="198"/>
      <c r="U53" s="198"/>
      <c r="V53" s="195"/>
    </row>
    <row r="54" spans="1:22">
      <c r="A54" s="195"/>
      <c r="B54" s="196"/>
      <c r="C54" s="271"/>
      <c r="D54" s="199"/>
      <c r="E54" s="199"/>
      <c r="F54" s="13"/>
      <c r="G54" s="13"/>
      <c r="H54" s="13"/>
      <c r="I54" s="13"/>
      <c r="J54" s="198"/>
      <c r="K54" s="13"/>
      <c r="L54" s="198"/>
      <c r="M54" s="198"/>
      <c r="N54" s="198"/>
      <c r="O54" s="198"/>
      <c r="P54" s="198"/>
      <c r="Q54" s="198"/>
      <c r="R54" s="198"/>
      <c r="S54" s="198"/>
      <c r="T54" s="198"/>
      <c r="U54" s="198"/>
      <c r="V54" s="195"/>
    </row>
    <row r="55" spans="1:22">
      <c r="A55" s="195"/>
      <c r="B55" s="196"/>
      <c r="C55" s="271"/>
      <c r="D55" s="199"/>
      <c r="E55" s="199"/>
      <c r="F55" s="13"/>
      <c r="G55" s="13"/>
      <c r="H55" s="13"/>
      <c r="I55" s="13"/>
      <c r="J55" s="198"/>
      <c r="K55" s="13"/>
      <c r="L55" s="198"/>
      <c r="M55" s="198"/>
      <c r="N55" s="198"/>
      <c r="O55" s="198"/>
      <c r="P55" s="198"/>
      <c r="Q55" s="198"/>
      <c r="R55" s="198"/>
      <c r="S55" s="198"/>
      <c r="T55" s="198"/>
      <c r="U55" s="198"/>
      <c r="V55" s="195"/>
    </row>
    <row r="56" spans="1:22">
      <c r="A56" s="195"/>
      <c r="B56" s="196"/>
      <c r="C56" s="271"/>
      <c r="D56" s="199"/>
      <c r="E56" s="199"/>
      <c r="F56" s="13"/>
      <c r="G56" s="13"/>
      <c r="H56" s="13"/>
      <c r="I56" s="13"/>
      <c r="J56" s="198"/>
      <c r="K56" s="13"/>
      <c r="L56" s="198"/>
      <c r="M56" s="198"/>
      <c r="N56" s="198"/>
      <c r="O56" s="198"/>
      <c r="P56" s="198"/>
      <c r="Q56" s="198"/>
      <c r="R56" s="198"/>
      <c r="S56" s="198"/>
      <c r="T56" s="198"/>
      <c r="U56" s="198"/>
      <c r="V56" s="195"/>
    </row>
    <row r="57" spans="1:22">
      <c r="A57" s="195"/>
      <c r="B57" s="196"/>
      <c r="C57" s="271"/>
      <c r="D57" s="199"/>
      <c r="E57" s="199"/>
      <c r="F57" s="13"/>
      <c r="G57" s="13"/>
      <c r="H57" s="13"/>
      <c r="I57" s="13"/>
      <c r="J57" s="198"/>
      <c r="K57" s="13"/>
      <c r="L57" s="198"/>
      <c r="M57" s="198"/>
      <c r="N57" s="198"/>
      <c r="O57" s="198"/>
      <c r="P57" s="198"/>
      <c r="Q57" s="198"/>
      <c r="R57" s="198"/>
      <c r="S57" s="198"/>
      <c r="T57" s="198"/>
      <c r="U57" s="198"/>
      <c r="V57" s="195"/>
    </row>
    <row r="58" spans="1:22">
      <c r="A58" s="195"/>
      <c r="B58" s="196"/>
      <c r="C58" s="271"/>
      <c r="D58" s="199"/>
      <c r="E58" s="199"/>
      <c r="F58" s="13"/>
      <c r="G58" s="13"/>
      <c r="H58" s="13"/>
      <c r="I58" s="13"/>
      <c r="J58" s="198"/>
      <c r="K58" s="13"/>
      <c r="L58" s="198"/>
      <c r="M58" s="198"/>
      <c r="N58" s="198"/>
      <c r="O58" s="198"/>
      <c r="P58" s="198"/>
      <c r="Q58" s="198"/>
      <c r="R58" s="198"/>
      <c r="S58" s="198"/>
      <c r="T58" s="198"/>
      <c r="U58" s="198"/>
      <c r="V58" s="195"/>
    </row>
    <row r="63" spans="1:22">
      <c r="J63" s="202"/>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B49" sqref="B49"/>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9"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9"/>
    </row>
    <row r="2" spans="1:16" s="54" customFormat="1">
      <c r="C2" s="88"/>
      <c r="D2" s="122"/>
      <c r="E2" s="122"/>
      <c r="F2" s="122"/>
      <c r="G2" s="300"/>
      <c r="L2" s="10"/>
      <c r="M2" s="123"/>
      <c r="N2" s="123"/>
      <c r="O2" s="123"/>
    </row>
    <row r="3" spans="1:16" ht="51" customHeight="1">
      <c r="A3" s="124" t="s">
        <v>16</v>
      </c>
      <c r="B3" s="124" t="s">
        <v>5</v>
      </c>
      <c r="C3" s="125" t="s">
        <v>14</v>
      </c>
      <c r="D3" s="126" t="s">
        <v>17</v>
      </c>
      <c r="E3" s="126" t="s">
        <v>74</v>
      </c>
      <c r="F3" s="126" t="s">
        <v>206</v>
      </c>
      <c r="G3" s="126" t="s">
        <v>208</v>
      </c>
      <c r="H3" s="126" t="s">
        <v>18</v>
      </c>
      <c r="I3" s="126" t="s">
        <v>19</v>
      </c>
      <c r="J3" s="126" t="s">
        <v>20</v>
      </c>
      <c r="K3" s="126" t="s">
        <v>21</v>
      </c>
      <c r="L3" s="126" t="s">
        <v>210</v>
      </c>
      <c r="M3" s="145" t="s">
        <v>211</v>
      </c>
      <c r="N3" s="126" t="s">
        <v>207</v>
      </c>
      <c r="O3" s="126" t="s">
        <v>215</v>
      </c>
      <c r="P3" s="126" t="s">
        <v>125</v>
      </c>
    </row>
    <row r="4" spans="1:16" ht="12.75" customHeight="1">
      <c r="A4"/>
      <c r="B4"/>
      <c r="C4"/>
      <c r="D4"/>
      <c r="F4" s="129">
        <f t="shared" ref="F4:F5" si="0">+D4-E4</f>
        <v>0</v>
      </c>
      <c r="G4" s="301" t="e">
        <f t="shared" ref="G4:G5" si="1">ROUND(F4/D4,10)</f>
        <v>#DIV/0!</v>
      </c>
      <c r="H4" s="1"/>
      <c r="I4" s="1"/>
      <c r="J4"/>
      <c r="K4" s="219" t="s">
        <v>221</v>
      </c>
      <c r="L4">
        <v>0</v>
      </c>
      <c r="M4">
        <v>0</v>
      </c>
      <c r="N4" s="129">
        <f>+L4-M4</f>
        <v>0</v>
      </c>
      <c r="O4" s="301" t="e">
        <f>ROUND(N4/L4,10)</f>
        <v>#DIV/0!</v>
      </c>
      <c r="P4" s="110"/>
    </row>
    <row r="5" spans="1:16" ht="12.75" customHeight="1">
      <c r="A5"/>
      <c r="B5"/>
      <c r="C5"/>
      <c r="D5"/>
      <c r="E5"/>
      <c r="F5" s="129">
        <f t="shared" si="0"/>
        <v>0</v>
      </c>
      <c r="G5" s="301" t="e">
        <f t="shared" si="1"/>
        <v>#DIV/0!</v>
      </c>
      <c r="H5" s="1"/>
      <c r="I5" s="1"/>
      <c r="J5"/>
      <c r="K5" s="219" t="s">
        <v>221</v>
      </c>
      <c r="L5"/>
      <c r="M5"/>
      <c r="N5" s="129">
        <f t="shared" ref="N5:N18" si="2">+L5-M5</f>
        <v>0</v>
      </c>
      <c r="O5" s="301" t="e">
        <f t="shared" ref="O5:O19" si="3">ROUND(N5/L5,10)</f>
        <v>#DIV/0!</v>
      </c>
      <c r="P5" s="110"/>
    </row>
    <row r="6" spans="1:16" ht="12.75" customHeight="1">
      <c r="A6" s="127"/>
      <c r="B6" s="128"/>
      <c r="C6" s="134"/>
      <c r="D6" s="111"/>
      <c r="E6" s="111"/>
      <c r="F6" s="129">
        <f t="shared" ref="F6:F11" si="4">+D6-E6</f>
        <v>0</v>
      </c>
      <c r="G6" s="301" t="e">
        <f t="shared" ref="G6:G11" si="5">ROUND(F6/D6,10)</f>
        <v>#DIV/0!</v>
      </c>
      <c r="H6" s="130"/>
      <c r="I6" s="130"/>
      <c r="J6" s="219"/>
      <c r="K6" s="219" t="s">
        <v>221</v>
      </c>
      <c r="L6" s="131">
        <v>0</v>
      </c>
      <c r="M6" s="131">
        <v>0</v>
      </c>
      <c r="N6" s="129">
        <f t="shared" si="2"/>
        <v>0</v>
      </c>
      <c r="O6" s="301" t="e">
        <f t="shared" si="3"/>
        <v>#DIV/0!</v>
      </c>
      <c r="P6" s="110"/>
    </row>
    <row r="7" spans="1:16" ht="12.75" customHeight="1">
      <c r="A7" s="127"/>
      <c r="B7" s="128"/>
      <c r="C7" s="134"/>
      <c r="D7" s="111"/>
      <c r="E7" s="111"/>
      <c r="F7" s="129">
        <f t="shared" si="4"/>
        <v>0</v>
      </c>
      <c r="G7" s="301" t="e">
        <f t="shared" si="5"/>
        <v>#DIV/0!</v>
      </c>
      <c r="H7" s="130"/>
      <c r="I7" s="130"/>
      <c r="J7" s="219"/>
      <c r="K7" s="219" t="s">
        <v>221</v>
      </c>
      <c r="L7" s="131">
        <v>0</v>
      </c>
      <c r="M7" s="131">
        <v>0</v>
      </c>
      <c r="N7" s="129">
        <f t="shared" si="2"/>
        <v>0</v>
      </c>
      <c r="O7" s="301" t="e">
        <f t="shared" si="3"/>
        <v>#DIV/0!</v>
      </c>
      <c r="P7" s="110"/>
    </row>
    <row r="8" spans="1:16" ht="12.75" customHeight="1">
      <c r="A8" s="127"/>
      <c r="B8" s="128"/>
      <c r="C8" s="134"/>
      <c r="D8" s="111"/>
      <c r="E8" s="111"/>
      <c r="F8" s="129">
        <f t="shared" si="4"/>
        <v>0</v>
      </c>
      <c r="G8" s="301" t="e">
        <f t="shared" si="5"/>
        <v>#DIV/0!</v>
      </c>
      <c r="H8" s="130"/>
      <c r="I8" s="130"/>
      <c r="J8" s="219"/>
      <c r="K8" s="219" t="s">
        <v>221</v>
      </c>
      <c r="L8" s="131">
        <v>0</v>
      </c>
      <c r="M8" s="131">
        <v>0</v>
      </c>
      <c r="N8" s="129">
        <f t="shared" si="2"/>
        <v>0</v>
      </c>
      <c r="O8" s="301" t="e">
        <f t="shared" si="3"/>
        <v>#DIV/0!</v>
      </c>
      <c r="P8" s="110"/>
    </row>
    <row r="9" spans="1:16" ht="12.75" customHeight="1">
      <c r="A9" s="127"/>
      <c r="B9" s="128"/>
      <c r="C9" s="134"/>
      <c r="D9" s="111"/>
      <c r="E9" s="111"/>
      <c r="F9" s="129">
        <f t="shared" si="4"/>
        <v>0</v>
      </c>
      <c r="G9" s="301" t="e">
        <f t="shared" si="5"/>
        <v>#DIV/0!</v>
      </c>
      <c r="H9" s="130"/>
      <c r="I9" s="130"/>
      <c r="J9" s="219"/>
      <c r="K9" s="219" t="s">
        <v>221</v>
      </c>
      <c r="L9" s="131">
        <v>0</v>
      </c>
      <c r="M9" s="131">
        <v>0</v>
      </c>
      <c r="N9" s="129">
        <f t="shared" si="2"/>
        <v>0</v>
      </c>
      <c r="O9" s="301" t="e">
        <f t="shared" si="3"/>
        <v>#DIV/0!</v>
      </c>
      <c r="P9" s="110"/>
    </row>
    <row r="10" spans="1:16" ht="12.75" customHeight="1">
      <c r="A10" s="127"/>
      <c r="B10" s="128"/>
      <c r="C10" s="134"/>
      <c r="D10" s="111"/>
      <c r="E10" s="111"/>
      <c r="F10" s="129">
        <f t="shared" si="4"/>
        <v>0</v>
      </c>
      <c r="G10" s="301" t="e">
        <f t="shared" si="5"/>
        <v>#DIV/0!</v>
      </c>
      <c r="H10" s="130"/>
      <c r="I10" s="130"/>
      <c r="J10" s="219"/>
      <c r="K10" s="219" t="s">
        <v>221</v>
      </c>
      <c r="L10" s="131">
        <v>0</v>
      </c>
      <c r="M10" s="131">
        <v>0</v>
      </c>
      <c r="N10" s="129">
        <f t="shared" si="2"/>
        <v>0</v>
      </c>
      <c r="O10" s="301" t="e">
        <f t="shared" si="3"/>
        <v>#DIV/0!</v>
      </c>
      <c r="P10" s="110"/>
    </row>
    <row r="11" spans="1:16" ht="12.75" customHeight="1">
      <c r="A11" s="127"/>
      <c r="B11" s="128"/>
      <c r="C11" s="134"/>
      <c r="D11" s="111"/>
      <c r="E11" s="111"/>
      <c r="F11" s="129">
        <f t="shared" si="4"/>
        <v>0</v>
      </c>
      <c r="G11" s="301" t="e">
        <f t="shared" si="5"/>
        <v>#DIV/0!</v>
      </c>
      <c r="H11" s="130"/>
      <c r="I11" s="130"/>
      <c r="J11" s="219"/>
      <c r="K11" s="219" t="s">
        <v>221</v>
      </c>
      <c r="L11" s="131">
        <v>0</v>
      </c>
      <c r="M11" s="131">
        <v>0</v>
      </c>
      <c r="N11" s="129">
        <f t="shared" si="2"/>
        <v>0</v>
      </c>
      <c r="O11" s="301" t="e">
        <f t="shared" si="3"/>
        <v>#DIV/0!</v>
      </c>
      <c r="P11" s="110"/>
    </row>
    <row r="12" spans="1:16" ht="12.75" customHeight="1">
      <c r="A12" s="127"/>
      <c r="B12" s="128"/>
      <c r="C12" s="134"/>
      <c r="D12" s="111"/>
      <c r="E12" s="111"/>
      <c r="F12" s="129">
        <f t="shared" ref="F12:F13" si="6">+D12-E12</f>
        <v>0</v>
      </c>
      <c r="G12" s="301" t="e">
        <f t="shared" ref="G12:G13" si="7">ROUND(F12/D12,10)</f>
        <v>#DIV/0!</v>
      </c>
      <c r="H12" s="130"/>
      <c r="I12" s="130"/>
      <c r="J12" s="219"/>
      <c r="K12" s="219" t="s">
        <v>221</v>
      </c>
      <c r="L12" s="131">
        <v>0</v>
      </c>
      <c r="M12" s="131">
        <v>0</v>
      </c>
      <c r="N12" s="129">
        <f t="shared" si="2"/>
        <v>0</v>
      </c>
      <c r="O12" s="301" t="e">
        <f t="shared" si="3"/>
        <v>#DIV/0!</v>
      </c>
      <c r="P12" s="110"/>
    </row>
    <row r="13" spans="1:16" ht="12.75" customHeight="1">
      <c r="A13" s="127"/>
      <c r="B13" s="128"/>
      <c r="C13" s="134"/>
      <c r="D13" s="111"/>
      <c r="E13" s="111"/>
      <c r="F13" s="129">
        <f t="shared" si="6"/>
        <v>0</v>
      </c>
      <c r="G13" s="301" t="e">
        <f t="shared" si="7"/>
        <v>#DIV/0!</v>
      </c>
      <c r="H13" s="130"/>
      <c r="I13" s="130"/>
      <c r="J13" s="219"/>
      <c r="K13" s="219" t="s">
        <v>221</v>
      </c>
      <c r="L13" s="131">
        <v>0</v>
      </c>
      <c r="M13" s="131">
        <v>0</v>
      </c>
      <c r="N13" s="129">
        <f t="shared" si="2"/>
        <v>0</v>
      </c>
      <c r="O13" s="301" t="e">
        <f t="shared" si="3"/>
        <v>#DIV/0!</v>
      </c>
      <c r="P13" s="110"/>
    </row>
    <row r="14" spans="1:16" ht="12.75" customHeight="1">
      <c r="A14" s="127"/>
      <c r="B14" s="128"/>
      <c r="C14" s="127"/>
      <c r="D14" s="111"/>
      <c r="E14" s="129"/>
      <c r="F14" s="129">
        <f t="shared" ref="F14:F18" si="8">+D14-E14</f>
        <v>0</v>
      </c>
      <c r="G14" s="301" t="e">
        <f t="shared" ref="G14:G19" si="9">ROUND(F14/D14,10)</f>
        <v>#DIV/0!</v>
      </c>
      <c r="H14" s="130"/>
      <c r="I14" s="130"/>
      <c r="J14" s="219"/>
      <c r="K14" s="219" t="s">
        <v>221</v>
      </c>
      <c r="L14" s="131"/>
      <c r="M14" s="131"/>
      <c r="N14" s="129">
        <f t="shared" si="2"/>
        <v>0</v>
      </c>
      <c r="O14" s="301" t="e">
        <f t="shared" si="3"/>
        <v>#DIV/0!</v>
      </c>
      <c r="P14" s="110"/>
    </row>
    <row r="15" spans="1:16" ht="12.75" customHeight="1">
      <c r="A15" s="110"/>
      <c r="B15" s="110"/>
      <c r="C15" s="111"/>
      <c r="D15" s="111"/>
      <c r="E15" s="129"/>
      <c r="F15" s="129">
        <f t="shared" si="8"/>
        <v>0</v>
      </c>
      <c r="G15" s="301" t="e">
        <f t="shared" si="9"/>
        <v>#DIV/0!</v>
      </c>
      <c r="H15" s="113"/>
      <c r="I15" s="113"/>
      <c r="J15" s="219"/>
      <c r="K15" s="219" t="s">
        <v>221</v>
      </c>
      <c r="L15" s="131"/>
      <c r="M15" s="131"/>
      <c r="N15" s="129">
        <f t="shared" si="2"/>
        <v>0</v>
      </c>
      <c r="O15" s="301" t="e">
        <f t="shared" si="3"/>
        <v>#DIV/0!</v>
      </c>
      <c r="P15" s="110"/>
    </row>
    <row r="16" spans="1:16" ht="12.75" customHeight="1">
      <c r="A16" s="110"/>
      <c r="B16" s="110"/>
      <c r="C16" s="111"/>
      <c r="D16" s="132"/>
      <c r="E16" s="129"/>
      <c r="F16" s="129">
        <f t="shared" si="8"/>
        <v>0</v>
      </c>
      <c r="G16" s="301" t="e">
        <f t="shared" si="9"/>
        <v>#DIV/0!</v>
      </c>
      <c r="H16" s="113"/>
      <c r="I16" s="113"/>
      <c r="J16" s="219"/>
      <c r="K16" s="219" t="s">
        <v>221</v>
      </c>
      <c r="L16" s="131"/>
      <c r="M16" s="131"/>
      <c r="N16" s="129">
        <f t="shared" si="2"/>
        <v>0</v>
      </c>
      <c r="O16" s="301" t="e">
        <f t="shared" si="3"/>
        <v>#DIV/0!</v>
      </c>
      <c r="P16" s="110"/>
    </row>
    <row r="17" spans="1:16" ht="12.75" customHeight="1">
      <c r="A17" s="133"/>
      <c r="B17" s="133"/>
      <c r="C17" s="132"/>
      <c r="D17" s="132"/>
      <c r="E17" s="134"/>
      <c r="F17" s="129">
        <f t="shared" si="8"/>
        <v>0</v>
      </c>
      <c r="G17" s="301" t="e">
        <f t="shared" si="9"/>
        <v>#DIV/0!</v>
      </c>
      <c r="H17" s="135"/>
      <c r="I17" s="135"/>
      <c r="J17" s="219"/>
      <c r="K17" s="219" t="s">
        <v>221</v>
      </c>
      <c r="L17" s="136"/>
      <c r="M17" s="136"/>
      <c r="N17" s="129">
        <f t="shared" si="2"/>
        <v>0</v>
      </c>
      <c r="O17" s="301" t="e">
        <f t="shared" si="3"/>
        <v>#DIV/0!</v>
      </c>
      <c r="P17" s="110"/>
    </row>
    <row r="18" spans="1:16" ht="12.75" customHeight="1">
      <c r="A18" s="137"/>
      <c r="B18" s="110"/>
      <c r="C18" s="111"/>
      <c r="D18" s="110"/>
      <c r="E18" s="139"/>
      <c r="F18" s="129">
        <f t="shared" si="8"/>
        <v>0</v>
      </c>
      <c r="G18" s="301" t="e">
        <f t="shared" si="9"/>
        <v>#DIV/0!</v>
      </c>
      <c r="H18" s="140"/>
      <c r="I18" s="140"/>
      <c r="J18" s="220"/>
      <c r="K18" s="219" t="s">
        <v>221</v>
      </c>
      <c r="L18" s="125"/>
      <c r="M18" s="125">
        <v>0</v>
      </c>
      <c r="N18" s="129">
        <f t="shared" si="2"/>
        <v>0</v>
      </c>
      <c r="O18" s="301" t="e">
        <f t="shared" si="3"/>
        <v>#DIV/0!</v>
      </c>
      <c r="P18" s="110"/>
    </row>
    <row r="19" spans="1:16" ht="18.75" customHeight="1" thickBot="1">
      <c r="A19" s="141"/>
      <c r="B19" s="141" t="s">
        <v>76</v>
      </c>
      <c r="C19" s="142"/>
      <c r="D19" s="138">
        <f>SUM(D4:D18)</f>
        <v>0</v>
      </c>
      <c r="E19" s="138">
        <f>SUM(E4:E18)</f>
        <v>0</v>
      </c>
      <c r="F19" s="138">
        <f>SUM(F4:F18)</f>
        <v>0</v>
      </c>
      <c r="G19" s="301" t="e">
        <f t="shared" si="9"/>
        <v>#DIV/0!</v>
      </c>
      <c r="H19" s="143"/>
      <c r="I19" s="143"/>
      <c r="J19" s="143"/>
      <c r="K19" s="143"/>
      <c r="L19" s="142">
        <f>SUM(L4:L18)</f>
        <v>0</v>
      </c>
      <c r="M19" s="144">
        <f>SUM(M4:M18)</f>
        <v>0</v>
      </c>
      <c r="N19" s="138">
        <f>SUM(N4:N18)</f>
        <v>0</v>
      </c>
      <c r="O19" s="301" t="e">
        <f t="shared" si="3"/>
        <v>#DIV/0!</v>
      </c>
    </row>
    <row r="20" spans="1:16" ht="13.5" thickTop="1"/>
    <row r="23" spans="1:16" ht="38.25">
      <c r="A23" s="124" t="s">
        <v>16</v>
      </c>
      <c r="B23" s="124" t="s">
        <v>5</v>
      </c>
      <c r="C23" s="125" t="s">
        <v>14</v>
      </c>
      <c r="D23" s="126" t="s">
        <v>17</v>
      </c>
      <c r="E23" s="126" t="s">
        <v>74</v>
      </c>
      <c r="F23" s="126" t="s">
        <v>206</v>
      </c>
      <c r="G23" s="126" t="s">
        <v>208</v>
      </c>
      <c r="H23" s="126" t="s">
        <v>18</v>
      </c>
      <c r="I23" s="126" t="s">
        <v>19</v>
      </c>
      <c r="J23" s="145" t="s">
        <v>20</v>
      </c>
      <c r="K23" s="145" t="s">
        <v>21</v>
      </c>
      <c r="L23" s="145" t="s">
        <v>210</v>
      </c>
      <c r="M23" s="145" t="s">
        <v>212</v>
      </c>
      <c r="N23" s="126" t="s">
        <v>213</v>
      </c>
      <c r="O23" s="126" t="s">
        <v>214</v>
      </c>
      <c r="P23" s="126" t="s">
        <v>125</v>
      </c>
    </row>
    <row r="24" spans="1:16">
      <c r="A24" s="127"/>
      <c r="B24" s="128"/>
      <c r="C24" s="134"/>
      <c r="D24" s="111"/>
      <c r="E24" s="111"/>
      <c r="F24" s="129">
        <f t="shared" ref="F24:F35" si="10">+D24-E24</f>
        <v>0</v>
      </c>
      <c r="G24" s="301" t="e">
        <f t="shared" ref="G24:G35" si="11">ROUND(F24/D24,10)</f>
        <v>#DIV/0!</v>
      </c>
      <c r="H24" s="130"/>
      <c r="I24" s="130"/>
      <c r="J24" s="219"/>
      <c r="K24" s="305" t="s">
        <v>222</v>
      </c>
      <c r="L24" s="131">
        <v>0</v>
      </c>
      <c r="M24" s="131">
        <v>0</v>
      </c>
      <c r="N24" s="129">
        <f t="shared" ref="N24:N43" si="12">+L24-M24</f>
        <v>0</v>
      </c>
      <c r="O24" s="301" t="e">
        <f t="shared" ref="O24:O43" si="13">ROUND(N24/L24,10)</f>
        <v>#DIV/0!</v>
      </c>
      <c r="P24" s="110"/>
    </row>
    <row r="25" spans="1:16">
      <c r="A25" s="127"/>
      <c r="B25" s="128"/>
      <c r="C25" s="134"/>
      <c r="D25" s="111"/>
      <c r="E25" s="111"/>
      <c r="F25" s="129">
        <f t="shared" si="10"/>
        <v>0</v>
      </c>
      <c r="G25" s="301" t="e">
        <f t="shared" si="11"/>
        <v>#DIV/0!</v>
      </c>
      <c r="H25" s="130"/>
      <c r="I25" s="130"/>
      <c r="J25" s="219"/>
      <c r="K25" s="306" t="s">
        <v>222</v>
      </c>
      <c r="L25" s="131">
        <v>0</v>
      </c>
      <c r="M25" s="131">
        <v>0</v>
      </c>
      <c r="N25" s="129">
        <f t="shared" si="12"/>
        <v>0</v>
      </c>
      <c r="O25" s="301" t="e">
        <f t="shared" si="13"/>
        <v>#DIV/0!</v>
      </c>
      <c r="P25" s="110"/>
    </row>
    <row r="26" spans="1:16" ht="13.15" customHeight="1">
      <c r="A26" s="127"/>
      <c r="B26" s="128"/>
      <c r="C26" s="134"/>
      <c r="D26" s="111"/>
      <c r="E26" s="111"/>
      <c r="F26" s="129">
        <f t="shared" si="10"/>
        <v>0</v>
      </c>
      <c r="G26" s="301" t="e">
        <f t="shared" si="11"/>
        <v>#DIV/0!</v>
      </c>
      <c r="H26" s="130"/>
      <c r="I26" s="130"/>
      <c r="J26" s="219"/>
      <c r="K26" s="306" t="s">
        <v>222</v>
      </c>
      <c r="L26" s="131">
        <v>0</v>
      </c>
      <c r="M26" s="131">
        <v>0</v>
      </c>
      <c r="N26" s="129">
        <f t="shared" si="12"/>
        <v>0</v>
      </c>
      <c r="O26" s="301" t="e">
        <f t="shared" si="13"/>
        <v>#DIV/0!</v>
      </c>
      <c r="P26" s="110"/>
    </row>
    <row r="27" spans="1:16">
      <c r="A27" s="127"/>
      <c r="B27" s="128"/>
      <c r="C27" s="134"/>
      <c r="D27" s="129"/>
      <c r="E27" s="129"/>
      <c r="F27" s="129">
        <f t="shared" si="10"/>
        <v>0</v>
      </c>
      <c r="G27" s="301" t="e">
        <f t="shared" si="11"/>
        <v>#DIV/0!</v>
      </c>
      <c r="H27" s="130"/>
      <c r="I27" s="130"/>
      <c r="J27" s="219"/>
      <c r="K27" s="306" t="s">
        <v>222</v>
      </c>
      <c r="L27" s="131">
        <v>0</v>
      </c>
      <c r="M27" s="131">
        <v>0</v>
      </c>
      <c r="N27" s="129">
        <f t="shared" si="12"/>
        <v>0</v>
      </c>
      <c r="O27" s="301" t="e">
        <f t="shared" si="13"/>
        <v>#DIV/0!</v>
      </c>
      <c r="P27" s="110"/>
    </row>
    <row r="28" spans="1:16">
      <c r="A28" s="127"/>
      <c r="B28" s="128"/>
      <c r="C28" s="134"/>
      <c r="D28" s="129"/>
      <c r="E28" s="129"/>
      <c r="F28" s="129">
        <f t="shared" ref="F28" si="14">+D28-E28</f>
        <v>0</v>
      </c>
      <c r="G28" s="301" t="e">
        <f t="shared" ref="G28" si="15">ROUND(F28/D28,10)</f>
        <v>#DIV/0!</v>
      </c>
      <c r="H28" s="130"/>
      <c r="I28" s="130"/>
      <c r="J28" s="219"/>
      <c r="K28" s="306" t="s">
        <v>222</v>
      </c>
      <c r="L28" s="131">
        <v>0</v>
      </c>
      <c r="M28" s="131">
        <v>0</v>
      </c>
      <c r="N28" s="129">
        <f t="shared" si="12"/>
        <v>0</v>
      </c>
      <c r="O28" s="301" t="e">
        <f t="shared" si="13"/>
        <v>#DIV/0!</v>
      </c>
      <c r="P28" s="110"/>
    </row>
    <row r="29" spans="1:16">
      <c r="A29" s="127"/>
      <c r="B29" s="128"/>
      <c r="C29" s="134"/>
      <c r="D29" s="129"/>
      <c r="E29" s="129"/>
      <c r="F29" s="129">
        <f t="shared" si="10"/>
        <v>0</v>
      </c>
      <c r="G29" s="301" t="e">
        <f t="shared" si="11"/>
        <v>#DIV/0!</v>
      </c>
      <c r="H29" s="130"/>
      <c r="I29" s="130"/>
      <c r="J29" s="219"/>
      <c r="K29" s="306" t="s">
        <v>222</v>
      </c>
      <c r="L29" s="131">
        <v>0</v>
      </c>
      <c r="M29" s="131">
        <v>0</v>
      </c>
      <c r="N29" s="129">
        <f t="shared" si="12"/>
        <v>0</v>
      </c>
      <c r="O29" s="301" t="e">
        <f t="shared" si="13"/>
        <v>#DIV/0!</v>
      </c>
      <c r="P29" s="110"/>
    </row>
    <row r="30" spans="1:16">
      <c r="A30" s="127"/>
      <c r="B30" s="128"/>
      <c r="C30" s="134"/>
      <c r="D30" s="111"/>
      <c r="E30" s="111"/>
      <c r="F30" s="129">
        <f t="shared" si="10"/>
        <v>0</v>
      </c>
      <c r="G30" s="301" t="e">
        <f t="shared" si="11"/>
        <v>#DIV/0!</v>
      </c>
      <c r="H30" s="130"/>
      <c r="I30" s="130"/>
      <c r="J30" s="219"/>
      <c r="K30" s="306" t="s">
        <v>222</v>
      </c>
      <c r="L30" s="131">
        <v>0</v>
      </c>
      <c r="M30" s="131">
        <v>0</v>
      </c>
      <c r="N30" s="129">
        <f t="shared" si="12"/>
        <v>0</v>
      </c>
      <c r="O30" s="301" t="e">
        <f t="shared" si="13"/>
        <v>#DIV/0!</v>
      </c>
      <c r="P30" s="110"/>
    </row>
    <row r="31" spans="1:16">
      <c r="A31" s="127"/>
      <c r="B31" s="128"/>
      <c r="C31" s="134"/>
      <c r="D31" s="111"/>
      <c r="E31" s="111"/>
      <c r="F31" s="129">
        <f t="shared" si="10"/>
        <v>0</v>
      </c>
      <c r="G31" s="301" t="e">
        <f t="shared" si="11"/>
        <v>#DIV/0!</v>
      </c>
      <c r="H31" s="130"/>
      <c r="I31" s="130"/>
      <c r="J31" s="219"/>
      <c r="K31" s="306" t="s">
        <v>222</v>
      </c>
      <c r="L31" s="131">
        <v>0</v>
      </c>
      <c r="M31" s="131">
        <v>0</v>
      </c>
      <c r="N31" s="129">
        <f t="shared" si="12"/>
        <v>0</v>
      </c>
      <c r="O31" s="301" t="e">
        <f t="shared" si="13"/>
        <v>#DIV/0!</v>
      </c>
      <c r="P31" s="110"/>
    </row>
    <row r="32" spans="1:16">
      <c r="A32" s="127"/>
      <c r="B32" s="128"/>
      <c r="C32" s="134"/>
      <c r="D32" s="129"/>
      <c r="E32" s="129"/>
      <c r="F32" s="129">
        <f t="shared" si="10"/>
        <v>0</v>
      </c>
      <c r="G32" s="301" t="e">
        <f t="shared" si="11"/>
        <v>#DIV/0!</v>
      </c>
      <c r="H32" s="130"/>
      <c r="I32" s="130"/>
      <c r="J32" s="219"/>
      <c r="K32" s="306" t="s">
        <v>222</v>
      </c>
      <c r="L32" s="131"/>
      <c r="M32" s="131"/>
      <c r="N32" s="129">
        <f t="shared" si="12"/>
        <v>0</v>
      </c>
      <c r="O32" s="301" t="e">
        <f t="shared" si="13"/>
        <v>#DIV/0!</v>
      </c>
      <c r="P32" s="110"/>
    </row>
    <row r="33" spans="1:16">
      <c r="A33" s="127"/>
      <c r="B33" s="128"/>
      <c r="C33" s="134"/>
      <c r="D33" s="129"/>
      <c r="E33" s="129"/>
      <c r="F33" s="129">
        <f t="shared" si="10"/>
        <v>0</v>
      </c>
      <c r="G33" s="301" t="e">
        <f t="shared" si="11"/>
        <v>#DIV/0!</v>
      </c>
      <c r="H33" s="130"/>
      <c r="I33" s="130"/>
      <c r="J33" s="219"/>
      <c r="K33" s="306" t="s">
        <v>222</v>
      </c>
      <c r="L33" s="131"/>
      <c r="M33" s="131"/>
      <c r="N33" s="129">
        <f t="shared" si="12"/>
        <v>0</v>
      </c>
      <c r="O33" s="301" t="e">
        <f t="shared" si="13"/>
        <v>#DIV/0!</v>
      </c>
      <c r="P33" s="110"/>
    </row>
    <row r="34" spans="1:16">
      <c r="A34" s="127"/>
      <c r="B34" s="128"/>
      <c r="C34" s="134"/>
      <c r="D34" s="129"/>
      <c r="E34" s="129"/>
      <c r="F34" s="129">
        <f t="shared" si="10"/>
        <v>0</v>
      </c>
      <c r="G34" s="301" t="e">
        <f t="shared" si="11"/>
        <v>#DIV/0!</v>
      </c>
      <c r="H34" s="130"/>
      <c r="I34" s="130"/>
      <c r="J34" s="219"/>
      <c r="K34" s="306" t="s">
        <v>222</v>
      </c>
      <c r="L34" s="131"/>
      <c r="M34" s="131"/>
      <c r="N34" s="129">
        <f t="shared" si="12"/>
        <v>0</v>
      </c>
      <c r="O34" s="301" t="e">
        <f t="shared" si="13"/>
        <v>#DIV/0!</v>
      </c>
      <c r="P34" s="110"/>
    </row>
    <row r="35" spans="1:16">
      <c r="A35" s="127"/>
      <c r="B35" s="128"/>
      <c r="C35" s="134"/>
      <c r="D35" s="129"/>
      <c r="E35" s="129"/>
      <c r="F35" s="129">
        <f t="shared" si="10"/>
        <v>0</v>
      </c>
      <c r="G35" s="301" t="e">
        <f t="shared" si="11"/>
        <v>#DIV/0!</v>
      </c>
      <c r="H35" s="130"/>
      <c r="I35" s="130"/>
      <c r="J35" s="219"/>
      <c r="K35" s="306" t="s">
        <v>222</v>
      </c>
      <c r="L35" s="131"/>
      <c r="M35" s="131"/>
      <c r="N35" s="129">
        <f t="shared" si="12"/>
        <v>0</v>
      </c>
      <c r="O35" s="301" t="e">
        <f t="shared" si="13"/>
        <v>#DIV/0!</v>
      </c>
      <c r="P35" s="110"/>
    </row>
    <row r="36" spans="1:16">
      <c r="A36" s="127"/>
      <c r="B36" s="128"/>
      <c r="C36" s="127"/>
      <c r="D36" s="129"/>
      <c r="E36" s="129"/>
      <c r="F36" s="129">
        <f t="shared" ref="F36:F38" si="16">+D36-E36</f>
        <v>0</v>
      </c>
      <c r="G36" s="301" t="e">
        <f t="shared" ref="G36:G38" si="17">ROUND(F36/D36,10)</f>
        <v>#DIV/0!</v>
      </c>
      <c r="H36" s="130"/>
      <c r="I36" s="130"/>
      <c r="J36" s="219"/>
      <c r="K36" s="306" t="s">
        <v>222</v>
      </c>
      <c r="L36" s="131"/>
      <c r="M36" s="131"/>
      <c r="N36" s="129">
        <f t="shared" si="12"/>
        <v>0</v>
      </c>
      <c r="O36" s="301" t="e">
        <f t="shared" si="13"/>
        <v>#DIV/0!</v>
      </c>
      <c r="P36" s="110"/>
    </row>
    <row r="37" spans="1:16">
      <c r="A37" s="127"/>
      <c r="B37" s="128"/>
      <c r="C37" s="127"/>
      <c r="D37" s="111"/>
      <c r="E37" s="129"/>
      <c r="F37" s="129">
        <f t="shared" si="16"/>
        <v>0</v>
      </c>
      <c r="G37" s="301" t="e">
        <f t="shared" si="17"/>
        <v>#DIV/0!</v>
      </c>
      <c r="H37" s="130"/>
      <c r="I37" s="130"/>
      <c r="J37" s="219"/>
      <c r="K37" s="306" t="s">
        <v>222</v>
      </c>
      <c r="L37" s="131"/>
      <c r="M37" s="131"/>
      <c r="N37" s="129">
        <f t="shared" si="12"/>
        <v>0</v>
      </c>
      <c r="O37" s="301" t="e">
        <f t="shared" si="13"/>
        <v>#DIV/0!</v>
      </c>
      <c r="P37" s="110"/>
    </row>
    <row r="38" spans="1:16">
      <c r="A38" s="127"/>
      <c r="B38" s="128"/>
      <c r="C38" s="127"/>
      <c r="D38" s="111"/>
      <c r="E38" s="129"/>
      <c r="F38" s="129">
        <f t="shared" si="16"/>
        <v>0</v>
      </c>
      <c r="G38" s="301" t="e">
        <f t="shared" si="17"/>
        <v>#DIV/0!</v>
      </c>
      <c r="H38" s="130"/>
      <c r="I38" s="130"/>
      <c r="J38" s="219"/>
      <c r="K38" s="306" t="s">
        <v>222</v>
      </c>
      <c r="L38" s="131"/>
      <c r="M38" s="131"/>
      <c r="N38" s="129">
        <f t="shared" si="12"/>
        <v>0</v>
      </c>
      <c r="O38" s="301" t="e">
        <f t="shared" si="13"/>
        <v>#DIV/0!</v>
      </c>
      <c r="P38" s="110"/>
    </row>
    <row r="39" spans="1:16">
      <c r="A39" s="127"/>
      <c r="B39" s="128"/>
      <c r="C39" s="127"/>
      <c r="D39" s="111"/>
      <c r="E39" s="129"/>
      <c r="F39" s="129">
        <f t="shared" ref="F39:F44" si="18">+D39-E39</f>
        <v>0</v>
      </c>
      <c r="G39" s="301" t="e">
        <f t="shared" ref="G39:G45" si="19">ROUND(F39/D39,10)</f>
        <v>#DIV/0!</v>
      </c>
      <c r="H39" s="130"/>
      <c r="I39" s="130"/>
      <c r="J39" s="219"/>
      <c r="K39" s="306" t="s">
        <v>222</v>
      </c>
      <c r="L39" s="131"/>
      <c r="M39" s="131"/>
      <c r="N39" s="129">
        <f t="shared" si="12"/>
        <v>0</v>
      </c>
      <c r="O39" s="301" t="e">
        <f t="shared" si="13"/>
        <v>#DIV/0!</v>
      </c>
      <c r="P39" s="110"/>
    </row>
    <row r="40" spans="1:16">
      <c r="A40" s="127"/>
      <c r="B40" s="128"/>
      <c r="C40" s="127"/>
      <c r="D40" s="110"/>
      <c r="E40" s="129"/>
      <c r="F40" s="129">
        <f t="shared" si="18"/>
        <v>0</v>
      </c>
      <c r="G40" s="301" t="e">
        <f t="shared" si="19"/>
        <v>#DIV/0!</v>
      </c>
      <c r="H40" s="130"/>
      <c r="I40" s="130"/>
      <c r="J40" s="219"/>
      <c r="K40" s="306" t="s">
        <v>222</v>
      </c>
      <c r="L40" s="131"/>
      <c r="M40" s="131"/>
      <c r="N40" s="129">
        <f t="shared" si="12"/>
        <v>0</v>
      </c>
      <c r="O40" s="301" t="e">
        <f t="shared" si="13"/>
        <v>#DIV/0!</v>
      </c>
      <c r="P40" s="110"/>
    </row>
    <row r="41" spans="1:16">
      <c r="A41" s="110"/>
      <c r="B41" s="110"/>
      <c r="C41" s="111"/>
      <c r="D41" s="111"/>
      <c r="E41" s="129"/>
      <c r="F41" s="129">
        <f t="shared" si="18"/>
        <v>0</v>
      </c>
      <c r="G41" s="301" t="e">
        <f t="shared" si="19"/>
        <v>#DIV/0!</v>
      </c>
      <c r="H41" s="113"/>
      <c r="I41" s="113"/>
      <c r="J41" s="219"/>
      <c r="K41" s="306" t="s">
        <v>222</v>
      </c>
      <c r="L41" s="131"/>
      <c r="M41" s="131"/>
      <c r="N41" s="129">
        <f t="shared" si="12"/>
        <v>0</v>
      </c>
      <c r="O41" s="301" t="e">
        <f t="shared" si="13"/>
        <v>#DIV/0!</v>
      </c>
      <c r="P41" s="110"/>
    </row>
    <row r="42" spans="1:16">
      <c r="A42" s="127"/>
      <c r="B42" s="128"/>
      <c r="C42" s="134"/>
      <c r="D42" s="111"/>
      <c r="E42" s="129"/>
      <c r="F42" s="129">
        <f t="shared" si="18"/>
        <v>0</v>
      </c>
      <c r="G42" s="301" t="e">
        <f t="shared" si="19"/>
        <v>#DIV/0!</v>
      </c>
      <c r="H42" s="130"/>
      <c r="I42" s="130"/>
      <c r="J42" s="219"/>
      <c r="K42" s="306" t="s">
        <v>222</v>
      </c>
      <c r="L42" s="131"/>
      <c r="M42" s="136"/>
      <c r="N42" s="129">
        <f t="shared" si="12"/>
        <v>0</v>
      </c>
      <c r="O42" s="301" t="e">
        <f t="shared" si="13"/>
        <v>#DIV/0!</v>
      </c>
      <c r="P42" s="110"/>
    </row>
    <row r="43" spans="1:16">
      <c r="A43" s="127"/>
      <c r="B43" s="128"/>
      <c r="C43" s="134"/>
      <c r="D43" s="111"/>
      <c r="E43" s="129"/>
      <c r="F43" s="129">
        <f t="shared" si="18"/>
        <v>0</v>
      </c>
      <c r="G43" s="301" t="e">
        <f t="shared" si="19"/>
        <v>#DIV/0!</v>
      </c>
      <c r="H43" s="130"/>
      <c r="I43" s="130"/>
      <c r="J43" s="219"/>
      <c r="K43" s="306" t="s">
        <v>222</v>
      </c>
      <c r="L43" s="131"/>
      <c r="M43" s="136"/>
      <c r="N43" s="129">
        <f t="shared" si="12"/>
        <v>0</v>
      </c>
      <c r="O43" s="301" t="e">
        <f t="shared" si="13"/>
        <v>#DIV/0!</v>
      </c>
      <c r="P43" s="110"/>
    </row>
    <row r="44" spans="1:16">
      <c r="A44" s="110"/>
      <c r="B44" s="110"/>
      <c r="C44" s="111"/>
      <c r="D44" s="146"/>
      <c r="E44" s="146"/>
      <c r="F44" s="129">
        <f t="shared" si="18"/>
        <v>0</v>
      </c>
      <c r="G44" s="301" t="e">
        <f t="shared" si="19"/>
        <v>#DIV/0!</v>
      </c>
      <c r="H44" s="114"/>
      <c r="I44" s="114"/>
      <c r="J44" s="219"/>
      <c r="K44" s="306" t="s">
        <v>222</v>
      </c>
      <c r="L44" s="147"/>
      <c r="M44" s="147"/>
      <c r="N44" s="129">
        <f t="shared" ref="N44" si="20">+L44-M44</f>
        <v>0</v>
      </c>
      <c r="O44" s="301" t="e">
        <f t="shared" ref="O44" si="21">ROUND(N44/L44,10)</f>
        <v>#DIV/0!</v>
      </c>
      <c r="P44" s="110"/>
    </row>
    <row r="45" spans="1:16" ht="13.5" thickBot="1">
      <c r="A45" s="141"/>
      <c r="B45" s="141" t="s">
        <v>106</v>
      </c>
      <c r="C45" s="148"/>
      <c r="D45" s="5">
        <f>SUM(D24:D44)</f>
        <v>0</v>
      </c>
      <c r="E45" s="5">
        <f>SUM(E24:E44)</f>
        <v>0</v>
      </c>
      <c r="F45" s="5">
        <f>SUM(F24:F44)</f>
        <v>0</v>
      </c>
      <c r="G45" s="301" t="e">
        <f t="shared" si="19"/>
        <v>#DIV/0!</v>
      </c>
      <c r="H45" s="149"/>
      <c r="I45" s="149"/>
      <c r="J45" s="149"/>
      <c r="K45" s="149"/>
      <c r="L45" s="138">
        <f>SUM(L24:L44)</f>
        <v>0</v>
      </c>
      <c r="M45" s="138">
        <f>SUM(M24:M44)</f>
        <v>0</v>
      </c>
      <c r="N45" s="5">
        <f>SUM(N24:N44)</f>
        <v>0</v>
      </c>
      <c r="O45" s="301" t="e">
        <f t="shared" ref="O45" si="22">ROUND(N45/L45,10)</f>
        <v>#DIV/0!</v>
      </c>
      <c r="P45" s="110"/>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H7" sqref="H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2" t="s">
        <v>77</v>
      </c>
    </row>
    <row r="3" spans="1:16" ht="25.5" customHeight="1">
      <c r="A3" s="106" t="s">
        <v>22</v>
      </c>
      <c r="B3" s="103" t="s">
        <v>23</v>
      </c>
      <c r="C3" s="104" t="s">
        <v>72</v>
      </c>
      <c r="D3" s="104" t="s">
        <v>24</v>
      </c>
      <c r="E3" s="103" t="s">
        <v>25</v>
      </c>
      <c r="F3" s="104" t="s">
        <v>73</v>
      </c>
      <c r="G3" s="103" t="s">
        <v>54</v>
      </c>
      <c r="H3" s="105" t="s">
        <v>58</v>
      </c>
      <c r="I3" s="103"/>
      <c r="J3" s="104" t="s">
        <v>18</v>
      </c>
      <c r="K3" s="104" t="s">
        <v>19</v>
      </c>
      <c r="L3" s="106" t="s">
        <v>125</v>
      </c>
    </row>
    <row r="4" spans="1:16">
      <c r="A4" s="332" t="s">
        <v>508</v>
      </c>
      <c r="B4" s="332">
        <v>6473.91</v>
      </c>
      <c r="C4" s="332">
        <v>6473.91</v>
      </c>
      <c r="D4" s="332" t="s">
        <v>518</v>
      </c>
      <c r="E4" s="332">
        <v>6473.91</v>
      </c>
      <c r="F4" s="332">
        <v>6473.91</v>
      </c>
      <c r="G4" s="332">
        <v>-28</v>
      </c>
      <c r="H4" s="332">
        <v>-28</v>
      </c>
      <c r="I4" s="116"/>
      <c r="J4" s="1">
        <v>43707</v>
      </c>
      <c r="K4" s="1">
        <v>43711</v>
      </c>
      <c r="L4" s="157"/>
    </row>
    <row r="5" spans="1:16">
      <c r="A5" s="155"/>
      <c r="B5" s="155"/>
      <c r="C5" s="155"/>
      <c r="D5" s="156"/>
      <c r="E5" s="155"/>
      <c r="F5" s="155"/>
      <c r="G5" s="107"/>
      <c r="H5" s="107"/>
      <c r="I5" s="116"/>
      <c r="J5" s="157"/>
      <c r="K5" s="157"/>
      <c r="L5" s="157"/>
    </row>
    <row r="6" spans="1:16">
      <c r="A6" s="155"/>
      <c r="B6" s="155"/>
      <c r="C6" s="155"/>
      <c r="D6" s="156"/>
      <c r="E6" s="155"/>
      <c r="F6" s="155"/>
      <c r="G6" s="107"/>
      <c r="H6" s="107"/>
      <c r="I6" s="116"/>
      <c r="J6" s="157"/>
      <c r="K6" s="157"/>
      <c r="L6" s="157"/>
    </row>
    <row r="7" spans="1:16">
      <c r="A7" s="155"/>
      <c r="B7" s="155"/>
      <c r="C7" s="155"/>
      <c r="D7" s="156"/>
      <c r="E7" s="155"/>
      <c r="F7" s="155"/>
      <c r="G7" s="107"/>
      <c r="H7" s="107"/>
      <c r="I7" s="116"/>
      <c r="J7" s="157"/>
      <c r="K7" s="157"/>
      <c r="L7" s="116"/>
    </row>
    <row r="8" spans="1:16" s="102" customFormat="1">
      <c r="B8" s="100"/>
      <c r="C8" s="100"/>
      <c r="E8" s="100"/>
      <c r="F8" s="117"/>
      <c r="G8" s="100"/>
      <c r="H8" s="101"/>
      <c r="J8" s="93"/>
      <c r="K8" s="93"/>
      <c r="M8" s="54"/>
      <c r="N8" s="54"/>
      <c r="O8" s="54"/>
      <c r="P8" s="54"/>
    </row>
    <row r="9" spans="1:16">
      <c r="B9" s="88"/>
      <c r="C9" s="88"/>
      <c r="E9" s="88"/>
      <c r="F9" s="88"/>
      <c r="G9" s="88"/>
      <c r="H9" s="88"/>
      <c r="J9" s="89"/>
    </row>
    <row r="10" spans="1:16">
      <c r="B10" s="65"/>
      <c r="C10" s="65"/>
      <c r="D10" s="65"/>
      <c r="E10" s="65"/>
      <c r="F10" s="65"/>
      <c r="G10" s="65"/>
      <c r="H10" s="65"/>
      <c r="I10" s="65"/>
      <c r="J10" s="65"/>
      <c r="K10" s="65"/>
      <c r="L10" s="65"/>
    </row>
    <row r="11" spans="1:16" ht="13.5" thickBot="1">
      <c r="A11" s="4" t="s">
        <v>56</v>
      </c>
      <c r="B11" s="90">
        <f>SUM(B4:B10)</f>
        <v>6473.91</v>
      </c>
      <c r="C11" s="90">
        <f t="shared" ref="C11:H11" si="0">SUM(C4:C10)</f>
        <v>6473.91</v>
      </c>
      <c r="D11" s="90">
        <f t="shared" si="0"/>
        <v>0</v>
      </c>
      <c r="E11" s="90">
        <f>SUM(E4:E10)</f>
        <v>6473.91</v>
      </c>
      <c r="F11" s="90">
        <f t="shared" si="0"/>
        <v>6473.91</v>
      </c>
      <c r="G11" s="90">
        <f t="shared" si="0"/>
        <v>-28</v>
      </c>
      <c r="H11" s="90">
        <f t="shared" si="0"/>
        <v>-28</v>
      </c>
      <c r="I11" s="90"/>
      <c r="J11" s="90"/>
      <c r="K11" s="90"/>
      <c r="L11" s="90"/>
    </row>
    <row r="12" spans="1:16" ht="13.5" thickTop="1"/>
    <row r="13" spans="1:16" ht="13.5" thickBot="1"/>
    <row r="14" spans="1:16" ht="38.450000000000003" customHeight="1">
      <c r="A14" s="104" t="s">
        <v>24</v>
      </c>
      <c r="B14" s="103" t="s">
        <v>25</v>
      </c>
      <c r="C14" s="104" t="s">
        <v>72</v>
      </c>
      <c r="D14" s="106" t="s">
        <v>22</v>
      </c>
      <c r="E14" s="103" t="s">
        <v>23</v>
      </c>
      <c r="F14" s="104" t="s">
        <v>73</v>
      </c>
      <c r="G14" s="103" t="s">
        <v>54</v>
      </c>
      <c r="H14" s="105" t="s">
        <v>58</v>
      </c>
      <c r="I14" s="103"/>
      <c r="J14" s="104" t="s">
        <v>18</v>
      </c>
      <c r="K14" s="104" t="s">
        <v>19</v>
      </c>
      <c r="L14" s="106" t="s">
        <v>125</v>
      </c>
    </row>
    <row r="15" spans="1:16" s="102" customFormat="1">
      <c r="A15"/>
      <c r="B15"/>
      <c r="C15"/>
      <c r="D15"/>
      <c r="E15"/>
      <c r="F15"/>
      <c r="G15"/>
      <c r="H15"/>
      <c r="I15" s="108"/>
      <c r="J15" s="1"/>
      <c r="K15" s="1"/>
      <c r="L15" s="109"/>
      <c r="M15" s="54"/>
      <c r="N15" s="54"/>
      <c r="O15" s="54"/>
      <c r="P15" s="54"/>
    </row>
    <row r="16" spans="1:16" s="102" customFormat="1">
      <c r="A16"/>
      <c r="B16"/>
      <c r="C16"/>
      <c r="D16"/>
      <c r="E16"/>
      <c r="F16"/>
      <c r="G16"/>
      <c r="H16"/>
      <c r="I16" s="108"/>
      <c r="J16" s="1"/>
      <c r="K16" s="1"/>
      <c r="L16" s="116"/>
      <c r="M16" s="54"/>
      <c r="N16" s="54"/>
      <c r="O16" s="54"/>
      <c r="P16" s="54"/>
    </row>
    <row r="17" spans="1:16" s="102" customFormat="1">
      <c r="A17" s="158"/>
      <c r="B17" s="155"/>
      <c r="C17" s="155"/>
      <c r="D17" s="159"/>
      <c r="E17" s="155"/>
      <c r="F17" s="155"/>
      <c r="G17" s="107"/>
      <c r="H17" s="107"/>
      <c r="I17" s="108"/>
      <c r="J17" s="160"/>
      <c r="K17" s="160"/>
      <c r="L17" s="116"/>
      <c r="M17" s="54"/>
      <c r="N17" s="54"/>
      <c r="O17" s="54"/>
      <c r="P17" s="54"/>
    </row>
    <row r="18" spans="1:16" s="102" customFormat="1">
      <c r="A18" s="158"/>
      <c r="B18" s="155"/>
      <c r="C18" s="155"/>
      <c r="D18" s="159"/>
      <c r="E18" s="155"/>
      <c r="F18" s="155"/>
      <c r="G18" s="107"/>
      <c r="H18" s="107"/>
      <c r="I18" s="108"/>
      <c r="J18" s="160"/>
      <c r="K18" s="160"/>
      <c r="L18" s="116"/>
      <c r="M18" s="54"/>
      <c r="N18" s="54"/>
      <c r="O18" s="54"/>
      <c r="P18" s="54"/>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0"/>
      <c r="C21" s="60"/>
      <c r="D21" s="60"/>
      <c r="E21" s="60"/>
      <c r="F21" s="60"/>
      <c r="G21" s="60"/>
      <c r="H21" s="60"/>
      <c r="I21" s="60"/>
      <c r="J21" s="60"/>
      <c r="K21" s="60"/>
      <c r="L21" s="60"/>
    </row>
    <row r="22" spans="1:16" ht="13.5" thickBot="1">
      <c r="A22" s="4" t="s">
        <v>84</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79</v>
      </c>
      <c r="E24" s="95" t="s">
        <v>78</v>
      </c>
      <c r="F24" s="96" t="s">
        <v>7</v>
      </c>
    </row>
    <row r="25" spans="1:16" ht="51.75" thickBot="1">
      <c r="C25" s="91" t="s">
        <v>179</v>
      </c>
      <c r="D25" s="97">
        <f>G11</f>
        <v>-28</v>
      </c>
      <c r="E25" s="98">
        <f>H11</f>
        <v>-28</v>
      </c>
      <c r="F25" s="99">
        <f>D25-E25</f>
        <v>0</v>
      </c>
    </row>
    <row r="26" spans="1:16" ht="44.25" customHeight="1" thickBot="1">
      <c r="C26" s="91" t="s">
        <v>180</v>
      </c>
      <c r="D26" s="97">
        <f>G22</f>
        <v>0</v>
      </c>
      <c r="E26" s="98">
        <f>H22</f>
        <v>0</v>
      </c>
      <c r="F26" s="99">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2"/>
  <sheetViews>
    <sheetView topLeftCell="A22" workbookViewId="0">
      <selection activeCell="F92" sqref="F92"/>
    </sheetView>
  </sheetViews>
  <sheetFormatPr defaultRowHeight="12.75"/>
  <cols>
    <col min="2" max="2" width="14.140625" customWidth="1"/>
    <col min="4" max="4" width="30.5703125" customWidth="1"/>
    <col min="8" max="8" width="17.5703125" customWidth="1"/>
    <col min="13" max="13" width="11.140625"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26" t="s">
        <v>300</v>
      </c>
      <c r="B2" s="326">
        <v>6916781</v>
      </c>
      <c r="C2" s="326">
        <v>6916781</v>
      </c>
      <c r="D2" s="326" t="s">
        <v>301</v>
      </c>
      <c r="E2" s="326">
        <v>16399</v>
      </c>
      <c r="F2" s="326">
        <v>277386.65000000002</v>
      </c>
      <c r="G2" s="326">
        <v>18</v>
      </c>
      <c r="H2" s="326">
        <v>295111.06</v>
      </c>
      <c r="I2" s="326">
        <v>380073.8</v>
      </c>
      <c r="J2" s="326">
        <v>24.96</v>
      </c>
      <c r="K2" s="326">
        <v>409319.04</v>
      </c>
      <c r="L2" s="326" t="s">
        <v>302</v>
      </c>
      <c r="M2" s="330">
        <v>43708</v>
      </c>
    </row>
    <row r="3" spans="1:13" ht="15">
      <c r="A3" s="326" t="s">
        <v>300</v>
      </c>
      <c r="B3" s="331" t="s">
        <v>303</v>
      </c>
      <c r="C3" s="326" t="s">
        <v>304</v>
      </c>
      <c r="D3" s="326" t="s">
        <v>305</v>
      </c>
      <c r="E3" s="326">
        <v>22650</v>
      </c>
      <c r="F3" s="326">
        <v>760214</v>
      </c>
      <c r="G3" s="326">
        <v>38.93</v>
      </c>
      <c r="H3" s="326">
        <v>881673.9</v>
      </c>
      <c r="I3" s="326">
        <v>760214</v>
      </c>
      <c r="J3" s="326">
        <v>38.93</v>
      </c>
      <c r="K3" s="326">
        <v>881673.9</v>
      </c>
      <c r="L3" s="326" t="s">
        <v>306</v>
      </c>
      <c r="M3" s="330">
        <v>43708</v>
      </c>
    </row>
    <row r="4" spans="1:13" ht="15">
      <c r="A4" s="326" t="s">
        <v>300</v>
      </c>
      <c r="B4" s="326" t="s">
        <v>307</v>
      </c>
      <c r="C4" s="326" t="s">
        <v>308</v>
      </c>
      <c r="D4" s="326" t="s">
        <v>309</v>
      </c>
      <c r="E4" s="326">
        <v>3750</v>
      </c>
      <c r="F4" s="326">
        <v>577337.63</v>
      </c>
      <c r="G4" s="326">
        <v>222.61</v>
      </c>
      <c r="H4" s="326">
        <v>834787.5</v>
      </c>
      <c r="I4" s="326">
        <v>577337.63</v>
      </c>
      <c r="J4" s="326">
        <v>222.61</v>
      </c>
      <c r="K4" s="326">
        <v>834787.5</v>
      </c>
      <c r="L4" s="326" t="s">
        <v>306</v>
      </c>
      <c r="M4" s="330">
        <v>43708</v>
      </c>
    </row>
    <row r="5" spans="1:13" ht="15">
      <c r="A5" s="326" t="s">
        <v>300</v>
      </c>
      <c r="B5" s="326" t="s">
        <v>310</v>
      </c>
      <c r="C5" s="326" t="s">
        <v>311</v>
      </c>
      <c r="D5" s="326" t="s">
        <v>312</v>
      </c>
      <c r="E5" s="326">
        <v>7667</v>
      </c>
      <c r="F5" s="326">
        <v>397482.27</v>
      </c>
      <c r="G5" s="326">
        <v>53.62</v>
      </c>
      <c r="H5" s="326">
        <v>411104.54</v>
      </c>
      <c r="I5" s="326">
        <v>397482.27</v>
      </c>
      <c r="J5" s="326">
        <v>53.62</v>
      </c>
      <c r="K5" s="326">
        <v>411104.54</v>
      </c>
      <c r="L5" s="326" t="s">
        <v>306</v>
      </c>
      <c r="M5" s="330">
        <v>43708</v>
      </c>
    </row>
    <row r="6" spans="1:13" ht="15">
      <c r="A6" s="326" t="s">
        <v>300</v>
      </c>
      <c r="B6" s="326" t="s">
        <v>313</v>
      </c>
      <c r="C6" s="326" t="s">
        <v>314</v>
      </c>
      <c r="D6" s="326" t="s">
        <v>315</v>
      </c>
      <c r="E6" s="326">
        <v>64500</v>
      </c>
      <c r="F6" s="326">
        <v>319326.59999999998</v>
      </c>
      <c r="G6" s="326">
        <v>4.54</v>
      </c>
      <c r="H6" s="326">
        <v>292830</v>
      </c>
      <c r="I6" s="326">
        <v>319326.59999999998</v>
      </c>
      <c r="J6" s="326">
        <v>4.54</v>
      </c>
      <c r="K6" s="326">
        <v>292830</v>
      </c>
      <c r="L6" s="326" t="s">
        <v>306</v>
      </c>
      <c r="M6" s="330">
        <v>43708</v>
      </c>
    </row>
    <row r="7" spans="1:13" ht="15">
      <c r="A7" s="326" t="s">
        <v>300</v>
      </c>
      <c r="B7" s="326" t="s">
        <v>316</v>
      </c>
      <c r="C7" s="326" t="s">
        <v>317</v>
      </c>
      <c r="D7" s="326" t="s">
        <v>318</v>
      </c>
      <c r="E7" s="326">
        <v>46105</v>
      </c>
      <c r="F7" s="326">
        <v>521391.99</v>
      </c>
      <c r="G7" s="326">
        <v>9.82</v>
      </c>
      <c r="H7" s="326">
        <v>452751.1</v>
      </c>
      <c r="I7" s="326">
        <v>521391.99</v>
      </c>
      <c r="J7" s="326">
        <v>9.82</v>
      </c>
      <c r="K7" s="326">
        <v>452751.1</v>
      </c>
      <c r="L7" s="326" t="s">
        <v>306</v>
      </c>
      <c r="M7" s="330">
        <v>43708</v>
      </c>
    </row>
    <row r="8" spans="1:13" ht="15">
      <c r="A8" s="326" t="s">
        <v>300</v>
      </c>
      <c r="B8" s="326" t="s">
        <v>319</v>
      </c>
      <c r="C8" s="326">
        <v>2722670</v>
      </c>
      <c r="D8" s="326" t="s">
        <v>320</v>
      </c>
      <c r="E8" s="326">
        <v>14497</v>
      </c>
      <c r="F8" s="326">
        <v>242371.20000000001</v>
      </c>
      <c r="G8" s="326">
        <v>14.62</v>
      </c>
      <c r="H8" s="326">
        <v>211946.14</v>
      </c>
      <c r="I8" s="326">
        <v>242371.20000000001</v>
      </c>
      <c r="J8" s="326">
        <v>14.62</v>
      </c>
      <c r="K8" s="326">
        <v>211946.14</v>
      </c>
      <c r="L8" s="326" t="s">
        <v>306</v>
      </c>
      <c r="M8" s="330">
        <v>43708</v>
      </c>
    </row>
    <row r="9" spans="1:13" ht="15">
      <c r="A9" s="326" t="s">
        <v>300</v>
      </c>
      <c r="B9" s="326" t="s">
        <v>321</v>
      </c>
      <c r="C9" s="326" t="s">
        <v>322</v>
      </c>
      <c r="D9" s="326" t="s">
        <v>323</v>
      </c>
      <c r="E9" s="326">
        <v>3000</v>
      </c>
      <c r="F9" s="326">
        <v>350347.5</v>
      </c>
      <c r="G9" s="326">
        <v>112.03</v>
      </c>
      <c r="H9" s="326">
        <v>336090</v>
      </c>
      <c r="I9" s="326">
        <v>350347.5</v>
      </c>
      <c r="J9" s="326">
        <v>112.03</v>
      </c>
      <c r="K9" s="326">
        <v>336090</v>
      </c>
      <c r="L9" s="326" t="s">
        <v>306</v>
      </c>
      <c r="M9" s="330">
        <v>43708</v>
      </c>
    </row>
    <row r="10" spans="1:13" ht="15">
      <c r="A10" s="326" t="s">
        <v>300</v>
      </c>
      <c r="B10" s="326" t="s">
        <v>324</v>
      </c>
      <c r="C10" s="326">
        <v>2018186</v>
      </c>
      <c r="D10" s="326" t="s">
        <v>325</v>
      </c>
      <c r="E10" s="326">
        <v>2217</v>
      </c>
      <c r="F10" s="326">
        <v>14646.85</v>
      </c>
      <c r="G10" s="326">
        <v>3.75</v>
      </c>
      <c r="H10" s="326">
        <v>8313.75</v>
      </c>
      <c r="I10" s="326">
        <v>14646.85</v>
      </c>
      <c r="J10" s="326">
        <v>3.75</v>
      </c>
      <c r="K10" s="326">
        <v>8313.75</v>
      </c>
      <c r="L10" s="326" t="s">
        <v>306</v>
      </c>
      <c r="M10" s="330">
        <v>43708</v>
      </c>
    </row>
    <row r="11" spans="1:13" ht="15">
      <c r="A11" s="326" t="s">
        <v>300</v>
      </c>
      <c r="B11" s="326" t="s">
        <v>326</v>
      </c>
      <c r="C11" s="326">
        <v>2136646</v>
      </c>
      <c r="D11" s="326" t="s">
        <v>327</v>
      </c>
      <c r="E11" s="326">
        <v>10600</v>
      </c>
      <c r="F11" s="326">
        <v>273435</v>
      </c>
      <c r="G11" s="326">
        <v>28.4</v>
      </c>
      <c r="H11" s="326">
        <v>301040</v>
      </c>
      <c r="I11" s="326">
        <v>273435</v>
      </c>
      <c r="J11" s="326">
        <v>28.4</v>
      </c>
      <c r="K11" s="326">
        <v>301040</v>
      </c>
      <c r="L11" s="326" t="s">
        <v>306</v>
      </c>
      <c r="M11" s="330">
        <v>43708</v>
      </c>
    </row>
    <row r="12" spans="1:13" ht="15">
      <c r="A12" s="326" t="s">
        <v>300</v>
      </c>
      <c r="B12" s="331" t="s">
        <v>328</v>
      </c>
      <c r="C12" s="326">
        <v>2024677</v>
      </c>
      <c r="D12" s="326" t="s">
        <v>329</v>
      </c>
      <c r="E12" s="326">
        <v>25737</v>
      </c>
      <c r="F12" s="326">
        <v>298758.78000000003</v>
      </c>
      <c r="G12" s="326">
        <v>19.38</v>
      </c>
      <c r="H12" s="326">
        <v>498783.06</v>
      </c>
      <c r="I12" s="326">
        <v>298758.78000000003</v>
      </c>
      <c r="J12" s="326">
        <v>19.38</v>
      </c>
      <c r="K12" s="326">
        <v>498783.06</v>
      </c>
      <c r="L12" s="326" t="s">
        <v>306</v>
      </c>
      <c r="M12" s="330">
        <v>43708</v>
      </c>
    </row>
    <row r="13" spans="1:13" ht="15">
      <c r="A13" s="326" t="s">
        <v>300</v>
      </c>
      <c r="B13" s="326" t="s">
        <v>330</v>
      </c>
      <c r="C13" s="326" t="s">
        <v>331</v>
      </c>
      <c r="D13" s="326" t="s">
        <v>332</v>
      </c>
      <c r="E13" s="326">
        <v>10500</v>
      </c>
      <c r="F13" s="326">
        <v>567273.38</v>
      </c>
      <c r="G13" s="326">
        <v>78.48</v>
      </c>
      <c r="H13" s="326">
        <v>824040</v>
      </c>
      <c r="I13" s="326">
        <v>567273.38</v>
      </c>
      <c r="J13" s="326">
        <v>78.48</v>
      </c>
      <c r="K13" s="326">
        <v>824040</v>
      </c>
      <c r="L13" s="326" t="s">
        <v>306</v>
      </c>
      <c r="M13" s="330">
        <v>43708</v>
      </c>
    </row>
    <row r="14" spans="1:13" ht="15">
      <c r="A14" s="326" t="s">
        <v>300</v>
      </c>
      <c r="B14" s="326">
        <v>124765108</v>
      </c>
      <c r="C14" s="326">
        <v>2125097</v>
      </c>
      <c r="D14" s="326" t="s">
        <v>333</v>
      </c>
      <c r="E14" s="326">
        <v>30350</v>
      </c>
      <c r="F14" s="326">
        <v>530185.55000000005</v>
      </c>
      <c r="G14" s="326">
        <v>26.17</v>
      </c>
      <c r="H14" s="326">
        <v>794259.5</v>
      </c>
      <c r="I14" s="326">
        <v>530185.55000000005</v>
      </c>
      <c r="J14" s="326">
        <v>26.17</v>
      </c>
      <c r="K14" s="326">
        <v>794259.5</v>
      </c>
      <c r="L14" s="326" t="s">
        <v>306</v>
      </c>
      <c r="M14" s="330">
        <v>43708</v>
      </c>
    </row>
    <row r="15" spans="1:13" ht="15">
      <c r="A15" s="326" t="s">
        <v>300</v>
      </c>
      <c r="B15" s="326">
        <v>138006309</v>
      </c>
      <c r="C15" s="326">
        <v>2173706</v>
      </c>
      <c r="D15" s="326" t="s">
        <v>334</v>
      </c>
      <c r="E15" s="326">
        <v>12300</v>
      </c>
      <c r="F15" s="326">
        <v>406918.78</v>
      </c>
      <c r="G15" s="326">
        <v>25.9</v>
      </c>
      <c r="H15" s="326">
        <v>318570</v>
      </c>
      <c r="I15" s="326">
        <v>406918.78</v>
      </c>
      <c r="J15" s="326">
        <v>25.9</v>
      </c>
      <c r="K15" s="326">
        <v>318570</v>
      </c>
      <c r="L15" s="326" t="s">
        <v>306</v>
      </c>
      <c r="M15" s="330">
        <v>43708</v>
      </c>
    </row>
    <row r="16" spans="1:13" ht="15">
      <c r="A16" s="326" t="s">
        <v>300</v>
      </c>
      <c r="B16" s="326" t="s">
        <v>335</v>
      </c>
      <c r="C16" s="326">
        <v>2186812</v>
      </c>
      <c r="D16" s="326" t="s">
        <v>336</v>
      </c>
      <c r="E16" s="326">
        <v>38200</v>
      </c>
      <c r="F16" s="326">
        <v>365272.22</v>
      </c>
      <c r="G16" s="326">
        <v>11.06</v>
      </c>
      <c r="H16" s="326">
        <v>422492</v>
      </c>
      <c r="I16" s="326">
        <v>365272.22</v>
      </c>
      <c r="J16" s="326">
        <v>11.06</v>
      </c>
      <c r="K16" s="326">
        <v>422492</v>
      </c>
      <c r="L16" s="326" t="s">
        <v>306</v>
      </c>
      <c r="M16" s="330">
        <v>43708</v>
      </c>
    </row>
    <row r="17" spans="1:13" ht="15">
      <c r="A17" s="326" t="s">
        <v>300</v>
      </c>
      <c r="B17" s="326" t="s">
        <v>337</v>
      </c>
      <c r="C17" s="326">
        <v>2945927</v>
      </c>
      <c r="D17" s="326" t="s">
        <v>338</v>
      </c>
      <c r="E17" s="326">
        <v>29500</v>
      </c>
      <c r="F17" s="326">
        <v>360422.15</v>
      </c>
      <c r="G17" s="326">
        <v>12.38</v>
      </c>
      <c r="H17" s="326">
        <v>365210</v>
      </c>
      <c r="I17" s="326">
        <v>360422.15</v>
      </c>
      <c r="J17" s="326">
        <v>12.38</v>
      </c>
      <c r="K17" s="326">
        <v>365210</v>
      </c>
      <c r="L17" s="326" t="s">
        <v>306</v>
      </c>
      <c r="M17" s="330">
        <v>43708</v>
      </c>
    </row>
    <row r="18" spans="1:13" ht="15">
      <c r="A18" s="326" t="s">
        <v>300</v>
      </c>
      <c r="B18" s="326">
        <v>294821608</v>
      </c>
      <c r="C18" s="326">
        <v>2031730</v>
      </c>
      <c r="D18" s="326" t="s">
        <v>339</v>
      </c>
      <c r="E18" s="326">
        <v>89200</v>
      </c>
      <c r="F18" s="326">
        <v>615972.30000000005</v>
      </c>
      <c r="G18" s="326">
        <v>7.84</v>
      </c>
      <c r="H18" s="326">
        <v>699328</v>
      </c>
      <c r="I18" s="326">
        <v>615972.30000000005</v>
      </c>
      <c r="J18" s="326">
        <v>7.84</v>
      </c>
      <c r="K18" s="326">
        <v>699328</v>
      </c>
      <c r="L18" s="326" t="s">
        <v>306</v>
      </c>
      <c r="M18" s="330">
        <v>43708</v>
      </c>
    </row>
    <row r="19" spans="1:13" ht="15">
      <c r="A19" s="326" t="s">
        <v>300</v>
      </c>
      <c r="B19" s="326">
        <v>292505104</v>
      </c>
      <c r="C19" s="326">
        <v>2793182</v>
      </c>
      <c r="D19" s="326" t="s">
        <v>340</v>
      </c>
      <c r="E19" s="326">
        <v>55100</v>
      </c>
      <c r="F19" s="326">
        <v>651804.68999999994</v>
      </c>
      <c r="G19" s="326">
        <v>4.4400000000000004</v>
      </c>
      <c r="H19" s="326">
        <v>244644</v>
      </c>
      <c r="I19" s="326">
        <v>651804.68999999994</v>
      </c>
      <c r="J19" s="326">
        <v>4.4400000000000004</v>
      </c>
      <c r="K19" s="326">
        <v>244644</v>
      </c>
      <c r="L19" s="326" t="s">
        <v>306</v>
      </c>
      <c r="M19" s="330">
        <v>43708</v>
      </c>
    </row>
    <row r="20" spans="1:13" ht="15">
      <c r="A20" s="326" t="s">
        <v>300</v>
      </c>
      <c r="B20" s="326" t="s">
        <v>341</v>
      </c>
      <c r="C20" s="326" t="s">
        <v>342</v>
      </c>
      <c r="D20" s="326" t="s">
        <v>343</v>
      </c>
      <c r="E20" s="326">
        <v>7800</v>
      </c>
      <c r="F20" s="326">
        <v>662168.47</v>
      </c>
      <c r="G20" s="326">
        <v>157.75</v>
      </c>
      <c r="H20" s="326">
        <v>1230450</v>
      </c>
      <c r="I20" s="326">
        <v>662168.47</v>
      </c>
      <c r="J20" s="326">
        <v>157.75</v>
      </c>
      <c r="K20" s="326">
        <v>1230450</v>
      </c>
      <c r="L20" s="326" t="s">
        <v>306</v>
      </c>
      <c r="M20" s="330">
        <v>43708</v>
      </c>
    </row>
    <row r="21" spans="1:13" ht="15">
      <c r="A21" s="326" t="s">
        <v>300</v>
      </c>
      <c r="B21" s="326">
        <v>398438408</v>
      </c>
      <c r="C21" s="326" t="s">
        <v>344</v>
      </c>
      <c r="D21" s="326" t="s">
        <v>345</v>
      </c>
      <c r="E21" s="326">
        <v>30100</v>
      </c>
      <c r="F21" s="326">
        <v>606060.09</v>
      </c>
      <c r="G21" s="326">
        <v>21.3</v>
      </c>
      <c r="H21" s="326">
        <v>641130</v>
      </c>
      <c r="I21" s="326">
        <v>606060.09</v>
      </c>
      <c r="J21" s="326">
        <v>21.3</v>
      </c>
      <c r="K21" s="326">
        <v>641130</v>
      </c>
      <c r="L21" s="326" t="s">
        <v>306</v>
      </c>
      <c r="M21" s="330">
        <v>43708</v>
      </c>
    </row>
    <row r="22" spans="1:13" ht="15">
      <c r="A22" s="326" t="s">
        <v>300</v>
      </c>
      <c r="B22" s="326" t="s">
        <v>346</v>
      </c>
      <c r="C22" s="326">
        <v>2569286</v>
      </c>
      <c r="D22" s="326" t="s">
        <v>347</v>
      </c>
      <c r="E22" s="326">
        <v>53100</v>
      </c>
      <c r="F22" s="326">
        <v>623207.91</v>
      </c>
      <c r="G22" s="326">
        <v>11.23</v>
      </c>
      <c r="H22" s="326">
        <v>596313</v>
      </c>
      <c r="I22" s="326">
        <v>623207.91</v>
      </c>
      <c r="J22" s="326">
        <v>11.23</v>
      </c>
      <c r="K22" s="326">
        <v>596313</v>
      </c>
      <c r="L22" s="326" t="s">
        <v>306</v>
      </c>
      <c r="M22" s="330">
        <v>43708</v>
      </c>
    </row>
    <row r="23" spans="1:13" ht="15">
      <c r="A23" s="326" t="s">
        <v>300</v>
      </c>
      <c r="B23" s="326" t="s">
        <v>348</v>
      </c>
      <c r="C23" s="326" t="s">
        <v>349</v>
      </c>
      <c r="D23" s="326" t="s">
        <v>350</v>
      </c>
      <c r="E23" s="326">
        <v>13459</v>
      </c>
      <c r="F23" s="326">
        <v>789717.47</v>
      </c>
      <c r="G23" s="326">
        <v>62.68</v>
      </c>
      <c r="H23" s="326">
        <v>843610.12</v>
      </c>
      <c r="I23" s="326">
        <v>789717.47</v>
      </c>
      <c r="J23" s="326">
        <v>62.68</v>
      </c>
      <c r="K23" s="326">
        <v>843610.12</v>
      </c>
      <c r="L23" s="326" t="s">
        <v>306</v>
      </c>
      <c r="M23" s="330">
        <v>43708</v>
      </c>
    </row>
    <row r="24" spans="1:13" ht="15">
      <c r="A24" s="326" t="s">
        <v>300</v>
      </c>
      <c r="B24" s="326" t="s">
        <v>351</v>
      </c>
      <c r="C24" s="326" t="s">
        <v>352</v>
      </c>
      <c r="D24" s="326" t="s">
        <v>353</v>
      </c>
      <c r="E24" s="326">
        <v>4757</v>
      </c>
      <c r="F24" s="326">
        <v>260419.69</v>
      </c>
      <c r="G24" s="326">
        <v>32.51</v>
      </c>
      <c r="H24" s="326">
        <v>154650.07</v>
      </c>
      <c r="I24" s="326">
        <v>260419.69</v>
      </c>
      <c r="J24" s="326">
        <v>32.51</v>
      </c>
      <c r="K24" s="326">
        <v>154650.07</v>
      </c>
      <c r="L24" s="326" t="s">
        <v>306</v>
      </c>
      <c r="M24" s="330">
        <v>43708</v>
      </c>
    </row>
    <row r="25" spans="1:13" ht="15">
      <c r="A25" s="326" t="s">
        <v>300</v>
      </c>
      <c r="B25" s="326">
        <v>485785109</v>
      </c>
      <c r="C25" s="326" t="s">
        <v>354</v>
      </c>
      <c r="D25" s="326" t="s">
        <v>355</v>
      </c>
      <c r="E25" s="326">
        <v>14500</v>
      </c>
      <c r="F25" s="326">
        <v>361805.45</v>
      </c>
      <c r="G25" s="326">
        <v>20.93</v>
      </c>
      <c r="H25" s="326">
        <v>303543</v>
      </c>
      <c r="I25" s="326">
        <v>361805.45</v>
      </c>
      <c r="J25" s="326">
        <v>20.93</v>
      </c>
      <c r="K25" s="326">
        <v>303543</v>
      </c>
      <c r="L25" s="326" t="s">
        <v>306</v>
      </c>
      <c r="M25" s="330">
        <v>43708</v>
      </c>
    </row>
    <row r="26" spans="1:13" ht="15">
      <c r="A26" s="326" t="s">
        <v>300</v>
      </c>
      <c r="B26" s="326" t="s">
        <v>356</v>
      </c>
      <c r="C26" s="326" t="s">
        <v>357</v>
      </c>
      <c r="D26" s="326" t="s">
        <v>358</v>
      </c>
      <c r="E26" s="326">
        <v>3650</v>
      </c>
      <c r="F26" s="326">
        <v>14521.85</v>
      </c>
      <c r="G26" s="326">
        <v>8.77</v>
      </c>
      <c r="H26" s="326">
        <v>31999.55</v>
      </c>
      <c r="I26" s="326">
        <v>14521.85</v>
      </c>
      <c r="J26" s="326">
        <v>8.77</v>
      </c>
      <c r="K26" s="326">
        <v>31999.55</v>
      </c>
      <c r="L26" s="326" t="s">
        <v>306</v>
      </c>
      <c r="M26" s="330">
        <v>43708</v>
      </c>
    </row>
    <row r="27" spans="1:13" ht="15">
      <c r="A27" s="326" t="s">
        <v>300</v>
      </c>
      <c r="B27" s="326">
        <v>631512209</v>
      </c>
      <c r="C27" s="326" t="s">
        <v>359</v>
      </c>
      <c r="D27" s="326" t="s">
        <v>360</v>
      </c>
      <c r="E27" s="326">
        <v>18250</v>
      </c>
      <c r="F27" s="326">
        <v>751036.23</v>
      </c>
      <c r="G27" s="326">
        <v>45.25</v>
      </c>
      <c r="H27" s="326">
        <v>825812.5</v>
      </c>
      <c r="I27" s="326">
        <v>751036.23</v>
      </c>
      <c r="J27" s="326">
        <v>45.25</v>
      </c>
      <c r="K27" s="326">
        <v>825812.5</v>
      </c>
      <c r="L27" s="326" t="s">
        <v>306</v>
      </c>
      <c r="M27" s="330">
        <v>43708</v>
      </c>
    </row>
    <row r="28" spans="1:13" ht="15">
      <c r="A28" s="326" t="s">
        <v>300</v>
      </c>
      <c r="B28" s="326">
        <v>683715106</v>
      </c>
      <c r="C28" s="326">
        <v>2655657</v>
      </c>
      <c r="D28" s="326" t="s">
        <v>361</v>
      </c>
      <c r="E28" s="326">
        <v>12400</v>
      </c>
      <c r="F28" s="326">
        <v>433703.8</v>
      </c>
      <c r="G28" s="326">
        <v>39.090000000000003</v>
      </c>
      <c r="H28" s="326">
        <v>484716</v>
      </c>
      <c r="I28" s="326">
        <v>433703.8</v>
      </c>
      <c r="J28" s="326">
        <v>39.090000000000003</v>
      </c>
      <c r="K28" s="326">
        <v>484716</v>
      </c>
      <c r="L28" s="326" t="s">
        <v>306</v>
      </c>
      <c r="M28" s="330">
        <v>43708</v>
      </c>
    </row>
    <row r="29" spans="1:13" ht="15">
      <c r="A29" s="326" t="s">
        <v>300</v>
      </c>
      <c r="B29" s="326">
        <v>705015105</v>
      </c>
      <c r="C29" s="326">
        <v>2704485</v>
      </c>
      <c r="D29" s="326" t="s">
        <v>362</v>
      </c>
      <c r="E29" s="326">
        <v>43579</v>
      </c>
      <c r="F29" s="326">
        <v>513877.82</v>
      </c>
      <c r="G29" s="326">
        <v>10.09</v>
      </c>
      <c r="H29" s="326">
        <v>439712.11</v>
      </c>
      <c r="I29" s="326">
        <v>513877.82</v>
      </c>
      <c r="J29" s="326">
        <v>10.09</v>
      </c>
      <c r="K29" s="326">
        <v>439712.11</v>
      </c>
      <c r="L29" s="326" t="s">
        <v>306</v>
      </c>
      <c r="M29" s="330">
        <v>43708</v>
      </c>
    </row>
    <row r="30" spans="1:13" ht="15">
      <c r="A30" s="326" t="s">
        <v>300</v>
      </c>
      <c r="B30" s="326" t="s">
        <v>363</v>
      </c>
      <c r="C30" s="326" t="s">
        <v>364</v>
      </c>
      <c r="D30" s="326" t="s">
        <v>365</v>
      </c>
      <c r="E30" s="326">
        <v>32700</v>
      </c>
      <c r="F30" s="326">
        <v>362571.06</v>
      </c>
      <c r="G30" s="326">
        <v>10.220000000000001</v>
      </c>
      <c r="H30" s="326">
        <v>334259.40000000002</v>
      </c>
      <c r="I30" s="326">
        <v>362571.06</v>
      </c>
      <c r="J30" s="326">
        <v>10.220000000000001</v>
      </c>
      <c r="K30" s="326">
        <v>334259.40000000002</v>
      </c>
      <c r="L30" s="326" t="s">
        <v>306</v>
      </c>
      <c r="M30" s="330">
        <v>43708</v>
      </c>
    </row>
    <row r="31" spans="1:13" ht="15">
      <c r="A31" s="326" t="s">
        <v>300</v>
      </c>
      <c r="B31" s="326">
        <v>759530108</v>
      </c>
      <c r="C31" s="326" t="s">
        <v>366</v>
      </c>
      <c r="D31" s="326" t="s">
        <v>367</v>
      </c>
      <c r="E31" s="326">
        <v>33500</v>
      </c>
      <c r="F31" s="326">
        <v>678997.24</v>
      </c>
      <c r="G31" s="326">
        <v>24.05</v>
      </c>
      <c r="H31" s="326">
        <v>805675</v>
      </c>
      <c r="I31" s="326">
        <v>678997.24</v>
      </c>
      <c r="J31" s="326">
        <v>24.05</v>
      </c>
      <c r="K31" s="326">
        <v>805675</v>
      </c>
      <c r="L31" s="326" t="s">
        <v>306</v>
      </c>
      <c r="M31" s="330">
        <v>43708</v>
      </c>
    </row>
    <row r="32" spans="1:13" ht="15">
      <c r="A32" s="326" t="s">
        <v>300</v>
      </c>
      <c r="B32" s="326">
        <v>803054204</v>
      </c>
      <c r="C32" s="326">
        <v>2775135</v>
      </c>
      <c r="D32" s="326" t="s">
        <v>368</v>
      </c>
      <c r="E32" s="326">
        <v>6980</v>
      </c>
      <c r="F32" s="326">
        <v>748584.27</v>
      </c>
      <c r="G32" s="326">
        <v>119.15</v>
      </c>
      <c r="H32" s="326">
        <v>831667</v>
      </c>
      <c r="I32" s="326">
        <v>748584.27</v>
      </c>
      <c r="J32" s="326">
        <v>119.15</v>
      </c>
      <c r="K32" s="326">
        <v>831667</v>
      </c>
      <c r="L32" s="326" t="s">
        <v>306</v>
      </c>
      <c r="M32" s="330">
        <v>43708</v>
      </c>
    </row>
    <row r="33" spans="1:13" ht="15">
      <c r="A33" s="326" t="s">
        <v>300</v>
      </c>
      <c r="B33" s="326" t="s">
        <v>369</v>
      </c>
      <c r="C33" s="326">
        <v>2495648</v>
      </c>
      <c r="D33" s="326" t="s">
        <v>370</v>
      </c>
      <c r="E33" s="326">
        <v>11900</v>
      </c>
      <c r="F33" s="326">
        <v>294632.67</v>
      </c>
      <c r="G33" s="326">
        <v>21.9</v>
      </c>
      <c r="H33" s="326">
        <v>260610</v>
      </c>
      <c r="I33" s="326">
        <v>294632.67</v>
      </c>
      <c r="J33" s="326">
        <v>21.9</v>
      </c>
      <c r="K33" s="326">
        <v>260610</v>
      </c>
      <c r="L33" s="326" t="s">
        <v>306</v>
      </c>
      <c r="M33" s="330">
        <v>43708</v>
      </c>
    </row>
    <row r="34" spans="1:13" ht="15">
      <c r="A34" s="326" t="s">
        <v>300</v>
      </c>
      <c r="B34" s="326">
        <v>835699307</v>
      </c>
      <c r="C34" s="326">
        <v>2821481</v>
      </c>
      <c r="D34" s="326" t="s">
        <v>371</v>
      </c>
      <c r="E34" s="326">
        <v>12950</v>
      </c>
      <c r="F34" s="326">
        <v>553607.09</v>
      </c>
      <c r="G34" s="326">
        <v>56.91</v>
      </c>
      <c r="H34" s="326">
        <v>736984.5</v>
      </c>
      <c r="I34" s="326">
        <v>553607.09</v>
      </c>
      <c r="J34" s="326">
        <v>56.91</v>
      </c>
      <c r="K34" s="326">
        <v>736984.5</v>
      </c>
      <c r="L34" s="326" t="s">
        <v>306</v>
      </c>
      <c r="M34" s="330">
        <v>43708</v>
      </c>
    </row>
    <row r="35" spans="1:13" ht="15">
      <c r="A35" s="326" t="s">
        <v>300</v>
      </c>
      <c r="B35" s="326" t="s">
        <v>372</v>
      </c>
      <c r="C35" s="326" t="s">
        <v>373</v>
      </c>
      <c r="D35" s="326" t="s">
        <v>374</v>
      </c>
      <c r="E35" s="326">
        <v>3198</v>
      </c>
      <c r="F35" s="326">
        <v>488786.44</v>
      </c>
      <c r="G35" s="326">
        <v>385.39</v>
      </c>
      <c r="H35" s="326">
        <v>1232477.22</v>
      </c>
      <c r="I35" s="326">
        <v>488786.44</v>
      </c>
      <c r="J35" s="326">
        <v>385.39</v>
      </c>
      <c r="K35" s="326">
        <v>1232477.22</v>
      </c>
      <c r="L35" s="326" t="s">
        <v>306</v>
      </c>
      <c r="M35" s="330">
        <v>43708</v>
      </c>
    </row>
    <row r="36" spans="1:13" ht="15">
      <c r="A36" s="326" t="s">
        <v>300</v>
      </c>
      <c r="B36" s="326" t="s">
        <v>375</v>
      </c>
      <c r="C36" s="326">
        <v>2615565</v>
      </c>
      <c r="D36" s="326" t="s">
        <v>376</v>
      </c>
      <c r="E36" s="326">
        <v>19800</v>
      </c>
      <c r="F36" s="326">
        <v>666146.48</v>
      </c>
      <c r="G36" s="326">
        <v>47.96</v>
      </c>
      <c r="H36" s="326">
        <v>949608</v>
      </c>
      <c r="I36" s="326">
        <v>666146.48</v>
      </c>
      <c r="J36" s="326">
        <v>47.96</v>
      </c>
      <c r="K36" s="326">
        <v>949608</v>
      </c>
      <c r="L36" s="326" t="s">
        <v>306</v>
      </c>
      <c r="M36" s="330">
        <v>43708</v>
      </c>
    </row>
    <row r="37" spans="1:13" ht="15">
      <c r="A37" s="326" t="s">
        <v>300</v>
      </c>
      <c r="B37" s="326">
        <v>878742204</v>
      </c>
      <c r="C37" s="326">
        <v>2124533</v>
      </c>
      <c r="D37" s="326" t="s">
        <v>377</v>
      </c>
      <c r="E37" s="326">
        <v>15000</v>
      </c>
      <c r="F37" s="326">
        <v>340869.47</v>
      </c>
      <c r="G37" s="326">
        <v>17.03</v>
      </c>
      <c r="H37" s="326">
        <v>255450</v>
      </c>
      <c r="I37" s="326">
        <v>340869.47</v>
      </c>
      <c r="J37" s="326">
        <v>17.03</v>
      </c>
      <c r="K37" s="326">
        <v>255450</v>
      </c>
      <c r="L37" s="326" t="s">
        <v>306</v>
      </c>
      <c r="M37" s="330">
        <v>43708</v>
      </c>
    </row>
    <row r="38" spans="1:13" ht="15">
      <c r="A38" s="326" t="s">
        <v>300</v>
      </c>
      <c r="B38" s="326" t="s">
        <v>378</v>
      </c>
      <c r="C38" s="326" t="s">
        <v>379</v>
      </c>
      <c r="D38" s="326" t="s">
        <v>380</v>
      </c>
      <c r="E38" s="326">
        <v>7400</v>
      </c>
      <c r="F38" s="326">
        <v>508610.02</v>
      </c>
      <c r="G38" s="326">
        <v>54.25</v>
      </c>
      <c r="H38" s="326">
        <v>401450</v>
      </c>
      <c r="I38" s="326">
        <v>508610.02</v>
      </c>
      <c r="J38" s="326">
        <v>54.25</v>
      </c>
      <c r="K38" s="326">
        <v>401450</v>
      </c>
      <c r="L38" s="326" t="s">
        <v>306</v>
      </c>
      <c r="M38" s="330">
        <v>43708</v>
      </c>
    </row>
    <row r="39" spans="1:13" ht="15">
      <c r="A39" s="326" t="s">
        <v>300</v>
      </c>
      <c r="B39" s="326">
        <v>4031976</v>
      </c>
      <c r="C39" s="326">
        <v>4031976</v>
      </c>
      <c r="D39" s="326" t="s">
        <v>381</v>
      </c>
      <c r="E39" s="326">
        <v>2330</v>
      </c>
      <c r="F39" s="326">
        <v>482977.98</v>
      </c>
      <c r="G39" s="326">
        <v>296.37</v>
      </c>
      <c r="H39" s="326">
        <v>690549.86</v>
      </c>
      <c r="I39" s="326">
        <v>431245.99</v>
      </c>
      <c r="J39" s="326">
        <v>269.7</v>
      </c>
      <c r="K39" s="326">
        <v>628401</v>
      </c>
      <c r="L39" s="326" t="s">
        <v>382</v>
      </c>
      <c r="M39" s="330">
        <v>43708</v>
      </c>
    </row>
    <row r="40" spans="1:13" ht="15">
      <c r="A40" s="326" t="s">
        <v>300</v>
      </c>
      <c r="B40" s="326" t="s">
        <v>383</v>
      </c>
      <c r="C40" s="326" t="s">
        <v>383</v>
      </c>
      <c r="D40" s="326" t="s">
        <v>384</v>
      </c>
      <c r="E40" s="326">
        <v>5497</v>
      </c>
      <c r="F40" s="326">
        <v>538855.73</v>
      </c>
      <c r="G40" s="326">
        <v>89.53</v>
      </c>
      <c r="H40" s="326">
        <v>492132.02</v>
      </c>
      <c r="I40" s="326">
        <v>485280.68</v>
      </c>
      <c r="J40" s="326">
        <v>81.47</v>
      </c>
      <c r="K40" s="326">
        <v>447840.59</v>
      </c>
      <c r="L40" s="326" t="s">
        <v>382</v>
      </c>
      <c r="M40" s="330">
        <v>43708</v>
      </c>
    </row>
    <row r="41" spans="1:13" ht="15">
      <c r="A41" s="326" t="s">
        <v>300</v>
      </c>
      <c r="B41" s="326">
        <v>5330047</v>
      </c>
      <c r="C41" s="326">
        <v>5330047</v>
      </c>
      <c r="D41" s="326" t="s">
        <v>385</v>
      </c>
      <c r="E41" s="326">
        <v>6807</v>
      </c>
      <c r="F41" s="326">
        <v>712280.98</v>
      </c>
      <c r="G41" s="326">
        <v>140.82</v>
      </c>
      <c r="H41" s="326">
        <v>958589.21</v>
      </c>
      <c r="I41" s="326">
        <v>632883.78</v>
      </c>
      <c r="J41" s="326">
        <v>128.15</v>
      </c>
      <c r="K41" s="326">
        <v>872317.05</v>
      </c>
      <c r="L41" s="326" t="s">
        <v>382</v>
      </c>
      <c r="M41" s="330">
        <v>43708</v>
      </c>
    </row>
    <row r="42" spans="1:13" ht="15">
      <c r="A42" s="326" t="s">
        <v>300</v>
      </c>
      <c r="B42" s="326">
        <v>5889505</v>
      </c>
      <c r="C42" s="326">
        <v>5889505</v>
      </c>
      <c r="D42" s="326" t="s">
        <v>386</v>
      </c>
      <c r="E42" s="326">
        <v>26729</v>
      </c>
      <c r="F42" s="326">
        <v>564363.57999999996</v>
      </c>
      <c r="G42" s="326">
        <v>17.309999999999999</v>
      </c>
      <c r="H42" s="326">
        <v>462558.1</v>
      </c>
      <c r="I42" s="326">
        <v>505288.63</v>
      </c>
      <c r="J42" s="326">
        <v>15.75</v>
      </c>
      <c r="K42" s="326">
        <v>420928.29</v>
      </c>
      <c r="L42" s="326" t="s">
        <v>382</v>
      </c>
      <c r="M42" s="330">
        <v>43708</v>
      </c>
    </row>
    <row r="43" spans="1:13" ht="15">
      <c r="A43" s="326" t="s">
        <v>300</v>
      </c>
      <c r="B43" s="326">
        <v>4741844</v>
      </c>
      <c r="C43" s="326">
        <v>4741844</v>
      </c>
      <c r="D43" s="326" t="s">
        <v>387</v>
      </c>
      <c r="E43" s="326">
        <v>5099</v>
      </c>
      <c r="F43" s="326">
        <v>549015.56000000006</v>
      </c>
      <c r="G43" s="326">
        <v>106.88</v>
      </c>
      <c r="H43" s="326">
        <v>544976.09</v>
      </c>
      <c r="I43" s="326">
        <v>494972.36</v>
      </c>
      <c r="J43" s="326">
        <v>97.26</v>
      </c>
      <c r="K43" s="326">
        <v>495928.74</v>
      </c>
      <c r="L43" s="326" t="s">
        <v>382</v>
      </c>
      <c r="M43" s="330">
        <v>43708</v>
      </c>
    </row>
    <row r="44" spans="1:13" ht="15">
      <c r="A44" s="326" t="s">
        <v>300</v>
      </c>
      <c r="B44" s="326" t="s">
        <v>388</v>
      </c>
      <c r="C44" s="326" t="s">
        <v>388</v>
      </c>
      <c r="D44" s="326" t="s">
        <v>389</v>
      </c>
      <c r="E44" s="326">
        <v>8805</v>
      </c>
      <c r="F44" s="326">
        <v>699270.47</v>
      </c>
      <c r="G44" s="326">
        <v>93.32</v>
      </c>
      <c r="H44" s="326">
        <v>821670.17</v>
      </c>
      <c r="I44" s="326">
        <v>622857.92000000004</v>
      </c>
      <c r="J44" s="326">
        <v>84.92</v>
      </c>
      <c r="K44" s="326">
        <v>747720.6</v>
      </c>
      <c r="L44" s="326" t="s">
        <v>382</v>
      </c>
      <c r="M44" s="330">
        <v>43708</v>
      </c>
    </row>
    <row r="45" spans="1:13" ht="15">
      <c r="A45" s="326" t="s">
        <v>300</v>
      </c>
      <c r="B45" s="326">
        <v>5732524</v>
      </c>
      <c r="C45" s="326">
        <v>5732524</v>
      </c>
      <c r="D45" s="326" t="s">
        <v>390</v>
      </c>
      <c r="E45" s="326">
        <v>43761</v>
      </c>
      <c r="F45" s="326">
        <v>470067.89</v>
      </c>
      <c r="G45" s="326">
        <v>6.92</v>
      </c>
      <c r="H45" s="326">
        <v>303008.56</v>
      </c>
      <c r="I45" s="326">
        <v>427060.83</v>
      </c>
      <c r="J45" s="326">
        <v>6.3</v>
      </c>
      <c r="K45" s="326">
        <v>275738.06</v>
      </c>
      <c r="L45" s="326" t="s">
        <v>382</v>
      </c>
      <c r="M45" s="330">
        <v>43708</v>
      </c>
    </row>
    <row r="46" spans="1:13" ht="15">
      <c r="A46" s="326" t="s">
        <v>300</v>
      </c>
      <c r="B46" s="326">
        <v>5999330</v>
      </c>
      <c r="C46" s="326">
        <v>5999330</v>
      </c>
      <c r="D46" s="326" t="s">
        <v>391</v>
      </c>
      <c r="E46" s="326">
        <v>3050</v>
      </c>
      <c r="F46" s="326">
        <v>546282.9</v>
      </c>
      <c r="G46" s="326">
        <v>218.24</v>
      </c>
      <c r="H46" s="326">
        <v>665636.69999999995</v>
      </c>
      <c r="I46" s="326">
        <v>477815.13</v>
      </c>
      <c r="J46" s="326">
        <v>198.6</v>
      </c>
      <c r="K46" s="326">
        <v>605730</v>
      </c>
      <c r="L46" s="326" t="s">
        <v>382</v>
      </c>
      <c r="M46" s="330">
        <v>43708</v>
      </c>
    </row>
    <row r="47" spans="1:13" ht="15">
      <c r="A47" s="326" t="s">
        <v>300</v>
      </c>
      <c r="B47" s="326">
        <v>4031879</v>
      </c>
      <c r="C47" s="326">
        <v>4031879</v>
      </c>
      <c r="D47" s="326" t="s">
        <v>392</v>
      </c>
      <c r="E47" s="326">
        <v>24095</v>
      </c>
      <c r="F47" s="326">
        <v>474000.32</v>
      </c>
      <c r="G47" s="326">
        <v>23.9</v>
      </c>
      <c r="H47" s="326">
        <v>575896.4</v>
      </c>
      <c r="I47" s="326">
        <v>423398.78</v>
      </c>
      <c r="J47" s="326">
        <v>21.75</v>
      </c>
      <c r="K47" s="326">
        <v>524066.25</v>
      </c>
      <c r="L47" s="326" t="s">
        <v>382</v>
      </c>
      <c r="M47" s="330">
        <v>43708</v>
      </c>
    </row>
    <row r="48" spans="1:13" ht="15">
      <c r="A48" s="326" t="s">
        <v>300</v>
      </c>
      <c r="B48" s="326">
        <v>6054603</v>
      </c>
      <c r="C48" s="326">
        <v>6054603</v>
      </c>
      <c r="D48" s="326" t="s">
        <v>393</v>
      </c>
      <c r="E48" s="326">
        <v>32500</v>
      </c>
      <c r="F48" s="326">
        <v>365879.89</v>
      </c>
      <c r="G48" s="326">
        <v>9.0399999999999991</v>
      </c>
      <c r="H48" s="326">
        <v>293903.46999999997</v>
      </c>
      <c r="I48" s="326">
        <v>40137081</v>
      </c>
      <c r="J48" s="326">
        <v>961.2</v>
      </c>
      <c r="K48" s="326">
        <v>31239000</v>
      </c>
      <c r="L48" s="326" t="s">
        <v>394</v>
      </c>
      <c r="M48" s="330">
        <v>43708</v>
      </c>
    </row>
    <row r="49" spans="1:13" ht="15">
      <c r="A49" s="326" t="s">
        <v>300</v>
      </c>
      <c r="B49" s="326">
        <v>6499260</v>
      </c>
      <c r="C49" s="326">
        <v>6499260</v>
      </c>
      <c r="D49" s="326" t="s">
        <v>395</v>
      </c>
      <c r="E49" s="326">
        <v>5800</v>
      </c>
      <c r="F49" s="326">
        <v>322514.96000000002</v>
      </c>
      <c r="G49" s="326">
        <v>59.41</v>
      </c>
      <c r="H49" s="326">
        <v>344594.98</v>
      </c>
      <c r="I49" s="326">
        <v>35412154</v>
      </c>
      <c r="J49" s="326">
        <v>6315</v>
      </c>
      <c r="K49" s="326">
        <v>36627000</v>
      </c>
      <c r="L49" s="326" t="s">
        <v>394</v>
      </c>
      <c r="M49" s="330">
        <v>43708</v>
      </c>
    </row>
    <row r="50" spans="1:13" ht="15">
      <c r="A50" s="326" t="s">
        <v>300</v>
      </c>
      <c r="B50" s="326">
        <v>6555805</v>
      </c>
      <c r="C50" s="326">
        <v>6555805</v>
      </c>
      <c r="D50" s="326" t="s">
        <v>396</v>
      </c>
      <c r="E50" s="326">
        <v>8400</v>
      </c>
      <c r="F50" s="326">
        <v>332837.38</v>
      </c>
      <c r="G50" s="326">
        <v>29.4</v>
      </c>
      <c r="H50" s="326">
        <v>246965.85</v>
      </c>
      <c r="I50" s="326">
        <v>36425560</v>
      </c>
      <c r="J50" s="326">
        <v>3125</v>
      </c>
      <c r="K50" s="326">
        <v>26250000</v>
      </c>
      <c r="L50" s="326" t="s">
        <v>394</v>
      </c>
      <c r="M50" s="330">
        <v>43708</v>
      </c>
    </row>
    <row r="51" spans="1:13" ht="15">
      <c r="A51" s="326" t="s">
        <v>300</v>
      </c>
      <c r="B51" s="326">
        <v>6640682</v>
      </c>
      <c r="C51" s="326">
        <v>6640682</v>
      </c>
      <c r="D51" s="326" t="s">
        <v>397</v>
      </c>
      <c r="E51" s="326">
        <v>5039</v>
      </c>
      <c r="F51" s="326">
        <v>564868.1</v>
      </c>
      <c r="G51" s="326">
        <v>130.35</v>
      </c>
      <c r="H51" s="326">
        <v>656838.31999999995</v>
      </c>
      <c r="I51" s="326">
        <v>61687079</v>
      </c>
      <c r="J51" s="326">
        <v>13855</v>
      </c>
      <c r="K51" s="326">
        <v>69815345</v>
      </c>
      <c r="L51" s="326" t="s">
        <v>394</v>
      </c>
      <c r="M51" s="330">
        <v>43708</v>
      </c>
    </row>
    <row r="52" spans="1:13" ht="15">
      <c r="A52" s="326" t="s">
        <v>300</v>
      </c>
      <c r="B52" s="326">
        <v>6659428</v>
      </c>
      <c r="C52" s="326">
        <v>6659428</v>
      </c>
      <c r="D52" s="326" t="s">
        <v>398</v>
      </c>
      <c r="E52" s="326">
        <v>9946</v>
      </c>
      <c r="F52" s="326">
        <v>443613.24</v>
      </c>
      <c r="G52" s="326">
        <v>49.49</v>
      </c>
      <c r="H52" s="326">
        <v>492200.21</v>
      </c>
      <c r="I52" s="326">
        <v>49867799</v>
      </c>
      <c r="J52" s="326">
        <v>5260</v>
      </c>
      <c r="K52" s="326">
        <v>52315960</v>
      </c>
      <c r="L52" s="326" t="s">
        <v>394</v>
      </c>
      <c r="M52" s="330">
        <v>43708</v>
      </c>
    </row>
    <row r="53" spans="1:13" ht="15">
      <c r="A53" s="326" t="s">
        <v>300</v>
      </c>
      <c r="B53" s="326">
        <v>6661144</v>
      </c>
      <c r="C53" s="326">
        <v>6661144</v>
      </c>
      <c r="D53" s="326" t="s">
        <v>399</v>
      </c>
      <c r="E53" s="326">
        <v>22800</v>
      </c>
      <c r="F53" s="326">
        <v>366423.51</v>
      </c>
      <c r="G53" s="326">
        <v>14.76</v>
      </c>
      <c r="H53" s="326">
        <v>336562.24</v>
      </c>
      <c r="I53" s="326">
        <v>40228517</v>
      </c>
      <c r="J53" s="326">
        <v>1569</v>
      </c>
      <c r="K53" s="326">
        <v>35773200</v>
      </c>
      <c r="L53" s="326" t="s">
        <v>394</v>
      </c>
      <c r="M53" s="330">
        <v>43708</v>
      </c>
    </row>
    <row r="54" spans="1:13" ht="15">
      <c r="A54" s="326" t="s">
        <v>300</v>
      </c>
      <c r="B54" s="326">
        <v>6269861</v>
      </c>
      <c r="C54" s="326">
        <v>6269861</v>
      </c>
      <c r="D54" s="326" t="s">
        <v>400</v>
      </c>
      <c r="E54" s="326">
        <v>14000</v>
      </c>
      <c r="F54" s="326">
        <v>219239.1</v>
      </c>
      <c r="G54" s="326">
        <v>15.63</v>
      </c>
      <c r="H54" s="326">
        <v>218778.81</v>
      </c>
      <c r="I54" s="326">
        <v>24865002</v>
      </c>
      <c r="J54" s="326">
        <v>1661</v>
      </c>
      <c r="K54" s="326">
        <v>23254000</v>
      </c>
      <c r="L54" s="326" t="s">
        <v>394</v>
      </c>
      <c r="M54" s="330">
        <v>43708</v>
      </c>
    </row>
    <row r="55" spans="1:13" ht="15">
      <c r="A55" s="326" t="s">
        <v>300</v>
      </c>
      <c r="B55" s="326">
        <v>6229597</v>
      </c>
      <c r="C55" s="326">
        <v>6229597</v>
      </c>
      <c r="D55" s="326" t="s">
        <v>401</v>
      </c>
      <c r="E55" s="326">
        <v>64434</v>
      </c>
      <c r="F55" s="326">
        <v>514317.24</v>
      </c>
      <c r="G55" s="326">
        <v>9.42</v>
      </c>
      <c r="H55" s="326">
        <v>606815.64</v>
      </c>
      <c r="I55" s="326">
        <v>57721531</v>
      </c>
      <c r="J55" s="326">
        <v>1001</v>
      </c>
      <c r="K55" s="326">
        <v>64498434</v>
      </c>
      <c r="L55" s="326" t="s">
        <v>394</v>
      </c>
      <c r="M55" s="330">
        <v>43708</v>
      </c>
    </row>
    <row r="56" spans="1:13" ht="15">
      <c r="A56" s="326" t="s">
        <v>300</v>
      </c>
      <c r="B56" s="326">
        <v>6356406</v>
      </c>
      <c r="C56" s="326">
        <v>6356406</v>
      </c>
      <c r="D56" s="326" t="s">
        <v>402</v>
      </c>
      <c r="E56" s="326">
        <v>8245</v>
      </c>
      <c r="F56" s="326">
        <v>270762.74</v>
      </c>
      <c r="G56" s="326">
        <v>26.78</v>
      </c>
      <c r="H56" s="326">
        <v>220766.49</v>
      </c>
      <c r="I56" s="326">
        <v>29730053</v>
      </c>
      <c r="J56" s="326">
        <v>2846</v>
      </c>
      <c r="K56" s="326">
        <v>23465270</v>
      </c>
      <c r="L56" s="326" t="s">
        <v>394</v>
      </c>
      <c r="M56" s="330">
        <v>43708</v>
      </c>
    </row>
    <row r="57" spans="1:13" ht="15">
      <c r="A57" s="326" t="s">
        <v>300</v>
      </c>
      <c r="B57" s="326">
        <v>6616508</v>
      </c>
      <c r="C57" s="326">
        <v>6616508</v>
      </c>
      <c r="D57" s="326" t="s">
        <v>403</v>
      </c>
      <c r="E57" s="326">
        <v>8616</v>
      </c>
      <c r="F57" s="326">
        <v>149085.14000000001</v>
      </c>
      <c r="G57" s="326">
        <v>13.29</v>
      </c>
      <c r="H57" s="326">
        <v>114539.54</v>
      </c>
      <c r="I57" s="326">
        <v>16567783</v>
      </c>
      <c r="J57" s="326">
        <v>1413</v>
      </c>
      <c r="K57" s="326">
        <v>12174408</v>
      </c>
      <c r="L57" s="326" t="s">
        <v>394</v>
      </c>
      <c r="M57" s="330">
        <v>43708</v>
      </c>
    </row>
    <row r="58" spans="1:13" ht="15">
      <c r="A58" s="326" t="s">
        <v>300</v>
      </c>
      <c r="B58" s="326">
        <v>6869302</v>
      </c>
      <c r="C58" s="326">
        <v>6869302</v>
      </c>
      <c r="D58" s="326" t="s">
        <v>404</v>
      </c>
      <c r="E58" s="326">
        <v>2581</v>
      </c>
      <c r="F58" s="326">
        <v>232667.92</v>
      </c>
      <c r="G58" s="326">
        <v>79.59</v>
      </c>
      <c r="H58" s="326">
        <v>205430.99</v>
      </c>
      <c r="I58" s="326">
        <v>25799457</v>
      </c>
      <c r="J58" s="326">
        <v>8460</v>
      </c>
      <c r="K58" s="326">
        <v>21835260</v>
      </c>
      <c r="L58" s="326" t="s">
        <v>394</v>
      </c>
      <c r="M58" s="330">
        <v>43708</v>
      </c>
    </row>
    <row r="59" spans="1:13" ht="15">
      <c r="A59" s="326" t="s">
        <v>300</v>
      </c>
      <c r="B59" s="326">
        <v>6986041</v>
      </c>
      <c r="C59" s="326">
        <v>6986041</v>
      </c>
      <c r="D59" s="326" t="s">
        <v>405</v>
      </c>
      <c r="E59" s="326">
        <v>8000</v>
      </c>
      <c r="F59" s="326">
        <v>210938.62</v>
      </c>
      <c r="G59" s="326">
        <v>33.590000000000003</v>
      </c>
      <c r="H59" s="326">
        <v>268698.84000000003</v>
      </c>
      <c r="I59" s="326">
        <v>23923604</v>
      </c>
      <c r="J59" s="326">
        <v>3570</v>
      </c>
      <c r="K59" s="326">
        <v>28560000</v>
      </c>
      <c r="L59" s="326" t="s">
        <v>394</v>
      </c>
      <c r="M59" s="330">
        <v>43708</v>
      </c>
    </row>
    <row r="60" spans="1:13" ht="15">
      <c r="A60" s="326" t="s">
        <v>300</v>
      </c>
      <c r="B60" s="326" t="s">
        <v>406</v>
      </c>
      <c r="C60" s="326" t="s">
        <v>406</v>
      </c>
      <c r="D60" s="326" t="s">
        <v>407</v>
      </c>
      <c r="E60" s="326">
        <v>18532</v>
      </c>
      <c r="F60" s="326">
        <v>366391.61</v>
      </c>
      <c r="G60" s="326">
        <v>16.13</v>
      </c>
      <c r="H60" s="326">
        <v>298903.23</v>
      </c>
      <c r="I60" s="326">
        <v>3234010.1</v>
      </c>
      <c r="J60" s="326">
        <v>158.35</v>
      </c>
      <c r="K60" s="326">
        <v>2934542.2</v>
      </c>
      <c r="L60" s="326" t="s">
        <v>408</v>
      </c>
      <c r="M60" s="330">
        <v>43708</v>
      </c>
    </row>
    <row r="61" spans="1:13" ht="15">
      <c r="A61" s="326" t="s">
        <v>300</v>
      </c>
      <c r="B61" s="326">
        <v>7124594</v>
      </c>
      <c r="C61" s="326">
        <v>7124594</v>
      </c>
      <c r="D61" s="326" t="s">
        <v>409</v>
      </c>
      <c r="E61" s="326">
        <v>3260</v>
      </c>
      <c r="F61" s="326">
        <v>483524.45</v>
      </c>
      <c r="G61" s="326">
        <v>170.42</v>
      </c>
      <c r="H61" s="326">
        <v>555573.29</v>
      </c>
      <c r="I61" s="326">
        <v>482082.49</v>
      </c>
      <c r="J61" s="326">
        <v>168.7</v>
      </c>
      <c r="K61" s="326">
        <v>549962</v>
      </c>
      <c r="L61" s="326" t="s">
        <v>410</v>
      </c>
      <c r="M61" s="330">
        <v>43708</v>
      </c>
    </row>
    <row r="62" spans="1:13" ht="15">
      <c r="A62" s="326" t="s">
        <v>300</v>
      </c>
      <c r="B62" s="326">
        <v>7171589</v>
      </c>
      <c r="C62" s="326">
        <v>7171589</v>
      </c>
      <c r="D62" s="326" t="s">
        <v>411</v>
      </c>
      <c r="E62" s="326">
        <v>25642</v>
      </c>
      <c r="F62" s="326">
        <v>370968.63</v>
      </c>
      <c r="G62" s="326">
        <v>11.68</v>
      </c>
      <c r="H62" s="326">
        <v>299575.44</v>
      </c>
      <c r="I62" s="326">
        <v>364735.02</v>
      </c>
      <c r="J62" s="326">
        <v>11.56</v>
      </c>
      <c r="K62" s="326">
        <v>296549.73</v>
      </c>
      <c r="L62" s="326" t="s">
        <v>410</v>
      </c>
      <c r="M62" s="330">
        <v>43708</v>
      </c>
    </row>
    <row r="63" spans="1:13" ht="15">
      <c r="A63" s="326" t="s">
        <v>300</v>
      </c>
      <c r="B63" s="326" t="s">
        <v>412</v>
      </c>
      <c r="C63" s="326" t="s">
        <v>412</v>
      </c>
      <c r="D63" s="326" t="s">
        <v>413</v>
      </c>
      <c r="E63" s="326">
        <v>6140</v>
      </c>
      <c r="F63" s="326">
        <v>315035.32</v>
      </c>
      <c r="G63" s="326">
        <v>39.53</v>
      </c>
      <c r="H63" s="326">
        <v>242709.57</v>
      </c>
      <c r="I63" s="326">
        <v>310865.84999999998</v>
      </c>
      <c r="J63" s="326">
        <v>39.130000000000003</v>
      </c>
      <c r="K63" s="326">
        <v>240258.2</v>
      </c>
      <c r="L63" s="326" t="s">
        <v>410</v>
      </c>
      <c r="M63" s="330">
        <v>43708</v>
      </c>
    </row>
    <row r="64" spans="1:13" ht="15">
      <c r="A64" s="326" t="s">
        <v>300</v>
      </c>
      <c r="B64" s="326">
        <v>7333378</v>
      </c>
      <c r="C64" s="326">
        <v>7333378</v>
      </c>
      <c r="D64" s="326" t="s">
        <v>414</v>
      </c>
      <c r="E64" s="326">
        <v>3335</v>
      </c>
      <c r="F64" s="326">
        <v>642284.94999999995</v>
      </c>
      <c r="G64" s="326">
        <v>353.37</v>
      </c>
      <c r="H64" s="326">
        <v>1178485.71</v>
      </c>
      <c r="I64" s="326">
        <v>634944.61</v>
      </c>
      <c r="J64" s="326">
        <v>349.8</v>
      </c>
      <c r="K64" s="326">
        <v>1166583</v>
      </c>
      <c r="L64" s="326" t="s">
        <v>410</v>
      </c>
      <c r="M64" s="330">
        <v>43708</v>
      </c>
    </row>
    <row r="65" spans="1:13" ht="15">
      <c r="A65" s="326" t="s">
        <v>300</v>
      </c>
      <c r="B65" s="326">
        <v>6185495</v>
      </c>
      <c r="C65" s="326">
        <v>6185495</v>
      </c>
      <c r="D65" s="326" t="s">
        <v>415</v>
      </c>
      <c r="E65" s="326">
        <v>2567</v>
      </c>
      <c r="F65" s="326">
        <v>261676.43</v>
      </c>
      <c r="G65" s="326">
        <v>162.25</v>
      </c>
      <c r="H65" s="326">
        <v>416495.83</v>
      </c>
      <c r="I65" s="326">
        <v>345335.82</v>
      </c>
      <c r="J65" s="326">
        <v>240.87</v>
      </c>
      <c r="K65" s="326">
        <v>618313.29</v>
      </c>
      <c r="L65" s="326" t="s">
        <v>416</v>
      </c>
      <c r="M65" s="330">
        <v>43708</v>
      </c>
    </row>
    <row r="66" spans="1:13" ht="15">
      <c r="A66" s="326" t="s">
        <v>300</v>
      </c>
      <c r="B66" s="326" t="s">
        <v>417</v>
      </c>
      <c r="C66" s="326" t="s">
        <v>417</v>
      </c>
      <c r="D66" s="326" t="s">
        <v>418</v>
      </c>
      <c r="E66" s="326">
        <v>4044</v>
      </c>
      <c r="F66" s="326">
        <v>282256.69</v>
      </c>
      <c r="G66" s="326">
        <v>83.42</v>
      </c>
      <c r="H66" s="326">
        <v>337344.92</v>
      </c>
      <c r="I66" s="326">
        <v>374516.29</v>
      </c>
      <c r="J66" s="326">
        <v>123.84</v>
      </c>
      <c r="K66" s="326">
        <v>500808.96000000002</v>
      </c>
      <c r="L66" s="326" t="s">
        <v>416</v>
      </c>
      <c r="M66" s="330">
        <v>43708</v>
      </c>
    </row>
    <row r="67" spans="1:13" ht="15">
      <c r="A67" s="326" t="s">
        <v>300</v>
      </c>
      <c r="B67" s="326" t="s">
        <v>419</v>
      </c>
      <c r="C67" s="326" t="s">
        <v>419</v>
      </c>
      <c r="D67" s="326" t="s">
        <v>420</v>
      </c>
      <c r="E67" s="326">
        <v>116536</v>
      </c>
      <c r="F67" s="326">
        <v>256211.3</v>
      </c>
      <c r="G67" s="326">
        <v>1.78</v>
      </c>
      <c r="H67" s="326">
        <v>207236.43</v>
      </c>
      <c r="I67" s="326">
        <v>338087.72</v>
      </c>
      <c r="J67" s="326">
        <v>2.64</v>
      </c>
      <c r="K67" s="326">
        <v>307655.03999999998</v>
      </c>
      <c r="L67" s="326" t="s">
        <v>416</v>
      </c>
      <c r="M67" s="330">
        <v>43708</v>
      </c>
    </row>
    <row r="68" spans="1:13" ht="15">
      <c r="A68" s="326" t="s">
        <v>300</v>
      </c>
      <c r="B68" s="326" t="s">
        <v>421</v>
      </c>
      <c r="C68" s="326" t="s">
        <v>421</v>
      </c>
      <c r="D68" s="326" t="s">
        <v>422</v>
      </c>
      <c r="E68" s="326">
        <v>26300</v>
      </c>
      <c r="F68" s="326">
        <v>265511.31</v>
      </c>
      <c r="G68" s="326">
        <v>12.62</v>
      </c>
      <c r="H68" s="326">
        <v>331991.84000000003</v>
      </c>
      <c r="I68" s="326">
        <v>349912.65</v>
      </c>
      <c r="J68" s="326">
        <v>18.739999999999998</v>
      </c>
      <c r="K68" s="326">
        <v>492862</v>
      </c>
      <c r="L68" s="326" t="s">
        <v>416</v>
      </c>
      <c r="M68" s="330">
        <v>43708</v>
      </c>
    </row>
    <row r="69" spans="1:13" ht="15">
      <c r="A69" s="326" t="s">
        <v>300</v>
      </c>
      <c r="B69" s="331" t="s">
        <v>423</v>
      </c>
      <c r="C69" s="331" t="s">
        <v>423</v>
      </c>
      <c r="D69" s="326" t="s">
        <v>424</v>
      </c>
      <c r="E69" s="326">
        <v>72697</v>
      </c>
      <c r="F69" s="326">
        <v>583893.62</v>
      </c>
      <c r="G69" s="326">
        <v>6.63</v>
      </c>
      <c r="H69" s="326">
        <v>482149.3</v>
      </c>
      <c r="I69" s="326">
        <v>446428.52</v>
      </c>
      <c r="J69" s="326">
        <v>5.46</v>
      </c>
      <c r="K69" s="326">
        <v>396634.83</v>
      </c>
      <c r="L69" s="326" t="s">
        <v>425</v>
      </c>
      <c r="M69" s="330">
        <v>43708</v>
      </c>
    </row>
    <row r="70" spans="1:13" ht="15">
      <c r="A70" s="326" t="s">
        <v>300</v>
      </c>
      <c r="B70" s="326" t="s">
        <v>426</v>
      </c>
      <c r="C70" s="326" t="s">
        <v>426</v>
      </c>
      <c r="D70" s="326" t="s">
        <v>427</v>
      </c>
      <c r="E70" s="326">
        <v>21151</v>
      </c>
      <c r="F70" s="326">
        <v>629838.17000000004</v>
      </c>
      <c r="G70" s="326">
        <v>24.47</v>
      </c>
      <c r="H70" s="326">
        <v>517565.56</v>
      </c>
      <c r="I70" s="326">
        <v>481255</v>
      </c>
      <c r="J70" s="326">
        <v>20.13</v>
      </c>
      <c r="K70" s="326">
        <v>425769.63</v>
      </c>
      <c r="L70" s="326" t="s">
        <v>425</v>
      </c>
      <c r="M70" s="330">
        <v>43708</v>
      </c>
    </row>
    <row r="71" spans="1:13" ht="15">
      <c r="A71" s="326" t="s">
        <v>300</v>
      </c>
      <c r="B71" s="326" t="s">
        <v>428</v>
      </c>
      <c r="C71" s="326" t="s">
        <v>428</v>
      </c>
      <c r="D71" s="326" t="s">
        <v>429</v>
      </c>
      <c r="E71" s="326">
        <v>8300</v>
      </c>
      <c r="F71" s="326">
        <v>490073.88</v>
      </c>
      <c r="G71" s="326">
        <v>84.53</v>
      </c>
      <c r="H71" s="326">
        <v>701622.44</v>
      </c>
      <c r="I71" s="326">
        <v>367645.83</v>
      </c>
      <c r="J71" s="326">
        <v>69.540000000000006</v>
      </c>
      <c r="K71" s="326">
        <v>577182</v>
      </c>
      <c r="L71" s="326" t="s">
        <v>425</v>
      </c>
      <c r="M71" s="330">
        <v>43708</v>
      </c>
    </row>
    <row r="72" spans="1:13" ht="15">
      <c r="A72" s="326" t="s">
        <v>300</v>
      </c>
      <c r="B72" s="326" t="s">
        <v>430</v>
      </c>
      <c r="C72" s="326" t="s">
        <v>430</v>
      </c>
      <c r="D72" s="326" t="s">
        <v>431</v>
      </c>
      <c r="E72" s="326">
        <v>28840</v>
      </c>
      <c r="F72" s="326">
        <v>585517.89</v>
      </c>
      <c r="G72" s="326">
        <v>20.29</v>
      </c>
      <c r="H72" s="326">
        <v>585291.71</v>
      </c>
      <c r="I72" s="326">
        <v>446959.58</v>
      </c>
      <c r="J72" s="326">
        <v>16.690000000000001</v>
      </c>
      <c r="K72" s="326">
        <v>481483.8</v>
      </c>
      <c r="L72" s="326" t="s">
        <v>425</v>
      </c>
      <c r="M72" s="330">
        <v>43708</v>
      </c>
    </row>
    <row r="73" spans="1:13" ht="15">
      <c r="A73" s="326" t="s">
        <v>300</v>
      </c>
      <c r="B73" s="326" t="s">
        <v>432</v>
      </c>
      <c r="C73" s="326" t="s">
        <v>432</v>
      </c>
      <c r="D73" s="326" t="s">
        <v>433</v>
      </c>
      <c r="E73" s="326"/>
      <c r="F73" s="326">
        <v>385200.97</v>
      </c>
      <c r="G73" s="326"/>
      <c r="H73" s="326">
        <v>385200.97</v>
      </c>
      <c r="I73" s="326">
        <v>385200.97</v>
      </c>
      <c r="J73" s="326"/>
      <c r="K73" s="326">
        <v>385200.97</v>
      </c>
      <c r="L73" s="326" t="s">
        <v>306</v>
      </c>
      <c r="M73" s="330">
        <v>43708</v>
      </c>
    </row>
    <row r="74" spans="1:13" ht="15">
      <c r="A74" s="326" t="s">
        <v>300</v>
      </c>
      <c r="B74" s="326" t="s">
        <v>432</v>
      </c>
      <c r="C74" s="326" t="s">
        <v>432</v>
      </c>
      <c r="D74" s="326" t="s">
        <v>434</v>
      </c>
      <c r="E74" s="326">
        <v>17954.23</v>
      </c>
      <c r="F74" s="326">
        <v>22878.9</v>
      </c>
      <c r="G74" s="326">
        <v>1.22</v>
      </c>
      <c r="H74" s="326">
        <v>21825.16</v>
      </c>
      <c r="I74" s="326">
        <v>17954.23</v>
      </c>
      <c r="J74" s="326">
        <v>1</v>
      </c>
      <c r="K74" s="326">
        <v>17954.23</v>
      </c>
      <c r="L74" s="326" t="s">
        <v>425</v>
      </c>
      <c r="M74" s="330">
        <v>43708</v>
      </c>
    </row>
    <row r="75" spans="1:13" ht="15">
      <c r="A75" s="326" t="s">
        <v>300</v>
      </c>
      <c r="B75" s="326" t="s">
        <v>432</v>
      </c>
      <c r="C75" s="326" t="s">
        <v>432</v>
      </c>
      <c r="D75" s="326" t="s">
        <v>435</v>
      </c>
      <c r="E75" s="326">
        <v>209588.12</v>
      </c>
      <c r="F75" s="326">
        <v>22613.42</v>
      </c>
      <c r="G75" s="326">
        <v>0.1</v>
      </c>
      <c r="H75" s="326">
        <v>21347.99</v>
      </c>
      <c r="I75" s="326">
        <v>209588.12</v>
      </c>
      <c r="J75" s="326">
        <v>1</v>
      </c>
      <c r="K75" s="326">
        <v>209588.12</v>
      </c>
      <c r="L75" s="326" t="s">
        <v>408</v>
      </c>
      <c r="M75" s="330">
        <v>43708</v>
      </c>
    </row>
    <row r="76" spans="1:13" ht="15">
      <c r="A76" s="326" t="s">
        <v>300</v>
      </c>
      <c r="B76" s="326" t="s">
        <v>432</v>
      </c>
      <c r="C76" s="326" t="s">
        <v>432</v>
      </c>
      <c r="D76" s="326" t="s">
        <v>436</v>
      </c>
      <c r="E76" s="326">
        <v>32939.339999999997</v>
      </c>
      <c r="F76" s="326">
        <v>32551.58</v>
      </c>
      <c r="G76" s="326">
        <v>1.01</v>
      </c>
      <c r="H76" s="326">
        <v>33275.42</v>
      </c>
      <c r="I76" s="326">
        <v>32939.339999999997</v>
      </c>
      <c r="J76" s="326">
        <v>1</v>
      </c>
      <c r="K76" s="326">
        <v>32939.339999999997</v>
      </c>
      <c r="L76" s="326" t="s">
        <v>410</v>
      </c>
      <c r="M76" s="330">
        <v>43708</v>
      </c>
    </row>
    <row r="77" spans="1:13" ht="15">
      <c r="A77" s="326" t="s">
        <v>300</v>
      </c>
      <c r="B77" s="326" t="s">
        <v>432</v>
      </c>
      <c r="C77" s="326" t="s">
        <v>432</v>
      </c>
      <c r="D77" s="326" t="s">
        <v>437</v>
      </c>
      <c r="E77" s="326">
        <v>11737577</v>
      </c>
      <c r="F77" s="326">
        <v>107928.55</v>
      </c>
      <c r="G77" s="326">
        <v>0.01</v>
      </c>
      <c r="H77" s="326">
        <v>110429.74</v>
      </c>
      <c r="I77" s="326">
        <v>11737577</v>
      </c>
      <c r="J77" s="326">
        <v>1</v>
      </c>
      <c r="K77" s="326">
        <v>11737577</v>
      </c>
      <c r="L77" s="326" t="s">
        <v>394</v>
      </c>
      <c r="M77" s="330">
        <v>43708</v>
      </c>
    </row>
    <row r="78" spans="1:13" ht="15">
      <c r="A78" s="326" t="s">
        <v>300</v>
      </c>
      <c r="B78" s="326" t="s">
        <v>432</v>
      </c>
      <c r="C78" s="326" t="s">
        <v>432</v>
      </c>
      <c r="D78" s="326" t="s">
        <v>438</v>
      </c>
      <c r="E78" s="326">
        <v>17455.62</v>
      </c>
      <c r="F78" s="326">
        <v>12234.97</v>
      </c>
      <c r="G78" s="326">
        <v>0.67</v>
      </c>
      <c r="H78" s="326">
        <v>11758.11</v>
      </c>
      <c r="I78" s="326">
        <v>17455.62</v>
      </c>
      <c r="J78" s="326">
        <v>1</v>
      </c>
      <c r="K78" s="326">
        <v>17455.62</v>
      </c>
      <c r="L78" s="326" t="s">
        <v>416</v>
      </c>
      <c r="M78" s="330">
        <v>43708</v>
      </c>
    </row>
    <row r="79" spans="1:13" ht="15">
      <c r="A79" s="326" t="s">
        <v>300</v>
      </c>
      <c r="B79" s="326" t="s">
        <v>432</v>
      </c>
      <c r="C79" s="326" t="s">
        <v>432</v>
      </c>
      <c r="D79" s="326" t="s">
        <v>439</v>
      </c>
      <c r="E79" s="326">
        <v>100635.55</v>
      </c>
      <c r="F79" s="326">
        <v>113439.33</v>
      </c>
      <c r="G79" s="326">
        <v>1.1000000000000001</v>
      </c>
      <c r="H79" s="326">
        <v>110588.41</v>
      </c>
      <c r="I79" s="326">
        <v>100635.55</v>
      </c>
      <c r="J79" s="326">
        <v>1</v>
      </c>
      <c r="K79" s="326">
        <v>100635.55</v>
      </c>
      <c r="L79" s="326" t="s">
        <v>382</v>
      </c>
      <c r="M79" s="330">
        <v>43708</v>
      </c>
    </row>
    <row r="80" spans="1:13" ht="15">
      <c r="A80" s="326" t="s">
        <v>300</v>
      </c>
      <c r="B80" s="326" t="s">
        <v>432</v>
      </c>
      <c r="C80" s="326" t="s">
        <v>432</v>
      </c>
      <c r="D80" s="326" t="s">
        <v>440</v>
      </c>
      <c r="E80" s="326">
        <v>17267.400000000001</v>
      </c>
      <c r="F80" s="326">
        <v>12526.49</v>
      </c>
      <c r="G80" s="326">
        <v>0.72</v>
      </c>
      <c r="H80" s="326">
        <v>12449.46</v>
      </c>
      <c r="I80" s="326">
        <v>17267.400000000001</v>
      </c>
      <c r="J80" s="326">
        <v>1</v>
      </c>
      <c r="K80" s="326">
        <v>17267.400000000001</v>
      </c>
      <c r="L80" s="326" t="s">
        <v>302</v>
      </c>
      <c r="M80" s="330">
        <v>43708</v>
      </c>
    </row>
    <row r="81" spans="1:13" ht="15">
      <c r="A81" s="326" t="s">
        <v>300</v>
      </c>
      <c r="B81" s="326" t="s">
        <v>432</v>
      </c>
      <c r="C81" s="326" t="s">
        <v>432</v>
      </c>
      <c r="D81" s="326" t="s">
        <v>441</v>
      </c>
      <c r="E81" s="326">
        <v>129236.81</v>
      </c>
      <c r="F81" s="326">
        <v>14964.28</v>
      </c>
      <c r="G81" s="326">
        <v>0.11</v>
      </c>
      <c r="H81" s="326">
        <v>14175.52</v>
      </c>
      <c r="I81" s="326">
        <v>129236.81</v>
      </c>
      <c r="J81" s="326">
        <v>1</v>
      </c>
      <c r="K81" s="326">
        <v>129236.81</v>
      </c>
      <c r="L81" s="326" t="s">
        <v>442</v>
      </c>
      <c r="M81" s="330">
        <v>43708</v>
      </c>
    </row>
    <row r="82" spans="1:13">
      <c r="M8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2019-09-19T14:41:14Z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