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8"/>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Dividends!$B$1:$U$42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Tax_Reclaims!$A$1:$V$40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3" i="7" l="1"/>
  <c r="Q3" i="7" s="1"/>
  <c r="R3" i="7"/>
  <c r="S3" i="7"/>
  <c r="T3" i="7"/>
  <c r="U3" i="7" s="1"/>
  <c r="P4" i="7"/>
  <c r="Q4" i="7" s="1"/>
  <c r="R4" i="7"/>
  <c r="S4" i="7" s="1"/>
  <c r="T4" i="7"/>
  <c r="U4" i="7"/>
  <c r="P5" i="7"/>
  <c r="Q5" i="7" s="1"/>
  <c r="R5" i="7"/>
  <c r="S5" i="7" s="1"/>
  <c r="T5" i="7"/>
  <c r="U5" i="7" s="1"/>
  <c r="P6" i="7"/>
  <c r="Q6" i="7"/>
  <c r="R6" i="7"/>
  <c r="S6" i="7" s="1"/>
  <c r="T6" i="7"/>
  <c r="U6" i="7" s="1"/>
  <c r="P7" i="7"/>
  <c r="Q7" i="7" s="1"/>
  <c r="R7" i="7"/>
  <c r="S7" i="7"/>
  <c r="T7" i="7"/>
  <c r="U7" i="7" s="1"/>
  <c r="P8" i="7"/>
  <c r="Q8" i="7" s="1"/>
  <c r="R8" i="7"/>
  <c r="S8" i="7" s="1"/>
  <c r="T8" i="7"/>
  <c r="U8" i="7"/>
  <c r="P9" i="7"/>
  <c r="Q9" i="7" s="1"/>
  <c r="R9" i="7"/>
  <c r="S9" i="7" s="1"/>
  <c r="T9" i="7"/>
  <c r="U9" i="7" s="1"/>
  <c r="P10" i="7"/>
  <c r="Q10" i="7"/>
  <c r="R10" i="7"/>
  <c r="S10" i="7" s="1"/>
  <c r="T10" i="7"/>
  <c r="U10" i="7" s="1"/>
  <c r="P11" i="7"/>
  <c r="Q11" i="7" s="1"/>
  <c r="R11" i="7"/>
  <c r="S11" i="7"/>
  <c r="T11" i="7"/>
  <c r="U11" i="7" s="1"/>
  <c r="P12" i="7"/>
  <c r="Q12" i="7" s="1"/>
  <c r="R12" i="7"/>
  <c r="S12" i="7" s="1"/>
  <c r="T12" i="7"/>
  <c r="U12" i="7"/>
  <c r="P13" i="7"/>
  <c r="Q13" i="7" s="1"/>
  <c r="R13" i="7"/>
  <c r="S13" i="7" s="1"/>
  <c r="T13" i="7"/>
  <c r="U13" i="7" s="1"/>
  <c r="P14" i="7"/>
  <c r="Q14" i="7"/>
  <c r="R14" i="7"/>
  <c r="S14" i="7" s="1"/>
  <c r="T14" i="7"/>
  <c r="U14" i="7" s="1"/>
  <c r="P15" i="7"/>
  <c r="Q15" i="7" s="1"/>
  <c r="R15" i="7"/>
  <c r="S15" i="7"/>
  <c r="T15" i="7"/>
  <c r="U15" i="7" s="1"/>
  <c r="P16" i="7"/>
  <c r="Q16" i="7" s="1"/>
  <c r="R16" i="7"/>
  <c r="S16" i="7" s="1"/>
  <c r="T16" i="7"/>
  <c r="U16" i="7"/>
  <c r="P17" i="7"/>
  <c r="Q17" i="7" s="1"/>
  <c r="R17" i="7"/>
  <c r="S17" i="7"/>
  <c r="T17" i="7"/>
  <c r="U17" i="7" s="1"/>
  <c r="P18" i="7"/>
  <c r="Q18" i="7"/>
  <c r="R18" i="7"/>
  <c r="S18" i="7" s="1"/>
  <c r="T18" i="7"/>
  <c r="U18" i="7" s="1"/>
  <c r="P19" i="7"/>
  <c r="Q19" i="7" s="1"/>
  <c r="R19" i="7"/>
  <c r="S19" i="7" s="1"/>
  <c r="T19" i="7"/>
  <c r="U19" i="7" s="1"/>
  <c r="P20" i="7"/>
  <c r="Q20" i="7"/>
  <c r="R20" i="7"/>
  <c r="S20" i="7" s="1"/>
  <c r="T20" i="7"/>
  <c r="U20" i="7"/>
  <c r="P21" i="7"/>
  <c r="Q21" i="7" s="1"/>
  <c r="R21" i="7"/>
  <c r="S21" i="7"/>
  <c r="T21" i="7"/>
  <c r="U21" i="7" s="1"/>
  <c r="P22" i="7"/>
  <c r="Q22" i="7" s="1"/>
  <c r="R22" i="7"/>
  <c r="S22" i="7" s="1"/>
  <c r="T22" i="7"/>
  <c r="U22" i="7"/>
  <c r="P23" i="7"/>
  <c r="Q23" i="7" s="1"/>
  <c r="R23" i="7"/>
  <c r="S23" i="7" s="1"/>
  <c r="T23" i="7"/>
  <c r="U23" i="7" s="1"/>
  <c r="P24" i="7"/>
  <c r="Q24" i="7" s="1"/>
  <c r="R24" i="7"/>
  <c r="S24" i="7" s="1"/>
  <c r="T24" i="7"/>
  <c r="U24" i="7" s="1"/>
  <c r="P25" i="7"/>
  <c r="Q25" i="7" s="1"/>
  <c r="R25" i="7"/>
  <c r="S25" i="7"/>
  <c r="T25" i="7"/>
  <c r="U25" i="7" s="1"/>
  <c r="P26" i="7"/>
  <c r="Q26" i="7"/>
  <c r="R26" i="7"/>
  <c r="S26" i="7" s="1"/>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H3" i="7"/>
  <c r="I3" i="7" s="1"/>
  <c r="H4" i="7"/>
  <c r="I4" i="7" s="1"/>
  <c r="H5" i="7"/>
  <c r="I5" i="7" s="1"/>
  <c r="H6" i="7"/>
  <c r="I6" i="7"/>
  <c r="H7" i="7"/>
  <c r="I7" i="7" s="1"/>
  <c r="H8" i="7"/>
  <c r="I8" i="7" s="1"/>
  <c r="H9" i="7"/>
  <c r="I9" i="7" s="1"/>
  <c r="H10" i="7"/>
  <c r="I10" i="7"/>
  <c r="H11" i="7"/>
  <c r="I11" i="7" s="1"/>
  <c r="H12" i="7"/>
  <c r="I12" i="7" s="1"/>
  <c r="H13" i="7"/>
  <c r="I13" i="7" s="1"/>
  <c r="H14" i="7"/>
  <c r="I14" i="7"/>
  <c r="H15" i="7"/>
  <c r="I15" i="7" s="1"/>
  <c r="H16" i="7"/>
  <c r="I16" i="7" s="1"/>
  <c r="H17" i="7"/>
  <c r="I17" i="7" s="1"/>
  <c r="H18" i="7"/>
  <c r="I18" i="7"/>
  <c r="H19" i="7"/>
  <c r="I19" i="7" s="1"/>
  <c r="H20" i="7"/>
  <c r="I20" i="7" s="1"/>
  <c r="H21" i="7"/>
  <c r="I21" i="7" s="1"/>
  <c r="H22" i="7"/>
  <c r="I22" i="7"/>
  <c r="H23" i="7"/>
  <c r="I23" i="7" s="1"/>
  <c r="H24" i="7"/>
  <c r="I24" i="7" s="1"/>
  <c r="H25" i="7"/>
  <c r="I25" i="7" s="1"/>
  <c r="H26" i="7"/>
  <c r="I26" i="7"/>
  <c r="H27" i="7"/>
  <c r="I27" i="7" s="1"/>
  <c r="H28" i="7"/>
  <c r="I28" i="7" s="1"/>
  <c r="H29" i="7"/>
  <c r="I29" i="7" s="1"/>
  <c r="H30" i="7"/>
  <c r="I30" i="7"/>
  <c r="H31" i="7"/>
  <c r="I31" i="7"/>
  <c r="H32" i="7"/>
  <c r="I32" i="7"/>
  <c r="H33" i="7"/>
  <c r="I33" i="7"/>
  <c r="H34" i="7"/>
  <c r="I34" i="7"/>
  <c r="H35" i="7"/>
  <c r="I35" i="7"/>
  <c r="H36" i="7"/>
  <c r="I36" i="7"/>
  <c r="H37" i="7"/>
  <c r="I37" i="7"/>
  <c r="H38" i="7"/>
  <c r="I38" i="7"/>
  <c r="F40" i="7"/>
  <c r="G40" i="7"/>
  <c r="J40" i="7"/>
  <c r="N40" i="7"/>
  <c r="L40" i="7"/>
  <c r="K40" i="7"/>
  <c r="M4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E40" i="12"/>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J6" i="2"/>
  <c r="K6" i="2" s="1"/>
  <c r="J16" i="2"/>
  <c r="K16" i="2" s="1"/>
  <c r="J17" i="2"/>
  <c r="K17" i="2" s="1"/>
  <c r="J21" i="2"/>
  <c r="K21" i="2" s="1"/>
  <c r="J22" i="2"/>
  <c r="K22" i="2" s="1"/>
  <c r="J23" i="2"/>
  <c r="K23" i="2" s="1"/>
  <c r="J26" i="2"/>
  <c r="K26" i="2" s="1"/>
  <c r="J27" i="2"/>
  <c r="K27" i="2" s="1"/>
  <c r="J33" i="2"/>
  <c r="K33" i="2" s="1"/>
  <c r="J45" i="2"/>
  <c r="K45" i="2" s="1"/>
  <c r="J49" i="2"/>
  <c r="K49" i="2" s="1"/>
  <c r="J50" i="2"/>
  <c r="K50" i="2" s="1"/>
  <c r="J52" i="2"/>
  <c r="K52" i="2" s="1"/>
  <c r="J56" i="2"/>
  <c r="K56" i="2" s="1"/>
  <c r="J61" i="2"/>
  <c r="K61"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Q68" i="2" l="1"/>
  <c r="Q67" i="2"/>
  <c r="Q65" i="2"/>
  <c r="Q62" i="2"/>
  <c r="Q63" i="2"/>
  <c r="Q53" i="2"/>
  <c r="Q46" i="2"/>
  <c r="Q47" i="2"/>
  <c r="Q48" i="2"/>
  <c r="Q44" i="2"/>
  <c r="Q37" i="2"/>
  <c r="Q38" i="2"/>
  <c r="Q39" i="2"/>
  <c r="Q40" i="2"/>
  <c r="Q41" i="2"/>
  <c r="Q36" i="2"/>
  <c r="Q34" i="2"/>
  <c r="Q10" i="2"/>
  <c r="Q11" i="2"/>
  <c r="Q12" i="2"/>
  <c r="Q9" i="2"/>
  <c r="Q7" i="2"/>
  <c r="Q5" i="2"/>
  <c r="Q4" i="2"/>
  <c r="Q8" i="2"/>
  <c r="Q13" i="2"/>
  <c r="Q14" i="2"/>
  <c r="Q15" i="2"/>
  <c r="Q18" i="2"/>
  <c r="Q19" i="2"/>
  <c r="Q20" i="2"/>
  <c r="Q24" i="2"/>
  <c r="Q25" i="2"/>
  <c r="Q28" i="2"/>
  <c r="Q29" i="2"/>
  <c r="Q30" i="2"/>
  <c r="Q31" i="2"/>
  <c r="Q32" i="2"/>
  <c r="Q35" i="2"/>
  <c r="Q42" i="2"/>
  <c r="Q43" i="2"/>
  <c r="Q51" i="2"/>
  <c r="Q54" i="2"/>
  <c r="Q55" i="2"/>
  <c r="Q57" i="2"/>
  <c r="Q59" i="2"/>
  <c r="Q60" i="2"/>
  <c r="Q64" i="2"/>
  <c r="Q66" i="2"/>
  <c r="M68" i="2"/>
  <c r="M67" i="2"/>
  <c r="M65" i="2"/>
  <c r="M63" i="2"/>
  <c r="M62" i="2"/>
  <c r="M58" i="2"/>
  <c r="M53" i="2"/>
  <c r="M46" i="2"/>
  <c r="M47" i="2"/>
  <c r="M48" i="2"/>
  <c r="M44" i="2"/>
  <c r="M37" i="2"/>
  <c r="M38" i="2"/>
  <c r="M39" i="2"/>
  <c r="M40" i="2"/>
  <c r="M41" i="2"/>
  <c r="M36" i="2"/>
  <c r="M34" i="2"/>
  <c r="M10" i="2"/>
  <c r="M11" i="2"/>
  <c r="M12" i="2"/>
  <c r="M9" i="2"/>
  <c r="M7" i="2"/>
  <c r="M5" i="2"/>
  <c r="M4" i="2"/>
  <c r="M8" i="2"/>
  <c r="M13" i="2"/>
  <c r="M14" i="2"/>
  <c r="M15" i="2"/>
  <c r="M18" i="2"/>
  <c r="M19" i="2"/>
  <c r="M20" i="2"/>
  <c r="M24" i="2"/>
  <c r="M25" i="2"/>
  <c r="M28" i="2"/>
  <c r="M29" i="2"/>
  <c r="M30" i="2"/>
  <c r="M31" i="2"/>
  <c r="M32" i="2"/>
  <c r="M35" i="2"/>
  <c r="M42" i="2"/>
  <c r="M43" i="2"/>
  <c r="M51" i="2"/>
  <c r="M54" i="2"/>
  <c r="M55" i="2"/>
  <c r="M57" i="2"/>
  <c r="M59" i="2"/>
  <c r="M60" i="2"/>
  <c r="M64" i="2"/>
  <c r="M66" i="2"/>
  <c r="I68" i="2"/>
  <c r="J68" i="2" s="1"/>
  <c r="K68" i="2" s="1"/>
  <c r="I67" i="2"/>
  <c r="J67" i="2" s="1"/>
  <c r="K67" i="2" s="1"/>
  <c r="I65" i="2"/>
  <c r="J65" i="2" s="1"/>
  <c r="K65" i="2" s="1"/>
  <c r="I63" i="2"/>
  <c r="J63" i="2" s="1"/>
  <c r="K63" i="2" s="1"/>
  <c r="I62" i="2"/>
  <c r="J62" i="2" s="1"/>
  <c r="K62" i="2" s="1"/>
  <c r="I58" i="2"/>
  <c r="J58" i="2" s="1"/>
  <c r="K58" i="2" s="1"/>
  <c r="I53" i="2"/>
  <c r="J53" i="2" s="1"/>
  <c r="K53" i="2" s="1"/>
  <c r="I46" i="2"/>
  <c r="J46" i="2" s="1"/>
  <c r="K46" i="2" s="1"/>
  <c r="I47" i="2"/>
  <c r="J47" i="2" s="1"/>
  <c r="K47" i="2" s="1"/>
  <c r="I48" i="2"/>
  <c r="J48" i="2" s="1"/>
  <c r="K48" i="2" s="1"/>
  <c r="I44" i="2"/>
  <c r="J44" i="2" s="1"/>
  <c r="K44" i="2" s="1"/>
  <c r="I37" i="2"/>
  <c r="J37" i="2" s="1"/>
  <c r="K37" i="2" s="1"/>
  <c r="I38" i="2"/>
  <c r="J38" i="2" s="1"/>
  <c r="K38" i="2" s="1"/>
  <c r="I39" i="2"/>
  <c r="J39" i="2" s="1"/>
  <c r="K39" i="2" s="1"/>
  <c r="I40" i="2"/>
  <c r="J40" i="2" s="1"/>
  <c r="K40" i="2" s="1"/>
  <c r="I41" i="2"/>
  <c r="J41" i="2" s="1"/>
  <c r="K41" i="2" s="1"/>
  <c r="I36" i="2"/>
  <c r="J36" i="2" s="1"/>
  <c r="K36" i="2" s="1"/>
  <c r="I34" i="2"/>
  <c r="J34" i="2" s="1"/>
  <c r="K34" i="2" s="1"/>
  <c r="I3" i="2"/>
  <c r="J3" i="2" s="1"/>
  <c r="K3" i="2" s="1"/>
  <c r="I10" i="2"/>
  <c r="J10" i="2" s="1"/>
  <c r="K10" i="2" s="1"/>
  <c r="I11" i="2"/>
  <c r="J11" i="2" s="1"/>
  <c r="K11" i="2" s="1"/>
  <c r="I12" i="2"/>
  <c r="J12" i="2" s="1"/>
  <c r="K12" i="2" s="1"/>
  <c r="I9" i="2"/>
  <c r="J9" i="2" s="1"/>
  <c r="K9" i="2" s="1"/>
  <c r="I7" i="2"/>
  <c r="J7" i="2" s="1"/>
  <c r="K7" i="2" s="1"/>
  <c r="I5" i="2"/>
  <c r="J5" i="2" s="1"/>
  <c r="K5" i="2" s="1"/>
  <c r="I4" i="2"/>
  <c r="J4" i="2" s="1"/>
  <c r="K4" i="2" s="1"/>
  <c r="I8" i="2"/>
  <c r="J8" i="2" s="1"/>
  <c r="K8" i="2" s="1"/>
  <c r="I13" i="2"/>
  <c r="J13" i="2" s="1"/>
  <c r="K13" i="2" s="1"/>
  <c r="I14" i="2"/>
  <c r="J14" i="2" s="1"/>
  <c r="K14" i="2" s="1"/>
  <c r="I15" i="2"/>
  <c r="J15" i="2" s="1"/>
  <c r="K15" i="2" s="1"/>
  <c r="I18" i="2"/>
  <c r="J18" i="2" s="1"/>
  <c r="K18" i="2" s="1"/>
  <c r="I19" i="2"/>
  <c r="J19" i="2" s="1"/>
  <c r="K19" i="2" s="1"/>
  <c r="I20" i="2"/>
  <c r="J20" i="2" s="1"/>
  <c r="K20" i="2" s="1"/>
  <c r="I24" i="2"/>
  <c r="J24" i="2" s="1"/>
  <c r="K24" i="2" s="1"/>
  <c r="I25" i="2"/>
  <c r="J25" i="2" s="1"/>
  <c r="K25" i="2" s="1"/>
  <c r="I28" i="2"/>
  <c r="J28" i="2" s="1"/>
  <c r="K28" i="2" s="1"/>
  <c r="I29" i="2"/>
  <c r="J29" i="2" s="1"/>
  <c r="K29" i="2" s="1"/>
  <c r="I30" i="2"/>
  <c r="J30" i="2" s="1"/>
  <c r="K30" i="2" s="1"/>
  <c r="I31" i="2"/>
  <c r="J31" i="2" s="1"/>
  <c r="K31" i="2" s="1"/>
  <c r="I32" i="2"/>
  <c r="J32" i="2" s="1"/>
  <c r="K32" i="2" s="1"/>
  <c r="I35" i="2"/>
  <c r="J35" i="2" s="1"/>
  <c r="K35" i="2" s="1"/>
  <c r="I42" i="2"/>
  <c r="J42" i="2" s="1"/>
  <c r="K42" i="2" s="1"/>
  <c r="I43" i="2"/>
  <c r="J43" i="2" s="1"/>
  <c r="K43" i="2" s="1"/>
  <c r="I51" i="2"/>
  <c r="J51" i="2" s="1"/>
  <c r="K51" i="2" s="1"/>
  <c r="I54" i="2"/>
  <c r="J54" i="2" s="1"/>
  <c r="K54" i="2" s="1"/>
  <c r="I55" i="2"/>
  <c r="J55" i="2" s="1"/>
  <c r="K55" i="2" s="1"/>
  <c r="I57" i="2"/>
  <c r="J57" i="2" s="1"/>
  <c r="K57" i="2" s="1"/>
  <c r="I59" i="2"/>
  <c r="J59" i="2" s="1"/>
  <c r="K59" i="2" s="1"/>
  <c r="I60" i="2"/>
  <c r="J60" i="2" s="1"/>
  <c r="K60" i="2" s="1"/>
  <c r="I64" i="2"/>
  <c r="J64" i="2" s="1"/>
  <c r="K64" i="2" s="1"/>
  <c r="I66" i="2"/>
  <c r="J66" i="2" s="1"/>
  <c r="K66" i="2" s="1"/>
  <c r="E64" i="2"/>
  <c r="E60" i="2"/>
  <c r="E59" i="2"/>
  <c r="E55" i="2"/>
  <c r="E57" i="2"/>
  <c r="E54" i="2"/>
  <c r="E51" i="2"/>
  <c r="E43" i="2"/>
  <c r="E42" i="2"/>
  <c r="E14" i="2"/>
  <c r="E15" i="2"/>
  <c r="E18" i="2"/>
  <c r="E19" i="2"/>
  <c r="E20" i="2"/>
  <c r="E24" i="2"/>
  <c r="E25" i="2"/>
  <c r="E28" i="2"/>
  <c r="E29" i="2"/>
  <c r="E30" i="2"/>
  <c r="E31" i="2"/>
  <c r="E32" i="2"/>
  <c r="E13" i="2"/>
  <c r="E8" i="2"/>
  <c r="E4" i="2"/>
  <c r="E5" i="2"/>
  <c r="E7" i="2"/>
  <c r="E9" i="2"/>
  <c r="E10" i="2"/>
  <c r="E11" i="2"/>
  <c r="E12" i="2"/>
  <c r="E34" i="2"/>
  <c r="E35" i="2"/>
  <c r="E36" i="2"/>
  <c r="E37" i="2"/>
  <c r="E38" i="2"/>
  <c r="E39" i="2"/>
  <c r="E40" i="2"/>
  <c r="E41" i="2"/>
  <c r="E44" i="2"/>
  <c r="E46" i="2"/>
  <c r="E47" i="2"/>
  <c r="E48" i="2"/>
  <c r="E53" i="2"/>
  <c r="E58" i="2"/>
  <c r="E62" i="2"/>
  <c r="E63" i="2"/>
  <c r="E65" i="2"/>
  <c r="E66" i="2"/>
  <c r="E67" i="2"/>
  <c r="E68" i="2"/>
  <c r="E3" i="2"/>
  <c r="D72" i="2" l="1"/>
  <c r="O2" i="12" l="1"/>
  <c r="P2"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s="1"/>
  <c r="F6" i="9"/>
  <c r="G6" i="9"/>
  <c r="F7" i="9"/>
  <c r="G7" i="9"/>
  <c r="F8" i="9"/>
  <c r="G8" i="9"/>
  <c r="F9" i="9"/>
  <c r="G9" i="9"/>
  <c r="F10" i="9"/>
  <c r="G10" i="9"/>
  <c r="F11" i="9"/>
  <c r="G11" i="9"/>
  <c r="F12" i="9"/>
  <c r="G12" i="9"/>
  <c r="F13" i="9"/>
  <c r="G13" i="9"/>
  <c r="F14" i="9"/>
  <c r="G14" i="9"/>
  <c r="F15" i="9"/>
  <c r="G15" i="9"/>
  <c r="F16" i="9"/>
  <c r="G16" i="9"/>
  <c r="F17" i="9"/>
  <c r="G17" i="9"/>
  <c r="F18" i="9"/>
  <c r="G18" i="9"/>
  <c r="F4" i="9"/>
  <c r="N19" i="9"/>
  <c r="F45" i="9"/>
  <c r="N71" i="2"/>
  <c r="O71" i="2"/>
  <c r="N70" i="2"/>
  <c r="O70" i="2"/>
  <c r="N69" i="2"/>
  <c r="O69" i="2"/>
  <c r="T2" i="7"/>
  <c r="U2" i="7" s="1"/>
  <c r="R2" i="7"/>
  <c r="R40" i="7" s="1"/>
  <c r="S40" i="7" s="1"/>
  <c r="S2" i="12"/>
  <c r="T2" i="12" s="1"/>
  <c r="K2" i="12"/>
  <c r="G2" i="12"/>
  <c r="H2" i="12" s="1"/>
  <c r="L2" i="12"/>
  <c r="F2" i="8"/>
  <c r="G2" i="8" s="1"/>
  <c r="R71" i="2"/>
  <c r="S71" i="2"/>
  <c r="R70" i="2"/>
  <c r="S70" i="2"/>
  <c r="R69" i="2"/>
  <c r="S69" i="2"/>
  <c r="E72" i="2"/>
  <c r="D17" i="1" s="1"/>
  <c r="P2" i="7"/>
  <c r="Q2" i="7" s="1"/>
  <c r="E5" i="3"/>
  <c r="F5" i="3" s="1"/>
  <c r="E6" i="3"/>
  <c r="F6" i="3" s="1"/>
  <c r="E7" i="3"/>
  <c r="F7" i="3" s="1"/>
  <c r="E8" i="3"/>
  <c r="F8" i="3" s="1"/>
  <c r="E9" i="3"/>
  <c r="F9" i="3" s="1"/>
  <c r="E10" i="3"/>
  <c r="F10" i="3" s="1"/>
  <c r="E11" i="3"/>
  <c r="F11" i="3"/>
  <c r="E12" i="3"/>
  <c r="F12" i="3"/>
  <c r="Q40" i="12"/>
  <c r="C35" i="1" s="1"/>
  <c r="O40" i="7"/>
  <c r="D25" i="1"/>
  <c r="U40" i="7"/>
  <c r="C25" i="1"/>
  <c r="U40" i="12"/>
  <c r="R40" i="12"/>
  <c r="D35" i="1" s="1"/>
  <c r="N40" i="12"/>
  <c r="M40" i="12"/>
  <c r="J40" i="12"/>
  <c r="D24" i="1" s="1"/>
  <c r="F40" i="12"/>
  <c r="I40" i="12"/>
  <c r="C24" i="1" s="1"/>
  <c r="Q72" i="2"/>
  <c r="D19" i="1" s="1"/>
  <c r="P72" i="2"/>
  <c r="C19" i="1" s="1"/>
  <c r="M72" i="2"/>
  <c r="L72" i="2"/>
  <c r="I72" i="2"/>
  <c r="D18" i="1" s="1"/>
  <c r="H72" i="2"/>
  <c r="C18" i="1" s="1"/>
  <c r="D19" i="9"/>
  <c r="H2" i="7"/>
  <c r="I2" i="7" s="1"/>
  <c r="C30"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s="1"/>
  <c r="E4" i="8"/>
  <c r="D23" i="1"/>
  <c r="D4" i="8"/>
  <c r="C23" i="1" s="1"/>
  <c r="D14" i="3"/>
  <c r="D14" i="1" s="1"/>
  <c r="C14" i="3"/>
  <c r="C14" i="1" s="1"/>
  <c r="E4" i="3"/>
  <c r="F4" i="3" s="1"/>
  <c r="E33" i="1"/>
  <c r="E27" i="1"/>
  <c r="C17" i="1"/>
  <c r="C37" i="1"/>
  <c r="O45" i="9"/>
  <c r="C36" i="1"/>
  <c r="E36" i="1"/>
  <c r="O19" i="9"/>
  <c r="E26" i="1"/>
  <c r="C22" i="1"/>
  <c r="D25" i="11"/>
  <c r="C38" i="1"/>
  <c r="D26" i="11"/>
  <c r="C39" i="1"/>
  <c r="G45" i="9"/>
  <c r="E37" i="1"/>
  <c r="E31" i="1"/>
  <c r="E39" i="1"/>
  <c r="E38" i="1"/>
  <c r="E32" i="1"/>
  <c r="E22" i="1"/>
  <c r="F26" i="11"/>
  <c r="F25" i="11"/>
  <c r="F19" i="9" l="1"/>
  <c r="G19" i="9" s="1"/>
  <c r="E30" i="1"/>
  <c r="G4" i="9"/>
  <c r="S2" i="7"/>
  <c r="F4" i="8"/>
  <c r="G4" i="8" s="1"/>
  <c r="K40" i="12"/>
  <c r="L40" i="12" s="1"/>
  <c r="O40" i="12"/>
  <c r="P40" i="12" s="1"/>
  <c r="E14" i="3"/>
  <c r="F14" i="3" s="1"/>
  <c r="E19" i="1"/>
  <c r="P40" i="7"/>
  <c r="Q40" i="7" s="1"/>
  <c r="E25" i="1"/>
  <c r="H40" i="7"/>
  <c r="I40" i="7" s="1"/>
  <c r="E23" i="1"/>
  <c r="E35" i="1"/>
  <c r="S40" i="12"/>
  <c r="T40" i="12" s="1"/>
  <c r="E24" i="1"/>
  <c r="G40" i="12"/>
  <c r="H40" i="12" s="1"/>
  <c r="E14" i="1"/>
  <c r="D41" i="1"/>
  <c r="N72" i="2"/>
  <c r="O72" i="2" s="1"/>
  <c r="J72" i="2"/>
  <c r="K72" i="2" s="1"/>
  <c r="E18" i="1"/>
  <c r="S72" i="2"/>
  <c r="C41" i="1"/>
  <c r="R72" i="2"/>
  <c r="E17" i="1"/>
  <c r="F72" i="2"/>
  <c r="G72" i="2" s="1"/>
  <c r="E41" i="1" l="1"/>
  <c r="F41" i="1" s="1"/>
  <c r="E42" i="1" l="1"/>
</calcChain>
</file>

<file path=xl/sharedStrings.xml><?xml version="1.0" encoding="utf-8"?>
<sst xmlns="http://schemas.openxmlformats.org/spreadsheetml/2006/main" count="1026" uniqueCount="459">
  <si>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</si>
  <si>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</si>
  <si>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</si>
  <si>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</si>
  <si>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</si>
  <si>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</si>
  <si>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</si>
  <si>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</si>
  <si>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</si>
  <si>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</si>
  <si>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</si>
  <si>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</si>
  <si>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</si>
  <si>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</si>
  <si>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</si>
  <si>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</si>
  <si>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</si>
  <si>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</si>
  <si>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</si>
  <si>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</si>
  <si>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</si>
  <si>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</si>
  <si>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</si>
  <si>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</si>
  <si>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</si>
  <si>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</si>
  <si>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</si>
  <si>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</si>
  <si>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</si>
  <si>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</si>
  <si>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</si>
  <si>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</si>
  <si>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</si>
  <si>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</si>
  <si>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</si>
  <si>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</si>
  <si>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</si>
  <si>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</si>
  <si>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</si>
  <si>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</si>
  <si>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</si>
  <si>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</si>
  <si>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</si>
  <si>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</si>
  <si>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</si>
  <si>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</si>
  <si>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</si>
  <si>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</si>
  <si>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</si>
  <si>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</si>
  <si>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</si>
  <si>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</si>
  <si>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</si>
  <si>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</si>
  <si>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</si>
  <si>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</si>
  <si>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</si>
  <si>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</si>
  <si>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</si>
  <si>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</si>
  <si>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</si>
  <si>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</si>
  <si>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</si>
  <si>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</si>
  <si>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</si>
  <si>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</si>
  <si>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</si>
  <si>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</si>
  <si>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</si>
  <si>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</si>
  <si>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</si>
  <si>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</si>
  <si>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</si>
  <si>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</si>
  <si>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</si>
  <si>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</si>
  <si>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</si>
  <si>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</si>
  <si>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</si>
  <si>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</si>
  <si>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</si>
  <si>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</si>
  <si>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</si>
  <si>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</si>
  <si>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</si>
  <si>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</si>
  <si>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</si>
  <si>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</si>
  <si>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</si>
  <si>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</si>
  <si>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</si>
  <si>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</si>
  <si>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</si>
  <si>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</si>
  <si>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</si>
  <si>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</si>
  <si>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</si>
  <si>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</si>
  <si>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</si>
  <si>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</si>
  <si>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</si>
  <si>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</si>
  <si>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</si>
  <si>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</si>
  <si>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</si>
  <si>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</si>
  <si>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</si>
  <si>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</si>
  <si>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</si>
  <si>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</si>
  <si>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</si>
  <si>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</si>
  <si>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</si>
  <si>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</si>
  <si>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</si>
  <si>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</si>
  <si>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</si>
  <si>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</si>
  <si>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</si>
  <si>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</si>
  <si>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</si>
  <si>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</si>
  <si>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</si>
  <si>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</si>
  <si>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</si>
  <si>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</si>
  <si>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</si>
  <si>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</si>
  <si>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</si>
  <si>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</si>
  <si>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</si>
  <si>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</si>
  <si>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</si>
  <si>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</si>
  <si>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</si>
  <si>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</si>
  <si>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</si>
  <si>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</si>
  <si>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</si>
  <si>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</si>
  <si>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</si>
  <si>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</si>
  <si>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</si>
  <si>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</si>
  <si>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</si>
  <si>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</si>
  <si>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</si>
  <si>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</si>
  <si>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</si>
  <si>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</si>
  <si>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</si>
  <si>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</si>
  <si>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</si>
  <si>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</si>
  <si>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</si>
  <si>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</si>
  <si>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</si>
  <si>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</si>
  <si>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</si>
  <si>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</si>
  <si>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</si>
  <si>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</si>
  <si>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</si>
  <si>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</si>
  <si>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</si>
  <si>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</si>
  <si>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</si>
  <si>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</si>
  <si>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</si>
  <si>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</si>
  <si>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</si>
  <si>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</si>
  <si>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</si>
  <si>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</si>
  <si>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</si>
  <si>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</si>
  <si>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</si>
  <si>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</si>
  <si>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</si>
  <si>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</si>
  <si>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</si>
  <si>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</si>
  <si>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</si>
  <si>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</si>
  <si>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</si>
  <si>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</si>
  <si>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</si>
  <si>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</si>
  <si>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</si>
  <si>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</si>
  <si>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</si>
  <si>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</si>
  <si>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</si>
  <si>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</si>
  <si>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</si>
  <si>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</si>
  <si>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</si>
  <si>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</si>
  <si>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</si>
  <si>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</si>
  <si>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</si>
  <si>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</si>
  <si>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</si>
  <si>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</si>
  <si>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</si>
  <si>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</si>
  <si>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</si>
  <si>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</si>
  <si>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</si>
  <si>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</si>
  <si>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</si>
  <si>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</si>
  <si>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</si>
  <si>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</si>
  <si>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</si>
  <si>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</si>
  <si>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</si>
  <si>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</si>
  <si>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</si>
  <si>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</si>
  <si>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</si>
  <si>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</si>
  <si>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</si>
  <si>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</si>
  <si>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</si>
  <si>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</si>
  <si>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</si>
  <si>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</si>
  <si>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</si>
  <si>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Michael McHugh</t>
  </si>
  <si>
    <t>11/31/2018</t>
  </si>
  <si>
    <t>NASPERS LTD N SHS SPON ADR</t>
  </si>
  <si>
    <t>ABB LTD SPON ADR</t>
  </si>
  <si>
    <t>PEARSON PLC SPONSORED ADR</t>
  </si>
  <si>
    <t>TELEPERFORMANCE</t>
  </si>
  <si>
    <t>CGI GROUP INC   CLASS A</t>
  </si>
  <si>
    <t>VEOLIA ENVIRONNEMENT</t>
  </si>
  <si>
    <t>TECK RESOURCES LTD CLS B</t>
  </si>
  <si>
    <t>'124765108</t>
  </si>
  <si>
    <t>CAE INC</t>
  </si>
  <si>
    <t>BANCO SANTANDER SA SPON ADR</t>
  </si>
  <si>
    <t>'683715106</t>
  </si>
  <si>
    <t>OPEN TEXT CORP</t>
  </si>
  <si>
    <t>'026349902</t>
  </si>
  <si>
    <t>BAE SYSTEMS PLC</t>
  </si>
  <si>
    <t>'403197908</t>
  </si>
  <si>
    <t>ADIDAS AG</t>
  </si>
  <si>
    <t>'474184900</t>
  </si>
  <si>
    <t>MERCK KGAA</t>
  </si>
  <si>
    <t>SWEDBANK AB   A SHARES</t>
  </si>
  <si>
    <t>'533004909</t>
  </si>
  <si>
    <t>DASSAULT SYSTEMES SA</t>
  </si>
  <si>
    <t>'545831901</t>
  </si>
  <si>
    <t>AKZO NOBEL</t>
  </si>
  <si>
    <t>TELEFONICA SA</t>
  </si>
  <si>
    <t>'575035902</t>
  </si>
  <si>
    <t>DEUTSCHE BANK AG REGISTERED</t>
  </si>
  <si>
    <t>ALPS ELECTRIC CO LTD</t>
  </si>
  <si>
    <t>'605460005</t>
  </si>
  <si>
    <t>ASAHI KASEI CORP</t>
  </si>
  <si>
    <t>AMCOR LIMITED</t>
  </si>
  <si>
    <t>CSL LTD</t>
  </si>
  <si>
    <t>'649926003</t>
  </si>
  <si>
    <t>KYOCERA CORP</t>
  </si>
  <si>
    <t>MAKITA CORP</t>
  </si>
  <si>
    <t>'664068004</t>
  </si>
  <si>
    <t>NIDEC CORP</t>
  </si>
  <si>
    <t>'664310000</t>
  </si>
  <si>
    <t>NOMURA HOLDINGS INC</t>
  </si>
  <si>
    <t>'666114004</t>
  </si>
  <si>
    <t>ORIX CORP</t>
  </si>
  <si>
    <t>UNITED OVERSEAS BANK LTD</t>
  </si>
  <si>
    <t>INFINEON TECHNOLOGIES AG</t>
  </si>
  <si>
    <t>'635640006</t>
  </si>
  <si>
    <t>SUBARU CORP</t>
  </si>
  <si>
    <t>'686930009</t>
  </si>
  <si>
    <t>TDK CORP</t>
  </si>
  <si>
    <t>'861012102</t>
  </si>
  <si>
    <t>STMICROELECTRONICS NV NY SHS</t>
  </si>
  <si>
    <t>CHECK POINT SOFTWARE TECH</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</si>
  <si>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</si>
  <si>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</si>
  <si>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</si>
  <si>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</si>
  <si>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</si>
  <si>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</si>
  <si>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</si>
  <si>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</si>
  <si>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</si>
  <si>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</si>
  <si>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</si>
  <si>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LONZA GROUP AG REG</t>
  </si>
  <si>
    <t>RANDGOLD RESOURCES LTD ADR</t>
  </si>
  <si>
    <t>BANCO SANTANDER CHILE ADR</t>
  </si>
  <si>
    <t>ERICSSON (LM) TEL SP ADR</t>
  </si>
  <si>
    <t>SEIKO EPSON CORP</t>
  </si>
  <si>
    <t>'B0744B906</t>
  </si>
  <si>
    <t>BUNZL PLC</t>
  </si>
  <si>
    <t>NORSK HYDRO ASA</t>
  </si>
  <si>
    <t>LONDON STOCK EXCHANGE GROUP</t>
  </si>
  <si>
    <t>AERCAP HOLDINGS NV</t>
  </si>
  <si>
    <t>'B1JB4K905</t>
  </si>
  <si>
    <t>SYMRISE AG</t>
  </si>
  <si>
    <t>SKF AB B SHARES</t>
  </si>
  <si>
    <t>'B1WY23900</t>
  </si>
  <si>
    <t>SMITHS GROUP PLC</t>
  </si>
  <si>
    <t>'B28YTC906</t>
  </si>
  <si>
    <t>MACQUARIE GROUP LTD</t>
  </si>
  <si>
    <t>KB FINANCIAL GROUP INC ADR</t>
  </si>
  <si>
    <t>JULIUS BAER GROUP LTD</t>
  </si>
  <si>
    <t>TREASURY WINE ESTATES LTD</t>
  </si>
  <si>
    <t>AIA GROUP LTD SP ADR</t>
  </si>
  <si>
    <t>'398438408</t>
  </si>
  <si>
    <t>GRIFOLS SA ADR</t>
  </si>
  <si>
    <t>'N07059210</t>
  </si>
  <si>
    <t>ASML HOLDING NV NY REG SHS</t>
  </si>
  <si>
    <t>SOUTH32 LTD</t>
  </si>
  <si>
    <t>'759530108</t>
  </si>
  <si>
    <t>RELX PLC   SPON ADR</t>
  </si>
  <si>
    <t>FERRARI NV</t>
  </si>
  <si>
    <t>LINE CORP SPONSORED ADR</t>
  </si>
  <si>
    <t>INTERCONTINENTAL HOTELS ADR</t>
  </si>
  <si>
    <t>portfolio</t>
  </si>
  <si>
    <t>cusip</t>
  </si>
  <si>
    <t>security</t>
  </si>
  <si>
    <t>quantity</t>
  </si>
  <si>
    <t>cost</t>
  </si>
  <si>
    <t>cost local</t>
  </si>
  <si>
    <t>price</t>
  </si>
  <si>
    <t>market value</t>
  </si>
  <si>
    <t>price local</t>
  </si>
  <si>
    <t>mkt value local</t>
  </si>
  <si>
    <t>country</t>
  </si>
  <si>
    <t>date</t>
  </si>
  <si>
    <t>nyc0</t>
  </si>
  <si>
    <t>sg</t>
  </si>
  <si>
    <t>000375204</t>
  </si>
  <si>
    <t>us</t>
  </si>
  <si>
    <t>001317205</t>
  </si>
  <si>
    <t>AIA GROUP LTD</t>
  </si>
  <si>
    <t>N07059210</t>
  </si>
  <si>
    <t>ASML HOLDING NV</t>
  </si>
  <si>
    <t>N00985106</t>
  </si>
  <si>
    <t>Aercap Holdings N.V.</t>
  </si>
  <si>
    <t>02364W105</t>
  </si>
  <si>
    <t>America Movil SAB de CV Sponso</t>
  </si>
  <si>
    <t>05964H105</t>
  </si>
  <si>
    <t>Banco Santander SA Sponsored A</t>
  </si>
  <si>
    <t>05965X109</t>
  </si>
  <si>
    <t>Banco Santander-Chile</t>
  </si>
  <si>
    <t>M22465104</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</si>
  <si>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</si>
  <si>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</si>
  <si>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</si>
  <si>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</si>
  <si>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</si>
  <si>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</si>
  <si>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</si>
  <si>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</si>
  <si>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</si>
  <si>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</si>
  <si>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</si>
  <si>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</si>
  <si>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</si>
  <si>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</si>
  <si>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</si>
  <si>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</si>
  <si>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</si>
  <si>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</si>
  <si>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RANDGOLD RESOURCES LTD-ADR</t>
  </si>
  <si>
    <t>RELX PLC Sponsored ADR</t>
  </si>
  <si>
    <t>SAP SE-SPONSORED ADR</t>
  </si>
  <si>
    <t>78440P108</t>
  </si>
  <si>
    <t>SK Telecom Co., Ltd. Sponsored</t>
  </si>
  <si>
    <t>SONY CORP</t>
  </si>
  <si>
    <t>83175M205</t>
  </si>
  <si>
    <t>Smith &amp; Nephew Plc</t>
  </si>
  <si>
    <t>Stmicroelectronics N.V.</t>
  </si>
  <si>
    <t>Teck Resources Ltd.</t>
  </si>
  <si>
    <t>eu</t>
  </si>
  <si>
    <t>Dassault System S.A.</t>
  </si>
  <si>
    <t>B1JB4K8</t>
  </si>
  <si>
    <t>Symrise AG</t>
  </si>
  <si>
    <t>Teleperformance SE</t>
  </si>
  <si>
    <t>Veolia Environnement</t>
  </si>
  <si>
    <t>Alps Electric Co., Ltd</t>
  </si>
  <si>
    <t>jp</t>
  </si>
  <si>
    <t>Asahi Kasei Corp ADR</t>
  </si>
  <si>
    <t>Makita Corp.</t>
  </si>
  <si>
    <t>Nidec Corp.</t>
  </si>
  <si>
    <t>Seiko Epson</t>
  </si>
  <si>
    <t>TDK Corp. Sponsored</t>
  </si>
  <si>
    <t>B1Q3J35</t>
  </si>
  <si>
    <t>se</t>
  </si>
  <si>
    <t>Sedbank Ab</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</si>
  <si>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</si>
  <si>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</si>
  <si>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</si>
  <si>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</si>
  <si>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</si>
  <si>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</si>
  <si>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</si>
  <si>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</si>
  <si>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</si>
  <si>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</si>
  <si>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</si>
  <si>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</si>
  <si>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</si>
  <si>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</si>
  <si>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</si>
  <si>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</si>
  <si>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</si>
  <si>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B11HK39</t>
  </si>
  <si>
    <t>no</t>
  </si>
  <si>
    <t>money</t>
  </si>
  <si>
    <t>US Dollar</t>
  </si>
  <si>
    <t>UK Pound</t>
  </si>
  <si>
    <t>Swedish Krona</t>
  </si>
  <si>
    <t>Swiss Franc</t>
  </si>
  <si>
    <t>Japanese Yen</t>
  </si>
  <si>
    <t>Australian Dollar</t>
  </si>
  <si>
    <t>European Union Euro</t>
  </si>
  <si>
    <t>Singapore Dollar</t>
  </si>
  <si>
    <t>Norwegian Krone</t>
  </si>
  <si>
    <t>B0744B906</t>
  </si>
  <si>
    <t>B11HK3901</t>
  </si>
  <si>
    <t>B0SWJX907</t>
  </si>
  <si>
    <t>B1JB4K905</t>
  </si>
  <si>
    <t>B1Q3J3907</t>
  </si>
  <si>
    <t>B1WY23900</t>
  </si>
  <si>
    <t>B28YTC906</t>
  </si>
  <si>
    <t>B4R2R5908</t>
  </si>
  <si>
    <t>B61JC6908</t>
  </si>
  <si>
    <t>BWSW5D906</t>
  </si>
  <si>
    <t>'CHF</t>
  </si>
  <si>
    <t>SWISS FRANC</t>
  </si>
  <si>
    <t>'SEK</t>
  </si>
  <si>
    <t>SWEDISH KRONA</t>
  </si>
  <si>
    <t>'NOK</t>
  </si>
  <si>
    <t>NORWEGIAN KRONE</t>
  </si>
  <si>
    <t>'AUD</t>
  </si>
  <si>
    <t>AUSTRALIAN DOLLAR</t>
  </si>
  <si>
    <t>'EUR</t>
  </si>
  <si>
    <t>EURO CURRENCY</t>
  </si>
  <si>
    <t>'GBP</t>
  </si>
  <si>
    <t>POUND STERLING</t>
  </si>
  <si>
    <t>'SGD</t>
  </si>
  <si>
    <t>SINGAPORE DOLLAR</t>
  </si>
  <si>
    <t>'8611229F8</t>
  </si>
  <si>
    <t>STATE STREET BANK + TRUST CO</t>
  </si>
  <si>
    <t>'JPY</t>
  </si>
  <si>
    <t>JAPANESE YEN</t>
  </si>
  <si>
    <t>CAD</t>
  </si>
  <si>
    <t>USD</t>
  </si>
  <si>
    <t>GBP</t>
  </si>
  <si>
    <t>EUR</t>
  </si>
  <si>
    <t>JPY</t>
  </si>
  <si>
    <t>CHF</t>
  </si>
  <si>
    <t>AUD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</si>
</sst>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9">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65" fillId="0" borderId="0" xfId="0" applyFont="1"/>
    <xf numFmtId="4" fontId="65" fillId="0" borderId="0" xfId="0" applyNumberFormat="1" applyFont="1"/>
    <xf numFmtId="14" fontId="65" fillId="0" borderId="0" xfId="0" applyNumberFormat="1" applyFont="1"/>
    <xf numFmtId="49" fontId="0" fillId="0" borderId="0" xfId="0" applyNumberFormat="1"/>
    <xf numFmtId="0" fontId="0" fillId="0" borderId="0" xfId="0" applyAlignment="1">
      <alignment horizontal="left"/>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6" t="s">
        <v>3</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59"/>
      <c r="C8" s="159"/>
      <c r="D8" s="159"/>
      <c r="E8" s="159"/>
      <c r="F8" s="159"/>
      <c r="G8" s="159"/>
      <c r="H8" s="159"/>
      <c r="I8" s="159"/>
      <c r="J8" s="159"/>
      <c r="K8" s="159"/>
      <c r="L8" s="159"/>
      <c r="M8" s="159"/>
      <c r="N8" s="159"/>
      <c r="O8" s="159"/>
      <c r="P8" s="159"/>
    </row>
    <row r="9" spans="1:19" ht="15" customHeight="1">
      <c r="B9" s="317" t="s">
        <v>4</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5</v>
      </c>
      <c r="C11" s="317"/>
      <c r="D11" s="317"/>
      <c r="E11" s="317"/>
      <c r="F11" s="317"/>
      <c r="G11" s="317"/>
      <c r="H11" s="317"/>
      <c r="I11" s="317"/>
      <c r="J11" s="317"/>
      <c r="K11" s="317"/>
      <c r="L11" s="317"/>
      <c r="M11" s="317"/>
      <c r="N11" s="317"/>
      <c r="O11" s="317"/>
      <c r="P11" s="317"/>
      <c r="Q11" s="317"/>
    </row>
    <row r="12" spans="1:19" ht="13.5" customHeight="1">
      <c r="B12" s="317"/>
      <c r="C12" s="317"/>
      <c r="D12" s="317"/>
      <c r="E12" s="317"/>
      <c r="F12" s="317"/>
      <c r="G12" s="317"/>
      <c r="H12" s="317"/>
      <c r="I12" s="317"/>
      <c r="J12" s="317"/>
      <c r="K12" s="317"/>
      <c r="L12" s="317"/>
      <c r="M12" s="317"/>
      <c r="N12" s="317"/>
      <c r="O12" s="317"/>
      <c r="P12" s="317"/>
      <c r="Q12" s="317"/>
    </row>
    <row r="13" spans="1:19">
      <c r="C13" s="15"/>
    </row>
    <row r="14" spans="1:19">
      <c r="B14" s="315" t="s">
        <v>6</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6" t="s">
        <v>7</v>
      </c>
      <c r="C16" s="15"/>
    </row>
    <row r="17" spans="2:19">
      <c r="B17" s="16" t="s">
        <v>8</v>
      </c>
      <c r="C17" s="15"/>
    </row>
    <row r="18" spans="2:19" ht="8.25" customHeight="1">
      <c r="C18" s="15"/>
    </row>
    <row r="19" spans="2:19" s="247" customFormat="1" ht="15" customHeight="1">
      <c r="B19" s="318" t="s">
        <v>9</v>
      </c>
      <c r="C19" s="318"/>
      <c r="D19" s="318"/>
      <c r="E19" s="318"/>
      <c r="F19" s="318"/>
      <c r="G19" s="318"/>
      <c r="H19" s="318"/>
      <c r="I19" s="318"/>
      <c r="J19" s="318"/>
      <c r="K19" s="318"/>
      <c r="L19" s="318"/>
      <c r="M19" s="318"/>
      <c r="N19" s="318"/>
      <c r="O19" s="318"/>
      <c r="P19" s="318"/>
      <c r="Q19" s="318"/>
      <c r="R19" s="318"/>
      <c r="S19" s="318"/>
    </row>
    <row r="20" spans="2:19" s="247" customFormat="1" ht="37.5" customHeight="1">
      <c r="B20" s="318" t="s">
        <v>10</v>
      </c>
      <c r="C20" s="318"/>
      <c r="D20" s="318"/>
      <c r="E20" s="318"/>
      <c r="F20" s="318"/>
      <c r="G20" s="318"/>
      <c r="H20" s="318"/>
      <c r="I20" s="318"/>
      <c r="J20" s="318"/>
      <c r="K20" s="318"/>
      <c r="L20" s="318"/>
      <c r="M20" s="318"/>
      <c r="N20" s="318"/>
      <c r="O20" s="318"/>
      <c r="P20" s="318"/>
      <c r="Q20" s="318"/>
      <c r="R20" s="318"/>
      <c r="S20" s="318"/>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5" customFormat="1"/>
    <row r="450" spans="1:3" s="211" customFormat="1"/>
    <row r="451" spans="1:3" s="306"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zoomScale="70" zoomScaleNormal="70" workbookViewId="0">
      <pane ySplit="10" topLeftCell="A14"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228</v>
      </c>
      <c r="D2" s="234"/>
      <c r="E2" s="234"/>
      <c r="F2" s="234"/>
      <c r="G2" s="235" t="s">
        <v>101</v>
      </c>
      <c r="H2" s="236" t="s">
        <v>229</v>
      </c>
    </row>
    <row r="3" spans="1:8" ht="19.5" customHeight="1">
      <c r="A3" s="237" t="s">
        <v>102</v>
      </c>
      <c r="B3" s="238"/>
      <c r="C3" s="239" t="s">
        <v>230</v>
      </c>
      <c r="D3" s="234"/>
      <c r="E3" s="234"/>
      <c r="F3" s="234"/>
      <c r="G3" s="235" t="s">
        <v>103</v>
      </c>
      <c r="H3" s="236"/>
    </row>
    <row r="4" spans="1:8" ht="19.5" customHeight="1">
      <c r="A4" s="243" t="s">
        <v>104</v>
      </c>
      <c r="B4" s="240"/>
      <c r="C4" s="240" t="s">
        <v>105</v>
      </c>
      <c r="D4" s="234"/>
      <c r="E4" s="234"/>
      <c r="F4" s="234"/>
      <c r="G4" s="235" t="s">
        <v>106</v>
      </c>
      <c r="H4" s="236"/>
    </row>
    <row r="5" spans="1:8" ht="19.5" customHeight="1">
      <c r="A5" s="245" t="s">
        <v>107</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3">
        <f>Cash!C14</f>
        <v>1109265.4400000002</v>
      </c>
      <c r="D14" s="223">
        <f>Cash!D14</f>
        <v>1109265.4400000002</v>
      </c>
      <c r="E14" s="224">
        <f>C14-D14</f>
        <v>0</v>
      </c>
      <c r="F14" s="47"/>
      <c r="G14" s="38" t="s">
        <v>119</v>
      </c>
      <c r="H14" s="39"/>
    </row>
    <row r="15" spans="1:8" ht="19.5" customHeight="1">
      <c r="A15" s="30"/>
      <c r="B15" s="30"/>
      <c r="C15" s="225"/>
      <c r="D15" s="226"/>
      <c r="E15" s="225"/>
      <c r="F15" s="40"/>
      <c r="G15" s="42"/>
      <c r="H15" s="43"/>
    </row>
    <row r="16" spans="1:8" ht="19.5" customHeight="1">
      <c r="A16" s="44" t="s">
        <v>120</v>
      </c>
      <c r="B16" s="30"/>
      <c r="C16" s="225"/>
      <c r="D16" s="226"/>
      <c r="E16" s="225"/>
      <c r="F16" s="40"/>
      <c r="G16" s="42"/>
      <c r="H16" s="43"/>
    </row>
    <row r="17" spans="1:8" ht="15.75">
      <c r="A17" s="46"/>
      <c r="B17" s="36" t="s">
        <v>121</v>
      </c>
      <c r="C17" s="224">
        <f>Share_Cost_Mkt!D72</f>
        <v>1403953</v>
      </c>
      <c r="D17" s="227">
        <f>Share_Cost_Mkt!E72</f>
        <v>1400753</v>
      </c>
      <c r="E17" s="224">
        <f>C17-D17</f>
        <v>3200</v>
      </c>
      <c r="F17" s="47"/>
      <c r="G17" s="38" t="s">
        <v>122</v>
      </c>
      <c r="H17" s="39"/>
    </row>
    <row r="18" spans="1:8" ht="15.75">
      <c r="A18" s="46"/>
      <c r="B18" s="49" t="s">
        <v>123</v>
      </c>
      <c r="C18" s="224">
        <f>Share_Cost_Mkt!H72</f>
        <v>31714198.68</v>
      </c>
      <c r="D18" s="224">
        <f>Share_Cost_Mkt!I72</f>
        <v>31617929.139999997</v>
      </c>
      <c r="E18" s="224">
        <f>C18-D18</f>
        <v>96269.540000002831</v>
      </c>
      <c r="F18" s="47"/>
      <c r="G18" s="38" t="s">
        <v>122</v>
      </c>
      <c r="H18" s="39"/>
    </row>
    <row r="19" spans="1:8" ht="79.900000000000006" customHeight="1">
      <c r="A19" s="46"/>
      <c r="B19" s="49" t="s">
        <v>124</v>
      </c>
      <c r="C19" s="224">
        <f>Share_Cost_Mkt!P72</f>
        <v>31871184.18</v>
      </c>
      <c r="D19" s="224">
        <f>Share_Cost_Mkt!Q72</f>
        <v>31801147.899999999</v>
      </c>
      <c r="E19" s="224">
        <f>C19-D19</f>
        <v>70036.280000001192</v>
      </c>
      <c r="F19" s="47"/>
      <c r="G19" s="38" t="s">
        <v>122</v>
      </c>
      <c r="H19" s="39"/>
    </row>
    <row r="20" spans="1:8" ht="19.5" customHeight="1">
      <c r="A20" s="30"/>
      <c r="B20" s="30"/>
      <c r="C20" s="225"/>
      <c r="D20" s="225"/>
      <c r="E20" s="225"/>
      <c r="F20" s="40"/>
      <c r="G20" s="50"/>
      <c r="H20" s="241"/>
    </row>
    <row r="21" spans="1:8" ht="18.75" customHeight="1">
      <c r="A21" s="175" t="s">
        <v>125</v>
      </c>
      <c r="B21" s="51"/>
      <c r="C21" s="225"/>
      <c r="D21" s="225"/>
      <c r="E21" s="225"/>
      <c r="F21" s="45"/>
      <c r="G21" s="50"/>
      <c r="H21" s="241"/>
    </row>
    <row r="22" spans="1:8" ht="15.75">
      <c r="A22" s="46"/>
      <c r="B22" s="46" t="s">
        <v>126</v>
      </c>
      <c r="C22" s="224">
        <f>SUM(Open_Trades!D45)</f>
        <v>0</v>
      </c>
      <c r="D22" s="224">
        <f>SUM(Open_Trades!E45)</f>
        <v>0</v>
      </c>
      <c r="E22" s="224">
        <f t="shared" ref="E22:E27" si="0">C22-D22</f>
        <v>0</v>
      </c>
      <c r="F22" s="47"/>
      <c r="G22" s="38" t="s">
        <v>21</v>
      </c>
      <c r="H22" s="39"/>
    </row>
    <row r="23" spans="1:8" ht="15.75">
      <c r="A23" s="46"/>
      <c r="B23" s="46" t="s">
        <v>19</v>
      </c>
      <c r="C23" s="224">
        <f>SUM(INT_BNI_SSC)</f>
        <v>1565.99</v>
      </c>
      <c r="D23" s="224">
        <f>SUM(INT_BNI_IM)</f>
        <v>1565.99</v>
      </c>
      <c r="E23" s="224">
        <f t="shared" si="0"/>
        <v>0</v>
      </c>
      <c r="F23" s="47"/>
      <c r="G23" s="38" t="s">
        <v>19</v>
      </c>
      <c r="H23" s="39"/>
    </row>
    <row r="24" spans="1:8" ht="95.45" customHeight="1">
      <c r="A24" s="46"/>
      <c r="B24" s="46" t="s">
        <v>18</v>
      </c>
      <c r="C24" s="224">
        <f>SUM(Dividends!I40)</f>
        <v>55726.460000000006</v>
      </c>
      <c r="D24" s="224">
        <f>SUM(Dividends!J40)</f>
        <v>55726.460000000006</v>
      </c>
      <c r="E24" s="224">
        <f t="shared" si="0"/>
        <v>0</v>
      </c>
      <c r="F24" s="47"/>
      <c r="G24" s="38" t="s">
        <v>18</v>
      </c>
      <c r="H24" s="39"/>
    </row>
    <row r="25" spans="1:8" ht="15.75">
      <c r="A25" s="46"/>
      <c r="B25" s="46" t="s">
        <v>127</v>
      </c>
      <c r="C25" s="224">
        <f>Tax_Reclaims!J40</f>
        <v>21467.21</v>
      </c>
      <c r="D25" s="224">
        <f>SUM(Tax_Reclaims!M40)</f>
        <v>21467.21</v>
      </c>
      <c r="E25" s="224">
        <f t="shared" si="0"/>
        <v>0</v>
      </c>
      <c r="F25" s="37"/>
      <c r="G25" s="38" t="s">
        <v>20</v>
      </c>
      <c r="H25" s="39"/>
    </row>
    <row r="26" spans="1:8" ht="23.25" customHeight="1">
      <c r="A26" s="46"/>
      <c r="B26" s="49" t="s">
        <v>128</v>
      </c>
      <c r="C26" s="224">
        <f>SUM('Pending_FX '!B22)</f>
        <v>0</v>
      </c>
      <c r="D26" s="224">
        <f>SUM('Pending_FX '!C22)</f>
        <v>0</v>
      </c>
      <c r="E26" s="224">
        <f t="shared" si="0"/>
        <v>0</v>
      </c>
      <c r="F26" s="37"/>
      <c r="G26" s="38" t="s">
        <v>53</v>
      </c>
      <c r="H26" s="39"/>
    </row>
    <row r="27" spans="1:8" ht="15.75">
      <c r="A27" s="46"/>
      <c r="B27" s="229" t="s">
        <v>129</v>
      </c>
      <c r="C27" s="228"/>
      <c r="D27" s="228"/>
      <c r="E27" s="224">
        <f t="shared" si="0"/>
        <v>0</v>
      </c>
      <c r="F27" s="37"/>
      <c r="G27" s="38"/>
      <c r="H27" s="39"/>
    </row>
    <row r="28" spans="1:8" ht="19.5" customHeight="1">
      <c r="A28" s="30"/>
      <c r="B28" s="230" t="s">
        <v>130</v>
      </c>
      <c r="C28" s="225"/>
      <c r="D28" s="225"/>
      <c r="E28" s="225"/>
      <c r="F28" s="40"/>
      <c r="G28" s="50"/>
      <c r="H28" s="242"/>
    </row>
    <row r="29" spans="1:8" ht="18.75" customHeight="1">
      <c r="A29" s="44" t="s">
        <v>131</v>
      </c>
      <c r="B29" s="42"/>
      <c r="C29" s="225"/>
      <c r="D29" s="225"/>
      <c r="E29" s="225"/>
      <c r="F29" s="40"/>
      <c r="G29" s="52"/>
      <c r="H29" s="242"/>
    </row>
    <row r="30" spans="1:8" ht="15.75">
      <c r="A30" s="46"/>
      <c r="B30" s="231" t="s">
        <v>132</v>
      </c>
      <c r="C30" s="224">
        <f>SUM(Open_Trades!D19)</f>
        <v>99409.55</v>
      </c>
      <c r="D30" s="224">
        <f>SUM(Open_Trades!E19)</f>
        <v>99409.55</v>
      </c>
      <c r="E30" s="224">
        <f>C30-D30</f>
        <v>0</v>
      </c>
      <c r="F30" s="37"/>
      <c r="G30" s="38" t="s">
        <v>21</v>
      </c>
      <c r="H30" s="39"/>
    </row>
    <row r="31" spans="1:8" ht="18.75" customHeight="1">
      <c r="A31" s="46"/>
      <c r="B31" s="49" t="s">
        <v>133</v>
      </c>
      <c r="C31" s="224">
        <f>SUM('Pending_FX '!B11)</f>
        <v>0</v>
      </c>
      <c r="D31" s="224">
        <f>SUM('Pending_FX '!C11)</f>
        <v>0</v>
      </c>
      <c r="E31" s="224">
        <f t="shared" ref="E31:E39" si="1">C31-D31</f>
        <v>0</v>
      </c>
      <c r="F31" s="37"/>
      <c r="G31" s="38" t="s">
        <v>53</v>
      </c>
      <c r="H31" s="39"/>
    </row>
    <row r="32" spans="1:8" ht="15.75">
      <c r="A32" s="46"/>
      <c r="B32" s="229" t="s">
        <v>134</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135</v>
      </c>
      <c r="B34" s="229"/>
      <c r="C34" s="228"/>
      <c r="D34" s="228"/>
      <c r="E34" s="224"/>
      <c r="F34" s="37"/>
      <c r="G34" s="38"/>
      <c r="H34" s="48"/>
    </row>
    <row r="35" spans="1:8" ht="19.5" customHeight="1">
      <c r="A35" s="46"/>
      <c r="B35" s="229" t="s">
        <v>136</v>
      </c>
      <c r="C35" s="228">
        <f>SUM(Dividends!Q40,Tax_Reclaims!L40)</f>
        <v>-514.80000000000007</v>
      </c>
      <c r="D35" s="228">
        <f>SUM(Dividends!R40,Tax_Reclaims!O40)</f>
        <v>-514.80000000000007</v>
      </c>
      <c r="E35" s="224">
        <f t="shared" si="1"/>
        <v>0</v>
      </c>
      <c r="F35" s="37"/>
      <c r="G35" s="38" t="s">
        <v>137</v>
      </c>
      <c r="H35" s="39"/>
    </row>
    <row r="36" spans="1:8" ht="19.5" customHeight="1">
      <c r="A36" s="46"/>
      <c r="B36" s="229" t="s">
        <v>138</v>
      </c>
      <c r="C36" s="228">
        <f>SUM(Open_Trades!L19)</f>
        <v>0</v>
      </c>
      <c r="D36" s="228">
        <f>SUM(Open_Trades!M19)</f>
        <v>0</v>
      </c>
      <c r="E36" s="224">
        <f t="shared" si="1"/>
        <v>0</v>
      </c>
      <c r="F36" s="37"/>
      <c r="G36" s="38" t="s">
        <v>21</v>
      </c>
      <c r="H36" s="48"/>
    </row>
    <row r="37" spans="1:8" ht="19.5" customHeight="1">
      <c r="A37" s="46"/>
      <c r="B37" s="229" t="s">
        <v>139</v>
      </c>
      <c r="C37" s="228">
        <f>SUM(Open_Trades!L45)</f>
        <v>0</v>
      </c>
      <c r="D37" s="228">
        <f>SUM(Open_Trades!M45)</f>
        <v>0</v>
      </c>
      <c r="E37" s="224">
        <f t="shared" si="1"/>
        <v>0</v>
      </c>
      <c r="F37" s="37"/>
      <c r="G37" s="38" t="s">
        <v>21</v>
      </c>
      <c r="H37" s="48"/>
    </row>
    <row r="38" spans="1:8" ht="19.5" customHeight="1">
      <c r="A38" s="46"/>
      <c r="B38" s="229" t="s">
        <v>140</v>
      </c>
      <c r="C38" s="224">
        <f>'Pending_FX '!D25</f>
        <v>0</v>
      </c>
      <c r="D38" s="224">
        <f>'Pending_FX '!E25</f>
        <v>0</v>
      </c>
      <c r="E38" s="224">
        <f t="shared" si="1"/>
        <v>0</v>
      </c>
      <c r="F38" s="37"/>
      <c r="G38" s="38" t="s">
        <v>53</v>
      </c>
      <c r="H38" s="48"/>
    </row>
    <row r="39" spans="1:8" ht="19.5" customHeight="1">
      <c r="A39" s="46"/>
      <c r="B39" s="229" t="s">
        <v>141</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142</v>
      </c>
      <c r="C41" s="307">
        <f>C14+C19+C22+C23+C24+C25+C26+C27-C30-C31+C32+C35+C37+C36+C38+C39</f>
        <v>32959284.93</v>
      </c>
      <c r="D41" s="307">
        <f>D14+D19+D22+D23+D24+D25+D26+D27-D30-D31+D32+D35+D37+D36+D38+D39</f>
        <v>32889248.649999999</v>
      </c>
      <c r="E41" s="227">
        <f>C41-D41</f>
        <v>70036.280000001192</v>
      </c>
      <c r="F41" s="47">
        <f>E41/D41*10000</f>
        <v>21.294581930195964</v>
      </c>
      <c r="G41" s="38"/>
      <c r="H41" s="48"/>
    </row>
    <row r="42" spans="1:8" ht="20.25" customHeight="1">
      <c r="A42" s="46"/>
      <c r="B42" s="53" t="s">
        <v>143</v>
      </c>
      <c r="C42" s="46"/>
      <c r="D42" s="46"/>
      <c r="E42" s="54">
        <f>IF(ISERROR(E41/C41),0,E41/C41)</f>
        <v>2.1249332365294491E-3</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70" zoomScaleNormal="70" workbookViewId="0">
      <pane xSplit="3" ySplit="2" topLeftCell="D3" activePane="bottomRight" state="frozen"/>
      <selection pane="topRight" activeCell="G22" sqref="G22"/>
      <selection pane="bottomLeft" activeCell="G22" sqref="G22"/>
      <selection pane="bottomRight" activeCell="S16" sqref="S16"/>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0" t="s">
        <v>148</v>
      </c>
      <c r="E2" s="251" t="s">
        <v>149</v>
      </c>
      <c r="F2" s="252" t="s">
        <v>113</v>
      </c>
      <c r="G2" s="252" t="s">
        <v>150</v>
      </c>
      <c r="H2" s="253" t="s">
        <v>151</v>
      </c>
      <c r="I2" s="254" t="s">
        <v>152</v>
      </c>
      <c r="J2" s="252" t="s">
        <v>113</v>
      </c>
      <c r="K2" s="252" t="s">
        <v>150</v>
      </c>
      <c r="L2" s="250" t="s">
        <v>153</v>
      </c>
      <c r="M2" s="251" t="s">
        <v>154</v>
      </c>
      <c r="N2" s="252" t="s">
        <v>113</v>
      </c>
      <c r="O2" s="252" t="s">
        <v>150</v>
      </c>
      <c r="P2" s="250" t="s">
        <v>155</v>
      </c>
      <c r="Q2" s="251" t="s">
        <v>156</v>
      </c>
      <c r="R2" s="252" t="s">
        <v>113</v>
      </c>
      <c r="S2" s="252" t="s">
        <v>150</v>
      </c>
      <c r="T2" s="10" t="s">
        <v>157</v>
      </c>
    </row>
    <row r="3" spans="1:20" s="56" customFormat="1">
      <c r="A3"/>
      <c r="B3" s="314">
        <v>631512209</v>
      </c>
      <c r="C3" t="s">
        <v>231</v>
      </c>
      <c r="D3">
        <v>10750</v>
      </c>
      <c r="E3">
        <f>VLOOKUP(B3,Sheet1!$B$2:$D$76,3,FALSE)</f>
        <v>10750</v>
      </c>
      <c r="F3" s="252">
        <f t="shared" ref="F3:F66" si="0">D3-E3</f>
        <v>0</v>
      </c>
      <c r="G3" s="272">
        <f t="shared" ref="G3:G66" si="1">ROUND(F3/D3,10)</f>
        <v>0</v>
      </c>
      <c r="H3">
        <v>429552.08</v>
      </c>
      <c r="I3">
        <f>VLOOKUP(B3,Sheet1!$B$2:$E$76,4,FALSE)</f>
        <v>429552.08</v>
      </c>
      <c r="J3" s="252">
        <f t="shared" ref="J3:J66" si="2">H3-I3</f>
        <v>0</v>
      </c>
      <c r="K3" s="272">
        <f t="shared" ref="K3:K66" si="3">ROUND(J3/H3,10)</f>
        <v>0</v>
      </c>
      <c r="L3">
        <v>40.97</v>
      </c>
      <c r="M3">
        <v>39.85</v>
      </c>
      <c r="N3" s="252">
        <f t="shared" ref="N3:N66" si="4">L3-M3</f>
        <v>1.1199999999999974</v>
      </c>
      <c r="O3" s="272">
        <f t="shared" ref="O3:O66" si="5">ROUND(N3/L3,10)</f>
        <v>2.73370759E-2</v>
      </c>
      <c r="P3">
        <v>440427.5</v>
      </c>
      <c r="Q3">
        <v>428411.15</v>
      </c>
      <c r="R3" s="252">
        <f t="shared" ref="R3:R66" si="6">P3-Q3</f>
        <v>12016.349999999977</v>
      </c>
      <c r="S3" s="272">
        <f t="shared" ref="S3:S66" si="7">ROUND(R3/P3,10)</f>
        <v>2.7283378099999998E-2</v>
      </c>
      <c r="T3" s="10"/>
    </row>
    <row r="4" spans="1:20" s="56" customFormat="1">
      <c r="A4"/>
      <c r="B4" s="314">
        <v>375204</v>
      </c>
      <c r="C4" t="s">
        <v>232</v>
      </c>
      <c r="D4">
        <v>24700</v>
      </c>
      <c r="E4">
        <f>VLOOKUP(C4,Sheet1!$C$2:$D$76,2,FALSE)</f>
        <v>24700</v>
      </c>
      <c r="F4" s="252">
        <f t="shared" si="0"/>
        <v>0</v>
      </c>
      <c r="G4" s="272">
        <f t="shared" si="1"/>
        <v>0</v>
      </c>
      <c r="H4">
        <v>586121.27</v>
      </c>
      <c r="I4">
        <f>VLOOKUP(C4,Sheet1!$C$2:$E$76,3,FALSE)</f>
        <v>586121.27</v>
      </c>
      <c r="J4" s="252">
        <f t="shared" si="2"/>
        <v>0</v>
      </c>
      <c r="K4" s="272">
        <f t="shared" si="3"/>
        <v>0</v>
      </c>
      <c r="L4">
        <v>20.28</v>
      </c>
      <c r="M4">
        <f>VLOOKUP(C4,Sheet1!$C$2:$G$76,5,FALSE)</f>
        <v>20.28</v>
      </c>
      <c r="N4" s="252">
        <f t="shared" si="4"/>
        <v>0</v>
      </c>
      <c r="O4" s="272">
        <f t="shared" si="5"/>
        <v>0</v>
      </c>
      <c r="P4">
        <v>500916</v>
      </c>
      <c r="Q4">
        <f>VLOOKUP(C4,Sheet1!$C$2:$H$76,6,FALSE)</f>
        <v>500916</v>
      </c>
      <c r="R4" s="252">
        <f t="shared" si="6"/>
        <v>0</v>
      </c>
      <c r="S4" s="272">
        <f t="shared" si="7"/>
        <v>0</v>
      </c>
      <c r="T4" s="10"/>
    </row>
    <row r="5" spans="1:20" s="56" customFormat="1">
      <c r="A5"/>
      <c r="B5" s="314">
        <v>705015105</v>
      </c>
      <c r="C5" t="s">
        <v>233</v>
      </c>
      <c r="D5">
        <v>34400</v>
      </c>
      <c r="E5">
        <f>VLOOKUP(B5,Sheet1!$B$2:$D$76,3,FALSE)</f>
        <v>34400</v>
      </c>
      <c r="F5" s="252">
        <f t="shared" si="0"/>
        <v>0</v>
      </c>
      <c r="G5" s="272">
        <f t="shared" si="1"/>
        <v>0</v>
      </c>
      <c r="H5">
        <v>406010.8</v>
      </c>
      <c r="I5">
        <f>VLOOKUP(B5,Sheet1!$B$2:$E$76,4,FALSE)</f>
        <v>406010.8</v>
      </c>
      <c r="J5" s="252">
        <f t="shared" si="2"/>
        <v>0</v>
      </c>
      <c r="K5" s="272">
        <f t="shared" si="3"/>
        <v>0</v>
      </c>
      <c r="L5">
        <v>12.27</v>
      </c>
      <c r="M5">
        <f>VLOOKUP(B5,Sheet1!$B$2:$G$76,6,FALSE)</f>
        <v>12.27</v>
      </c>
      <c r="N5" s="252">
        <f t="shared" si="4"/>
        <v>0</v>
      </c>
      <c r="O5" s="272">
        <f t="shared" si="5"/>
        <v>0</v>
      </c>
      <c r="P5">
        <v>422088</v>
      </c>
      <c r="Q5">
        <f>VLOOKUP(B5,Sheet1!$B$2:$H$76,7,FALSE)</f>
        <v>422088</v>
      </c>
      <c r="R5" s="252">
        <f t="shared" si="6"/>
        <v>0</v>
      </c>
      <c r="S5" s="272">
        <f t="shared" si="7"/>
        <v>0</v>
      </c>
      <c r="T5" s="10"/>
    </row>
    <row r="6" spans="1:20" s="56" customFormat="1">
      <c r="A6"/>
      <c r="B6" s="314">
        <v>599933900</v>
      </c>
      <c r="C6" t="s">
        <v>234</v>
      </c>
      <c r="D6">
        <v>3050</v>
      </c>
      <c r="E6">
        <v>3050</v>
      </c>
      <c r="F6" s="252">
        <f t="shared" si="0"/>
        <v>0</v>
      </c>
      <c r="G6" s="272">
        <f t="shared" si="1"/>
        <v>0</v>
      </c>
      <c r="H6">
        <v>546282.9</v>
      </c>
      <c r="I6">
        <v>546282.9</v>
      </c>
      <c r="J6" s="252">
        <f t="shared" si="2"/>
        <v>0</v>
      </c>
      <c r="K6" s="272">
        <f t="shared" si="3"/>
        <v>0</v>
      </c>
      <c r="L6">
        <v>165.53498300000001</v>
      </c>
      <c r="M6">
        <v>165.53</v>
      </c>
      <c r="N6" s="252">
        <f t="shared" si="4"/>
        <v>4.9830000000099517E-3</v>
      </c>
      <c r="O6" s="272">
        <f t="shared" si="5"/>
        <v>3.0102400000000002E-5</v>
      </c>
      <c r="P6">
        <v>504881.7</v>
      </c>
      <c r="Q6">
        <v>504881.7</v>
      </c>
      <c r="R6" s="252">
        <f t="shared" si="6"/>
        <v>0</v>
      </c>
      <c r="S6" s="272">
        <f t="shared" si="7"/>
        <v>0</v>
      </c>
      <c r="T6" s="10"/>
    </row>
    <row r="7" spans="1:20" s="56" customFormat="1">
      <c r="A7"/>
      <c r="B7" s="314" t="s">
        <v>358</v>
      </c>
      <c r="C7" t="s">
        <v>235</v>
      </c>
      <c r="D7">
        <v>10500</v>
      </c>
      <c r="E7">
        <f>VLOOKUP(B7,Sheet1!$B$2:$D$76,3,FALSE)</f>
        <v>10500</v>
      </c>
      <c r="F7" s="252">
        <f t="shared" si="0"/>
        <v>0</v>
      </c>
      <c r="G7" s="272">
        <f t="shared" si="1"/>
        <v>0</v>
      </c>
      <c r="H7">
        <v>567273.38</v>
      </c>
      <c r="I7">
        <f>VLOOKUP(B7,Sheet1!$B$2:$E$76,4,FALSE)</f>
        <v>567273.38</v>
      </c>
      <c r="J7" s="252">
        <f t="shared" si="2"/>
        <v>0</v>
      </c>
      <c r="K7" s="272">
        <f t="shared" si="3"/>
        <v>0</v>
      </c>
      <c r="L7">
        <v>63.82</v>
      </c>
      <c r="M7">
        <f>VLOOKUP(B7,Sheet1!$B$2:$G$76,6,FALSE)</f>
        <v>63.82</v>
      </c>
      <c r="N7" s="252">
        <f t="shared" si="4"/>
        <v>0</v>
      </c>
      <c r="O7" s="272">
        <f t="shared" si="5"/>
        <v>0</v>
      </c>
      <c r="P7">
        <v>670110</v>
      </c>
      <c r="Q7">
        <f>VLOOKUP(B7,Sheet1!$B$2:$H$76,7,FALSE)</f>
        <v>670110</v>
      </c>
      <c r="R7" s="252">
        <f t="shared" si="6"/>
        <v>0</v>
      </c>
      <c r="S7" s="272">
        <f t="shared" si="7"/>
        <v>0</v>
      </c>
      <c r="T7" s="10"/>
    </row>
    <row r="8" spans="1:20" s="56" customFormat="1">
      <c r="A8"/>
      <c r="B8" s="314">
        <v>403187909</v>
      </c>
      <c r="C8" t="s">
        <v>236</v>
      </c>
      <c r="D8">
        <v>24095</v>
      </c>
      <c r="E8">
        <f>VLOOKUP(C8,Sheet1!$C$2:$D$76,2,FALSE)</f>
        <v>24095</v>
      </c>
      <c r="F8" s="252">
        <f t="shared" si="0"/>
        <v>0</v>
      </c>
      <c r="G8" s="272">
        <f t="shared" si="1"/>
        <v>0</v>
      </c>
      <c r="H8">
        <v>474000.32</v>
      </c>
      <c r="I8">
        <f>VLOOKUP(C8,Sheet1!$C$2:$E$76,3,FALSE)</f>
        <v>474000.32</v>
      </c>
      <c r="J8" s="252">
        <f t="shared" si="2"/>
        <v>0</v>
      </c>
      <c r="K8" s="272">
        <f t="shared" si="3"/>
        <v>0</v>
      </c>
      <c r="L8">
        <v>21.257998000000001</v>
      </c>
      <c r="M8">
        <f>VLOOKUP(C8,Sheet1!$C$2:$G$76,5,FALSE)</f>
        <v>21.26</v>
      </c>
      <c r="N8" s="252">
        <f t="shared" si="4"/>
        <v>-2.0020000000009475E-3</v>
      </c>
      <c r="O8" s="272">
        <f t="shared" si="5"/>
        <v>-9.4176299999999995E-5</v>
      </c>
      <c r="P8">
        <v>512211.47</v>
      </c>
      <c r="Q8">
        <f>VLOOKUP(C8,Sheet1!$C$2:$H$76,6,FALSE)</f>
        <v>512211.46</v>
      </c>
      <c r="R8" s="252">
        <f t="shared" si="6"/>
        <v>9.9999999511055648E-3</v>
      </c>
      <c r="S8" s="272">
        <f t="shared" si="7"/>
        <v>1.9499999999999999E-8</v>
      </c>
      <c r="T8" s="10"/>
    </row>
    <row r="9" spans="1:20" s="56" customFormat="1">
      <c r="A9"/>
      <c r="B9" s="314">
        <v>878742204</v>
      </c>
      <c r="C9" t="s">
        <v>237</v>
      </c>
      <c r="D9">
        <v>15100</v>
      </c>
      <c r="E9">
        <f>VLOOKUP(B9,Sheet1!$B$2:$D$76,3,FALSE)</f>
        <v>15100</v>
      </c>
      <c r="F9" s="252">
        <f t="shared" si="0"/>
        <v>0</v>
      </c>
      <c r="G9" s="272">
        <f t="shared" si="1"/>
        <v>0</v>
      </c>
      <c r="H9">
        <v>342989.47</v>
      </c>
      <c r="I9">
        <f>VLOOKUP(B9,Sheet1!$B$2:$E$76,4,FALSE)</f>
        <v>342989.47</v>
      </c>
      <c r="J9" s="252">
        <f t="shared" si="2"/>
        <v>0</v>
      </c>
      <c r="K9" s="272">
        <f t="shared" si="3"/>
        <v>0</v>
      </c>
      <c r="L9">
        <v>20.3</v>
      </c>
      <c r="M9">
        <f>VLOOKUP(B9,Sheet1!$B$2:$G$76,6,FALSE)</f>
        <v>20.3</v>
      </c>
      <c r="N9" s="252">
        <f t="shared" si="4"/>
        <v>0</v>
      </c>
      <c r="O9" s="272">
        <f t="shared" si="5"/>
        <v>0</v>
      </c>
      <c r="P9">
        <v>306530</v>
      </c>
      <c r="Q9">
        <f>VLOOKUP(B9,Sheet1!$B$2:$H$76,7,FALSE)</f>
        <v>306530</v>
      </c>
      <c r="R9" s="252">
        <f t="shared" si="6"/>
        <v>0</v>
      </c>
      <c r="S9" s="272">
        <f t="shared" si="7"/>
        <v>0</v>
      </c>
      <c r="T9" s="10"/>
    </row>
    <row r="10" spans="1:20" s="56" customFormat="1">
      <c r="A10"/>
      <c r="B10" s="314">
        <v>124765108</v>
      </c>
      <c r="C10" t="s">
        <v>239</v>
      </c>
      <c r="D10">
        <v>30350</v>
      </c>
      <c r="E10">
        <f>VLOOKUP(B10,Sheet1!$B$2:$D$76,3,FALSE)</f>
        <v>30350</v>
      </c>
      <c r="F10" s="252">
        <f t="shared" si="0"/>
        <v>0</v>
      </c>
      <c r="G10" s="272">
        <f t="shared" si="1"/>
        <v>0</v>
      </c>
      <c r="H10">
        <v>530185.55000000005</v>
      </c>
      <c r="I10">
        <f>VLOOKUP(B10,Sheet1!$B$2:$E$76,4,FALSE)</f>
        <v>530185.55000000005</v>
      </c>
      <c r="J10" s="252">
        <f t="shared" si="2"/>
        <v>0</v>
      </c>
      <c r="K10" s="272">
        <f t="shared" si="3"/>
        <v>0</v>
      </c>
      <c r="L10">
        <v>20.29</v>
      </c>
      <c r="M10">
        <f>VLOOKUP(B10,Sheet1!$B$2:$G$76,6,FALSE)</f>
        <v>20.29</v>
      </c>
      <c r="N10" s="252">
        <f t="shared" si="4"/>
        <v>0</v>
      </c>
      <c r="O10" s="272">
        <f t="shared" si="5"/>
        <v>0</v>
      </c>
      <c r="P10">
        <v>615801.5</v>
      </c>
      <c r="Q10">
        <f>VLOOKUP(B10,Sheet1!$B$2:$H$76,7,FALSE)</f>
        <v>615801.5</v>
      </c>
      <c r="R10" s="252">
        <f t="shared" si="6"/>
        <v>0</v>
      </c>
      <c r="S10" s="272">
        <f t="shared" si="7"/>
        <v>0</v>
      </c>
      <c r="T10" s="10"/>
    </row>
    <row r="11" spans="1:20" s="56" customFormat="1">
      <c r="A11"/>
      <c r="B11" s="314" t="s">
        <v>346</v>
      </c>
      <c r="C11" t="s">
        <v>240</v>
      </c>
      <c r="D11">
        <v>2217</v>
      </c>
      <c r="E11">
        <f>VLOOKUP(B11,Sheet1!$B$2:$D$76,3,FALSE)</f>
        <v>2217</v>
      </c>
      <c r="F11" s="252">
        <f t="shared" si="0"/>
        <v>0</v>
      </c>
      <c r="G11" s="272">
        <f t="shared" si="1"/>
        <v>0</v>
      </c>
      <c r="H11">
        <v>14646.85</v>
      </c>
      <c r="I11">
        <f>VLOOKUP(B11,Sheet1!$B$2:$E$76,4,FALSE)</f>
        <v>14646.85</v>
      </c>
      <c r="J11" s="252">
        <f t="shared" si="2"/>
        <v>0</v>
      </c>
      <c r="K11" s="272">
        <f t="shared" si="3"/>
        <v>0</v>
      </c>
      <c r="L11">
        <v>4.76</v>
      </c>
      <c r="M11">
        <f>VLOOKUP(B11,Sheet1!$B$2:$G$76,6,FALSE)</f>
        <v>4.76</v>
      </c>
      <c r="N11" s="252">
        <f t="shared" si="4"/>
        <v>0</v>
      </c>
      <c r="O11" s="272">
        <f t="shared" si="5"/>
        <v>0</v>
      </c>
      <c r="P11">
        <v>10552.92</v>
      </c>
      <c r="Q11">
        <f>VLOOKUP(B11,Sheet1!$B$2:$H$76,7,FALSE)</f>
        <v>10552.92</v>
      </c>
      <c r="R11" s="252">
        <f t="shared" si="6"/>
        <v>0</v>
      </c>
      <c r="S11" s="272">
        <f t="shared" si="7"/>
        <v>0</v>
      </c>
      <c r="T11" s="10"/>
    </row>
    <row r="12" spans="1:20" s="56" customFormat="1">
      <c r="A12"/>
      <c r="B12" s="314">
        <v>683715106</v>
      </c>
      <c r="C12" t="s">
        <v>242</v>
      </c>
      <c r="D12">
        <v>12400</v>
      </c>
      <c r="E12">
        <f>VLOOKUP(B12,Sheet1!$B$2:$D$76,3,FALSE)</f>
        <v>12400</v>
      </c>
      <c r="F12" s="252">
        <f t="shared" si="0"/>
        <v>0</v>
      </c>
      <c r="G12" s="272">
        <f t="shared" si="1"/>
        <v>0</v>
      </c>
      <c r="H12">
        <v>433703.8</v>
      </c>
      <c r="I12">
        <f>VLOOKUP(B12,Sheet1!$B$2:$E$76,4,FALSE)</f>
        <v>433703.8</v>
      </c>
      <c r="J12" s="252">
        <f t="shared" si="2"/>
        <v>0</v>
      </c>
      <c r="K12" s="272">
        <f t="shared" si="3"/>
        <v>0</v>
      </c>
      <c r="L12">
        <v>34.31</v>
      </c>
      <c r="M12">
        <f>VLOOKUP(B12,Sheet1!$B$2:$G$76,6,FALSE)</f>
        <v>34.31</v>
      </c>
      <c r="N12" s="252">
        <f t="shared" si="4"/>
        <v>0</v>
      </c>
      <c r="O12" s="272">
        <f t="shared" si="5"/>
        <v>0</v>
      </c>
      <c r="P12">
        <v>425444</v>
      </c>
      <c r="Q12">
        <f>VLOOKUP(B12,Sheet1!$B$2:$H$76,7,FALSE)</f>
        <v>425444</v>
      </c>
      <c r="R12" s="252">
        <f t="shared" si="6"/>
        <v>0</v>
      </c>
      <c r="S12" s="272">
        <f t="shared" si="7"/>
        <v>0</v>
      </c>
      <c r="T12" s="10"/>
    </row>
    <row r="13" spans="1:20" s="56" customFormat="1">
      <c r="A13"/>
      <c r="B13" s="314">
        <v>26349902</v>
      </c>
      <c r="C13" t="s">
        <v>244</v>
      </c>
      <c r="D13">
        <v>69440</v>
      </c>
      <c r="E13">
        <f>VLOOKUP(C13,Sheet1!$C$2:$D$76,2,FALSE)</f>
        <v>69440</v>
      </c>
      <c r="F13" s="252">
        <f t="shared" si="0"/>
        <v>0</v>
      </c>
      <c r="G13" s="272">
        <f t="shared" si="1"/>
        <v>0</v>
      </c>
      <c r="H13">
        <v>564070.49</v>
      </c>
      <c r="I13">
        <f>VLOOKUP(C13,Sheet1!$C$2:$E$76,3,FALSE)</f>
        <v>564070.49</v>
      </c>
      <c r="J13" s="252">
        <f t="shared" si="2"/>
        <v>0</v>
      </c>
      <c r="K13" s="272">
        <f t="shared" si="3"/>
        <v>0</v>
      </c>
      <c r="L13">
        <v>6.2685009999999997</v>
      </c>
      <c r="M13">
        <f>VLOOKUP(C13,Sheet1!$C$2:$G$76,5,FALSE)</f>
        <v>6.27</v>
      </c>
      <c r="N13" s="252">
        <f t="shared" si="4"/>
        <v>-1.4989999999999171E-3</v>
      </c>
      <c r="O13" s="272">
        <f t="shared" si="5"/>
        <v>-2.3913210000000001E-4</v>
      </c>
      <c r="P13">
        <v>435284.68</v>
      </c>
      <c r="Q13">
        <f>VLOOKUP(C13,Sheet1!$C$2:$H$76,6,FALSE)</f>
        <v>435284.68</v>
      </c>
      <c r="R13" s="252">
        <f t="shared" si="6"/>
        <v>0</v>
      </c>
      <c r="S13" s="272">
        <f t="shared" si="7"/>
        <v>0</v>
      </c>
      <c r="T13" s="10"/>
    </row>
    <row r="14" spans="1:20" s="56" customFormat="1">
      <c r="A14"/>
      <c r="B14" s="314">
        <v>403197908</v>
      </c>
      <c r="C14" t="s">
        <v>246</v>
      </c>
      <c r="D14">
        <v>2330</v>
      </c>
      <c r="E14">
        <f>VLOOKUP(C14,Sheet1!$C$2:$D$76,2,FALSE)</f>
        <v>2330</v>
      </c>
      <c r="F14" s="252">
        <f t="shared" si="0"/>
        <v>0</v>
      </c>
      <c r="G14" s="272">
        <f t="shared" si="1"/>
        <v>0</v>
      </c>
      <c r="H14">
        <v>482977.98</v>
      </c>
      <c r="I14">
        <f>VLOOKUP(C14,Sheet1!$C$2:$E$76,3,FALSE)</f>
        <v>482977.98</v>
      </c>
      <c r="J14" s="252">
        <f t="shared" si="2"/>
        <v>0</v>
      </c>
      <c r="K14" s="272">
        <f t="shared" si="3"/>
        <v>0</v>
      </c>
      <c r="L14">
        <v>220.562343</v>
      </c>
      <c r="M14">
        <f>VLOOKUP(C14,Sheet1!$C$2:$G$76,5,FALSE)</f>
        <v>220.56</v>
      </c>
      <c r="N14" s="252">
        <f t="shared" si="4"/>
        <v>2.3429999999962092E-3</v>
      </c>
      <c r="O14" s="272">
        <f t="shared" si="5"/>
        <v>1.0622799999999999E-5</v>
      </c>
      <c r="P14">
        <v>513910.26</v>
      </c>
      <c r="Q14">
        <f>VLOOKUP(C14,Sheet1!$C$2:$H$76,6,FALSE)</f>
        <v>513910.26</v>
      </c>
      <c r="R14" s="252">
        <f t="shared" si="6"/>
        <v>0</v>
      </c>
      <c r="S14" s="272">
        <f t="shared" si="7"/>
        <v>0</v>
      </c>
      <c r="T14" s="10"/>
    </row>
    <row r="15" spans="1:20" s="56" customFormat="1">
      <c r="A15"/>
      <c r="B15" s="314">
        <v>474184900</v>
      </c>
      <c r="C15" t="s">
        <v>248</v>
      </c>
      <c r="D15">
        <v>5099</v>
      </c>
      <c r="E15">
        <f>VLOOKUP(C15,Sheet1!$C$2:$D$76,2,FALSE)</f>
        <v>5099</v>
      </c>
      <c r="F15" s="252">
        <f t="shared" si="0"/>
        <v>0</v>
      </c>
      <c r="G15" s="272">
        <f t="shared" si="1"/>
        <v>0</v>
      </c>
      <c r="H15">
        <v>549015.56000000006</v>
      </c>
      <c r="I15">
        <f>VLOOKUP(C15,Sheet1!$C$2:$E$76,3,FALSE)</f>
        <v>549015.56000000006</v>
      </c>
      <c r="J15" s="252">
        <f t="shared" si="2"/>
        <v>0</v>
      </c>
      <c r="K15" s="272">
        <f t="shared" si="3"/>
        <v>0</v>
      </c>
      <c r="L15">
        <v>110.235882</v>
      </c>
      <c r="M15">
        <f>VLOOKUP(C15,Sheet1!$C$2:$G$76,5,FALSE)</f>
        <v>110.24</v>
      </c>
      <c r="N15" s="252">
        <f t="shared" si="4"/>
        <v>-4.1179999999911843E-3</v>
      </c>
      <c r="O15" s="272">
        <f t="shared" si="5"/>
        <v>-3.73563E-5</v>
      </c>
      <c r="P15">
        <v>562092.76</v>
      </c>
      <c r="Q15">
        <f>VLOOKUP(C15,Sheet1!$C$2:$H$76,6,FALSE)</f>
        <v>562092.76</v>
      </c>
      <c r="R15" s="252">
        <f t="shared" si="6"/>
        <v>0</v>
      </c>
      <c r="S15" s="272">
        <f t="shared" si="7"/>
        <v>0</v>
      </c>
      <c r="T15" s="10"/>
    </row>
    <row r="16" spans="1:20" s="56" customFormat="1">
      <c r="A16"/>
      <c r="B16" s="314">
        <v>484652904</v>
      </c>
      <c r="C16" t="s">
        <v>249</v>
      </c>
      <c r="D16">
        <v>13189</v>
      </c>
      <c r="E16">
        <v>13189</v>
      </c>
      <c r="F16" s="252">
        <f t="shared" si="0"/>
        <v>0</v>
      </c>
      <c r="G16" s="272">
        <f t="shared" si="1"/>
        <v>0</v>
      </c>
      <c r="H16">
        <v>298248.34000000003</v>
      </c>
      <c r="I16">
        <v>298248.34000000003</v>
      </c>
      <c r="J16" s="252">
        <f t="shared" si="2"/>
        <v>0</v>
      </c>
      <c r="K16" s="272">
        <f t="shared" si="3"/>
        <v>0</v>
      </c>
      <c r="L16">
        <v>23.238949000000002</v>
      </c>
      <c r="M16">
        <v>23.24</v>
      </c>
      <c r="N16" s="252">
        <f t="shared" si="4"/>
        <v>-1.0509999999968045E-3</v>
      </c>
      <c r="O16" s="272">
        <f t="shared" si="5"/>
        <v>-4.5225800000000003E-5</v>
      </c>
      <c r="P16">
        <v>306498.5</v>
      </c>
      <c r="Q16">
        <v>306498.5</v>
      </c>
      <c r="R16" s="252">
        <f t="shared" si="6"/>
        <v>0</v>
      </c>
      <c r="S16" s="272">
        <f t="shared" si="7"/>
        <v>0</v>
      </c>
      <c r="T16" s="10"/>
    </row>
    <row r="17" spans="1:20" s="56" customFormat="1">
      <c r="A17"/>
      <c r="B17" s="314">
        <v>533004909</v>
      </c>
      <c r="C17" t="s">
        <v>251</v>
      </c>
      <c r="D17">
        <v>6807</v>
      </c>
      <c r="E17">
        <v>6807</v>
      </c>
      <c r="F17" s="252">
        <f t="shared" si="0"/>
        <v>0</v>
      </c>
      <c r="G17" s="272">
        <f t="shared" si="1"/>
        <v>0</v>
      </c>
      <c r="H17">
        <v>712281.01</v>
      </c>
      <c r="I17">
        <v>712280.98</v>
      </c>
      <c r="J17" s="252">
        <f t="shared" si="2"/>
        <v>3.0000000027939677E-2</v>
      </c>
      <c r="K17" s="272">
        <f t="shared" si="3"/>
        <v>4.21E-8</v>
      </c>
      <c r="L17">
        <v>120.018524</v>
      </c>
      <c r="M17">
        <v>120.02</v>
      </c>
      <c r="N17" s="252">
        <f t="shared" si="4"/>
        <v>-1.4759999999967022E-3</v>
      </c>
      <c r="O17" s="272">
        <f t="shared" si="5"/>
        <v>-1.22981E-5</v>
      </c>
      <c r="P17">
        <v>816966.09</v>
      </c>
      <c r="Q17">
        <v>816966.09</v>
      </c>
      <c r="R17" s="252">
        <f t="shared" si="6"/>
        <v>0</v>
      </c>
      <c r="S17" s="272">
        <f t="shared" si="7"/>
        <v>0</v>
      </c>
      <c r="T17" s="10"/>
    </row>
    <row r="18" spans="1:20" s="56" customFormat="1">
      <c r="A18"/>
      <c r="B18" s="314">
        <v>545831901</v>
      </c>
      <c r="C18" t="s">
        <v>253</v>
      </c>
      <c r="D18">
        <v>6185</v>
      </c>
      <c r="E18">
        <f>VLOOKUP(C18,Sheet1!$C$2:$D$76,2,FALSE)</f>
        <v>6185</v>
      </c>
      <c r="F18" s="252">
        <f t="shared" si="0"/>
        <v>0</v>
      </c>
      <c r="G18" s="272">
        <f t="shared" si="1"/>
        <v>0</v>
      </c>
      <c r="H18">
        <v>538929.36</v>
      </c>
      <c r="I18">
        <f>VLOOKUP(C18,Sheet1!$C$2:$E$76,3,FALSE)</f>
        <v>538929.35</v>
      </c>
      <c r="J18" s="252">
        <f t="shared" si="2"/>
        <v>1.0000000009313226E-2</v>
      </c>
      <c r="K18" s="272">
        <f t="shared" si="3"/>
        <v>1.8600000000000001E-8</v>
      </c>
      <c r="L18">
        <v>83.899742000000003</v>
      </c>
      <c r="M18">
        <f>VLOOKUP(C18,Sheet1!$C$2:$G$76,5,FALSE)</f>
        <v>83.9</v>
      </c>
      <c r="N18" s="252">
        <f t="shared" si="4"/>
        <v>-2.5800000000231194E-4</v>
      </c>
      <c r="O18" s="272">
        <f t="shared" si="5"/>
        <v>-3.0751E-6</v>
      </c>
      <c r="P18">
        <v>518919.9</v>
      </c>
      <c r="Q18">
        <f>VLOOKUP(C18,Sheet1!$C$2:$H$76,6,FALSE)</f>
        <v>518919.9</v>
      </c>
      <c r="R18" s="252">
        <f t="shared" si="6"/>
        <v>0</v>
      </c>
      <c r="S18" s="272">
        <f t="shared" si="7"/>
        <v>0</v>
      </c>
      <c r="T18" s="10"/>
    </row>
    <row r="19" spans="1:20" s="56" customFormat="1">
      <c r="A19"/>
      <c r="B19" s="314">
        <v>573252905</v>
      </c>
      <c r="C19" t="s">
        <v>254</v>
      </c>
      <c r="D19">
        <v>43761</v>
      </c>
      <c r="E19">
        <f>VLOOKUP(C19,Sheet1!$C$2:$D$76,2,FALSE)</f>
        <v>43761</v>
      </c>
      <c r="F19" s="252">
        <f t="shared" si="0"/>
        <v>0</v>
      </c>
      <c r="G19" s="272">
        <f t="shared" si="1"/>
        <v>0</v>
      </c>
      <c r="H19">
        <v>470067.89</v>
      </c>
      <c r="I19">
        <f>VLOOKUP(C19,Sheet1!$C$2:$E$76,3,FALSE)</f>
        <v>470067.89</v>
      </c>
      <c r="J19" s="252">
        <f t="shared" si="2"/>
        <v>0</v>
      </c>
      <c r="K19" s="272">
        <f t="shared" si="3"/>
        <v>0</v>
      </c>
      <c r="L19">
        <v>8.9764800000000005</v>
      </c>
      <c r="M19">
        <f>VLOOKUP(C19,Sheet1!$C$2:$G$76,5,FALSE)</f>
        <v>8.98</v>
      </c>
      <c r="N19" s="252">
        <f t="shared" si="4"/>
        <v>-3.5199999999999676E-3</v>
      </c>
      <c r="O19" s="272">
        <f t="shared" si="5"/>
        <v>-3.9213589999999998E-4</v>
      </c>
      <c r="P19">
        <v>392819.73</v>
      </c>
      <c r="Q19">
        <f>VLOOKUP(C19,Sheet1!$C$2:$H$76,6,FALSE)</f>
        <v>392819.73</v>
      </c>
      <c r="R19" s="252">
        <f t="shared" si="6"/>
        <v>0</v>
      </c>
      <c r="S19" s="272">
        <f t="shared" si="7"/>
        <v>0</v>
      </c>
      <c r="T19" s="10"/>
    </row>
    <row r="20" spans="1:20" s="56" customFormat="1">
      <c r="A20"/>
      <c r="B20" s="314">
        <v>575035902</v>
      </c>
      <c r="C20" t="s">
        <v>256</v>
      </c>
      <c r="D20">
        <v>21421</v>
      </c>
      <c r="E20">
        <f>VLOOKUP(C20,Sheet1!$C$2:$D$76,2,FALSE)</f>
        <v>21421</v>
      </c>
      <c r="F20" s="252">
        <f t="shared" si="0"/>
        <v>0</v>
      </c>
      <c r="G20" s="272">
        <f t="shared" si="1"/>
        <v>0</v>
      </c>
      <c r="H20">
        <v>337639.67</v>
      </c>
      <c r="I20">
        <f>VLOOKUP(C20,Sheet1!$C$2:$E$76,3,FALSE)</f>
        <v>337639.67</v>
      </c>
      <c r="J20" s="252">
        <f t="shared" si="2"/>
        <v>0</v>
      </c>
      <c r="K20" s="272">
        <f t="shared" si="3"/>
        <v>0</v>
      </c>
      <c r="L20">
        <v>9.1293340000000001</v>
      </c>
      <c r="M20">
        <f>VLOOKUP(C20,Sheet1!$C$2:$G$76,5,FALSE)</f>
        <v>9.1300000000000008</v>
      </c>
      <c r="N20" s="252">
        <f t="shared" si="4"/>
        <v>-6.6600000000072157E-4</v>
      </c>
      <c r="O20" s="272">
        <f t="shared" si="5"/>
        <v>-7.2951699999999995E-5</v>
      </c>
      <c r="P20">
        <v>195559.45</v>
      </c>
      <c r="Q20">
        <f>VLOOKUP(C20,Sheet1!$C$2:$H$76,6,FALSE)</f>
        <v>195559.45</v>
      </c>
      <c r="R20" s="252">
        <f t="shared" si="6"/>
        <v>0</v>
      </c>
      <c r="S20" s="272">
        <f t="shared" si="7"/>
        <v>0</v>
      </c>
      <c r="T20" s="10"/>
    </row>
    <row r="21" spans="1:20" s="56" customFormat="1">
      <c r="A21"/>
      <c r="B21" s="314">
        <v>602150005</v>
      </c>
      <c r="C21" t="s">
        <v>257</v>
      </c>
      <c r="D21">
        <v>24800</v>
      </c>
      <c r="E21">
        <v>24800</v>
      </c>
      <c r="F21" s="252">
        <f t="shared" si="0"/>
        <v>0</v>
      </c>
      <c r="G21" s="272">
        <f t="shared" si="1"/>
        <v>0</v>
      </c>
      <c r="H21">
        <v>665098.80000000005</v>
      </c>
      <c r="I21">
        <v>665098.80000000005</v>
      </c>
      <c r="J21" s="252">
        <f t="shared" si="2"/>
        <v>0</v>
      </c>
      <c r="K21" s="272">
        <f t="shared" si="3"/>
        <v>0</v>
      </c>
      <c r="L21">
        <v>23.17041</v>
      </c>
      <c r="M21">
        <v>23.17</v>
      </c>
      <c r="N21" s="252">
        <f t="shared" si="4"/>
        <v>4.0999999999868919E-4</v>
      </c>
      <c r="O21" s="272">
        <f t="shared" si="5"/>
        <v>1.7694999999999999E-5</v>
      </c>
      <c r="P21">
        <v>574626.16</v>
      </c>
      <c r="Q21">
        <v>574626.16</v>
      </c>
      <c r="R21" s="252">
        <f t="shared" si="6"/>
        <v>0</v>
      </c>
      <c r="S21" s="272">
        <f t="shared" si="7"/>
        <v>0</v>
      </c>
      <c r="T21" s="10"/>
    </row>
    <row r="22" spans="1:20" s="56" customFormat="1">
      <c r="A22"/>
      <c r="B22" s="314">
        <v>605460005</v>
      </c>
      <c r="C22" t="s">
        <v>259</v>
      </c>
      <c r="D22">
        <v>32500</v>
      </c>
      <c r="E22">
        <v>32500</v>
      </c>
      <c r="F22" s="252">
        <f t="shared" si="0"/>
        <v>0</v>
      </c>
      <c r="G22" s="272">
        <f t="shared" si="1"/>
        <v>0</v>
      </c>
      <c r="H22">
        <v>365879.89</v>
      </c>
      <c r="I22">
        <v>365879.89</v>
      </c>
      <c r="J22" s="252">
        <f t="shared" si="2"/>
        <v>0</v>
      </c>
      <c r="K22" s="272">
        <f t="shared" si="3"/>
        <v>0</v>
      </c>
      <c r="L22">
        <v>10.946719999999999</v>
      </c>
      <c r="M22">
        <v>10.95</v>
      </c>
      <c r="N22" s="252">
        <f t="shared" si="4"/>
        <v>-3.2800000000001717E-3</v>
      </c>
      <c r="O22" s="272">
        <f t="shared" si="5"/>
        <v>-2.9963309999999998E-4</v>
      </c>
      <c r="P22">
        <v>355768.38</v>
      </c>
      <c r="Q22">
        <v>355768.38</v>
      </c>
      <c r="R22" s="252">
        <f t="shared" si="6"/>
        <v>0</v>
      </c>
      <c r="S22" s="272">
        <f t="shared" si="7"/>
        <v>0</v>
      </c>
      <c r="T22" s="10"/>
    </row>
    <row r="23" spans="1:20" s="56" customFormat="1">
      <c r="A23"/>
      <c r="B23" s="314">
        <v>606660009</v>
      </c>
      <c r="C23" t="s">
        <v>260</v>
      </c>
      <c r="D23">
        <v>45199</v>
      </c>
      <c r="E23">
        <v>45199</v>
      </c>
      <c r="F23" s="252">
        <f t="shared" si="0"/>
        <v>0</v>
      </c>
      <c r="G23" s="272">
        <f t="shared" si="1"/>
        <v>0</v>
      </c>
      <c r="H23">
        <v>511104.72</v>
      </c>
      <c r="I23">
        <v>511104.71</v>
      </c>
      <c r="J23" s="252">
        <f t="shared" si="2"/>
        <v>9.9999999511055648E-3</v>
      </c>
      <c r="K23" s="272">
        <f t="shared" si="3"/>
        <v>1.96E-8</v>
      </c>
      <c r="L23">
        <v>9.8072579999999991</v>
      </c>
      <c r="M23">
        <v>9.81</v>
      </c>
      <c r="N23" s="252">
        <f t="shared" si="4"/>
        <v>-2.7420000000013545E-3</v>
      </c>
      <c r="O23" s="272">
        <f t="shared" si="5"/>
        <v>-2.7958889999999998E-4</v>
      </c>
      <c r="P23">
        <v>443278.25</v>
      </c>
      <c r="Q23">
        <v>443278.25</v>
      </c>
      <c r="R23" s="252">
        <f t="shared" si="6"/>
        <v>0</v>
      </c>
      <c r="S23" s="272">
        <f t="shared" si="7"/>
        <v>0</v>
      </c>
      <c r="T23" s="10"/>
    </row>
    <row r="24" spans="1:20" s="56" customFormat="1">
      <c r="A24"/>
      <c r="B24" s="314">
        <v>618549901</v>
      </c>
      <c r="C24" t="s">
        <v>261</v>
      </c>
      <c r="D24">
        <v>2567</v>
      </c>
      <c r="E24">
        <f>VLOOKUP(C24,Sheet1!$C$2:$D$76,2,FALSE)</f>
        <v>2567</v>
      </c>
      <c r="F24" s="252">
        <f t="shared" si="0"/>
        <v>0</v>
      </c>
      <c r="G24" s="272">
        <f t="shared" si="1"/>
        <v>0</v>
      </c>
      <c r="H24">
        <v>261676.43</v>
      </c>
      <c r="I24">
        <f>VLOOKUP(C24,Sheet1!$C$2:$E$76,3,FALSE)</f>
        <v>261676.43</v>
      </c>
      <c r="J24" s="252">
        <f t="shared" si="2"/>
        <v>0</v>
      </c>
      <c r="K24" s="272">
        <f t="shared" si="3"/>
        <v>0</v>
      </c>
      <c r="L24">
        <v>129.54635400000001</v>
      </c>
      <c r="M24">
        <f>VLOOKUP(C24,Sheet1!$C$2:$G$76,5,FALSE)</f>
        <v>129.55000000000001</v>
      </c>
      <c r="N24" s="252">
        <f t="shared" si="4"/>
        <v>-3.6460000000033688E-3</v>
      </c>
      <c r="O24" s="272">
        <f t="shared" si="5"/>
        <v>-2.8144400000000001E-5</v>
      </c>
      <c r="P24">
        <v>332545.49</v>
      </c>
      <c r="Q24">
        <f>VLOOKUP(C24,Sheet1!$C$2:$H$76,6,FALSE)</f>
        <v>332545.49</v>
      </c>
      <c r="R24" s="252">
        <f t="shared" si="6"/>
        <v>0</v>
      </c>
      <c r="S24" s="272">
        <f t="shared" si="7"/>
        <v>0</v>
      </c>
      <c r="T24" s="10"/>
    </row>
    <row r="25" spans="1:20" s="56" customFormat="1">
      <c r="A25"/>
      <c r="B25" s="314">
        <v>649926003</v>
      </c>
      <c r="C25" t="s">
        <v>263</v>
      </c>
      <c r="D25">
        <v>5800</v>
      </c>
      <c r="E25">
        <f>VLOOKUP(C25,Sheet1!$C$2:$D$76,2,FALSE)</f>
        <v>5800</v>
      </c>
      <c r="F25" s="252">
        <f t="shared" si="0"/>
        <v>0</v>
      </c>
      <c r="G25" s="272">
        <f t="shared" si="1"/>
        <v>0</v>
      </c>
      <c r="H25">
        <v>322514.96000000002</v>
      </c>
      <c r="I25">
        <f>VLOOKUP(C25,Sheet1!$C$2:$E$76,3,FALSE)</f>
        <v>322514.96000000002</v>
      </c>
      <c r="J25" s="252">
        <f t="shared" si="2"/>
        <v>0</v>
      </c>
      <c r="K25" s="272">
        <f t="shared" si="3"/>
        <v>0</v>
      </c>
      <c r="L25">
        <v>53.940995000000001</v>
      </c>
      <c r="M25">
        <f>VLOOKUP(C25,Sheet1!$C$2:$G$76,5,FALSE)</f>
        <v>53.94</v>
      </c>
      <c r="N25" s="252">
        <f t="shared" si="4"/>
        <v>9.9500000000318778E-4</v>
      </c>
      <c r="O25" s="272">
        <f t="shared" si="5"/>
        <v>1.8446099999999999E-5</v>
      </c>
      <c r="P25">
        <v>312857.77</v>
      </c>
      <c r="Q25">
        <f>VLOOKUP(C25,Sheet1!$C$2:$H$76,6,FALSE)</f>
        <v>312857.77</v>
      </c>
      <c r="R25" s="252">
        <f t="shared" si="6"/>
        <v>0</v>
      </c>
      <c r="S25" s="272">
        <f t="shared" si="7"/>
        <v>0</v>
      </c>
      <c r="T25" s="10"/>
    </row>
    <row r="26" spans="1:20" s="56" customFormat="1">
      <c r="A26"/>
      <c r="B26" s="314">
        <v>655580009</v>
      </c>
      <c r="C26" t="s">
        <v>264</v>
      </c>
      <c r="D26">
        <v>8400</v>
      </c>
      <c r="E26">
        <v>8400</v>
      </c>
      <c r="F26" s="252">
        <f t="shared" si="0"/>
        <v>0</v>
      </c>
      <c r="G26" s="272">
        <f t="shared" si="1"/>
        <v>0</v>
      </c>
      <c r="H26">
        <v>332837.38</v>
      </c>
      <c r="I26">
        <v>332837.38</v>
      </c>
      <c r="J26" s="252">
        <f t="shared" si="2"/>
        <v>0</v>
      </c>
      <c r="K26" s="272">
        <f t="shared" si="3"/>
        <v>0</v>
      </c>
      <c r="L26">
        <v>39.233817999999999</v>
      </c>
      <c r="M26">
        <v>39.229999999999997</v>
      </c>
      <c r="N26" s="252">
        <f t="shared" si="4"/>
        <v>3.8180000000025416E-3</v>
      </c>
      <c r="O26" s="272">
        <f t="shared" si="5"/>
        <v>9.7313999999999997E-5</v>
      </c>
      <c r="P26">
        <v>329564.07</v>
      </c>
      <c r="Q26">
        <v>329564.07</v>
      </c>
      <c r="R26" s="252">
        <f t="shared" si="6"/>
        <v>0</v>
      </c>
      <c r="S26" s="272">
        <f t="shared" si="7"/>
        <v>0</v>
      </c>
      <c r="T26" s="10"/>
    </row>
    <row r="27" spans="1:20" s="56" customFormat="1">
      <c r="A27"/>
      <c r="B27" s="314">
        <v>664068004</v>
      </c>
      <c r="C27" t="s">
        <v>266</v>
      </c>
      <c r="D27">
        <v>5900</v>
      </c>
      <c r="E27">
        <v>5900</v>
      </c>
      <c r="F27" s="252">
        <f t="shared" si="0"/>
        <v>0</v>
      </c>
      <c r="G27" s="272">
        <f t="shared" si="1"/>
        <v>0</v>
      </c>
      <c r="H27">
        <v>644027.80000000005</v>
      </c>
      <c r="I27">
        <v>644027.80000000005</v>
      </c>
      <c r="J27" s="252">
        <f t="shared" si="2"/>
        <v>0</v>
      </c>
      <c r="K27" s="272">
        <f t="shared" si="3"/>
        <v>0</v>
      </c>
      <c r="L27">
        <v>133.15719899999999</v>
      </c>
      <c r="M27">
        <v>133.16</v>
      </c>
      <c r="N27" s="252">
        <f t="shared" si="4"/>
        <v>-2.8010000000051605E-3</v>
      </c>
      <c r="O27" s="272">
        <f t="shared" si="5"/>
        <v>-2.1035299999999998E-5</v>
      </c>
      <c r="P27">
        <v>785627.48</v>
      </c>
      <c r="Q27">
        <v>785627.48</v>
      </c>
      <c r="R27" s="252">
        <f t="shared" si="6"/>
        <v>0</v>
      </c>
      <c r="S27" s="272">
        <f t="shared" si="7"/>
        <v>0</v>
      </c>
      <c r="T27" s="10"/>
    </row>
    <row r="28" spans="1:20" s="56" customFormat="1">
      <c r="A28"/>
      <c r="B28" s="314">
        <v>664310000</v>
      </c>
      <c r="C28" t="s">
        <v>268</v>
      </c>
      <c r="D28">
        <v>59500</v>
      </c>
      <c r="E28">
        <f>VLOOKUP(C28,Sheet1!$C$2:$D$76,2,FALSE)</f>
        <v>59500</v>
      </c>
      <c r="F28" s="252">
        <f t="shared" si="0"/>
        <v>0</v>
      </c>
      <c r="G28" s="272">
        <f t="shared" si="1"/>
        <v>0</v>
      </c>
      <c r="H28">
        <v>333833.01</v>
      </c>
      <c r="I28">
        <f>VLOOKUP(C28,Sheet1!$C$2:$E$76,3,FALSE)</f>
        <v>333833.01</v>
      </c>
      <c r="J28" s="252">
        <f t="shared" si="2"/>
        <v>0</v>
      </c>
      <c r="K28" s="272">
        <f t="shared" si="3"/>
        <v>0</v>
      </c>
      <c r="L28">
        <v>4.5037430000000001</v>
      </c>
      <c r="M28">
        <f>VLOOKUP(C28,Sheet1!$C$2:$G$76,5,FALSE)</f>
        <v>4.5</v>
      </c>
      <c r="N28" s="252">
        <f t="shared" si="4"/>
        <v>3.7430000000000518E-3</v>
      </c>
      <c r="O28" s="272">
        <f t="shared" si="5"/>
        <v>8.3108650000000004E-4</v>
      </c>
      <c r="P28">
        <v>267972.7</v>
      </c>
      <c r="Q28">
        <f>VLOOKUP(C28,Sheet1!$C$2:$H$76,6,FALSE)</f>
        <v>267972.7</v>
      </c>
      <c r="R28" s="252">
        <f t="shared" si="6"/>
        <v>0</v>
      </c>
      <c r="S28" s="272">
        <f t="shared" si="7"/>
        <v>0</v>
      </c>
      <c r="T28" s="10"/>
    </row>
    <row r="29" spans="1:20" s="56" customFormat="1">
      <c r="A29"/>
      <c r="B29" s="314">
        <v>666114004</v>
      </c>
      <c r="C29" t="s">
        <v>270</v>
      </c>
      <c r="D29">
        <v>22800</v>
      </c>
      <c r="E29">
        <f>VLOOKUP(C29,Sheet1!$C$2:$D$76,2,FALSE)</f>
        <v>22800</v>
      </c>
      <c r="F29" s="252">
        <f t="shared" si="0"/>
        <v>0</v>
      </c>
      <c r="G29" s="272">
        <f t="shared" si="1"/>
        <v>0</v>
      </c>
      <c r="H29">
        <v>366423.51</v>
      </c>
      <c r="I29">
        <f>VLOOKUP(C29,Sheet1!$C$2:$E$76,3,FALSE)</f>
        <v>366423.51</v>
      </c>
      <c r="J29" s="252">
        <f t="shared" si="2"/>
        <v>0</v>
      </c>
      <c r="K29" s="272">
        <f t="shared" si="3"/>
        <v>0</v>
      </c>
      <c r="L29">
        <v>16.199912000000001</v>
      </c>
      <c r="M29">
        <f>VLOOKUP(C29,Sheet1!$C$2:$G$76,5,FALSE)</f>
        <v>16.2</v>
      </c>
      <c r="N29" s="252">
        <f t="shared" si="4"/>
        <v>-8.7999999998089606E-5</v>
      </c>
      <c r="O29" s="272">
        <f t="shared" si="5"/>
        <v>-5.4321E-6</v>
      </c>
      <c r="P29">
        <v>369357.99</v>
      </c>
      <c r="Q29">
        <f>VLOOKUP(C29,Sheet1!$C$2:$H$76,6,FALSE)</f>
        <v>369357.99</v>
      </c>
      <c r="R29" s="252">
        <f t="shared" si="6"/>
        <v>0</v>
      </c>
      <c r="S29" s="272">
        <f t="shared" si="7"/>
        <v>0</v>
      </c>
      <c r="T29" s="10"/>
    </row>
    <row r="30" spans="1:20" s="56" customFormat="1">
      <c r="A30"/>
      <c r="B30" s="314">
        <v>691678007</v>
      </c>
      <c r="C30" t="s">
        <v>271</v>
      </c>
      <c r="D30">
        <v>16399</v>
      </c>
      <c r="E30">
        <f>VLOOKUP(C30,Sheet1!$C$2:$D$76,2,FALSE)</f>
        <v>16399</v>
      </c>
      <c r="F30" s="252">
        <f t="shared" si="0"/>
        <v>0</v>
      </c>
      <c r="G30" s="272">
        <f t="shared" si="1"/>
        <v>0</v>
      </c>
      <c r="H30">
        <v>277386.65999999997</v>
      </c>
      <c r="I30">
        <f>VLOOKUP(C30,Sheet1!$C$2:$E$76,3,FALSE)</f>
        <v>277386.65000000002</v>
      </c>
      <c r="J30" s="252">
        <f t="shared" si="2"/>
        <v>9.9999999511055648E-3</v>
      </c>
      <c r="K30" s="272">
        <f t="shared" si="3"/>
        <v>3.6099999999999999E-8</v>
      </c>
      <c r="L30">
        <v>18.330904</v>
      </c>
      <c r="M30">
        <f>VLOOKUP(C30,Sheet1!$C$2:$G$76,5,FALSE)</f>
        <v>18.329999999999998</v>
      </c>
      <c r="N30" s="252">
        <f t="shared" si="4"/>
        <v>9.040000000020143E-4</v>
      </c>
      <c r="O30" s="272">
        <f t="shared" si="5"/>
        <v>4.9315599999999999E-5</v>
      </c>
      <c r="P30">
        <v>300608.49</v>
      </c>
      <c r="Q30">
        <f>VLOOKUP(C30,Sheet1!$C$2:$H$76,6,FALSE)</f>
        <v>300608.49</v>
      </c>
      <c r="R30" s="252">
        <f t="shared" si="6"/>
        <v>0</v>
      </c>
      <c r="S30" s="272">
        <f t="shared" si="7"/>
        <v>0</v>
      </c>
      <c r="T30" s="10"/>
    </row>
    <row r="31" spans="1:20" s="56" customFormat="1">
      <c r="A31"/>
      <c r="B31" s="314">
        <v>588950907</v>
      </c>
      <c r="C31" t="s">
        <v>272</v>
      </c>
      <c r="D31">
        <v>26729</v>
      </c>
      <c r="E31">
        <f>VLOOKUP(C31,Sheet1!$C$2:$D$76,2,FALSE)</f>
        <v>26729</v>
      </c>
      <c r="F31" s="252">
        <f t="shared" si="0"/>
        <v>0</v>
      </c>
      <c r="G31" s="272">
        <f t="shared" si="1"/>
        <v>0</v>
      </c>
      <c r="H31">
        <v>564363.57999999996</v>
      </c>
      <c r="I31">
        <f>VLOOKUP(C31,Sheet1!$C$2:$E$76,3,FALSE)</f>
        <v>564363.57999999996</v>
      </c>
      <c r="J31" s="252">
        <f t="shared" si="2"/>
        <v>0</v>
      </c>
      <c r="K31" s="272">
        <f t="shared" si="3"/>
        <v>0</v>
      </c>
      <c r="L31">
        <v>20.940968000000002</v>
      </c>
      <c r="M31">
        <f>VLOOKUP(C31,Sheet1!$C$2:$G$76,5,FALSE)</f>
        <v>20.94</v>
      </c>
      <c r="N31" s="252">
        <f t="shared" si="4"/>
        <v>9.6800000000030195E-4</v>
      </c>
      <c r="O31" s="272">
        <f t="shared" si="5"/>
        <v>4.6225199999999999E-5</v>
      </c>
      <c r="P31">
        <v>559731.14</v>
      </c>
      <c r="Q31">
        <f>VLOOKUP(C31,Sheet1!$C$2:$H$76,6,FALSE)</f>
        <v>559731.13</v>
      </c>
      <c r="R31" s="252">
        <f t="shared" si="6"/>
        <v>1.0000000009313226E-2</v>
      </c>
      <c r="S31" s="272">
        <f t="shared" si="7"/>
        <v>1.7900000000000001E-8</v>
      </c>
      <c r="T31" s="10"/>
    </row>
    <row r="32" spans="1:20" s="56" customFormat="1">
      <c r="A32"/>
      <c r="B32" s="314">
        <v>635640006</v>
      </c>
      <c r="C32" t="s">
        <v>274</v>
      </c>
      <c r="D32">
        <v>16600</v>
      </c>
      <c r="E32">
        <f>VLOOKUP(C32,Sheet1!$C$2:$D$76,2,FALSE)</f>
        <v>16600</v>
      </c>
      <c r="F32" s="252">
        <f t="shared" si="0"/>
        <v>0</v>
      </c>
      <c r="G32" s="272">
        <f t="shared" si="1"/>
        <v>0</v>
      </c>
      <c r="H32">
        <v>571200.82999999996</v>
      </c>
      <c r="I32">
        <f>VLOOKUP(C32,Sheet1!$C$2:$E$76,3,FALSE)</f>
        <v>571200.82999999996</v>
      </c>
      <c r="J32" s="252">
        <f t="shared" si="2"/>
        <v>0</v>
      </c>
      <c r="K32" s="272">
        <f t="shared" si="3"/>
        <v>0</v>
      </c>
      <c r="L32">
        <v>22.219287000000001</v>
      </c>
      <c r="M32">
        <f>VLOOKUP(C32,Sheet1!$C$2:$G$76,5,FALSE)</f>
        <v>22.22</v>
      </c>
      <c r="N32" s="252">
        <f t="shared" si="4"/>
        <v>-7.1299999999752117E-4</v>
      </c>
      <c r="O32" s="272">
        <f t="shared" si="5"/>
        <v>-3.2089199999999998E-5</v>
      </c>
      <c r="P32">
        <v>368840.16</v>
      </c>
      <c r="Q32">
        <f>VLOOKUP(C32,Sheet1!$C$2:$H$76,6,FALSE)</f>
        <v>368840.16</v>
      </c>
      <c r="R32" s="252">
        <f t="shared" si="6"/>
        <v>0</v>
      </c>
      <c r="S32" s="272">
        <f t="shared" si="7"/>
        <v>0</v>
      </c>
      <c r="T32" s="10"/>
    </row>
    <row r="33" spans="1:20" s="56" customFormat="1">
      <c r="A33"/>
      <c r="B33" s="314">
        <v>686930009</v>
      </c>
      <c r="C33" t="s">
        <v>276</v>
      </c>
      <c r="D33">
        <v>5200</v>
      </c>
      <c r="E33">
        <v>5200</v>
      </c>
      <c r="F33" s="252">
        <f t="shared" si="0"/>
        <v>0</v>
      </c>
      <c r="G33" s="272">
        <f t="shared" si="1"/>
        <v>0</v>
      </c>
      <c r="H33">
        <v>387907.09</v>
      </c>
      <c r="I33">
        <v>387907.09</v>
      </c>
      <c r="J33" s="252">
        <f t="shared" si="2"/>
        <v>0</v>
      </c>
      <c r="K33" s="272">
        <f t="shared" si="3"/>
        <v>0</v>
      </c>
      <c r="L33">
        <v>78.819902999999996</v>
      </c>
      <c r="M33">
        <v>78.819999999999993</v>
      </c>
      <c r="N33" s="252">
        <f t="shared" si="4"/>
        <v>-9.6999999996683073E-5</v>
      </c>
      <c r="O33" s="272">
        <f t="shared" si="5"/>
        <v>-1.2306999999999999E-6</v>
      </c>
      <c r="P33">
        <v>409863.5</v>
      </c>
      <c r="Q33">
        <v>409863.5</v>
      </c>
      <c r="R33" s="252">
        <f t="shared" si="6"/>
        <v>0</v>
      </c>
      <c r="S33" s="272">
        <f t="shared" si="7"/>
        <v>0</v>
      </c>
      <c r="T33" s="10"/>
    </row>
    <row r="34" spans="1:20" s="56" customFormat="1">
      <c r="A34"/>
      <c r="B34" s="314">
        <v>861012102</v>
      </c>
      <c r="C34" t="s">
        <v>278</v>
      </c>
      <c r="D34">
        <v>31600</v>
      </c>
      <c r="E34">
        <f>VLOOKUP(B34,Sheet1!$B$2:$D$76,3,FALSE)</f>
        <v>31600</v>
      </c>
      <c r="F34" s="252">
        <f t="shared" si="0"/>
        <v>0</v>
      </c>
      <c r="G34" s="272">
        <f t="shared" si="1"/>
        <v>0</v>
      </c>
      <c r="H34">
        <v>508717.84</v>
      </c>
      <c r="I34">
        <f>VLOOKUP(B34,Sheet1!$B$2:$E$76,4,FALSE)</f>
        <v>508717.84</v>
      </c>
      <c r="J34" s="252">
        <f t="shared" si="2"/>
        <v>0</v>
      </c>
      <c r="K34" s="272">
        <f t="shared" si="3"/>
        <v>0</v>
      </c>
      <c r="L34">
        <v>14.85</v>
      </c>
      <c r="M34">
        <f>VLOOKUP(B34,Sheet1!$B$2:$G$76,6,FALSE)</f>
        <v>14.85</v>
      </c>
      <c r="N34" s="252">
        <f t="shared" si="4"/>
        <v>0</v>
      </c>
      <c r="O34" s="272">
        <f t="shared" si="5"/>
        <v>0</v>
      </c>
      <c r="P34">
        <v>469260</v>
      </c>
      <c r="Q34">
        <f>VLOOKUP(B34,Sheet1!$B$2:$H$76,7,FALSE)</f>
        <v>469260</v>
      </c>
      <c r="R34" s="252">
        <f t="shared" si="6"/>
        <v>0</v>
      </c>
      <c r="S34" s="272">
        <f t="shared" si="7"/>
        <v>0</v>
      </c>
      <c r="T34" s="10"/>
    </row>
    <row r="35" spans="1:20" s="56" customFormat="1">
      <c r="A35"/>
      <c r="B35" s="314" t="s">
        <v>350</v>
      </c>
      <c r="C35" t="s">
        <v>279</v>
      </c>
      <c r="D35">
        <v>7050</v>
      </c>
      <c r="E35">
        <f>VLOOKUP(B35,Sheet1!$B$2:$D$76,3,FALSE)</f>
        <v>7050</v>
      </c>
      <c r="F35" s="252">
        <f t="shared" si="0"/>
        <v>0</v>
      </c>
      <c r="G35" s="272">
        <f t="shared" si="1"/>
        <v>0</v>
      </c>
      <c r="H35">
        <v>746198.27</v>
      </c>
      <c r="I35">
        <f>VLOOKUP(C35,Sheet1!$C$2:$E$76,3,FALSE)</f>
        <v>746198.27</v>
      </c>
      <c r="J35" s="252">
        <f t="shared" si="2"/>
        <v>0</v>
      </c>
      <c r="K35" s="272">
        <f t="shared" si="3"/>
        <v>0</v>
      </c>
      <c r="L35">
        <v>111.81</v>
      </c>
      <c r="M35">
        <f>VLOOKUP(C35,Sheet1!$C$2:$G$76,5,FALSE)</f>
        <v>111.81</v>
      </c>
      <c r="N35" s="252">
        <f t="shared" si="4"/>
        <v>0</v>
      </c>
      <c r="O35" s="272">
        <f t="shared" si="5"/>
        <v>0</v>
      </c>
      <c r="P35">
        <v>788260.5</v>
      </c>
      <c r="Q35">
        <f>VLOOKUP(C35,Sheet1!$C$2:$H$76,6,FALSE)</f>
        <v>788260.5</v>
      </c>
      <c r="R35" s="252">
        <f t="shared" si="6"/>
        <v>0</v>
      </c>
      <c r="S35" s="272">
        <f t="shared" si="7"/>
        <v>0</v>
      </c>
      <c r="T35" s="10"/>
    </row>
    <row r="36" spans="1:20" s="56" customFormat="1">
      <c r="A36"/>
      <c r="B36" s="314">
        <v>138006309</v>
      </c>
      <c r="C36" t="s">
        <v>280</v>
      </c>
      <c r="D36">
        <v>20300</v>
      </c>
      <c r="E36">
        <f>VLOOKUP(B36,Sheet1!$B$2:$D$76,3,FALSE)</f>
        <v>20300</v>
      </c>
      <c r="F36" s="252">
        <f t="shared" si="0"/>
        <v>0</v>
      </c>
      <c r="G36" s="272">
        <f t="shared" si="1"/>
        <v>0</v>
      </c>
      <c r="H36">
        <v>661958.78</v>
      </c>
      <c r="I36">
        <f>VLOOKUP(B36,Sheet1!$B$2:$E$76,4,FALSE)</f>
        <v>661958.78</v>
      </c>
      <c r="J36" s="252">
        <f t="shared" si="2"/>
        <v>0</v>
      </c>
      <c r="K36" s="272">
        <f t="shared" si="3"/>
        <v>0</v>
      </c>
      <c r="L36">
        <v>28.29</v>
      </c>
      <c r="M36">
        <f>VLOOKUP(B36,Sheet1!$B$2:$G$76,6,FALSE)</f>
        <v>28.29</v>
      </c>
      <c r="N36" s="252">
        <f t="shared" si="4"/>
        <v>0</v>
      </c>
      <c r="O36" s="272">
        <f t="shared" si="5"/>
        <v>0</v>
      </c>
      <c r="P36">
        <v>574287</v>
      </c>
      <c r="Q36">
        <f>VLOOKUP(B36,Sheet1!$B$2:$H$76,7,FALSE)</f>
        <v>574287</v>
      </c>
      <c r="R36" s="252">
        <f t="shared" si="6"/>
        <v>0</v>
      </c>
      <c r="S36" s="272">
        <f t="shared" si="7"/>
        <v>0</v>
      </c>
      <c r="T36" s="10"/>
    </row>
    <row r="37" spans="1:20" s="56" customFormat="1">
      <c r="A37"/>
      <c r="B37" s="314">
        <v>803054204</v>
      </c>
      <c r="C37" t="s">
        <v>282</v>
      </c>
      <c r="D37">
        <v>7450</v>
      </c>
      <c r="E37">
        <f>VLOOKUP(B37,Sheet1!$B$2:$D$76,3,FALSE)</f>
        <v>7450</v>
      </c>
      <c r="F37" s="252">
        <f t="shared" si="0"/>
        <v>0</v>
      </c>
      <c r="G37" s="272">
        <f t="shared" si="1"/>
        <v>0</v>
      </c>
      <c r="H37">
        <v>788941.87</v>
      </c>
      <c r="I37">
        <f>VLOOKUP(B37,Sheet1!$B$2:$E$76,4,FALSE)</f>
        <v>788941.87</v>
      </c>
      <c r="J37" s="252">
        <f t="shared" si="2"/>
        <v>0</v>
      </c>
      <c r="K37" s="272">
        <f t="shared" si="3"/>
        <v>0</v>
      </c>
      <c r="L37">
        <v>103.68</v>
      </c>
      <c r="M37">
        <f>VLOOKUP(B37,Sheet1!$B$2:$G$76,6,FALSE)</f>
        <v>103.68</v>
      </c>
      <c r="N37" s="252">
        <f t="shared" si="4"/>
        <v>0</v>
      </c>
      <c r="O37" s="272">
        <f t="shared" si="5"/>
        <v>0</v>
      </c>
      <c r="P37">
        <v>772416</v>
      </c>
      <c r="Q37">
        <f>VLOOKUP(B37,Sheet1!$B$2:$H$76,7,FALSE)</f>
        <v>772416</v>
      </c>
      <c r="R37" s="252">
        <f t="shared" si="6"/>
        <v>0</v>
      </c>
      <c r="S37" s="272">
        <f t="shared" si="7"/>
        <v>0</v>
      </c>
      <c r="T37" s="10"/>
    </row>
    <row r="38" spans="1:20" s="56" customFormat="1">
      <c r="A38"/>
      <c r="B38" s="314">
        <v>835699307</v>
      </c>
      <c r="C38" t="s">
        <v>283</v>
      </c>
      <c r="D38">
        <v>19200</v>
      </c>
      <c r="E38">
        <f>VLOOKUP(B38,Sheet1!$B$2:$D$76,3,FALSE)</f>
        <v>19200</v>
      </c>
      <c r="F38" s="252">
        <f t="shared" si="0"/>
        <v>0</v>
      </c>
      <c r="G38" s="272">
        <f t="shared" si="1"/>
        <v>0</v>
      </c>
      <c r="H38">
        <v>753419.59</v>
      </c>
      <c r="I38">
        <f>VLOOKUP(B38,Sheet1!$B$2:$E$76,4,FALSE)</f>
        <v>753419.59</v>
      </c>
      <c r="J38" s="252">
        <f t="shared" si="2"/>
        <v>0</v>
      </c>
      <c r="K38" s="272">
        <f t="shared" si="3"/>
        <v>0</v>
      </c>
      <c r="L38">
        <v>52.82</v>
      </c>
      <c r="M38">
        <f>VLOOKUP(B38,Sheet1!$B$2:$G$76,6,FALSE)</f>
        <v>52.82</v>
      </c>
      <c r="N38" s="252">
        <f t="shared" si="4"/>
        <v>0</v>
      </c>
      <c r="O38" s="272">
        <f t="shared" si="5"/>
        <v>0</v>
      </c>
      <c r="P38">
        <v>1014144</v>
      </c>
      <c r="Q38">
        <f>VLOOKUP(B38,Sheet1!$B$2:$H$76,7,FALSE)</f>
        <v>1014144</v>
      </c>
      <c r="R38" s="252">
        <f t="shared" si="6"/>
        <v>0</v>
      </c>
      <c r="S38" s="272">
        <f t="shared" si="7"/>
        <v>0</v>
      </c>
      <c r="T38" s="10"/>
    </row>
    <row r="39" spans="1:20" s="56" customFormat="1">
      <c r="A39"/>
      <c r="B39" s="314" t="s">
        <v>372</v>
      </c>
      <c r="C39" t="s">
        <v>284</v>
      </c>
      <c r="D39">
        <v>11900</v>
      </c>
      <c r="E39">
        <f>VLOOKUP(B39,Sheet1!$B$2:$D$76,3,FALSE)</f>
        <v>11900</v>
      </c>
      <c r="F39" s="252">
        <f t="shared" si="0"/>
        <v>0</v>
      </c>
      <c r="G39" s="272">
        <f t="shared" si="1"/>
        <v>0</v>
      </c>
      <c r="H39">
        <v>294632.67</v>
      </c>
      <c r="I39">
        <f>VLOOKUP(B39,Sheet1!$B$2:$E$76,4,FALSE)</f>
        <v>294632.67</v>
      </c>
      <c r="J39" s="252">
        <f t="shared" si="2"/>
        <v>0</v>
      </c>
      <c r="K39" s="272">
        <f t="shared" si="3"/>
        <v>0</v>
      </c>
      <c r="L39">
        <v>28.37</v>
      </c>
      <c r="M39">
        <f>VLOOKUP(B39,Sheet1!$B$2:$G$76,6,FALSE)</f>
        <v>28.37</v>
      </c>
      <c r="N39" s="252">
        <f t="shared" si="4"/>
        <v>0</v>
      </c>
      <c r="O39" s="272">
        <f t="shared" si="5"/>
        <v>0</v>
      </c>
      <c r="P39">
        <v>337603</v>
      </c>
      <c r="Q39">
        <f>VLOOKUP(B39,Sheet1!$B$2:$H$76,7,FALSE)</f>
        <v>337603</v>
      </c>
      <c r="R39" s="252">
        <f t="shared" si="6"/>
        <v>0</v>
      </c>
      <c r="S39" s="272">
        <f t="shared" si="7"/>
        <v>0</v>
      </c>
      <c r="T39" s="10"/>
    </row>
    <row r="40" spans="1:20" s="56" customFormat="1">
      <c r="A40"/>
      <c r="B40" s="314" t="s">
        <v>375</v>
      </c>
      <c r="C40" t="s">
        <v>285</v>
      </c>
      <c r="D40">
        <v>19800</v>
      </c>
      <c r="E40">
        <f>VLOOKUP(B40,Sheet1!$B$2:$D$76,3,FALSE)</f>
        <v>19800</v>
      </c>
      <c r="F40" s="252">
        <f t="shared" si="0"/>
        <v>0</v>
      </c>
      <c r="G40" s="272">
        <f t="shared" si="1"/>
        <v>0</v>
      </c>
      <c r="H40">
        <v>666146.48</v>
      </c>
      <c r="I40">
        <f>VLOOKUP(B40,Sheet1!$B$2:$E$76,4,FALSE)</f>
        <v>666146.48</v>
      </c>
      <c r="J40" s="252">
        <f t="shared" si="2"/>
        <v>0</v>
      </c>
      <c r="K40" s="272">
        <f t="shared" si="3"/>
        <v>0</v>
      </c>
      <c r="L40">
        <v>37.26</v>
      </c>
      <c r="M40">
        <f>VLOOKUP(B40,Sheet1!$B$2:$G$76,6,FALSE)</f>
        <v>37.26</v>
      </c>
      <c r="N40" s="252">
        <f t="shared" si="4"/>
        <v>0</v>
      </c>
      <c r="O40" s="272">
        <f t="shared" si="5"/>
        <v>0</v>
      </c>
      <c r="P40">
        <v>737748</v>
      </c>
      <c r="Q40">
        <f>VLOOKUP(B40,Sheet1!$B$2:$H$76,7,FALSE)</f>
        <v>737748</v>
      </c>
      <c r="R40" s="252">
        <f t="shared" si="6"/>
        <v>0</v>
      </c>
      <c r="S40" s="272">
        <f t="shared" si="7"/>
        <v>0</v>
      </c>
      <c r="T40" s="10"/>
    </row>
    <row r="41" spans="1:20" s="56" customFormat="1">
      <c r="A41"/>
      <c r="B41" s="314" t="s">
        <v>344</v>
      </c>
      <c r="C41" t="s">
        <v>286</v>
      </c>
      <c r="D41">
        <v>27925</v>
      </c>
      <c r="E41">
        <f>VLOOKUP(B41,Sheet1!$B$2:$D$76,3,FALSE)</f>
        <v>27925</v>
      </c>
      <c r="F41" s="252">
        <f t="shared" si="0"/>
        <v>0</v>
      </c>
      <c r="G41" s="272">
        <f t="shared" si="1"/>
        <v>0</v>
      </c>
      <c r="H41">
        <v>436942.9</v>
      </c>
      <c r="I41">
        <f>VLOOKUP(B41,Sheet1!$B$2:$E$76,4,FALSE)</f>
        <v>436942.92</v>
      </c>
      <c r="J41" s="252">
        <f t="shared" si="2"/>
        <v>-1.9999999960418791E-2</v>
      </c>
      <c r="K41" s="272">
        <f t="shared" si="3"/>
        <v>-4.58E-8</v>
      </c>
      <c r="L41">
        <v>13.45</v>
      </c>
      <c r="M41">
        <f>VLOOKUP(B41,Sheet1!$B$2:$G$76,6,FALSE)</f>
        <v>13.45</v>
      </c>
      <c r="N41" s="252">
        <f t="shared" si="4"/>
        <v>0</v>
      </c>
      <c r="O41" s="272">
        <f t="shared" si="5"/>
        <v>0</v>
      </c>
      <c r="P41">
        <v>375591.25</v>
      </c>
      <c r="Q41">
        <f>VLOOKUP(B41,Sheet1!$B$2:$H$76,7,FALSE)</f>
        <v>375591.25</v>
      </c>
      <c r="R41" s="252">
        <f t="shared" si="6"/>
        <v>0</v>
      </c>
      <c r="S41" s="272">
        <f t="shared" si="7"/>
        <v>0</v>
      </c>
      <c r="T41" s="10"/>
    </row>
    <row r="42" spans="1:20" s="56" customFormat="1">
      <c r="A42"/>
      <c r="B42" s="314">
        <v>712459908</v>
      </c>
      <c r="C42" t="s">
        <v>288</v>
      </c>
      <c r="D42">
        <v>1781</v>
      </c>
      <c r="E42">
        <f>VLOOKUP(C42,Sheet1!$C$2:$D$76,2,FALSE)</f>
        <v>1781</v>
      </c>
      <c r="F42" s="252">
        <f t="shared" si="0"/>
        <v>0</v>
      </c>
      <c r="G42" s="272">
        <f t="shared" si="1"/>
        <v>0</v>
      </c>
      <c r="H42">
        <v>252752.04</v>
      </c>
      <c r="I42">
        <f>VLOOKUP(C42,Sheet1!$C$2:$E$76,3,FALSE)</f>
        <v>252752.04</v>
      </c>
      <c r="J42" s="252">
        <f t="shared" si="2"/>
        <v>0</v>
      </c>
      <c r="K42" s="272">
        <f t="shared" si="3"/>
        <v>0</v>
      </c>
      <c r="L42">
        <v>146.89548199999999</v>
      </c>
      <c r="M42">
        <f>VLOOKUP(C42,Sheet1!$C$2:$G$76,5,FALSE)</f>
        <v>146.9</v>
      </c>
      <c r="N42" s="252">
        <f t="shared" si="4"/>
        <v>-4.5180000000186737E-3</v>
      </c>
      <c r="O42" s="272">
        <f t="shared" si="5"/>
        <v>-3.0756600000000003E-5</v>
      </c>
      <c r="P42">
        <v>261620.85</v>
      </c>
      <c r="Q42">
        <f>VLOOKUP(C42,Sheet1!$C$2:$H$76,6,FALSE)</f>
        <v>261620.85</v>
      </c>
      <c r="R42" s="252">
        <f t="shared" si="6"/>
        <v>0</v>
      </c>
      <c r="S42" s="272">
        <f t="shared" si="7"/>
        <v>0</v>
      </c>
      <c r="T42" s="10"/>
    </row>
    <row r="43" spans="1:20" s="56" customFormat="1">
      <c r="A43"/>
      <c r="B43" s="314">
        <v>717158901</v>
      </c>
      <c r="C43" t="s">
        <v>289</v>
      </c>
      <c r="D43">
        <v>25642</v>
      </c>
      <c r="E43">
        <f>VLOOKUP(C43,Sheet1!$C$2:$D$76,2,FALSE)</f>
        <v>25642</v>
      </c>
      <c r="F43" s="252">
        <f t="shared" si="0"/>
        <v>0</v>
      </c>
      <c r="G43" s="272">
        <f t="shared" si="1"/>
        <v>0</v>
      </c>
      <c r="H43">
        <v>370969.03</v>
      </c>
      <c r="I43">
        <f>VLOOKUP(C43,Sheet1!$C$2:$E$76,3,FALSE)</f>
        <v>370968.63</v>
      </c>
      <c r="J43" s="252">
        <f t="shared" si="2"/>
        <v>0.40000000002328306</v>
      </c>
      <c r="K43" s="272">
        <f t="shared" si="3"/>
        <v>1.0782999999999999E-6</v>
      </c>
      <c r="L43">
        <v>11.787661999999999</v>
      </c>
      <c r="M43">
        <f>VLOOKUP(C43,Sheet1!$C$2:$G$76,5,FALSE)</f>
        <v>11.79</v>
      </c>
      <c r="N43" s="252">
        <f t="shared" si="4"/>
        <v>-2.3379999999999512E-3</v>
      </c>
      <c r="O43" s="272">
        <f t="shared" si="5"/>
        <v>-1.9834299999999999E-4</v>
      </c>
      <c r="P43">
        <v>302259.23</v>
      </c>
      <c r="Q43">
        <f>VLOOKUP(C43,Sheet1!$C$2:$H$76,6,FALSE)</f>
        <v>302259.23</v>
      </c>
      <c r="R43" s="252">
        <f t="shared" si="6"/>
        <v>0</v>
      </c>
      <c r="S43" s="272">
        <f t="shared" si="7"/>
        <v>0</v>
      </c>
      <c r="T43" s="10"/>
    </row>
    <row r="44" spans="1:20" s="56" customFormat="1">
      <c r="A44"/>
      <c r="B44" s="314">
        <v>292505104</v>
      </c>
      <c r="C44" t="s">
        <v>290</v>
      </c>
      <c r="D44">
        <v>55100</v>
      </c>
      <c r="E44">
        <f>VLOOKUP(B44,Sheet1!$B$2:$D$76,3,FALSE)</f>
        <v>55100</v>
      </c>
      <c r="F44" s="252">
        <f t="shared" si="0"/>
        <v>0</v>
      </c>
      <c r="G44" s="272">
        <f t="shared" si="1"/>
        <v>0</v>
      </c>
      <c r="H44">
        <v>651804.68999999994</v>
      </c>
      <c r="I44">
        <f>VLOOKUP(B44,Sheet1!$B$2:$E$76,4,FALSE)</f>
        <v>651804.68999999994</v>
      </c>
      <c r="J44" s="252">
        <f t="shared" si="2"/>
        <v>0</v>
      </c>
      <c r="K44" s="272">
        <f t="shared" si="3"/>
        <v>0</v>
      </c>
      <c r="L44">
        <v>6.72</v>
      </c>
      <c r="M44">
        <f>VLOOKUP(B44,Sheet1!$B$2:$G$76,6,FALSE)</f>
        <v>6.72</v>
      </c>
      <c r="N44" s="252">
        <f t="shared" si="4"/>
        <v>0</v>
      </c>
      <c r="O44" s="272">
        <f t="shared" si="5"/>
        <v>0</v>
      </c>
      <c r="P44">
        <v>370272</v>
      </c>
      <c r="Q44">
        <f>VLOOKUP(B44,Sheet1!$B$2:$H$76,7,FALSE)</f>
        <v>370272</v>
      </c>
      <c r="R44" s="252">
        <f t="shared" si="6"/>
        <v>0</v>
      </c>
      <c r="S44" s="272">
        <f t="shared" si="7"/>
        <v>0</v>
      </c>
      <c r="T44" s="10"/>
    </row>
    <row r="45" spans="1:20" s="56" customFormat="1">
      <c r="A45"/>
      <c r="B45" s="314">
        <v>733337901</v>
      </c>
      <c r="C45" t="s">
        <v>291</v>
      </c>
      <c r="D45">
        <v>3335</v>
      </c>
      <c r="E45">
        <v>3335</v>
      </c>
      <c r="F45" s="252">
        <f t="shared" si="0"/>
        <v>0</v>
      </c>
      <c r="G45" s="272">
        <f t="shared" si="1"/>
        <v>0</v>
      </c>
      <c r="H45">
        <v>642283.54</v>
      </c>
      <c r="I45">
        <v>642284.94999999995</v>
      </c>
      <c r="J45" s="252">
        <f t="shared" si="2"/>
        <v>-1.409999999916181</v>
      </c>
      <c r="K45" s="272">
        <f t="shared" si="3"/>
        <v>-2.1953E-6</v>
      </c>
      <c r="L45">
        <v>323.11002200000001</v>
      </c>
      <c r="M45">
        <v>323.11</v>
      </c>
      <c r="N45" s="252">
        <f t="shared" si="4"/>
        <v>2.2000000001298758E-5</v>
      </c>
      <c r="O45" s="272">
        <f t="shared" si="5"/>
        <v>6.8099999999999994E-8</v>
      </c>
      <c r="P45">
        <v>1077571.92</v>
      </c>
      <c r="Q45">
        <v>1077571.92</v>
      </c>
      <c r="R45" s="252">
        <f t="shared" si="6"/>
        <v>0</v>
      </c>
      <c r="S45" s="272">
        <f t="shared" si="7"/>
        <v>0</v>
      </c>
      <c r="T45" s="10"/>
    </row>
    <row r="46" spans="1:20" s="56" customFormat="1">
      <c r="A46"/>
      <c r="B46" s="314">
        <v>752344309</v>
      </c>
      <c r="C46" t="s">
        <v>292</v>
      </c>
      <c r="D46">
        <v>4200</v>
      </c>
      <c r="E46">
        <f>VLOOKUP(B46,Sheet1!$B$2:$D$76,3,FALSE)</f>
        <v>4200</v>
      </c>
      <c r="F46" s="252">
        <f t="shared" si="0"/>
        <v>0</v>
      </c>
      <c r="G46" s="272">
        <f t="shared" si="1"/>
        <v>0</v>
      </c>
      <c r="H46">
        <v>298765.74</v>
      </c>
      <c r="I46">
        <f>VLOOKUP(B46,Sheet1!$B$2:$E$76,4,FALSE)</f>
        <v>298765.74</v>
      </c>
      <c r="J46" s="252">
        <f t="shared" si="2"/>
        <v>0</v>
      </c>
      <c r="K46" s="272">
        <f t="shared" si="3"/>
        <v>0</v>
      </c>
      <c r="L46">
        <v>80.17</v>
      </c>
      <c r="M46">
        <f>VLOOKUP(B46,Sheet1!$B$2:$G$76,6,FALSE)</f>
        <v>80.17</v>
      </c>
      <c r="N46" s="252">
        <f t="shared" si="4"/>
        <v>0</v>
      </c>
      <c r="O46" s="272">
        <f t="shared" si="5"/>
        <v>0</v>
      </c>
      <c r="P46">
        <v>336714</v>
      </c>
      <c r="Q46">
        <f>VLOOKUP(B46,Sheet1!$B$2:$H$76,7,FALSE)</f>
        <v>336714</v>
      </c>
      <c r="R46" s="252">
        <f t="shared" si="6"/>
        <v>0</v>
      </c>
      <c r="S46" s="272">
        <f t="shared" si="7"/>
        <v>0</v>
      </c>
      <c r="T46" s="10"/>
    </row>
    <row r="47" spans="1:20" s="56" customFormat="1">
      <c r="A47"/>
      <c r="B47" s="314" t="s">
        <v>348</v>
      </c>
      <c r="C47" t="s">
        <v>293</v>
      </c>
      <c r="D47">
        <v>10600</v>
      </c>
      <c r="E47">
        <f>VLOOKUP(B47,Sheet1!$B$2:$D$76,3,FALSE)</f>
        <v>10600</v>
      </c>
      <c r="F47" s="252">
        <f t="shared" si="0"/>
        <v>0</v>
      </c>
      <c r="G47" s="272">
        <f t="shared" si="1"/>
        <v>0</v>
      </c>
      <c r="H47">
        <v>273435</v>
      </c>
      <c r="I47">
        <f>VLOOKUP(B47,Sheet1!$B$2:$E$76,4,FALSE)</f>
        <v>273435</v>
      </c>
      <c r="J47" s="252">
        <f t="shared" si="2"/>
        <v>0</v>
      </c>
      <c r="K47" s="272">
        <f t="shared" si="3"/>
        <v>0</v>
      </c>
      <c r="L47">
        <v>30.96</v>
      </c>
      <c r="M47">
        <f>VLOOKUP(B47,Sheet1!$B$2:$G$76,6,FALSE)</f>
        <v>30.96</v>
      </c>
      <c r="N47" s="252">
        <f t="shared" si="4"/>
        <v>0</v>
      </c>
      <c r="O47" s="272">
        <f t="shared" si="5"/>
        <v>0</v>
      </c>
      <c r="P47">
        <v>328176</v>
      </c>
      <c r="Q47">
        <f>VLOOKUP(B47,Sheet1!$B$2:$H$76,7,FALSE)</f>
        <v>328176</v>
      </c>
      <c r="R47" s="252">
        <f t="shared" si="6"/>
        <v>0</v>
      </c>
      <c r="S47" s="272">
        <f t="shared" si="7"/>
        <v>0</v>
      </c>
      <c r="T47" s="10"/>
    </row>
    <row r="48" spans="1:20" s="56" customFormat="1">
      <c r="A48"/>
      <c r="B48" s="314">
        <v>294821608</v>
      </c>
      <c r="C48" t="s">
        <v>294</v>
      </c>
      <c r="D48">
        <v>89200</v>
      </c>
      <c r="E48">
        <f>VLOOKUP(B48,Sheet1!$B$2:$D$76,3,FALSE)</f>
        <v>89200</v>
      </c>
      <c r="F48" s="252">
        <f t="shared" si="0"/>
        <v>0</v>
      </c>
      <c r="G48" s="272">
        <f t="shared" si="1"/>
        <v>0</v>
      </c>
      <c r="H48">
        <v>615972.30000000005</v>
      </c>
      <c r="I48">
        <f>VLOOKUP(B48,Sheet1!$B$2:$E$76,4,FALSE)</f>
        <v>615972.30000000005</v>
      </c>
      <c r="J48" s="252">
        <f t="shared" si="2"/>
        <v>0</v>
      </c>
      <c r="K48" s="272">
        <f t="shared" si="3"/>
        <v>0</v>
      </c>
      <c r="L48">
        <v>8.39</v>
      </c>
      <c r="M48">
        <f>VLOOKUP(B48,Sheet1!$B$2:$G$76,6,FALSE)</f>
        <v>8.39</v>
      </c>
      <c r="N48" s="252">
        <f t="shared" si="4"/>
        <v>0</v>
      </c>
      <c r="O48" s="272">
        <f t="shared" si="5"/>
        <v>0</v>
      </c>
      <c r="P48">
        <v>748388</v>
      </c>
      <c r="Q48">
        <f>VLOOKUP(B48,Sheet1!$B$2:$H$76,7,FALSE)</f>
        <v>748388</v>
      </c>
      <c r="R48" s="252">
        <f t="shared" si="6"/>
        <v>0</v>
      </c>
      <c r="S48" s="272">
        <f t="shared" si="7"/>
        <v>0</v>
      </c>
      <c r="T48" s="10"/>
    </row>
    <row r="49" spans="1:20" s="56" customFormat="1">
      <c r="A49"/>
      <c r="B49" s="314">
        <v>661650903</v>
      </c>
      <c r="C49" t="s">
        <v>295</v>
      </c>
      <c r="D49">
        <v>17600</v>
      </c>
      <c r="E49">
        <v>17600</v>
      </c>
      <c r="F49" s="252">
        <f t="shared" si="0"/>
        <v>0</v>
      </c>
      <c r="G49" s="272">
        <f t="shared" si="1"/>
        <v>0</v>
      </c>
      <c r="H49">
        <v>332004.77</v>
      </c>
      <c r="I49">
        <v>332004.77</v>
      </c>
      <c r="J49" s="252">
        <f t="shared" si="2"/>
        <v>0</v>
      </c>
      <c r="K49" s="272">
        <f t="shared" si="3"/>
        <v>0</v>
      </c>
      <c r="L49">
        <v>15.887274</v>
      </c>
      <c r="M49">
        <v>15.89</v>
      </c>
      <c r="N49" s="252">
        <f t="shared" si="4"/>
        <v>-2.7260000000008944E-3</v>
      </c>
      <c r="O49" s="272">
        <f t="shared" si="5"/>
        <v>-1.7158390000000001E-4</v>
      </c>
      <c r="P49">
        <v>279616.03000000003</v>
      </c>
      <c r="Q49">
        <v>279616.03000000003</v>
      </c>
      <c r="R49" s="252">
        <f t="shared" si="6"/>
        <v>0</v>
      </c>
      <c r="S49" s="272">
        <f t="shared" si="7"/>
        <v>0</v>
      </c>
      <c r="T49" s="10"/>
    </row>
    <row r="50" spans="1:20" s="56" customFormat="1">
      <c r="A50"/>
      <c r="B50" s="314" t="s">
        <v>424</v>
      </c>
      <c r="C50" t="s">
        <v>297</v>
      </c>
      <c r="D50">
        <v>20679</v>
      </c>
      <c r="E50">
        <v>20679</v>
      </c>
      <c r="F50" s="252">
        <f t="shared" si="0"/>
        <v>0</v>
      </c>
      <c r="G50" s="272">
        <f t="shared" si="1"/>
        <v>0</v>
      </c>
      <c r="H50">
        <v>616722.92000000004</v>
      </c>
      <c r="I50">
        <v>616722.89</v>
      </c>
      <c r="J50" s="252">
        <f t="shared" si="2"/>
        <v>3.0000000027939677E-2</v>
      </c>
      <c r="K50" s="272">
        <f t="shared" si="3"/>
        <v>4.8599999999999998E-8</v>
      </c>
      <c r="L50">
        <v>30.825762999999998</v>
      </c>
      <c r="M50">
        <v>30.83</v>
      </c>
      <c r="N50" s="252">
        <f t="shared" si="4"/>
        <v>-4.2369999999998242E-3</v>
      </c>
      <c r="O50" s="272">
        <f t="shared" si="5"/>
        <v>-1.3745000000000001E-4</v>
      </c>
      <c r="P50">
        <v>637445.94999999995</v>
      </c>
      <c r="Q50">
        <v>637445.94999999995</v>
      </c>
      <c r="R50" s="252">
        <f t="shared" si="6"/>
        <v>0</v>
      </c>
      <c r="S50" s="272">
        <f t="shared" si="7"/>
        <v>0</v>
      </c>
      <c r="T50" s="10"/>
    </row>
    <row r="51" spans="1:20" s="56" customFormat="1">
      <c r="A51"/>
      <c r="B51" s="314" t="s">
        <v>425</v>
      </c>
      <c r="C51" t="s">
        <v>298</v>
      </c>
      <c r="D51">
        <v>63399</v>
      </c>
      <c r="E51">
        <f>VLOOKUP(C51,Sheet1!$C$2:$D$76,2,FALSE)</f>
        <v>63399</v>
      </c>
      <c r="F51" s="252">
        <f t="shared" si="0"/>
        <v>0</v>
      </c>
      <c r="G51" s="272">
        <f t="shared" si="1"/>
        <v>0</v>
      </c>
      <c r="H51">
        <v>373869.54</v>
      </c>
      <c r="I51">
        <f>VLOOKUP(C51,Sheet1!$C$2:$E$76,3,FALSE)</f>
        <v>373869.54</v>
      </c>
      <c r="J51" s="252">
        <f t="shared" si="2"/>
        <v>0</v>
      </c>
      <c r="K51" s="272">
        <f t="shared" si="3"/>
        <v>0</v>
      </c>
      <c r="L51">
        <v>4.7075230000000001</v>
      </c>
      <c r="M51">
        <f>VLOOKUP(C51,Sheet1!$C$2:$G$76,5,FALSE)</f>
        <v>4.71</v>
      </c>
      <c r="N51" s="252">
        <f t="shared" si="4"/>
        <v>-2.4769999999998404E-3</v>
      </c>
      <c r="O51" s="272">
        <f t="shared" si="5"/>
        <v>-5.2617910000000003E-4</v>
      </c>
      <c r="P51">
        <v>298452.27</v>
      </c>
      <c r="Q51">
        <f>VLOOKUP(C51,Sheet1!$C$2:$H$76,6,FALSE)</f>
        <v>298452.27</v>
      </c>
      <c r="R51" s="252">
        <f t="shared" si="6"/>
        <v>0</v>
      </c>
      <c r="S51" s="272">
        <f t="shared" si="7"/>
        <v>0</v>
      </c>
      <c r="T51" s="10"/>
    </row>
    <row r="52" spans="1:20" s="56" customFormat="1">
      <c r="A52"/>
      <c r="B52" s="314" t="s">
        <v>426</v>
      </c>
      <c r="C52" t="s">
        <v>299</v>
      </c>
      <c r="D52">
        <v>8300</v>
      </c>
      <c r="E52">
        <v>8300</v>
      </c>
      <c r="F52" s="252">
        <f t="shared" si="0"/>
        <v>0</v>
      </c>
      <c r="G52" s="272">
        <f t="shared" si="1"/>
        <v>0</v>
      </c>
      <c r="H52">
        <v>490073.88</v>
      </c>
      <c r="I52">
        <v>490073.88</v>
      </c>
      <c r="J52" s="252">
        <f t="shared" si="2"/>
        <v>0</v>
      </c>
      <c r="K52" s="272">
        <f t="shared" si="3"/>
        <v>0</v>
      </c>
      <c r="L52">
        <v>51.457079</v>
      </c>
      <c r="M52">
        <v>51.46</v>
      </c>
      <c r="N52" s="252">
        <f t="shared" si="4"/>
        <v>-2.9210000000006175E-3</v>
      </c>
      <c r="O52" s="272">
        <f t="shared" si="5"/>
        <v>-5.6765799999999998E-5</v>
      </c>
      <c r="P52">
        <v>427093.75</v>
      </c>
      <c r="Q52">
        <v>427093.75</v>
      </c>
      <c r="R52" s="252">
        <f t="shared" si="6"/>
        <v>0</v>
      </c>
      <c r="S52" s="272">
        <f t="shared" si="7"/>
        <v>0</v>
      </c>
      <c r="T52" s="10"/>
    </row>
    <row r="53" spans="1:20" s="56" customFormat="1">
      <c r="A53"/>
      <c r="B53" s="314" t="s">
        <v>342</v>
      </c>
      <c r="C53" t="s">
        <v>300</v>
      </c>
      <c r="D53">
        <v>14900</v>
      </c>
      <c r="E53">
        <f>VLOOKUP(B53,Sheet1!$B$2:$D$76,3,FALSE)</f>
        <v>14900</v>
      </c>
      <c r="F53" s="252">
        <f t="shared" si="0"/>
        <v>0</v>
      </c>
      <c r="G53" s="272">
        <f t="shared" si="1"/>
        <v>0</v>
      </c>
      <c r="H53">
        <v>716529.9</v>
      </c>
      <c r="I53">
        <f>VLOOKUP(B53,Sheet1!$B$2:$E$76,4,FALSE)</f>
        <v>716529.9</v>
      </c>
      <c r="J53" s="252">
        <f t="shared" si="2"/>
        <v>0</v>
      </c>
      <c r="K53" s="272">
        <f t="shared" si="3"/>
        <v>0</v>
      </c>
      <c r="L53">
        <v>52.87</v>
      </c>
      <c r="M53">
        <f>VLOOKUP(B53,Sheet1!$B$2:$G$76,6,FALSE)</f>
        <v>52.87</v>
      </c>
      <c r="N53" s="252">
        <f t="shared" si="4"/>
        <v>0</v>
      </c>
      <c r="O53" s="272">
        <f t="shared" si="5"/>
        <v>0</v>
      </c>
      <c r="P53">
        <v>787763</v>
      </c>
      <c r="Q53">
        <f>VLOOKUP(B53,Sheet1!$B$2:$H$76,7,FALSE)</f>
        <v>787763</v>
      </c>
      <c r="R53" s="252">
        <f t="shared" si="6"/>
        <v>0</v>
      </c>
      <c r="S53" s="272">
        <f t="shared" si="7"/>
        <v>0</v>
      </c>
      <c r="T53" s="10"/>
    </row>
    <row r="54" spans="1:20" s="56" customFormat="1">
      <c r="A54"/>
      <c r="B54" s="314" t="s">
        <v>427</v>
      </c>
      <c r="C54" t="s">
        <v>302</v>
      </c>
      <c r="D54">
        <v>4482</v>
      </c>
      <c r="E54">
        <f>VLOOKUP(C54,Sheet1!$C$2:$D$76,2,FALSE)</f>
        <v>4482</v>
      </c>
      <c r="F54" s="252">
        <f t="shared" si="0"/>
        <v>0</v>
      </c>
      <c r="G54" s="272">
        <f t="shared" si="1"/>
        <v>0</v>
      </c>
      <c r="H54">
        <v>324211.08</v>
      </c>
      <c r="I54">
        <f>VLOOKUP(C54,Sheet1!$C$2:$E$76,3,FALSE)</f>
        <v>324211.08</v>
      </c>
      <c r="J54" s="252">
        <f t="shared" si="2"/>
        <v>0</v>
      </c>
      <c r="K54" s="272">
        <f t="shared" si="3"/>
        <v>0</v>
      </c>
      <c r="L54">
        <v>80.729440999999994</v>
      </c>
      <c r="M54">
        <f>VLOOKUP(C54,Sheet1!$C$2:$G$76,5,FALSE)</f>
        <v>80.73</v>
      </c>
      <c r="N54" s="252">
        <f t="shared" si="4"/>
        <v>-5.5900000000974615E-4</v>
      </c>
      <c r="O54" s="272">
        <f t="shared" si="5"/>
        <v>-6.9244000000000001E-6</v>
      </c>
      <c r="P54">
        <v>361829.35</v>
      </c>
      <c r="Q54">
        <f>VLOOKUP(C54,Sheet1!$C$2:$H$76,6,FALSE)</f>
        <v>361829.35</v>
      </c>
      <c r="R54" s="252">
        <f t="shared" si="6"/>
        <v>0</v>
      </c>
      <c r="S54" s="272">
        <f t="shared" si="7"/>
        <v>0</v>
      </c>
      <c r="T54" s="10"/>
    </row>
    <row r="55" spans="1:20" s="56" customFormat="1">
      <c r="A55"/>
      <c r="B55" s="314" t="s">
        <v>428</v>
      </c>
      <c r="C55" t="s">
        <v>303</v>
      </c>
      <c r="D55">
        <v>18532</v>
      </c>
      <c r="E55">
        <f>VLOOKUP(C55,Sheet1!$C$2:$D$76,2,FALSE)</f>
        <v>18532</v>
      </c>
      <c r="F55" s="252">
        <f t="shared" si="0"/>
        <v>0</v>
      </c>
      <c r="G55" s="272">
        <f t="shared" si="1"/>
        <v>0</v>
      </c>
      <c r="H55">
        <v>366391.61</v>
      </c>
      <c r="I55">
        <f>VLOOKUP(C55,Sheet1!$C$2:$E$76,3,FALSE)</f>
        <v>366391.61</v>
      </c>
      <c r="J55" s="252">
        <f t="shared" si="2"/>
        <v>0</v>
      </c>
      <c r="K55" s="272">
        <f t="shared" si="3"/>
        <v>0</v>
      </c>
      <c r="L55">
        <v>15.789300000000001</v>
      </c>
      <c r="M55">
        <f>VLOOKUP(C55,Sheet1!$C$2:$G$76,5,FALSE)</f>
        <v>15.79</v>
      </c>
      <c r="N55" s="252">
        <f t="shared" si="4"/>
        <v>-6.9999999999836859E-4</v>
      </c>
      <c r="O55" s="272">
        <f t="shared" si="5"/>
        <v>-4.4333799999999999E-5</v>
      </c>
      <c r="P55">
        <v>292607.31</v>
      </c>
      <c r="Q55">
        <f>VLOOKUP(C55,Sheet1!$C$2:$H$76,6,FALSE)</f>
        <v>292607.31</v>
      </c>
      <c r="R55" s="252">
        <f t="shared" si="6"/>
        <v>0</v>
      </c>
      <c r="S55" s="272">
        <f t="shared" si="7"/>
        <v>0</v>
      </c>
      <c r="T55" s="10"/>
    </row>
    <row r="56" spans="1:20" s="56" customFormat="1">
      <c r="A56"/>
      <c r="B56" s="314" t="s">
        <v>429</v>
      </c>
      <c r="C56" t="s">
        <v>305</v>
      </c>
      <c r="D56">
        <v>32040</v>
      </c>
      <c r="E56">
        <v>28840</v>
      </c>
      <c r="F56" s="252">
        <f t="shared" si="0"/>
        <v>3200</v>
      </c>
      <c r="G56" s="272">
        <f t="shared" si="1"/>
        <v>9.9875156100000001E-2</v>
      </c>
      <c r="H56">
        <v>681788.38</v>
      </c>
      <c r="I56">
        <v>585517.89</v>
      </c>
      <c r="J56" s="252">
        <f t="shared" si="2"/>
        <v>96270.489999999991</v>
      </c>
      <c r="K56" s="272">
        <f t="shared" si="3"/>
        <v>0.14120289059999999</v>
      </c>
      <c r="L56">
        <v>17.728641</v>
      </c>
      <c r="M56">
        <v>17.73</v>
      </c>
      <c r="N56" s="252">
        <f t="shared" si="4"/>
        <v>-1.3590000000007763E-3</v>
      </c>
      <c r="O56" s="272">
        <f t="shared" si="5"/>
        <v>-7.6655600000000005E-5</v>
      </c>
      <c r="P56">
        <v>568025.67000000004</v>
      </c>
      <c r="Q56">
        <v>511294.02</v>
      </c>
      <c r="R56" s="252">
        <f t="shared" si="6"/>
        <v>56731.650000000023</v>
      </c>
      <c r="S56" s="272">
        <f t="shared" si="7"/>
        <v>9.9875151800000006E-2</v>
      </c>
      <c r="T56" s="10"/>
    </row>
    <row r="57" spans="1:20" s="56" customFormat="1">
      <c r="A57"/>
      <c r="B57" s="314" t="s">
        <v>430</v>
      </c>
      <c r="C57" t="s">
        <v>307</v>
      </c>
      <c r="D57">
        <v>3856</v>
      </c>
      <c r="E57">
        <f>VLOOKUP(C57,Sheet1!$C$2:$D$76,2,FALSE)</f>
        <v>3856</v>
      </c>
      <c r="F57" s="252">
        <f t="shared" si="0"/>
        <v>0</v>
      </c>
      <c r="G57" s="272">
        <f t="shared" si="1"/>
        <v>0</v>
      </c>
      <c r="H57">
        <v>266502.92</v>
      </c>
      <c r="I57">
        <f>VLOOKUP(C57,Sheet1!$C$2:$E$76,3,FALSE)</f>
        <v>266502.93</v>
      </c>
      <c r="J57" s="252">
        <f t="shared" si="2"/>
        <v>-1.0000000009313226E-2</v>
      </c>
      <c r="K57" s="272">
        <f t="shared" si="3"/>
        <v>-3.7499999999999998E-8</v>
      </c>
      <c r="L57">
        <v>83.555207999999993</v>
      </c>
      <c r="M57">
        <f>VLOOKUP(C57,Sheet1!$C$2:$G$76,5,FALSE)</f>
        <v>83.56</v>
      </c>
      <c r="N57" s="252">
        <f t="shared" si="4"/>
        <v>-4.7920000000090113E-3</v>
      </c>
      <c r="O57" s="272">
        <f t="shared" si="5"/>
        <v>-5.7351300000000001E-5</v>
      </c>
      <c r="P57">
        <v>322188.88</v>
      </c>
      <c r="Q57">
        <f>VLOOKUP(C57,Sheet1!$C$2:$H$76,6,FALSE)</f>
        <v>322188.88</v>
      </c>
      <c r="R57" s="252">
        <f t="shared" si="6"/>
        <v>0</v>
      </c>
      <c r="S57" s="272">
        <f t="shared" si="7"/>
        <v>0</v>
      </c>
      <c r="T57" s="10"/>
    </row>
    <row r="58" spans="1:20" s="56" customFormat="1">
      <c r="A58"/>
      <c r="B58" s="314" t="s">
        <v>362</v>
      </c>
      <c r="C58" t="s">
        <v>308</v>
      </c>
      <c r="D58">
        <v>9900</v>
      </c>
      <c r="E58">
        <f>VLOOKUP(B58,Sheet1!$B$2:$D$76,3,FALSE)</f>
        <v>9900</v>
      </c>
      <c r="F58" s="252">
        <f t="shared" si="0"/>
        <v>0</v>
      </c>
      <c r="G58" s="272">
        <f t="shared" si="1"/>
        <v>0</v>
      </c>
      <c r="H58">
        <v>494507.72</v>
      </c>
      <c r="I58">
        <f>VLOOKUP(B58,Sheet1!$B$2:$E$76,4,FALSE)</f>
        <v>494507.72</v>
      </c>
      <c r="J58" s="252">
        <f t="shared" si="2"/>
        <v>0</v>
      </c>
      <c r="K58" s="272">
        <f t="shared" si="3"/>
        <v>0</v>
      </c>
      <c r="L58">
        <v>42.11</v>
      </c>
      <c r="M58">
        <f>VLOOKUP(B58,Sheet1!$B$2:$G$76,6,FALSE)</f>
        <v>42.11</v>
      </c>
      <c r="N58" s="252">
        <f t="shared" si="4"/>
        <v>0</v>
      </c>
      <c r="O58" s="272">
        <f t="shared" si="5"/>
        <v>0</v>
      </c>
      <c r="P58">
        <v>416889</v>
      </c>
      <c r="Q58">
        <v>416889</v>
      </c>
      <c r="R58" s="252">
        <f t="shared" si="6"/>
        <v>0</v>
      </c>
      <c r="S58" s="272">
        <f t="shared" si="7"/>
        <v>0</v>
      </c>
      <c r="T58" s="10"/>
    </row>
    <row r="59" spans="1:20" s="56" customFormat="1">
      <c r="A59"/>
      <c r="B59" s="314" t="s">
        <v>431</v>
      </c>
      <c r="C59" t="s">
        <v>309</v>
      </c>
      <c r="D59">
        <v>6140</v>
      </c>
      <c r="E59">
        <f>VLOOKUP(C59,Sheet1!$C$2:$D$76,2,FALSE)</f>
        <v>6140</v>
      </c>
      <c r="F59" s="252">
        <f t="shared" si="0"/>
        <v>0</v>
      </c>
      <c r="G59" s="272">
        <f t="shared" si="1"/>
        <v>0</v>
      </c>
      <c r="H59">
        <v>315035.32</v>
      </c>
      <c r="I59">
        <f>VLOOKUP(C59,Sheet1!$C$2:$E$76,3,FALSE)</f>
        <v>315035.32</v>
      </c>
      <c r="J59" s="252">
        <f t="shared" si="2"/>
        <v>0</v>
      </c>
      <c r="K59" s="272">
        <f t="shared" si="3"/>
        <v>0</v>
      </c>
      <c r="L59">
        <v>40.356231999999999</v>
      </c>
      <c r="M59">
        <f>VLOOKUP(C59,Sheet1!$C$2:$G$76,5,FALSE)</f>
        <v>40.36</v>
      </c>
      <c r="N59" s="252">
        <f t="shared" si="4"/>
        <v>-3.7680000000008818E-3</v>
      </c>
      <c r="O59" s="272">
        <f t="shared" si="5"/>
        <v>-9.3368499999999999E-5</v>
      </c>
      <c r="P59">
        <v>247787.26</v>
      </c>
      <c r="Q59">
        <f>VLOOKUP(C59,Sheet1!$C$2:$H$76,6,FALSE)</f>
        <v>247787.26</v>
      </c>
      <c r="R59" s="252">
        <f t="shared" si="6"/>
        <v>0</v>
      </c>
      <c r="S59" s="272">
        <f t="shared" si="7"/>
        <v>0</v>
      </c>
      <c r="T59" s="10"/>
    </row>
    <row r="60" spans="1:20" s="56" customFormat="1">
      <c r="A60"/>
      <c r="B60" s="314" t="s">
        <v>432</v>
      </c>
      <c r="C60" t="s">
        <v>310</v>
      </c>
      <c r="D60">
        <v>26300</v>
      </c>
      <c r="E60">
        <f>VLOOKUP(C60,Sheet1!$C$2:$D$76,2,FALSE)</f>
        <v>26300</v>
      </c>
      <c r="F60" s="252">
        <f t="shared" si="0"/>
        <v>0</v>
      </c>
      <c r="G60" s="272">
        <f t="shared" si="1"/>
        <v>0</v>
      </c>
      <c r="H60">
        <v>265511.31</v>
      </c>
      <c r="I60">
        <f>VLOOKUP(C60,Sheet1!$C$2:$E$76,3,FALSE)</f>
        <v>265511.31</v>
      </c>
      <c r="J60" s="252">
        <f t="shared" si="2"/>
        <v>0</v>
      </c>
      <c r="K60" s="272">
        <f t="shared" si="3"/>
        <v>0</v>
      </c>
      <c r="L60">
        <v>10.333038</v>
      </c>
      <c r="M60">
        <f>VLOOKUP(C60,Sheet1!$C$2:$G$76,5,FALSE)</f>
        <v>10.33</v>
      </c>
      <c r="N60" s="252">
        <f t="shared" si="4"/>
        <v>3.0380000000000962E-3</v>
      </c>
      <c r="O60" s="272">
        <f t="shared" si="5"/>
        <v>2.9400839999999998E-4</v>
      </c>
      <c r="P60">
        <v>271758.89</v>
      </c>
      <c r="Q60">
        <f>VLOOKUP(C60,Sheet1!$C$2:$H$76,6,FALSE)</f>
        <v>271758.89</v>
      </c>
      <c r="R60" s="252">
        <f t="shared" si="6"/>
        <v>0</v>
      </c>
      <c r="S60" s="272">
        <f t="shared" si="7"/>
        <v>0</v>
      </c>
      <c r="T60" s="10"/>
    </row>
    <row r="61" spans="1:20" s="56" customFormat="1">
      <c r="A61"/>
      <c r="B61" s="314">
        <v>1317205</v>
      </c>
      <c r="C61" t="s">
        <v>311</v>
      </c>
      <c r="D61">
        <v>15300</v>
      </c>
      <c r="E61">
        <v>15300</v>
      </c>
      <c r="F61" s="252">
        <f t="shared" si="0"/>
        <v>0</v>
      </c>
      <c r="G61" s="272">
        <f t="shared" si="1"/>
        <v>0</v>
      </c>
      <c r="H61">
        <v>484889.51</v>
      </c>
      <c r="I61">
        <v>484889.51</v>
      </c>
      <c r="J61" s="252">
        <f t="shared" si="2"/>
        <v>0</v>
      </c>
      <c r="K61" s="272">
        <f t="shared" si="3"/>
        <v>0</v>
      </c>
      <c r="L61">
        <v>32.72</v>
      </c>
      <c r="M61">
        <v>32.64</v>
      </c>
      <c r="N61" s="252">
        <f t="shared" si="4"/>
        <v>7.9999999999998295E-2</v>
      </c>
      <c r="O61" s="272">
        <f t="shared" si="5"/>
        <v>2.4449877999999999E-3</v>
      </c>
      <c r="P61">
        <v>500616</v>
      </c>
      <c r="Q61">
        <v>499327.74</v>
      </c>
      <c r="R61" s="252">
        <f t="shared" si="6"/>
        <v>1288.2600000000093</v>
      </c>
      <c r="S61" s="272">
        <f t="shared" si="7"/>
        <v>2.5733496000000002E-3</v>
      </c>
      <c r="T61" s="10"/>
    </row>
    <row r="62" spans="1:20" s="56" customFormat="1">
      <c r="A62"/>
      <c r="B62" s="314">
        <v>398438408</v>
      </c>
      <c r="C62" t="s">
        <v>313</v>
      </c>
      <c r="D62">
        <v>30100</v>
      </c>
      <c r="E62">
        <f>VLOOKUP(B62,Sheet1!$B$2:$D$76,3,FALSE)</f>
        <v>30100</v>
      </c>
      <c r="F62" s="252">
        <f t="shared" si="0"/>
        <v>0</v>
      </c>
      <c r="G62" s="272">
        <f t="shared" si="1"/>
        <v>0</v>
      </c>
      <c r="H62">
        <v>606060.09</v>
      </c>
      <c r="I62">
        <f>VLOOKUP(B62,Sheet1!$B$2:$E$76,4,FALSE)</f>
        <v>606060.09</v>
      </c>
      <c r="J62" s="252">
        <f t="shared" si="2"/>
        <v>0</v>
      </c>
      <c r="K62" s="272">
        <f t="shared" si="3"/>
        <v>0</v>
      </c>
      <c r="L62">
        <v>19.72</v>
      </c>
      <c r="M62">
        <f>VLOOKUP(B62,Sheet1!$B$2:$G$76,6,FALSE)</f>
        <v>19.72</v>
      </c>
      <c r="N62" s="252">
        <f t="shared" si="4"/>
        <v>0</v>
      </c>
      <c r="O62" s="272">
        <f t="shared" si="5"/>
        <v>0</v>
      </c>
      <c r="P62">
        <v>593572</v>
      </c>
      <c r="Q62">
        <f>VLOOKUP(B62,Sheet1!$B$2:$H$76,7,FALSE)</f>
        <v>593572</v>
      </c>
      <c r="R62" s="252">
        <f t="shared" si="6"/>
        <v>0</v>
      </c>
      <c r="S62" s="272">
        <f t="shared" si="7"/>
        <v>0</v>
      </c>
      <c r="T62" s="10"/>
    </row>
    <row r="63" spans="1:20" s="56" customFormat="1">
      <c r="A63"/>
      <c r="B63" s="314" t="s">
        <v>340</v>
      </c>
      <c r="C63" t="s">
        <v>315</v>
      </c>
      <c r="D63">
        <v>4450</v>
      </c>
      <c r="E63">
        <f>VLOOKUP(B63,Sheet1!$B$2:$D$76,3,FALSE)</f>
        <v>4450</v>
      </c>
      <c r="F63" s="252">
        <f t="shared" si="0"/>
        <v>0</v>
      </c>
      <c r="G63" s="272">
        <f t="shared" si="1"/>
        <v>0</v>
      </c>
      <c r="H63">
        <v>666160.63</v>
      </c>
      <c r="I63">
        <f>VLOOKUP(B63,Sheet1!$B$2:$E$76,4,FALSE)</f>
        <v>666160.63</v>
      </c>
      <c r="J63" s="252">
        <f t="shared" si="2"/>
        <v>0</v>
      </c>
      <c r="K63" s="272">
        <f t="shared" si="3"/>
        <v>0</v>
      </c>
      <c r="L63">
        <v>171.35</v>
      </c>
      <c r="M63">
        <f>VLOOKUP(B63,Sheet1!$B$2:$G$76,6,FALSE)</f>
        <v>171.35</v>
      </c>
      <c r="N63" s="252">
        <f t="shared" si="4"/>
        <v>0</v>
      </c>
      <c r="O63" s="272">
        <f t="shared" si="5"/>
        <v>0</v>
      </c>
      <c r="P63">
        <v>762507.5</v>
      </c>
      <c r="Q63">
        <f>VLOOKUP(B63,Sheet1!$B$2:$H$76,7,FALSE)</f>
        <v>762507.5</v>
      </c>
      <c r="R63" s="252">
        <f t="shared" si="6"/>
        <v>0</v>
      </c>
      <c r="S63" s="272">
        <f t="shared" si="7"/>
        <v>0</v>
      </c>
      <c r="T63" s="10"/>
    </row>
    <row r="64" spans="1:20" s="56" customFormat="1">
      <c r="A64"/>
      <c r="B64" s="314" t="s">
        <v>433</v>
      </c>
      <c r="C64" t="s">
        <v>316</v>
      </c>
      <c r="D64">
        <v>116536</v>
      </c>
      <c r="E64">
        <f>VLOOKUP(C64,Sheet1!$C$2:$D$76,2,FALSE)</f>
        <v>116536</v>
      </c>
      <c r="F64" s="252">
        <f t="shared" si="0"/>
        <v>0</v>
      </c>
      <c r="G64" s="272">
        <f t="shared" si="1"/>
        <v>0</v>
      </c>
      <c r="H64">
        <v>256211.3</v>
      </c>
      <c r="I64">
        <f>VLOOKUP(C64,Sheet1!$C$2:$E$76,3,FALSE)</f>
        <v>256211.3</v>
      </c>
      <c r="J64" s="252">
        <f t="shared" si="2"/>
        <v>0</v>
      </c>
      <c r="K64" s="272">
        <f t="shared" si="3"/>
        <v>0</v>
      </c>
      <c r="L64">
        <v>2.2637749999999999</v>
      </c>
      <c r="M64">
        <f>VLOOKUP(C64,Sheet1!$C$2:$G$76,5,FALSE)</f>
        <v>2.2599999999999998</v>
      </c>
      <c r="N64" s="252">
        <f t="shared" si="4"/>
        <v>3.7750000000000838E-3</v>
      </c>
      <c r="O64" s="272">
        <f t="shared" si="5"/>
        <v>1.6675685999999999E-3</v>
      </c>
      <c r="P64">
        <v>263811.28999999998</v>
      </c>
      <c r="Q64">
        <f>VLOOKUP(C64,Sheet1!$C$2:$H$76,6,FALSE)</f>
        <v>263811.28999999998</v>
      </c>
      <c r="R64" s="252">
        <f t="shared" si="6"/>
        <v>0</v>
      </c>
      <c r="S64" s="272">
        <f t="shared" si="7"/>
        <v>0</v>
      </c>
      <c r="T64" s="10"/>
    </row>
    <row r="65" spans="1:16378" s="56" customFormat="1">
      <c r="A65"/>
      <c r="B65" s="314">
        <v>759530108</v>
      </c>
      <c r="C65" t="s">
        <v>318</v>
      </c>
      <c r="D65">
        <v>33500</v>
      </c>
      <c r="E65">
        <f>VLOOKUP(B65,Sheet1!$B$2:$D$76,3,FALSE)</f>
        <v>33500</v>
      </c>
      <c r="F65" s="252">
        <f t="shared" si="0"/>
        <v>0</v>
      </c>
      <c r="G65" s="272">
        <f t="shared" si="1"/>
        <v>0</v>
      </c>
      <c r="H65">
        <v>678997.24</v>
      </c>
      <c r="I65">
        <f>VLOOKUP(B65,Sheet1!$B$2:$E$76,4,FALSE)</f>
        <v>678997.24</v>
      </c>
      <c r="J65" s="252">
        <f t="shared" si="2"/>
        <v>0</v>
      </c>
      <c r="K65" s="272">
        <f t="shared" si="3"/>
        <v>0</v>
      </c>
      <c r="L65">
        <v>20.98</v>
      </c>
      <c r="M65">
        <f>VLOOKUP(B65,Sheet1!$B$2:$G$76,6,FALSE)</f>
        <v>20.98</v>
      </c>
      <c r="N65" s="252">
        <f t="shared" si="4"/>
        <v>0</v>
      </c>
      <c r="O65" s="272">
        <f t="shared" si="5"/>
        <v>0</v>
      </c>
      <c r="P65">
        <v>702830</v>
      </c>
      <c r="Q65">
        <f>VLOOKUP(B65,Sheet1!$B$2:$H$76,7,FALSE)</f>
        <v>702830</v>
      </c>
      <c r="R65" s="252">
        <f t="shared" si="6"/>
        <v>0</v>
      </c>
      <c r="S65" s="272">
        <f t="shared" si="7"/>
        <v>0</v>
      </c>
      <c r="T65" s="10"/>
    </row>
    <row r="66" spans="1:16378" s="56" customFormat="1">
      <c r="A66"/>
      <c r="B66" s="314" t="s">
        <v>355</v>
      </c>
      <c r="C66" t="s">
        <v>319</v>
      </c>
      <c r="D66">
        <v>7800</v>
      </c>
      <c r="E66">
        <f>VLOOKUP(B66,Sheet1!$B$2:$D$76,3,FALSE)</f>
        <v>7800</v>
      </c>
      <c r="F66" s="252">
        <f t="shared" si="0"/>
        <v>0</v>
      </c>
      <c r="G66" s="272">
        <f t="shared" si="1"/>
        <v>0</v>
      </c>
      <c r="H66">
        <v>662168.47</v>
      </c>
      <c r="I66">
        <f>VLOOKUP(C66,Sheet1!$C$2:$E$76,3,FALSE)</f>
        <v>662168.47</v>
      </c>
      <c r="J66" s="252">
        <f t="shared" si="2"/>
        <v>0</v>
      </c>
      <c r="K66" s="272">
        <f t="shared" si="3"/>
        <v>0</v>
      </c>
      <c r="L66">
        <v>109.6</v>
      </c>
      <c r="M66">
        <f>VLOOKUP(C66,Sheet1!$C$2:$G$76,5,FALSE)</f>
        <v>109.6</v>
      </c>
      <c r="N66" s="252">
        <f t="shared" si="4"/>
        <v>0</v>
      </c>
      <c r="O66" s="272">
        <f t="shared" si="5"/>
        <v>0</v>
      </c>
      <c r="P66">
        <v>854880</v>
      </c>
      <c r="Q66">
        <f>VLOOKUP(C66,Sheet1!$C$2:$H$76,6,FALSE)</f>
        <v>854880</v>
      </c>
      <c r="R66" s="252">
        <f t="shared" si="6"/>
        <v>0</v>
      </c>
      <c r="S66" s="272">
        <f t="shared" si="7"/>
        <v>0</v>
      </c>
      <c r="T66" s="10"/>
    </row>
    <row r="67" spans="1:16378" s="56" customFormat="1">
      <c r="A67"/>
      <c r="B67" s="314" t="s">
        <v>364</v>
      </c>
      <c r="C67" t="s">
        <v>320</v>
      </c>
      <c r="D67">
        <v>12700</v>
      </c>
      <c r="E67">
        <f>VLOOKUP(B67,Sheet1!$B$2:$D$76,3,FALSE)</f>
        <v>12700</v>
      </c>
      <c r="F67" s="252">
        <f t="shared" ref="F67:F68" si="8">D67-E67</f>
        <v>0</v>
      </c>
      <c r="G67" s="272">
        <f t="shared" ref="G67:G68" si="9">ROUND(F67/D67,10)</f>
        <v>0</v>
      </c>
      <c r="H67">
        <v>475620.03</v>
      </c>
      <c r="I67">
        <f>VLOOKUP(B67,Sheet1!$B$2:$E$76,4,FALSE)</f>
        <v>475620.03</v>
      </c>
      <c r="J67" s="252">
        <f t="shared" ref="J67:J68" si="10">H67-I67</f>
        <v>0</v>
      </c>
      <c r="K67" s="272">
        <f t="shared" ref="K67:K68" si="11">ROUND(J67/H67,10)</f>
        <v>0</v>
      </c>
      <c r="L67">
        <v>35.22</v>
      </c>
      <c r="M67">
        <f>VLOOKUP(B67,Sheet1!$B$2:$G$76,6,FALSE)</f>
        <v>35.22</v>
      </c>
      <c r="N67" s="252">
        <f t="shared" ref="N67:N68" si="12">L67-M67</f>
        <v>0</v>
      </c>
      <c r="O67" s="272">
        <f t="shared" ref="O67:O68" si="13">ROUND(N67/L67,10)</f>
        <v>0</v>
      </c>
      <c r="P67">
        <v>447294</v>
      </c>
      <c r="Q67">
        <f>VLOOKUP(B67,Sheet1!$B$2:$H$76,7,FALSE)</f>
        <v>447294</v>
      </c>
      <c r="R67" s="252">
        <f t="shared" ref="R67:R68" si="14">P67-Q67</f>
        <v>0</v>
      </c>
      <c r="S67" s="272">
        <f t="shared" ref="S67:S68" si="15">ROUND(R67/P67,10)</f>
        <v>0</v>
      </c>
      <c r="T67" s="10"/>
    </row>
    <row r="68" spans="1:16378" s="56" customFormat="1">
      <c r="A68"/>
      <c r="B68" s="314" t="s">
        <v>360</v>
      </c>
      <c r="C68" t="s">
        <v>321</v>
      </c>
      <c r="D68">
        <v>14168</v>
      </c>
      <c r="E68">
        <f>VLOOKUP(B68,Sheet1!$B$2:$D$76,3,FALSE)</f>
        <v>14168</v>
      </c>
      <c r="F68" s="252">
        <f t="shared" si="8"/>
        <v>0</v>
      </c>
      <c r="G68" s="272">
        <f t="shared" si="9"/>
        <v>0</v>
      </c>
      <c r="H68">
        <v>789749.94</v>
      </c>
      <c r="I68">
        <f>VLOOKUP(B68,Sheet1!$B$2:$E$76,4,FALSE)</f>
        <v>789749.94</v>
      </c>
      <c r="J68" s="252">
        <f t="shared" si="10"/>
        <v>0</v>
      </c>
      <c r="K68" s="272">
        <f t="shared" si="11"/>
        <v>0</v>
      </c>
      <c r="L68">
        <v>54.93</v>
      </c>
      <c r="M68">
        <f>VLOOKUP(B68,Sheet1!$B$2:$G$76,6,FALSE)</f>
        <v>54.93</v>
      </c>
      <c r="N68" s="252">
        <f t="shared" si="12"/>
        <v>0</v>
      </c>
      <c r="O68" s="272">
        <f t="shared" si="13"/>
        <v>0</v>
      </c>
      <c r="P68">
        <v>778248.24</v>
      </c>
      <c r="Q68">
        <f>VLOOKUP(B68,Sheet1!$B$2:$H$76,7,FALSE)</f>
        <v>778248.24</v>
      </c>
      <c r="R68" s="252">
        <f t="shared" si="14"/>
        <v>0</v>
      </c>
      <c r="S68" s="272">
        <f t="shared" si="15"/>
        <v>0</v>
      </c>
      <c r="T68" s="10"/>
    </row>
    <row r="69" spans="1:16378" s="56" customFormat="1">
      <c r="A69" s="180"/>
      <c r="B69" s="180"/>
      <c r="C69" s="180"/>
      <c r="D69" s="250"/>
      <c r="E69" s="251"/>
      <c r="F69" s="252"/>
      <c r="G69" s="272"/>
      <c r="H69" s="253"/>
      <c r="I69" s="254"/>
      <c r="J69" s="252"/>
      <c r="K69" s="272"/>
      <c r="L69" s="250"/>
      <c r="M69" s="251"/>
      <c r="N69" s="252">
        <f t="shared" ref="N69:N71" si="16">L69-M69</f>
        <v>0</v>
      </c>
      <c r="O69" s="272" t="e">
        <f t="shared" ref="O69:O71" si="17">ROUND(N69/L69,10)</f>
        <v>#DIV/0!</v>
      </c>
      <c r="P69" s="250"/>
      <c r="Q69" s="251"/>
      <c r="R69" s="252">
        <f t="shared" ref="R69:R71" si="18">P69-Q69</f>
        <v>0</v>
      </c>
      <c r="S69" s="272" t="e">
        <f t="shared" ref="S69:S71" si="19">ROUND(R69/P69,10)</f>
        <v>#DIV/0!</v>
      </c>
      <c r="T69" s="10"/>
    </row>
    <row r="70" spans="1:16378" s="56" customFormat="1">
      <c r="A70" s="179" t="s">
        <v>158</v>
      </c>
      <c r="B70" s="179"/>
      <c r="C70" s="178"/>
      <c r="D70" s="256"/>
      <c r="E70" s="257"/>
      <c r="F70" s="252"/>
      <c r="G70" s="272"/>
      <c r="H70" s="256"/>
      <c r="I70" s="258"/>
      <c r="J70" s="252"/>
      <c r="K70" s="272"/>
      <c r="L70" s="259"/>
      <c r="M70" s="260"/>
      <c r="N70" s="252">
        <f t="shared" si="16"/>
        <v>0</v>
      </c>
      <c r="O70" s="272" t="e">
        <f t="shared" si="17"/>
        <v>#DIV/0!</v>
      </c>
      <c r="P70" s="256"/>
      <c r="Q70" s="260"/>
      <c r="R70" s="252">
        <f t="shared" si="18"/>
        <v>0</v>
      </c>
      <c r="S70" s="272" t="e">
        <f t="shared" si="19"/>
        <v>#DIV/0!</v>
      </c>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48"/>
      <c r="B71" s="148"/>
      <c r="C71" s="148"/>
      <c r="D71" s="261"/>
      <c r="E71" s="262"/>
      <c r="F71" s="252"/>
      <c r="G71" s="252"/>
      <c r="H71" s="261"/>
      <c r="I71" s="263"/>
      <c r="J71" s="252"/>
      <c r="K71" s="272"/>
      <c r="L71" s="264"/>
      <c r="M71" s="263"/>
      <c r="N71" s="252">
        <f t="shared" si="16"/>
        <v>0</v>
      </c>
      <c r="O71" s="272" t="e">
        <f t="shared" si="17"/>
        <v>#DIV/0!</v>
      </c>
      <c r="P71" s="256"/>
      <c r="Q71" s="263"/>
      <c r="R71" s="252">
        <f t="shared" si="18"/>
        <v>0</v>
      </c>
      <c r="S71" s="272" t="e">
        <f t="shared" si="19"/>
        <v>#DIV/0!</v>
      </c>
    </row>
    <row r="72" spans="1:16378" ht="13.5" thickBot="1">
      <c r="A72" s="57"/>
      <c r="B72" s="57"/>
      <c r="C72" s="57"/>
      <c r="D72" s="265">
        <f t="shared" ref="D72:S72" si="20">SUM(D3:D71)</f>
        <v>1403953</v>
      </c>
      <c r="E72" s="266">
        <f t="shared" si="20"/>
        <v>1400753</v>
      </c>
      <c r="F72" s="267">
        <f t="shared" si="20"/>
        <v>3200</v>
      </c>
      <c r="G72" s="300">
        <f t="shared" ref="G72" si="21">ROUND(F72/D72,10)</f>
        <v>2.2792785999999998E-3</v>
      </c>
      <c r="H72" s="265">
        <f t="shared" si="20"/>
        <v>31714198.68</v>
      </c>
      <c r="I72" s="266">
        <f t="shared" si="20"/>
        <v>31617929.139999997</v>
      </c>
      <c r="J72" s="267">
        <f t="shared" si="20"/>
        <v>96269.540000000095</v>
      </c>
      <c r="K72" s="301">
        <f>ROUND(J72/H72,10)</f>
        <v>3.0355344E-3</v>
      </c>
      <c r="L72" s="265">
        <f t="shared" si="20"/>
        <v>3438.6366469999984</v>
      </c>
      <c r="M72" s="266">
        <f t="shared" si="20"/>
        <v>3437.4699999999989</v>
      </c>
      <c r="N72" s="267">
        <f t="shared" si="20"/>
        <v>1.1666469999999807</v>
      </c>
      <c r="O72" s="301">
        <f>ROUND(N72/L72,10)</f>
        <v>3.3927600000000001E-4</v>
      </c>
      <c r="P72" s="265">
        <f t="shared" si="20"/>
        <v>31871184.18</v>
      </c>
      <c r="Q72" s="266">
        <f t="shared" si="20"/>
        <v>31801147.899999999</v>
      </c>
      <c r="R72" s="267">
        <f t="shared" si="20"/>
        <v>70036.27999999997</v>
      </c>
      <c r="S72" s="183" t="e">
        <f t="shared" si="20"/>
        <v>#DIV/0!</v>
      </c>
    </row>
    <row r="73" spans="1:16378" ht="14.25" thickTop="1" thickBot="1">
      <c r="H73" s="268"/>
      <c r="I73" s="268"/>
    </row>
    <row r="74" spans="1:16378" ht="13.5" thickBot="1">
      <c r="A74" s="150" t="s">
        <v>159</v>
      </c>
      <c r="B74" s="292"/>
      <c r="C74" s="151"/>
      <c r="D74" s="269"/>
      <c r="E74" s="269"/>
      <c r="F74" s="269"/>
      <c r="G74" s="269"/>
      <c r="H74" s="270"/>
      <c r="I74" s="271"/>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21" sqref="C21"/>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434</v>
      </c>
      <c r="B4" t="s">
        <v>435</v>
      </c>
      <c r="C4">
        <v>30490.17</v>
      </c>
      <c r="D4">
        <v>30490.17</v>
      </c>
      <c r="E4" s="78">
        <f t="shared" ref="E4:E12" si="0">C4-D4</f>
        <v>0</v>
      </c>
      <c r="F4" s="280">
        <f>ROUND(E4/C4,10)</f>
        <v>0</v>
      </c>
      <c r="G4" s="79"/>
    </row>
    <row r="5" spans="1:7" ht="13.9" customHeight="1">
      <c r="A5" t="s">
        <v>436</v>
      </c>
      <c r="B5" t="s">
        <v>437</v>
      </c>
      <c r="C5">
        <v>23057.7</v>
      </c>
      <c r="D5">
        <v>23057.7</v>
      </c>
      <c r="E5" s="78">
        <f t="shared" si="0"/>
        <v>0</v>
      </c>
      <c r="F5" s="280">
        <f t="shared" ref="F5:F14" si="1">ROUND(E5/C5,10)</f>
        <v>0</v>
      </c>
      <c r="G5" s="79"/>
    </row>
    <row r="6" spans="1:7" ht="13.9" customHeight="1">
      <c r="A6" t="s">
        <v>438</v>
      </c>
      <c r="B6" t="s">
        <v>439</v>
      </c>
      <c r="C6">
        <v>15021.86</v>
      </c>
      <c r="D6">
        <v>15021.86</v>
      </c>
      <c r="E6" s="78">
        <f t="shared" si="0"/>
        <v>0</v>
      </c>
      <c r="F6" s="280">
        <f t="shared" si="1"/>
        <v>0</v>
      </c>
      <c r="G6" s="79"/>
    </row>
    <row r="7" spans="1:7" ht="13.9" customHeight="1">
      <c r="A7" t="s">
        <v>440</v>
      </c>
      <c r="B7" t="s">
        <v>441</v>
      </c>
      <c r="C7">
        <v>12604.77</v>
      </c>
      <c r="D7">
        <v>12604.77</v>
      </c>
      <c r="E7" s="78">
        <f t="shared" si="0"/>
        <v>0</v>
      </c>
      <c r="F7" s="280">
        <f t="shared" si="1"/>
        <v>0</v>
      </c>
      <c r="G7" s="79"/>
    </row>
    <row r="8" spans="1:7" ht="12.75">
      <c r="A8" t="s">
        <v>442</v>
      </c>
      <c r="B8" t="s">
        <v>443</v>
      </c>
      <c r="C8">
        <v>113928.16</v>
      </c>
      <c r="D8">
        <v>113928.16</v>
      </c>
      <c r="E8" s="78">
        <f t="shared" si="0"/>
        <v>0</v>
      </c>
      <c r="F8" s="280">
        <f t="shared" si="1"/>
        <v>0</v>
      </c>
      <c r="G8" s="74"/>
    </row>
    <row r="9" spans="1:7" ht="12.75">
      <c r="A9" t="s">
        <v>444</v>
      </c>
      <c r="B9" t="s">
        <v>445</v>
      </c>
      <c r="C9">
        <v>22872.26</v>
      </c>
      <c r="D9">
        <v>22872.26</v>
      </c>
      <c r="E9" s="78">
        <f t="shared" si="0"/>
        <v>0</v>
      </c>
      <c r="F9" s="280">
        <f t="shared" si="1"/>
        <v>0</v>
      </c>
    </row>
    <row r="10" spans="1:7" ht="12.75">
      <c r="A10" t="s">
        <v>446</v>
      </c>
      <c r="B10" t="s">
        <v>447</v>
      </c>
      <c r="C10">
        <v>6011.63</v>
      </c>
      <c r="D10">
        <v>6011.63</v>
      </c>
      <c r="E10" s="78">
        <f t="shared" si="0"/>
        <v>0</v>
      </c>
      <c r="F10" s="280">
        <f t="shared" si="1"/>
        <v>0</v>
      </c>
      <c r="G10" s="71"/>
    </row>
    <row r="11" spans="1:7" ht="12.75">
      <c r="A11" t="s">
        <v>448</v>
      </c>
      <c r="B11" t="s">
        <v>449</v>
      </c>
      <c r="C11">
        <v>806844.92</v>
      </c>
      <c r="D11">
        <v>806844.92</v>
      </c>
      <c r="E11" s="78">
        <f t="shared" si="0"/>
        <v>0</v>
      </c>
      <c r="F11" s="280">
        <f t="shared" si="1"/>
        <v>0</v>
      </c>
      <c r="G11" s="71"/>
    </row>
    <row r="12" spans="1:7" ht="12.75">
      <c r="A12" t="s">
        <v>450</v>
      </c>
      <c r="B12" t="s">
        <v>451</v>
      </c>
      <c r="C12">
        <v>78433.97</v>
      </c>
      <c r="D12">
        <v>78433.97</v>
      </c>
      <c r="E12" s="78">
        <f t="shared" si="0"/>
        <v>0</v>
      </c>
      <c r="F12" s="280">
        <f t="shared" si="1"/>
        <v>0</v>
      </c>
      <c r="G12" s="71"/>
    </row>
    <row r="13" spans="1:7">
      <c r="C13" s="80"/>
      <c r="D13" s="80"/>
      <c r="E13" s="80"/>
      <c r="F13" s="279"/>
    </row>
    <row r="14" spans="1:7" ht="12.75" thickBot="1">
      <c r="B14" s="81" t="s">
        <v>165</v>
      </c>
      <c r="C14" s="82">
        <f>SUM(C4:C13)</f>
        <v>1109265.4400000002</v>
      </c>
      <c r="D14" s="82">
        <f>SUM(D4:D13)</f>
        <v>1109265.4400000002</v>
      </c>
      <c r="E14" s="82">
        <f>SUM(E4:E13)</f>
        <v>0</v>
      </c>
      <c r="F14" s="280">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6"/>
  <sheetViews>
    <sheetView zoomScale="90" zoomScaleNormal="90" workbookViewId="0">
      <pane xSplit="4" ySplit="1" topLeftCell="E26" activePane="bottomRight" state="frozen"/>
      <selection pane="topRight" activeCell="E1" sqref="E1"/>
      <selection pane="bottomLeft" activeCell="A2" sqref="A2"/>
      <selection pane="bottomRight" activeCell="F6" sqref="F6"/>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1"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7"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452</v>
      </c>
      <c r="C2" t="s">
        <v>238</v>
      </c>
      <c r="D2" t="s">
        <v>239</v>
      </c>
      <c r="E2">
        <v>7500</v>
      </c>
      <c r="F2">
        <v>7500</v>
      </c>
      <c r="G2" s="308">
        <f>E2-F2</f>
        <v>0</v>
      </c>
      <c r="H2" s="309">
        <f>ROUND(G2/E2,10)</f>
        <v>0</v>
      </c>
      <c r="I2">
        <v>517.69000000000005</v>
      </c>
      <c r="J2">
        <v>517.69000000000005</v>
      </c>
      <c r="K2" s="308">
        <f>I2-J2</f>
        <v>0</v>
      </c>
      <c r="L2" s="309">
        <f>ROUND(K2/I2,10)</f>
        <v>0</v>
      </c>
      <c r="M2">
        <v>0</v>
      </c>
      <c r="N2">
        <v>0</v>
      </c>
      <c r="O2" s="308">
        <f>M2-N2</f>
        <v>0</v>
      </c>
      <c r="P2" s="309" t="e">
        <f>ROUND(O2/M2,10)</f>
        <v>#DIV/0!</v>
      </c>
      <c r="Q2">
        <v>-9.83</v>
      </c>
      <c r="R2">
        <v>-9.83</v>
      </c>
      <c r="S2" s="308">
        <f>Q2-R2</f>
        <v>0</v>
      </c>
      <c r="T2" s="309">
        <f>ROUND(S2/Q2,10)</f>
        <v>0</v>
      </c>
      <c r="U2" s="273"/>
      <c r="V2" s="273"/>
      <c r="W2" s="273"/>
      <c r="X2" s="273"/>
    </row>
    <row r="3" spans="1:24" s="69" customFormat="1" ht="12.75">
      <c r="A3" t="s">
        <v>228</v>
      </c>
      <c r="B3" t="s">
        <v>453</v>
      </c>
      <c r="C3" t="s">
        <v>317</v>
      </c>
      <c r="D3" t="s">
        <v>318</v>
      </c>
      <c r="E3">
        <v>630.11500000000001</v>
      </c>
      <c r="F3">
        <v>630.11500000000001</v>
      </c>
      <c r="G3" s="308">
        <f t="shared" ref="G3:G37" si="0">E3-F3</f>
        <v>0</v>
      </c>
      <c r="H3" s="309">
        <f t="shared" ref="H3:H37" si="1">ROUND(G3/E3,10)</f>
        <v>0</v>
      </c>
      <c r="I3">
        <v>102.62</v>
      </c>
      <c r="J3">
        <v>102.62</v>
      </c>
      <c r="K3" s="308">
        <f t="shared" ref="K3:K37" si="2">I3-J3</f>
        <v>0</v>
      </c>
      <c r="L3" s="309">
        <f t="shared" ref="L3:L37" si="3">ROUND(K3/I3,10)</f>
        <v>0</v>
      </c>
      <c r="M3">
        <v>0</v>
      </c>
      <c r="N3">
        <v>0</v>
      </c>
      <c r="O3" s="308">
        <f t="shared" ref="O3:O25" si="4">M3-N3</f>
        <v>0</v>
      </c>
      <c r="P3" s="309" t="e">
        <f t="shared" ref="P3:P25" si="5">ROUND(O3/M3,10)</f>
        <v>#DIV/0!</v>
      </c>
      <c r="Q3">
        <v>0</v>
      </c>
      <c r="R3">
        <v>0</v>
      </c>
      <c r="S3" s="308">
        <f t="shared" ref="S3:S37" si="6">Q3-R3</f>
        <v>0</v>
      </c>
      <c r="T3" s="309" t="e">
        <f t="shared" ref="T3:T37" si="7">ROUND(S3/Q3,10)</f>
        <v>#DIV/0!</v>
      </c>
      <c r="U3" s="163"/>
    </row>
    <row r="4" spans="1:24" s="69" customFormat="1" ht="12.75">
      <c r="A4" t="s">
        <v>228</v>
      </c>
      <c r="B4" t="s">
        <v>453</v>
      </c>
      <c r="C4" t="s">
        <v>241</v>
      </c>
      <c r="D4" t="s">
        <v>242</v>
      </c>
      <c r="E4">
        <v>12400</v>
      </c>
      <c r="F4">
        <v>12400</v>
      </c>
      <c r="G4" s="308">
        <f t="shared" si="0"/>
        <v>0</v>
      </c>
      <c r="H4" s="309">
        <f t="shared" si="1"/>
        <v>0</v>
      </c>
      <c r="I4">
        <v>1882.32</v>
      </c>
      <c r="J4">
        <v>1882.32</v>
      </c>
      <c r="K4" s="308">
        <f t="shared" si="2"/>
        <v>0</v>
      </c>
      <c r="L4" s="309">
        <f t="shared" si="3"/>
        <v>0</v>
      </c>
      <c r="M4">
        <v>0</v>
      </c>
      <c r="N4">
        <v>0</v>
      </c>
      <c r="O4" s="308">
        <f t="shared" si="4"/>
        <v>0</v>
      </c>
      <c r="P4" s="309" t="e">
        <f t="shared" si="5"/>
        <v>#DIV/0!</v>
      </c>
      <c r="Q4">
        <v>0</v>
      </c>
      <c r="R4">
        <v>0</v>
      </c>
      <c r="S4" s="308">
        <f t="shared" si="6"/>
        <v>0</v>
      </c>
      <c r="T4" s="309" t="e">
        <f t="shared" si="7"/>
        <v>#DIV/0!</v>
      </c>
      <c r="U4" s="163"/>
    </row>
    <row r="5" spans="1:24" s="69" customFormat="1" ht="12.75">
      <c r="A5" t="s">
        <v>228</v>
      </c>
      <c r="B5" t="s">
        <v>454</v>
      </c>
      <c r="C5" t="s">
        <v>243</v>
      </c>
      <c r="D5" t="s">
        <v>244</v>
      </c>
      <c r="E5">
        <v>69440</v>
      </c>
      <c r="F5">
        <v>69440</v>
      </c>
      <c r="G5" s="308">
        <f t="shared" si="0"/>
        <v>0</v>
      </c>
      <c r="H5" s="309">
        <f t="shared" si="1"/>
        <v>0</v>
      </c>
      <c r="I5">
        <v>8170.73</v>
      </c>
      <c r="J5">
        <v>8170.73</v>
      </c>
      <c r="K5" s="308">
        <f t="shared" si="2"/>
        <v>0</v>
      </c>
      <c r="L5" s="309">
        <f t="shared" si="3"/>
        <v>0</v>
      </c>
      <c r="M5">
        <v>0</v>
      </c>
      <c r="N5">
        <v>0</v>
      </c>
      <c r="O5" s="308">
        <f t="shared" si="4"/>
        <v>0</v>
      </c>
      <c r="P5" s="309" t="e">
        <f t="shared" si="5"/>
        <v>#DIV/0!</v>
      </c>
      <c r="Q5">
        <v>-196.86</v>
      </c>
      <c r="R5">
        <v>-196.86</v>
      </c>
      <c r="S5" s="308">
        <f t="shared" si="6"/>
        <v>0</v>
      </c>
      <c r="T5" s="309">
        <f t="shared" si="7"/>
        <v>0</v>
      </c>
      <c r="U5" s="163"/>
    </row>
    <row r="6" spans="1:24" s="69" customFormat="1" ht="12.75">
      <c r="A6" t="s">
        <v>228</v>
      </c>
      <c r="B6" t="s">
        <v>455</v>
      </c>
      <c r="C6" t="s">
        <v>245</v>
      </c>
      <c r="D6" t="s">
        <v>246</v>
      </c>
      <c r="E6">
        <v>1495</v>
      </c>
      <c r="F6">
        <v>1495</v>
      </c>
      <c r="G6" s="308">
        <f t="shared" si="0"/>
        <v>0</v>
      </c>
      <c r="H6" s="309">
        <f t="shared" si="1"/>
        <v>0</v>
      </c>
      <c r="I6">
        <v>0</v>
      </c>
      <c r="J6">
        <v>0</v>
      </c>
      <c r="K6" s="308">
        <f t="shared" si="2"/>
        <v>0</v>
      </c>
      <c r="L6" s="309" t="e">
        <f t="shared" si="3"/>
        <v>#DIV/0!</v>
      </c>
      <c r="M6">
        <v>0</v>
      </c>
      <c r="N6">
        <v>0</v>
      </c>
      <c r="O6" s="308">
        <f t="shared" si="4"/>
        <v>0</v>
      </c>
      <c r="P6" s="309" t="e">
        <f t="shared" si="5"/>
        <v>#DIV/0!</v>
      </c>
      <c r="Q6">
        <v>0</v>
      </c>
      <c r="R6">
        <v>0</v>
      </c>
      <c r="S6" s="308">
        <f t="shared" si="6"/>
        <v>0</v>
      </c>
      <c r="T6" s="309" t="e">
        <f t="shared" si="7"/>
        <v>#DIV/0!</v>
      </c>
      <c r="U6" s="163"/>
    </row>
    <row r="7" spans="1:24" s="69" customFormat="1" ht="12.75">
      <c r="A7" t="s">
        <v>228</v>
      </c>
      <c r="B7" t="s">
        <v>455</v>
      </c>
      <c r="C7" t="s">
        <v>245</v>
      </c>
      <c r="D7" t="s">
        <v>246</v>
      </c>
      <c r="E7">
        <v>1930</v>
      </c>
      <c r="F7">
        <v>1930</v>
      </c>
      <c r="G7" s="308">
        <f t="shared" si="0"/>
        <v>0</v>
      </c>
      <c r="H7" s="309">
        <f t="shared" si="1"/>
        <v>0</v>
      </c>
      <c r="I7">
        <v>0</v>
      </c>
      <c r="J7">
        <v>0</v>
      </c>
      <c r="K7" s="308">
        <f t="shared" si="2"/>
        <v>0</v>
      </c>
      <c r="L7" s="309" t="e">
        <f t="shared" si="3"/>
        <v>#DIV/0!</v>
      </c>
      <c r="M7">
        <v>0</v>
      </c>
      <c r="N7">
        <v>0</v>
      </c>
      <c r="O7" s="308">
        <f t="shared" si="4"/>
        <v>0</v>
      </c>
      <c r="P7" s="309" t="e">
        <f t="shared" si="5"/>
        <v>#DIV/0!</v>
      </c>
      <c r="Q7">
        <v>0</v>
      </c>
      <c r="R7">
        <v>0</v>
      </c>
      <c r="S7" s="308">
        <f t="shared" si="6"/>
        <v>0</v>
      </c>
      <c r="T7" s="309" t="e">
        <f t="shared" si="7"/>
        <v>#DIV/0!</v>
      </c>
      <c r="U7" s="163"/>
    </row>
    <row r="8" spans="1:24" s="69" customFormat="1" ht="12.75">
      <c r="A8" t="s">
        <v>228</v>
      </c>
      <c r="B8" t="s">
        <v>455</v>
      </c>
      <c r="C8" t="s">
        <v>247</v>
      </c>
      <c r="D8" t="s">
        <v>248</v>
      </c>
      <c r="E8">
        <v>3329</v>
      </c>
      <c r="F8">
        <v>3329</v>
      </c>
      <c r="G8" s="308">
        <f t="shared" si="0"/>
        <v>0</v>
      </c>
      <c r="H8" s="309">
        <f t="shared" si="1"/>
        <v>0</v>
      </c>
      <c r="I8">
        <v>0</v>
      </c>
      <c r="J8">
        <v>0</v>
      </c>
      <c r="K8" s="308">
        <f t="shared" si="2"/>
        <v>0</v>
      </c>
      <c r="L8" s="309" t="e">
        <f t="shared" si="3"/>
        <v>#DIV/0!</v>
      </c>
      <c r="M8">
        <v>0</v>
      </c>
      <c r="N8">
        <v>0</v>
      </c>
      <c r="O8" s="308">
        <f t="shared" si="4"/>
        <v>0</v>
      </c>
      <c r="P8" s="309" t="e">
        <f t="shared" si="5"/>
        <v>#DIV/0!</v>
      </c>
      <c r="Q8">
        <v>0</v>
      </c>
      <c r="R8">
        <v>0</v>
      </c>
      <c r="S8" s="308">
        <f t="shared" si="6"/>
        <v>0</v>
      </c>
      <c r="T8" s="309" t="e">
        <f t="shared" si="7"/>
        <v>#DIV/0!</v>
      </c>
      <c r="U8" s="163"/>
    </row>
    <row r="9" spans="1:24" s="69" customFormat="1" ht="12.75">
      <c r="A9" t="s">
        <v>228</v>
      </c>
      <c r="B9" t="s">
        <v>455</v>
      </c>
      <c r="C9" t="s">
        <v>247</v>
      </c>
      <c r="D9" t="s">
        <v>248</v>
      </c>
      <c r="E9">
        <v>4299</v>
      </c>
      <c r="F9">
        <v>4299</v>
      </c>
      <c r="G9" s="308">
        <f t="shared" si="0"/>
        <v>0</v>
      </c>
      <c r="H9" s="309">
        <f t="shared" si="1"/>
        <v>0</v>
      </c>
      <c r="I9">
        <v>0</v>
      </c>
      <c r="J9">
        <v>0</v>
      </c>
      <c r="K9" s="308">
        <f t="shared" si="2"/>
        <v>0</v>
      </c>
      <c r="L9" s="309" t="e">
        <f t="shared" si="3"/>
        <v>#DIV/0!</v>
      </c>
      <c r="M9">
        <v>0</v>
      </c>
      <c r="N9">
        <v>0</v>
      </c>
      <c r="O9" s="308">
        <f t="shared" si="4"/>
        <v>0</v>
      </c>
      <c r="P9" s="309" t="e">
        <f t="shared" si="5"/>
        <v>#DIV/0!</v>
      </c>
      <c r="Q9">
        <v>0</v>
      </c>
      <c r="R9">
        <v>0</v>
      </c>
      <c r="S9" s="308">
        <f t="shared" si="6"/>
        <v>0</v>
      </c>
      <c r="T9" s="309" t="e">
        <f t="shared" si="7"/>
        <v>#DIV/0!</v>
      </c>
      <c r="U9" s="163"/>
    </row>
    <row r="10" spans="1:24" s="69" customFormat="1" ht="12.75">
      <c r="A10" t="s">
        <v>228</v>
      </c>
      <c r="B10" t="s">
        <v>455</v>
      </c>
      <c r="C10" t="s">
        <v>250</v>
      </c>
      <c r="D10" t="s">
        <v>251</v>
      </c>
      <c r="E10">
        <v>5511</v>
      </c>
      <c r="F10">
        <v>5511</v>
      </c>
      <c r="G10" s="308">
        <f t="shared" si="0"/>
        <v>0</v>
      </c>
      <c r="H10" s="309">
        <f t="shared" si="1"/>
        <v>0</v>
      </c>
      <c r="I10">
        <v>2587.42</v>
      </c>
      <c r="J10">
        <v>2587.42</v>
      </c>
      <c r="K10" s="308">
        <f t="shared" si="2"/>
        <v>0</v>
      </c>
      <c r="L10" s="309">
        <f t="shared" si="3"/>
        <v>0</v>
      </c>
      <c r="M10">
        <v>1143.29</v>
      </c>
      <c r="N10">
        <v>1143.29</v>
      </c>
      <c r="O10" s="308">
        <f t="shared" si="4"/>
        <v>0</v>
      </c>
      <c r="P10" s="309">
        <f t="shared" si="5"/>
        <v>0</v>
      </c>
      <c r="Q10">
        <v>-54.03</v>
      </c>
      <c r="R10">
        <v>-54.03</v>
      </c>
      <c r="S10" s="308">
        <f t="shared" si="6"/>
        <v>0</v>
      </c>
      <c r="T10" s="309">
        <f t="shared" si="7"/>
        <v>0</v>
      </c>
      <c r="U10" s="163"/>
    </row>
    <row r="11" spans="1:24" s="69" customFormat="1" ht="12.75">
      <c r="A11" t="s">
        <v>228</v>
      </c>
      <c r="B11" t="s">
        <v>455</v>
      </c>
      <c r="C11" t="s">
        <v>252</v>
      </c>
      <c r="D11" t="s">
        <v>253</v>
      </c>
      <c r="E11">
        <v>6185</v>
      </c>
      <c r="F11">
        <v>6185</v>
      </c>
      <c r="G11" s="308">
        <f t="shared" si="0"/>
        <v>0</v>
      </c>
      <c r="H11" s="309">
        <f t="shared" si="1"/>
        <v>0</v>
      </c>
      <c r="I11">
        <v>0</v>
      </c>
      <c r="J11">
        <v>0</v>
      </c>
      <c r="K11" s="308">
        <f t="shared" si="2"/>
        <v>0</v>
      </c>
      <c r="L11" s="309" t="e">
        <f t="shared" si="3"/>
        <v>#DIV/0!</v>
      </c>
      <c r="M11">
        <v>0</v>
      </c>
      <c r="N11">
        <v>0</v>
      </c>
      <c r="O11" s="308">
        <f t="shared" si="4"/>
        <v>0</v>
      </c>
      <c r="P11" s="309" t="e">
        <f t="shared" si="5"/>
        <v>#DIV/0!</v>
      </c>
      <c r="Q11">
        <v>0</v>
      </c>
      <c r="R11">
        <v>0</v>
      </c>
      <c r="S11" s="308">
        <f t="shared" si="6"/>
        <v>0</v>
      </c>
      <c r="T11" s="309" t="e">
        <f t="shared" si="7"/>
        <v>#DIV/0!</v>
      </c>
      <c r="U11" s="163"/>
    </row>
    <row r="12" spans="1:24" s="69" customFormat="1" ht="12.75">
      <c r="A12" t="s">
        <v>228</v>
      </c>
      <c r="B12" t="s">
        <v>455</v>
      </c>
      <c r="C12" t="s">
        <v>255</v>
      </c>
      <c r="D12" t="s">
        <v>256</v>
      </c>
      <c r="E12">
        <v>16586</v>
      </c>
      <c r="F12">
        <v>16586</v>
      </c>
      <c r="G12" s="308">
        <f t="shared" si="0"/>
        <v>0</v>
      </c>
      <c r="H12" s="309">
        <f t="shared" si="1"/>
        <v>0</v>
      </c>
      <c r="I12">
        <v>0</v>
      </c>
      <c r="J12">
        <v>0</v>
      </c>
      <c r="K12" s="308">
        <f t="shared" si="2"/>
        <v>0</v>
      </c>
      <c r="L12" s="309" t="e">
        <f t="shared" si="3"/>
        <v>#DIV/0!</v>
      </c>
      <c r="M12">
        <v>0</v>
      </c>
      <c r="N12">
        <v>0</v>
      </c>
      <c r="O12" s="308">
        <f t="shared" si="4"/>
        <v>0</v>
      </c>
      <c r="P12" s="309" t="e">
        <f t="shared" si="5"/>
        <v>#DIV/0!</v>
      </c>
      <c r="Q12">
        <v>0</v>
      </c>
      <c r="R12">
        <v>0</v>
      </c>
      <c r="S12" s="308">
        <f t="shared" si="6"/>
        <v>0</v>
      </c>
      <c r="T12" s="309" t="e">
        <f t="shared" si="7"/>
        <v>#DIV/0!</v>
      </c>
      <c r="U12" s="163"/>
    </row>
    <row r="13" spans="1:24" s="69" customFormat="1" ht="12.75">
      <c r="A13" t="s">
        <v>228</v>
      </c>
      <c r="B13" t="s">
        <v>455</v>
      </c>
      <c r="C13" t="s">
        <v>255</v>
      </c>
      <c r="D13" t="s">
        <v>256</v>
      </c>
      <c r="E13">
        <v>16586</v>
      </c>
      <c r="F13">
        <v>16586</v>
      </c>
      <c r="G13" s="308">
        <f t="shared" si="0"/>
        <v>0</v>
      </c>
      <c r="H13" s="309">
        <f t="shared" si="1"/>
        <v>0</v>
      </c>
      <c r="I13">
        <v>0</v>
      </c>
      <c r="J13">
        <v>0</v>
      </c>
      <c r="K13" s="308">
        <f t="shared" si="2"/>
        <v>0</v>
      </c>
      <c r="L13" s="309" t="e">
        <f t="shared" si="3"/>
        <v>#DIV/0!</v>
      </c>
      <c r="M13">
        <v>0</v>
      </c>
      <c r="N13">
        <v>0</v>
      </c>
      <c r="O13" s="308">
        <f t="shared" si="4"/>
        <v>0</v>
      </c>
      <c r="P13" s="309" t="e">
        <f t="shared" si="5"/>
        <v>#DIV/0!</v>
      </c>
      <c r="Q13">
        <v>0</v>
      </c>
      <c r="R13">
        <v>0</v>
      </c>
      <c r="S13" s="308">
        <f t="shared" si="6"/>
        <v>0</v>
      </c>
      <c r="T13" s="309" t="e">
        <f t="shared" si="7"/>
        <v>#DIV/0!</v>
      </c>
      <c r="U13" s="163"/>
    </row>
    <row r="14" spans="1:24" s="69" customFormat="1" ht="12.75">
      <c r="A14" t="s">
        <v>228</v>
      </c>
      <c r="B14" t="s">
        <v>455</v>
      </c>
      <c r="C14" t="s">
        <v>255</v>
      </c>
      <c r="D14" t="s">
        <v>256</v>
      </c>
      <c r="E14">
        <v>21421</v>
      </c>
      <c r="F14">
        <v>21421</v>
      </c>
      <c r="G14" s="308">
        <f t="shared" si="0"/>
        <v>0</v>
      </c>
      <c r="H14" s="309">
        <f t="shared" si="1"/>
        <v>0</v>
      </c>
      <c r="I14">
        <v>0</v>
      </c>
      <c r="J14">
        <v>0</v>
      </c>
      <c r="K14" s="308">
        <f t="shared" si="2"/>
        <v>0</v>
      </c>
      <c r="L14" s="309" t="e">
        <f t="shared" si="3"/>
        <v>#DIV/0!</v>
      </c>
      <c r="M14">
        <v>0</v>
      </c>
      <c r="N14">
        <v>0</v>
      </c>
      <c r="O14" s="308">
        <f t="shared" si="4"/>
        <v>0</v>
      </c>
      <c r="P14" s="309" t="e">
        <f t="shared" si="5"/>
        <v>#DIV/0!</v>
      </c>
      <c r="Q14">
        <v>0</v>
      </c>
      <c r="R14">
        <v>0</v>
      </c>
      <c r="S14" s="308">
        <f t="shared" si="6"/>
        <v>0</v>
      </c>
      <c r="T14" s="309" t="e">
        <f t="shared" si="7"/>
        <v>#DIV/0!</v>
      </c>
      <c r="U14" s="163"/>
    </row>
    <row r="15" spans="1:24" s="69" customFormat="1" ht="12.75">
      <c r="A15" t="s">
        <v>228</v>
      </c>
      <c r="B15" t="s">
        <v>456</v>
      </c>
      <c r="C15" t="s">
        <v>258</v>
      </c>
      <c r="D15" t="s">
        <v>259</v>
      </c>
      <c r="E15">
        <v>25900</v>
      </c>
      <c r="F15">
        <v>25900</v>
      </c>
      <c r="G15" s="308">
        <f t="shared" si="0"/>
        <v>0</v>
      </c>
      <c r="H15" s="309">
        <f t="shared" si="1"/>
        <v>0</v>
      </c>
      <c r="I15">
        <v>3895.08</v>
      </c>
      <c r="J15">
        <v>3895.08</v>
      </c>
      <c r="K15" s="308">
        <f t="shared" si="2"/>
        <v>0</v>
      </c>
      <c r="L15" s="309">
        <f t="shared" si="3"/>
        <v>0</v>
      </c>
      <c r="M15">
        <v>0</v>
      </c>
      <c r="N15">
        <v>0</v>
      </c>
      <c r="O15" s="308">
        <f t="shared" si="4"/>
        <v>0</v>
      </c>
      <c r="P15" s="309" t="e">
        <f t="shared" si="5"/>
        <v>#DIV/0!</v>
      </c>
      <c r="Q15">
        <v>-17.489999999999998</v>
      </c>
      <c r="R15">
        <v>-17.489999999999998</v>
      </c>
      <c r="S15" s="308">
        <f t="shared" si="6"/>
        <v>0</v>
      </c>
      <c r="T15" s="309">
        <f t="shared" si="7"/>
        <v>0</v>
      </c>
      <c r="U15" s="163"/>
    </row>
    <row r="16" spans="1:24" s="69" customFormat="1" ht="12.75">
      <c r="A16" t="s">
        <v>228</v>
      </c>
      <c r="B16" t="s">
        <v>456</v>
      </c>
      <c r="C16" t="s">
        <v>262</v>
      </c>
      <c r="D16" t="s">
        <v>263</v>
      </c>
      <c r="E16">
        <v>4300</v>
      </c>
      <c r="F16">
        <v>4300</v>
      </c>
      <c r="G16" s="308">
        <f t="shared" si="0"/>
        <v>0</v>
      </c>
      <c r="H16" s="309">
        <f t="shared" si="1"/>
        <v>0</v>
      </c>
      <c r="I16">
        <v>2282.38</v>
      </c>
      <c r="J16">
        <v>2282.38</v>
      </c>
      <c r="K16" s="308">
        <f t="shared" si="2"/>
        <v>0</v>
      </c>
      <c r="L16" s="309">
        <f t="shared" si="3"/>
        <v>0</v>
      </c>
      <c r="M16">
        <v>0</v>
      </c>
      <c r="N16">
        <v>0</v>
      </c>
      <c r="O16" s="308">
        <f t="shared" si="4"/>
        <v>0</v>
      </c>
      <c r="P16" s="309" t="e">
        <f t="shared" si="5"/>
        <v>#DIV/0!</v>
      </c>
      <c r="Q16">
        <v>-10.25</v>
      </c>
      <c r="R16">
        <v>-10.25</v>
      </c>
      <c r="S16" s="308">
        <f t="shared" si="6"/>
        <v>0</v>
      </c>
      <c r="T16" s="309">
        <f t="shared" si="7"/>
        <v>0</v>
      </c>
      <c r="U16" s="163"/>
    </row>
    <row r="17" spans="1:21" s="69" customFormat="1" ht="12.75">
      <c r="A17" t="s">
        <v>228</v>
      </c>
      <c r="B17" t="s">
        <v>456</v>
      </c>
      <c r="C17" t="s">
        <v>265</v>
      </c>
      <c r="D17" t="s">
        <v>266</v>
      </c>
      <c r="E17">
        <v>5100</v>
      </c>
      <c r="F17">
        <v>5100</v>
      </c>
      <c r="G17" s="308">
        <f t="shared" si="0"/>
        <v>0</v>
      </c>
      <c r="H17" s="309">
        <f t="shared" si="1"/>
        <v>0</v>
      </c>
      <c r="I17">
        <v>2255.84</v>
      </c>
      <c r="J17">
        <v>2255.84</v>
      </c>
      <c r="K17" s="308">
        <f t="shared" si="2"/>
        <v>0</v>
      </c>
      <c r="L17" s="309">
        <f t="shared" si="3"/>
        <v>0</v>
      </c>
      <c r="M17">
        <v>0</v>
      </c>
      <c r="N17">
        <v>0</v>
      </c>
      <c r="O17" s="308">
        <f t="shared" si="4"/>
        <v>0</v>
      </c>
      <c r="P17" s="309" t="e">
        <f t="shared" si="5"/>
        <v>#DIV/0!</v>
      </c>
      <c r="Q17">
        <v>-10.130000000000001</v>
      </c>
      <c r="R17">
        <v>-10.130000000000001</v>
      </c>
      <c r="S17" s="308">
        <f t="shared" si="6"/>
        <v>0</v>
      </c>
      <c r="T17" s="309">
        <f t="shared" si="7"/>
        <v>0</v>
      </c>
      <c r="U17" s="163"/>
    </row>
    <row r="18" spans="1:21" s="69" customFormat="1" ht="12.75">
      <c r="A18" t="s">
        <v>228</v>
      </c>
      <c r="B18" t="s">
        <v>456</v>
      </c>
      <c r="C18" t="s">
        <v>267</v>
      </c>
      <c r="D18" t="s">
        <v>268</v>
      </c>
      <c r="E18">
        <v>39500</v>
      </c>
      <c r="F18">
        <v>39500</v>
      </c>
      <c r="G18" s="308">
        <f t="shared" si="0"/>
        <v>0</v>
      </c>
      <c r="H18" s="309">
        <f t="shared" si="1"/>
        <v>0</v>
      </c>
      <c r="I18">
        <v>1048.3</v>
      </c>
      <c r="J18">
        <v>1048.3</v>
      </c>
      <c r="K18" s="308">
        <f t="shared" si="2"/>
        <v>0</v>
      </c>
      <c r="L18" s="309">
        <f t="shared" si="3"/>
        <v>0</v>
      </c>
      <c r="M18">
        <v>0</v>
      </c>
      <c r="N18">
        <v>0</v>
      </c>
      <c r="O18" s="308">
        <f t="shared" si="4"/>
        <v>0</v>
      </c>
      <c r="P18" s="309" t="e">
        <f t="shared" si="5"/>
        <v>#DIV/0!</v>
      </c>
      <c r="Q18">
        <v>-4.71</v>
      </c>
      <c r="R18">
        <v>-4.71</v>
      </c>
      <c r="S18" s="308">
        <f t="shared" si="6"/>
        <v>0</v>
      </c>
      <c r="T18" s="309">
        <f t="shared" si="7"/>
        <v>0</v>
      </c>
      <c r="U18" s="163"/>
    </row>
    <row r="19" spans="1:21" s="69" customFormat="1" ht="12.75">
      <c r="A19" t="s">
        <v>228</v>
      </c>
      <c r="B19" t="s">
        <v>456</v>
      </c>
      <c r="C19" t="s">
        <v>269</v>
      </c>
      <c r="D19" t="s">
        <v>270</v>
      </c>
      <c r="E19">
        <v>16600</v>
      </c>
      <c r="F19">
        <v>16600</v>
      </c>
      <c r="G19" s="308">
        <f t="shared" si="0"/>
        <v>0</v>
      </c>
      <c r="H19" s="309">
        <f t="shared" si="1"/>
        <v>0</v>
      </c>
      <c r="I19">
        <v>4405.5200000000004</v>
      </c>
      <c r="J19">
        <v>4405.5200000000004</v>
      </c>
      <c r="K19" s="308">
        <f t="shared" si="2"/>
        <v>0</v>
      </c>
      <c r="L19" s="309">
        <f t="shared" si="3"/>
        <v>0</v>
      </c>
      <c r="M19">
        <v>0</v>
      </c>
      <c r="N19">
        <v>0</v>
      </c>
      <c r="O19" s="308">
        <f t="shared" si="4"/>
        <v>0</v>
      </c>
      <c r="P19" s="309" t="e">
        <f t="shared" si="5"/>
        <v>#DIV/0!</v>
      </c>
      <c r="Q19">
        <v>-19.79</v>
      </c>
      <c r="R19">
        <v>-19.79</v>
      </c>
      <c r="S19" s="308">
        <f t="shared" si="6"/>
        <v>0</v>
      </c>
      <c r="T19" s="309">
        <f t="shared" si="7"/>
        <v>0</v>
      </c>
      <c r="U19" s="163"/>
    </row>
    <row r="20" spans="1:21" s="69" customFormat="1" ht="12.75">
      <c r="A20" t="s">
        <v>228</v>
      </c>
      <c r="B20" t="s">
        <v>456</v>
      </c>
      <c r="C20" t="s">
        <v>273</v>
      </c>
      <c r="D20" t="s">
        <v>274</v>
      </c>
      <c r="E20">
        <v>13300</v>
      </c>
      <c r="F20">
        <v>13300</v>
      </c>
      <c r="G20" s="308">
        <f t="shared" si="0"/>
        <v>0</v>
      </c>
      <c r="H20" s="309">
        <f t="shared" si="1"/>
        <v>0</v>
      </c>
      <c r="I20">
        <v>8471.34</v>
      </c>
      <c r="J20">
        <v>8471.34</v>
      </c>
      <c r="K20" s="308">
        <f t="shared" si="2"/>
        <v>0</v>
      </c>
      <c r="L20" s="309">
        <f t="shared" si="3"/>
        <v>0</v>
      </c>
      <c r="M20">
        <v>0</v>
      </c>
      <c r="N20">
        <v>0</v>
      </c>
      <c r="O20" s="308">
        <f t="shared" si="4"/>
        <v>0</v>
      </c>
      <c r="P20" s="309" t="e">
        <f t="shared" si="5"/>
        <v>#DIV/0!</v>
      </c>
      <c r="Q20">
        <v>-38.049999999999997</v>
      </c>
      <c r="R20">
        <v>-38.049999999999997</v>
      </c>
      <c r="S20" s="308">
        <f t="shared" si="6"/>
        <v>0</v>
      </c>
      <c r="T20" s="309">
        <f t="shared" si="7"/>
        <v>0</v>
      </c>
      <c r="U20" s="163"/>
    </row>
    <row r="21" spans="1:21" s="69" customFormat="1" ht="12.75">
      <c r="A21" t="s">
        <v>228</v>
      </c>
      <c r="B21" t="s">
        <v>456</v>
      </c>
      <c r="C21" t="s">
        <v>275</v>
      </c>
      <c r="D21" t="s">
        <v>276</v>
      </c>
      <c r="E21">
        <v>3800</v>
      </c>
      <c r="F21">
        <v>3800</v>
      </c>
      <c r="G21" s="308">
        <f t="shared" si="0"/>
        <v>0</v>
      </c>
      <c r="H21" s="309">
        <f t="shared" si="1"/>
        <v>0</v>
      </c>
      <c r="I21">
        <v>2689.31</v>
      </c>
      <c r="J21">
        <v>2689.31</v>
      </c>
      <c r="K21" s="308">
        <f t="shared" si="2"/>
        <v>0</v>
      </c>
      <c r="L21" s="309">
        <f t="shared" si="3"/>
        <v>0</v>
      </c>
      <c r="M21">
        <v>0</v>
      </c>
      <c r="N21">
        <v>0</v>
      </c>
      <c r="O21" s="308">
        <f t="shared" si="4"/>
        <v>0</v>
      </c>
      <c r="P21" s="309" t="e">
        <f t="shared" si="5"/>
        <v>#DIV/0!</v>
      </c>
      <c r="Q21">
        <v>-12.08</v>
      </c>
      <c r="R21">
        <v>-12.08</v>
      </c>
      <c r="S21" s="308">
        <f t="shared" si="6"/>
        <v>0</v>
      </c>
      <c r="T21" s="309">
        <f t="shared" si="7"/>
        <v>0</v>
      </c>
      <c r="U21" s="163"/>
    </row>
    <row r="22" spans="1:21" s="69" customFormat="1" ht="12.75">
      <c r="A22" t="s">
        <v>228</v>
      </c>
      <c r="B22" t="s">
        <v>453</v>
      </c>
      <c r="C22" t="s">
        <v>277</v>
      </c>
      <c r="D22" t="s">
        <v>278</v>
      </c>
      <c r="E22">
        <v>24600</v>
      </c>
      <c r="F22">
        <v>24600</v>
      </c>
      <c r="G22" s="308">
        <f t="shared" si="0"/>
        <v>0</v>
      </c>
      <c r="H22" s="309">
        <f t="shared" si="1"/>
        <v>0</v>
      </c>
      <c r="I22">
        <v>0</v>
      </c>
      <c r="J22">
        <v>0</v>
      </c>
      <c r="K22" s="308">
        <f t="shared" si="2"/>
        <v>0</v>
      </c>
      <c r="L22" s="309" t="e">
        <f t="shared" si="3"/>
        <v>#DIV/0!</v>
      </c>
      <c r="M22">
        <v>0</v>
      </c>
      <c r="N22">
        <v>0</v>
      </c>
      <c r="O22" s="308">
        <f t="shared" si="4"/>
        <v>0</v>
      </c>
      <c r="P22" s="309" t="e">
        <f t="shared" si="5"/>
        <v>#DIV/0!</v>
      </c>
      <c r="Q22">
        <v>0</v>
      </c>
      <c r="R22">
        <v>0</v>
      </c>
      <c r="S22" s="308">
        <f t="shared" si="6"/>
        <v>0</v>
      </c>
      <c r="T22" s="309" t="e">
        <f t="shared" si="7"/>
        <v>#DIV/0!</v>
      </c>
      <c r="U22" s="163"/>
    </row>
    <row r="23" spans="1:21" s="69" customFormat="1" ht="12.75">
      <c r="A23" t="s">
        <v>228</v>
      </c>
      <c r="B23" t="s">
        <v>453</v>
      </c>
      <c r="C23" t="s">
        <v>277</v>
      </c>
      <c r="D23" t="s">
        <v>278</v>
      </c>
      <c r="E23">
        <v>24600</v>
      </c>
      <c r="F23">
        <v>24600</v>
      </c>
      <c r="G23" s="308">
        <f t="shared" si="0"/>
        <v>0</v>
      </c>
      <c r="H23" s="309">
        <f t="shared" si="1"/>
        <v>0</v>
      </c>
      <c r="I23">
        <v>0</v>
      </c>
      <c r="J23">
        <v>0</v>
      </c>
      <c r="K23" s="308">
        <f t="shared" si="2"/>
        <v>0</v>
      </c>
      <c r="L23" s="309" t="e">
        <f t="shared" si="3"/>
        <v>#DIV/0!</v>
      </c>
      <c r="M23">
        <v>0</v>
      </c>
      <c r="N23">
        <v>0</v>
      </c>
      <c r="O23" s="308">
        <f t="shared" si="4"/>
        <v>0</v>
      </c>
      <c r="P23" s="309" t="e">
        <f t="shared" si="5"/>
        <v>#DIV/0!</v>
      </c>
      <c r="Q23">
        <v>0</v>
      </c>
      <c r="R23">
        <v>0</v>
      </c>
      <c r="S23" s="308">
        <f t="shared" si="6"/>
        <v>0</v>
      </c>
      <c r="T23" s="309" t="e">
        <f t="shared" si="7"/>
        <v>#DIV/0!</v>
      </c>
      <c r="U23" s="163"/>
    </row>
    <row r="24" spans="1:21" s="69" customFormat="1" ht="12.75">
      <c r="A24" t="s">
        <v>228</v>
      </c>
      <c r="B24" t="s">
        <v>453</v>
      </c>
      <c r="C24" t="s">
        <v>277</v>
      </c>
      <c r="D24" t="s">
        <v>278</v>
      </c>
      <c r="E24">
        <v>31600</v>
      </c>
      <c r="F24">
        <v>31600</v>
      </c>
      <c r="G24" s="308">
        <f t="shared" si="0"/>
        <v>0</v>
      </c>
      <c r="H24" s="309">
        <f t="shared" si="1"/>
        <v>0</v>
      </c>
      <c r="I24">
        <v>0</v>
      </c>
      <c r="J24">
        <v>0</v>
      </c>
      <c r="K24" s="308">
        <f t="shared" si="2"/>
        <v>0</v>
      </c>
      <c r="L24" s="309" t="e">
        <f t="shared" si="3"/>
        <v>#DIV/0!</v>
      </c>
      <c r="M24">
        <v>0</v>
      </c>
      <c r="N24">
        <v>0</v>
      </c>
      <c r="O24" s="308">
        <f t="shared" si="4"/>
        <v>0</v>
      </c>
      <c r="P24" s="309" t="e">
        <f t="shared" si="5"/>
        <v>#DIV/0!</v>
      </c>
      <c r="Q24">
        <v>0</v>
      </c>
      <c r="R24">
        <v>0</v>
      </c>
      <c r="S24" s="308">
        <f t="shared" si="6"/>
        <v>0</v>
      </c>
      <c r="T24" s="309" t="e">
        <f t="shared" si="7"/>
        <v>#DIV/0!</v>
      </c>
      <c r="U24" s="163"/>
    </row>
    <row r="25" spans="1:21" s="69" customFormat="1" ht="12.75">
      <c r="A25" t="s">
        <v>228</v>
      </c>
      <c r="B25" t="s">
        <v>453</v>
      </c>
      <c r="C25" t="s">
        <v>281</v>
      </c>
      <c r="D25" t="s">
        <v>282</v>
      </c>
      <c r="E25">
        <v>3900</v>
      </c>
      <c r="F25">
        <v>3900</v>
      </c>
      <c r="G25" s="308">
        <f t="shared" si="0"/>
        <v>0</v>
      </c>
      <c r="H25" s="309">
        <f t="shared" si="1"/>
        <v>0</v>
      </c>
      <c r="I25">
        <v>0</v>
      </c>
      <c r="J25">
        <v>0</v>
      </c>
      <c r="K25" s="308">
        <f t="shared" si="2"/>
        <v>0</v>
      </c>
      <c r="L25" s="309" t="e">
        <f t="shared" si="3"/>
        <v>#DIV/0!</v>
      </c>
      <c r="M25">
        <v>0</v>
      </c>
      <c r="N25">
        <v>0</v>
      </c>
      <c r="O25" s="308">
        <f t="shared" si="4"/>
        <v>0</v>
      </c>
      <c r="P25" s="309" t="e">
        <f t="shared" si="5"/>
        <v>#DIV/0!</v>
      </c>
      <c r="Q25">
        <v>0</v>
      </c>
      <c r="R25">
        <v>0</v>
      </c>
      <c r="S25" s="308">
        <f t="shared" si="6"/>
        <v>0</v>
      </c>
      <c r="T25" s="309" t="e">
        <f t="shared" si="7"/>
        <v>#DIV/0!</v>
      </c>
      <c r="U25" s="163"/>
    </row>
    <row r="26" spans="1:21" s="69" customFormat="1" ht="12.75">
      <c r="A26" t="s">
        <v>228</v>
      </c>
      <c r="B26" t="s">
        <v>453</v>
      </c>
      <c r="C26" t="s">
        <v>281</v>
      </c>
      <c r="D26" t="s">
        <v>282</v>
      </c>
      <c r="E26">
        <v>5050</v>
      </c>
      <c r="F26">
        <v>5050</v>
      </c>
      <c r="G26" s="308">
        <f t="shared" si="0"/>
        <v>0</v>
      </c>
      <c r="H26" s="309">
        <f t="shared" si="1"/>
        <v>0</v>
      </c>
      <c r="I26">
        <v>0</v>
      </c>
      <c r="J26">
        <v>0</v>
      </c>
      <c r="K26" s="308">
        <f t="shared" si="2"/>
        <v>0</v>
      </c>
      <c r="L26" s="309" t="e">
        <f t="shared" si="3"/>
        <v>#DIV/0!</v>
      </c>
      <c r="M26">
        <v>0</v>
      </c>
      <c r="N26">
        <v>0</v>
      </c>
      <c r="O26" s="308">
        <f>M26-N26</f>
        <v>0</v>
      </c>
      <c r="P26" s="309" t="e">
        <f>ROUND(O26/M26,10)</f>
        <v>#DIV/0!</v>
      </c>
      <c r="Q26">
        <v>0</v>
      </c>
      <c r="R26">
        <v>0</v>
      </c>
      <c r="S26" s="308">
        <f t="shared" si="6"/>
        <v>0</v>
      </c>
      <c r="T26" s="309" t="e">
        <f t="shared" si="7"/>
        <v>#DIV/0!</v>
      </c>
      <c r="U26" s="163"/>
    </row>
    <row r="27" spans="1:21" s="69" customFormat="1" ht="12.75">
      <c r="A27" t="s">
        <v>228</v>
      </c>
      <c r="B27" t="s">
        <v>457</v>
      </c>
      <c r="C27" t="s">
        <v>287</v>
      </c>
      <c r="D27" t="s">
        <v>288</v>
      </c>
      <c r="E27">
        <v>1381</v>
      </c>
      <c r="F27">
        <v>1381</v>
      </c>
      <c r="G27" s="308">
        <f t="shared" si="0"/>
        <v>0</v>
      </c>
      <c r="H27" s="309">
        <f t="shared" si="1"/>
        <v>0</v>
      </c>
      <c r="I27">
        <v>0</v>
      </c>
      <c r="J27">
        <v>0</v>
      </c>
      <c r="K27" s="308">
        <f t="shared" si="2"/>
        <v>0</v>
      </c>
      <c r="L27" s="309" t="e">
        <f t="shared" si="3"/>
        <v>#DIV/0!</v>
      </c>
      <c r="M27">
        <v>0</v>
      </c>
      <c r="N27">
        <v>0</v>
      </c>
      <c r="O27" s="308">
        <f t="shared" ref="O27:O37" si="8">M27-N27</f>
        <v>0</v>
      </c>
      <c r="P27" s="309" t="e">
        <f t="shared" ref="P27:P37" si="9">ROUND(O27/M27,10)</f>
        <v>#DIV/0!</v>
      </c>
      <c r="Q27">
        <v>0</v>
      </c>
      <c r="R27">
        <v>0</v>
      </c>
      <c r="S27" s="308">
        <f t="shared" si="6"/>
        <v>0</v>
      </c>
      <c r="T27" s="309" t="e">
        <f t="shared" si="7"/>
        <v>#DIV/0!</v>
      </c>
      <c r="U27" s="163"/>
    </row>
    <row r="28" spans="1:21" s="69" customFormat="1" ht="12.75">
      <c r="A28" t="s">
        <v>228</v>
      </c>
      <c r="B28" t="s">
        <v>457</v>
      </c>
      <c r="C28" t="s">
        <v>287</v>
      </c>
      <c r="D28" t="s">
        <v>288</v>
      </c>
      <c r="E28">
        <v>1781</v>
      </c>
      <c r="F28">
        <v>1781</v>
      </c>
      <c r="G28" s="308">
        <f t="shared" si="0"/>
        <v>0</v>
      </c>
      <c r="H28" s="309">
        <f t="shared" si="1"/>
        <v>0</v>
      </c>
      <c r="I28">
        <v>0</v>
      </c>
      <c r="J28">
        <v>0</v>
      </c>
      <c r="K28" s="308">
        <f t="shared" si="2"/>
        <v>0</v>
      </c>
      <c r="L28" s="309" t="e">
        <f t="shared" si="3"/>
        <v>#DIV/0!</v>
      </c>
      <c r="M28">
        <v>0</v>
      </c>
      <c r="N28">
        <v>0</v>
      </c>
      <c r="O28" s="308">
        <f t="shared" si="8"/>
        <v>0</v>
      </c>
      <c r="P28" s="309" t="e">
        <f t="shared" si="9"/>
        <v>#DIV/0!</v>
      </c>
      <c r="Q28">
        <v>0</v>
      </c>
      <c r="R28">
        <v>0</v>
      </c>
      <c r="S28" s="308">
        <f t="shared" si="6"/>
        <v>0</v>
      </c>
      <c r="T28" s="309" t="e">
        <f t="shared" si="7"/>
        <v>#DIV/0!</v>
      </c>
      <c r="U28" s="163"/>
    </row>
    <row r="29" spans="1:21" s="217" customFormat="1" ht="12.75">
      <c r="A29" t="s">
        <v>228</v>
      </c>
      <c r="B29" t="s">
        <v>454</v>
      </c>
      <c r="C29" t="s">
        <v>296</v>
      </c>
      <c r="D29" t="s">
        <v>297</v>
      </c>
      <c r="E29">
        <v>20679</v>
      </c>
      <c r="F29">
        <v>20679</v>
      </c>
      <c r="G29" s="308">
        <f t="shared" si="0"/>
        <v>0</v>
      </c>
      <c r="H29" s="309">
        <f t="shared" si="1"/>
        <v>0</v>
      </c>
      <c r="I29">
        <v>4018.91</v>
      </c>
      <c r="J29">
        <v>4018.91</v>
      </c>
      <c r="K29" s="308">
        <f t="shared" si="2"/>
        <v>0</v>
      </c>
      <c r="L29" s="309">
        <f t="shared" si="3"/>
        <v>0</v>
      </c>
      <c r="M29">
        <v>0</v>
      </c>
      <c r="N29">
        <v>0</v>
      </c>
      <c r="O29" s="308">
        <f t="shared" si="8"/>
        <v>0</v>
      </c>
      <c r="P29" s="309" t="e">
        <f t="shared" si="9"/>
        <v>#DIV/0!</v>
      </c>
      <c r="Q29">
        <v>-8.49</v>
      </c>
      <c r="R29">
        <v>-8.49</v>
      </c>
      <c r="S29" s="308">
        <f t="shared" si="6"/>
        <v>0</v>
      </c>
      <c r="T29" s="309">
        <f t="shared" si="7"/>
        <v>0</v>
      </c>
      <c r="U29" s="214"/>
    </row>
    <row r="30" spans="1:21" s="217" customFormat="1" ht="12.75">
      <c r="A30" t="s">
        <v>228</v>
      </c>
      <c r="B30" t="s">
        <v>455</v>
      </c>
      <c r="C30" t="s">
        <v>301</v>
      </c>
      <c r="D30" t="s">
        <v>302</v>
      </c>
      <c r="E30">
        <v>2852</v>
      </c>
      <c r="F30">
        <v>2852</v>
      </c>
      <c r="G30" s="308">
        <f t="shared" si="0"/>
        <v>0</v>
      </c>
      <c r="H30" s="309">
        <f t="shared" si="1"/>
        <v>0</v>
      </c>
      <c r="I30">
        <v>0</v>
      </c>
      <c r="J30">
        <v>0</v>
      </c>
      <c r="K30" s="308">
        <f t="shared" si="2"/>
        <v>0</v>
      </c>
      <c r="L30" s="309" t="e">
        <f t="shared" si="3"/>
        <v>#DIV/0!</v>
      </c>
      <c r="M30">
        <v>0</v>
      </c>
      <c r="N30">
        <v>0</v>
      </c>
      <c r="O30" s="308">
        <f t="shared" si="8"/>
        <v>0</v>
      </c>
      <c r="P30" s="309" t="e">
        <f t="shared" si="9"/>
        <v>#DIV/0!</v>
      </c>
      <c r="Q30">
        <v>0</v>
      </c>
      <c r="R30">
        <v>0</v>
      </c>
      <c r="S30" s="308">
        <f t="shared" si="6"/>
        <v>0</v>
      </c>
      <c r="T30" s="309" t="e">
        <f t="shared" si="7"/>
        <v>#DIV/0!</v>
      </c>
      <c r="U30" s="214"/>
    </row>
    <row r="31" spans="1:21" s="217" customFormat="1" ht="12.75">
      <c r="A31" t="s">
        <v>228</v>
      </c>
      <c r="B31" t="s">
        <v>455</v>
      </c>
      <c r="C31" t="s">
        <v>301</v>
      </c>
      <c r="D31" t="s">
        <v>302</v>
      </c>
      <c r="E31">
        <v>3682</v>
      </c>
      <c r="F31">
        <v>3682</v>
      </c>
      <c r="G31" s="308">
        <f t="shared" si="0"/>
        <v>0</v>
      </c>
      <c r="H31" s="309">
        <f t="shared" si="1"/>
        <v>0</v>
      </c>
      <c r="I31">
        <v>0</v>
      </c>
      <c r="J31">
        <v>0</v>
      </c>
      <c r="K31" s="308">
        <f t="shared" si="2"/>
        <v>0</v>
      </c>
      <c r="L31" s="309" t="e">
        <f t="shared" si="3"/>
        <v>#DIV/0!</v>
      </c>
      <c r="M31">
        <v>0</v>
      </c>
      <c r="N31">
        <v>0</v>
      </c>
      <c r="O31" s="308">
        <f t="shared" si="8"/>
        <v>0</v>
      </c>
      <c r="P31" s="309" t="e">
        <f t="shared" si="9"/>
        <v>#DIV/0!</v>
      </c>
      <c r="Q31">
        <v>0</v>
      </c>
      <c r="R31">
        <v>0</v>
      </c>
      <c r="S31" s="308">
        <f t="shared" si="6"/>
        <v>0</v>
      </c>
      <c r="T31" s="309" t="e">
        <f t="shared" si="7"/>
        <v>#DIV/0!</v>
      </c>
      <c r="U31" s="214"/>
    </row>
    <row r="32" spans="1:21" s="217" customFormat="1" ht="12.75">
      <c r="A32" t="s">
        <v>228</v>
      </c>
      <c r="B32" t="s">
        <v>454</v>
      </c>
      <c r="C32" t="s">
        <v>304</v>
      </c>
      <c r="D32" t="s">
        <v>305</v>
      </c>
      <c r="E32">
        <v>3200</v>
      </c>
      <c r="F32">
        <v>3200</v>
      </c>
      <c r="G32" s="308">
        <f t="shared" si="0"/>
        <v>0</v>
      </c>
      <c r="H32" s="309">
        <f t="shared" si="1"/>
        <v>0</v>
      </c>
      <c r="I32">
        <v>1286.48</v>
      </c>
      <c r="J32">
        <v>1286.48</v>
      </c>
      <c r="K32" s="308">
        <f t="shared" si="2"/>
        <v>0</v>
      </c>
      <c r="L32" s="309">
        <f t="shared" si="3"/>
        <v>0</v>
      </c>
      <c r="M32">
        <v>0</v>
      </c>
      <c r="N32">
        <v>0</v>
      </c>
      <c r="O32" s="308">
        <f t="shared" si="8"/>
        <v>0</v>
      </c>
      <c r="P32" s="309" t="e">
        <f t="shared" si="9"/>
        <v>#DIV/0!</v>
      </c>
      <c r="Q32">
        <v>-30.99</v>
      </c>
      <c r="R32">
        <v>-30.99</v>
      </c>
      <c r="S32" s="308">
        <f t="shared" si="6"/>
        <v>0</v>
      </c>
      <c r="T32" s="309">
        <f t="shared" si="7"/>
        <v>0</v>
      </c>
      <c r="U32" s="214"/>
    </row>
    <row r="33" spans="1:21" s="217" customFormat="1" ht="12.75">
      <c r="A33" t="s">
        <v>228</v>
      </c>
      <c r="B33" t="s">
        <v>458</v>
      </c>
      <c r="C33" t="s">
        <v>306</v>
      </c>
      <c r="D33" t="s">
        <v>307</v>
      </c>
      <c r="E33">
        <v>3856</v>
      </c>
      <c r="F33">
        <v>3856</v>
      </c>
      <c r="G33" s="308">
        <f t="shared" si="0"/>
        <v>0</v>
      </c>
      <c r="H33" s="309">
        <f t="shared" si="1"/>
        <v>0</v>
      </c>
      <c r="I33">
        <v>2687.02</v>
      </c>
      <c r="J33">
        <v>2687.02</v>
      </c>
      <c r="K33" s="308">
        <f t="shared" si="2"/>
        <v>0</v>
      </c>
      <c r="L33" s="309">
        <f t="shared" si="3"/>
        <v>0</v>
      </c>
      <c r="M33">
        <v>0</v>
      </c>
      <c r="N33">
        <v>0</v>
      </c>
      <c r="O33" s="308">
        <f t="shared" si="8"/>
        <v>0</v>
      </c>
      <c r="P33" s="309" t="e">
        <f t="shared" si="9"/>
        <v>#DIV/0!</v>
      </c>
      <c r="Q33">
        <v>37.31</v>
      </c>
      <c r="R33">
        <v>37.31</v>
      </c>
      <c r="S33" s="308">
        <f t="shared" si="6"/>
        <v>0</v>
      </c>
      <c r="T33" s="309">
        <f t="shared" si="7"/>
        <v>0</v>
      </c>
      <c r="U33" s="214"/>
    </row>
    <row r="34" spans="1:21" s="217" customFormat="1" ht="12.75">
      <c r="A34" t="s">
        <v>228</v>
      </c>
      <c r="B34" t="s">
        <v>458</v>
      </c>
      <c r="C34" t="s">
        <v>306</v>
      </c>
      <c r="D34" t="s">
        <v>307</v>
      </c>
      <c r="E34">
        <v>3856</v>
      </c>
      <c r="F34">
        <v>3856</v>
      </c>
      <c r="G34" s="308">
        <f t="shared" si="0"/>
        <v>0</v>
      </c>
      <c r="H34" s="309">
        <f t="shared" si="1"/>
        <v>0</v>
      </c>
      <c r="I34">
        <v>3284.14</v>
      </c>
      <c r="J34">
        <v>3284.14</v>
      </c>
      <c r="K34" s="308">
        <f t="shared" si="2"/>
        <v>0</v>
      </c>
      <c r="L34" s="309">
        <f t="shared" si="3"/>
        <v>0</v>
      </c>
      <c r="M34">
        <v>0</v>
      </c>
      <c r="N34">
        <v>0</v>
      </c>
      <c r="O34" s="308">
        <f t="shared" si="8"/>
        <v>0</v>
      </c>
      <c r="P34" s="309" t="e">
        <f t="shared" si="9"/>
        <v>#DIV/0!</v>
      </c>
      <c r="Q34">
        <v>45.6</v>
      </c>
      <c r="R34">
        <v>45.6</v>
      </c>
      <c r="S34" s="308">
        <f t="shared" si="6"/>
        <v>0</v>
      </c>
      <c r="T34" s="309">
        <f t="shared" si="7"/>
        <v>0</v>
      </c>
      <c r="U34" s="214"/>
    </row>
    <row r="35" spans="1:21" s="217" customFormat="1" ht="12.75">
      <c r="A35" t="s">
        <v>228</v>
      </c>
      <c r="B35" t="s">
        <v>453</v>
      </c>
      <c r="C35" t="s">
        <v>312</v>
      </c>
      <c r="D35" t="s">
        <v>313</v>
      </c>
      <c r="E35">
        <v>30100</v>
      </c>
      <c r="F35">
        <v>30100</v>
      </c>
      <c r="G35" s="308">
        <f t="shared" si="0"/>
        <v>0</v>
      </c>
      <c r="H35" s="309">
        <f t="shared" si="1"/>
        <v>0</v>
      </c>
      <c r="I35">
        <v>5564.97</v>
      </c>
      <c r="J35">
        <v>5564.97</v>
      </c>
      <c r="K35" s="308">
        <f t="shared" si="2"/>
        <v>0</v>
      </c>
      <c r="L35" s="309">
        <f t="shared" si="3"/>
        <v>0</v>
      </c>
      <c r="M35">
        <v>1305.3599999999999</v>
      </c>
      <c r="N35">
        <v>1305.3599999999999</v>
      </c>
      <c r="O35" s="308">
        <f t="shared" si="8"/>
        <v>0</v>
      </c>
      <c r="P35" s="309">
        <f t="shared" si="9"/>
        <v>0</v>
      </c>
      <c r="Q35">
        <v>0</v>
      </c>
      <c r="R35">
        <v>0</v>
      </c>
      <c r="S35" s="308">
        <f t="shared" si="6"/>
        <v>0</v>
      </c>
      <c r="T35" s="309" t="e">
        <f t="shared" si="7"/>
        <v>#DIV/0!</v>
      </c>
      <c r="U35" s="214"/>
    </row>
    <row r="36" spans="1:21" s="217" customFormat="1" ht="12.75">
      <c r="A36" t="s">
        <v>228</v>
      </c>
      <c r="B36" t="s">
        <v>453</v>
      </c>
      <c r="C36" t="s">
        <v>314</v>
      </c>
      <c r="D36" t="s">
        <v>315</v>
      </c>
      <c r="E36">
        <v>3650</v>
      </c>
      <c r="F36">
        <v>3650</v>
      </c>
      <c r="G36" s="308">
        <f t="shared" si="0"/>
        <v>0</v>
      </c>
      <c r="H36" s="309">
        <f t="shared" si="1"/>
        <v>0</v>
      </c>
      <c r="I36">
        <v>0</v>
      </c>
      <c r="J36">
        <v>0</v>
      </c>
      <c r="K36" s="308">
        <f t="shared" si="2"/>
        <v>0</v>
      </c>
      <c r="L36" s="309" t="e">
        <f t="shared" si="3"/>
        <v>#DIV/0!</v>
      </c>
      <c r="M36">
        <v>0</v>
      </c>
      <c r="N36">
        <v>0</v>
      </c>
      <c r="O36" s="308">
        <f t="shared" si="8"/>
        <v>0</v>
      </c>
      <c r="P36" s="309" t="e">
        <f t="shared" si="9"/>
        <v>#DIV/0!</v>
      </c>
      <c r="Q36">
        <v>0</v>
      </c>
      <c r="R36">
        <v>0</v>
      </c>
      <c r="S36" s="308">
        <f t="shared" si="6"/>
        <v>0</v>
      </c>
      <c r="T36" s="309" t="e">
        <f t="shared" si="7"/>
        <v>#DIV/0!</v>
      </c>
      <c r="U36" s="214"/>
    </row>
    <row r="37" spans="1:21" s="217" customFormat="1" ht="12.75">
      <c r="A37" t="s">
        <v>228</v>
      </c>
      <c r="B37" t="s">
        <v>452</v>
      </c>
      <c r="C37" t="s">
        <v>238</v>
      </c>
      <c r="D37" t="s">
        <v>239</v>
      </c>
      <c r="E37">
        <v>7500</v>
      </c>
      <c r="F37">
        <v>7500</v>
      </c>
      <c r="G37" s="308">
        <f t="shared" si="0"/>
        <v>0</v>
      </c>
      <c r="H37" s="309">
        <f t="shared" si="1"/>
        <v>0</v>
      </c>
      <c r="I37">
        <v>576.39</v>
      </c>
      <c r="J37">
        <v>576.39</v>
      </c>
      <c r="K37" s="308">
        <f t="shared" si="2"/>
        <v>0</v>
      </c>
      <c r="L37" s="309">
        <f t="shared" si="3"/>
        <v>0</v>
      </c>
      <c r="M37">
        <v>0</v>
      </c>
      <c r="N37">
        <v>0</v>
      </c>
      <c r="O37" s="308">
        <f t="shared" si="8"/>
        <v>0</v>
      </c>
      <c r="P37" s="309" t="e">
        <f t="shared" si="9"/>
        <v>#DIV/0!</v>
      </c>
      <c r="Q37">
        <v>-12.1</v>
      </c>
      <c r="R37">
        <v>-12.1</v>
      </c>
      <c r="S37" s="308">
        <f t="shared" si="6"/>
        <v>0</v>
      </c>
      <c r="T37" s="309">
        <f t="shared" si="7"/>
        <v>0</v>
      </c>
      <c r="U37" s="214"/>
    </row>
    <row r="38" spans="1:21" s="165" customFormat="1" ht="12.75">
      <c r="A38" s="179" t="s">
        <v>158</v>
      </c>
      <c r="B38" s="187"/>
      <c r="C38" s="187"/>
      <c r="D38" s="187"/>
      <c r="E38" s="189"/>
      <c r="F38" s="288"/>
      <c r="G38" s="167"/>
      <c r="H38" s="167"/>
      <c r="I38" s="172"/>
      <c r="J38" s="166"/>
      <c r="K38" s="167"/>
      <c r="L38" s="167"/>
      <c r="M38" s="172"/>
      <c r="N38" s="166"/>
      <c r="O38" s="167"/>
      <c r="P38" s="167"/>
      <c r="Q38" s="172"/>
      <c r="R38" s="166"/>
      <c r="S38" s="167"/>
      <c r="T38" s="167"/>
      <c r="U38" s="166"/>
    </row>
    <row r="39" spans="1:21" s="68" customFormat="1">
      <c r="A39" s="116"/>
      <c r="B39" s="115"/>
      <c r="C39" s="118"/>
      <c r="D39" s="117"/>
      <c r="E39" s="215"/>
      <c r="F39" s="288"/>
      <c r="G39" s="161"/>
      <c r="H39" s="161"/>
      <c r="I39" s="172"/>
      <c r="J39" s="161"/>
      <c r="K39" s="161"/>
      <c r="L39" s="161"/>
      <c r="M39" s="172"/>
      <c r="N39" s="161"/>
      <c r="O39" s="161"/>
      <c r="P39" s="161"/>
      <c r="Q39" s="172"/>
      <c r="R39" s="161"/>
      <c r="S39" s="161"/>
      <c r="T39" s="161"/>
      <c r="U39" s="63"/>
    </row>
    <row r="40" spans="1:21" s="69" customFormat="1">
      <c r="A40" s="116"/>
      <c r="B40" s="115"/>
      <c r="C40" s="118"/>
      <c r="D40" s="117"/>
      <c r="E40" s="216">
        <f>SUM(E2:E39)</f>
        <v>448099.11499999999</v>
      </c>
      <c r="F40" s="289">
        <f>SUM(F2:F39)</f>
        <v>448099.11499999999</v>
      </c>
      <c r="G40" s="174">
        <f>SUM(G2:G39)</f>
        <v>0</v>
      </c>
      <c r="H40" s="309">
        <f>ROUND(G40/E40,10)</f>
        <v>0</v>
      </c>
      <c r="I40" s="173">
        <f>SUM(I2:I39)</f>
        <v>55726.460000000006</v>
      </c>
      <c r="J40" s="174">
        <f>SUM(J2:J39)</f>
        <v>55726.460000000006</v>
      </c>
      <c r="K40" s="174">
        <f>SUM(K2:K39)</f>
        <v>0</v>
      </c>
      <c r="L40" s="293">
        <f>ROUND(K40/I40,10)</f>
        <v>0</v>
      </c>
      <c r="M40" s="173">
        <f>SUM(M2:M39)</f>
        <v>2448.6499999999996</v>
      </c>
      <c r="N40" s="174">
        <f>SUM(N2:N39)</f>
        <v>2448.6499999999996</v>
      </c>
      <c r="O40" s="174">
        <f>SUM(O2:O39)</f>
        <v>0</v>
      </c>
      <c r="P40" s="293">
        <f>ROUND(O40/M40,10)</f>
        <v>0</v>
      </c>
      <c r="Q40" s="173">
        <f>SUM(Q2:Q39)</f>
        <v>-341.89000000000004</v>
      </c>
      <c r="R40" s="174">
        <f>SUM(R2:R39)</f>
        <v>-341.89000000000004</v>
      </c>
      <c r="S40" s="174">
        <f t="shared" ref="S40" si="10">SUM(S2:S39)</f>
        <v>0</v>
      </c>
      <c r="T40" s="293">
        <f>ROUND(S40/Q40,10)</f>
        <v>0</v>
      </c>
      <c r="U40" s="174">
        <f>SUM(U2:U39)</f>
        <v>0</v>
      </c>
    </row>
    <row r="41" spans="1:21">
      <c r="A41" s="116"/>
      <c r="B41" s="115"/>
      <c r="C41" s="118"/>
      <c r="D41" s="117"/>
      <c r="E41" s="117"/>
      <c r="F41" s="290"/>
      <c r="G41" s="168"/>
      <c r="H41" s="168"/>
      <c r="I41" s="169"/>
      <c r="J41" s="115"/>
      <c r="K41" s="115"/>
      <c r="L41" s="115"/>
      <c r="M41" s="169"/>
      <c r="N41" s="169"/>
      <c r="O41" s="169"/>
      <c r="P41" s="169"/>
      <c r="Q41" s="169"/>
      <c r="R41" s="169"/>
      <c r="S41" s="169"/>
      <c r="T41" s="169"/>
      <c r="U41" s="169"/>
    </row>
    <row r="42" spans="1:21">
      <c r="A42" s="116"/>
      <c r="B42" s="115"/>
      <c r="C42" s="118"/>
      <c r="D42" s="117"/>
      <c r="E42" s="117"/>
      <c r="F42" s="290"/>
      <c r="G42" s="168"/>
      <c r="H42" s="168"/>
      <c r="I42" s="169"/>
      <c r="J42" s="115"/>
      <c r="K42" s="115"/>
      <c r="L42" s="115"/>
      <c r="M42" s="169"/>
      <c r="N42" s="169"/>
      <c r="O42" s="169"/>
      <c r="P42" s="169"/>
      <c r="Q42" s="169"/>
      <c r="R42" s="169"/>
      <c r="S42" s="169"/>
      <c r="T42" s="169"/>
      <c r="U42" s="169"/>
    </row>
    <row r="44" spans="1:21">
      <c r="A44" s="72"/>
      <c r="C44" s="73"/>
      <c r="Q44" s="70"/>
    </row>
    <row r="46" spans="1:21">
      <c r="C46"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2" sqref="C12"/>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5"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1" t="s">
        <v>174</v>
      </c>
      <c r="F1" s="3" t="s">
        <v>113</v>
      </c>
      <c r="G1" s="164" t="s">
        <v>172</v>
      </c>
      <c r="H1" s="64" t="s">
        <v>157</v>
      </c>
    </row>
    <row r="2" spans="1:8" s="57" customFormat="1" ht="25.5" customHeight="1">
      <c r="A2" s="2" t="s">
        <v>228</v>
      </c>
      <c r="B2" t="s">
        <v>448</v>
      </c>
      <c r="C2" t="s">
        <v>449</v>
      </c>
      <c r="D2">
        <v>1565.99</v>
      </c>
      <c r="E2">
        <v>1565.99</v>
      </c>
      <c r="F2" s="286">
        <f>D2-E2</f>
        <v>0</v>
      </c>
      <c r="G2" s="294">
        <f>ROUND(F2/D2,10)</f>
        <v>0</v>
      </c>
      <c r="H2" s="64"/>
    </row>
    <row r="3" spans="1:8" s="57" customFormat="1" ht="11.25" customHeight="1">
      <c r="D3" s="65"/>
      <c r="E3" s="282"/>
      <c r="F3" s="65"/>
      <c r="G3" s="65"/>
    </row>
    <row r="4" spans="1:8" s="57" customFormat="1" ht="19.5" customHeight="1" thickBot="1">
      <c r="C4" s="4" t="s">
        <v>165</v>
      </c>
      <c r="D4" s="5">
        <f>SUM(D2:D3)</f>
        <v>1565.99</v>
      </c>
      <c r="E4" s="283">
        <f>SUM(E2:E3)</f>
        <v>1565.99</v>
      </c>
      <c r="F4" s="5">
        <f>SUM(F2:F3)</f>
        <v>0</v>
      </c>
      <c r="G4" s="295">
        <f>ROUND(F4/D4,10)</f>
        <v>0</v>
      </c>
    </row>
    <row r="5" spans="1:8" s="57" customFormat="1" ht="13.5" thickTop="1">
      <c r="E5" s="284"/>
    </row>
    <row r="6" spans="1:8" s="57" customFormat="1" ht="13.5" thickBot="1">
      <c r="E6" s="284"/>
    </row>
    <row r="7" spans="1:8" s="57" customFormat="1" ht="13.5" thickBot="1">
      <c r="A7" s="10" t="s">
        <v>180</v>
      </c>
      <c r="B7" s="10"/>
      <c r="C7" s="56"/>
      <c r="D7" s="66"/>
      <c r="E7" s="278"/>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6"/>
  <sheetViews>
    <sheetView zoomScale="90" zoomScaleNormal="90" workbookViewId="0">
      <pane xSplit="2" ySplit="1" topLeftCell="C2" activePane="bottomRight" state="frozen"/>
      <selection pane="topRight" activeCell="C1" sqref="C1"/>
      <selection pane="bottomLeft" activeCell="A2" sqref="A2"/>
      <selection pane="bottomRight" activeCell="F34" sqref="F34"/>
    </sheetView>
  </sheetViews>
  <sheetFormatPr defaultColWidth="8.85546875" defaultRowHeight="12.75"/>
  <cols>
    <col min="1" max="1" width="14.42578125" style="56" customWidth="1"/>
    <col min="2" max="2" width="32.28515625" style="56" bestFit="1" customWidth="1"/>
    <col min="3" max="3" width="14" style="278"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4"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243</v>
      </c>
      <c r="B2" t="s">
        <v>244</v>
      </c>
      <c r="C2">
        <v>69440</v>
      </c>
      <c r="D2" s="1">
        <v>43434</v>
      </c>
      <c r="E2" t="s">
        <v>454</v>
      </c>
      <c r="F2">
        <v>0</v>
      </c>
      <c r="G2">
        <v>0</v>
      </c>
      <c r="H2" s="218">
        <f t="shared" ref="H2" si="0">F2-G2</f>
        <v>0</v>
      </c>
      <c r="I2" s="298" t="e">
        <f>ROUND(H2/F2,10)</f>
        <v>#DIV/0!</v>
      </c>
      <c r="J2">
        <v>0</v>
      </c>
      <c r="K2">
        <v>0</v>
      </c>
      <c r="L2">
        <v>0</v>
      </c>
      <c r="M2">
        <v>0</v>
      </c>
      <c r="N2">
        <v>0</v>
      </c>
      <c r="O2">
        <v>0</v>
      </c>
      <c r="P2" s="210">
        <f t="shared" ref="P2" si="1">J2-N2</f>
        <v>0</v>
      </c>
      <c r="Q2" s="296" t="e">
        <f>ROUND(P2/J2,10)</f>
        <v>#DIV/0!</v>
      </c>
      <c r="R2" s="210">
        <f>K2-M2</f>
        <v>0</v>
      </c>
      <c r="S2" s="296" t="e">
        <f>ROUND(R2/K2,10)</f>
        <v>#DIV/0!</v>
      </c>
      <c r="T2" s="210">
        <f>L2-O2</f>
        <v>0</v>
      </c>
      <c r="U2" s="296" t="e">
        <f>ROUND(T2/L2,10)</f>
        <v>#DIV/0!</v>
      </c>
      <c r="V2" s="8"/>
    </row>
    <row r="3" spans="1:22">
      <c r="A3" t="s">
        <v>238</v>
      </c>
      <c r="B3" t="s">
        <v>239</v>
      </c>
      <c r="C3">
        <v>7500</v>
      </c>
      <c r="D3" s="1">
        <v>43371</v>
      </c>
      <c r="E3" t="s">
        <v>452</v>
      </c>
      <c r="F3">
        <v>0</v>
      </c>
      <c r="G3">
        <v>0</v>
      </c>
      <c r="H3" s="218">
        <f t="shared" ref="H3:H38" si="2">F3-G3</f>
        <v>0</v>
      </c>
      <c r="I3" s="298" t="e">
        <f t="shared" ref="I3:I38" si="3">ROUND(H3/F3,10)</f>
        <v>#DIV/0!</v>
      </c>
      <c r="J3">
        <v>0</v>
      </c>
      <c r="K3">
        <v>0</v>
      </c>
      <c r="L3">
        <v>0</v>
      </c>
      <c r="M3">
        <v>0</v>
      </c>
      <c r="N3">
        <v>0</v>
      </c>
      <c r="O3">
        <v>0</v>
      </c>
      <c r="P3" s="210">
        <f t="shared" ref="P3:P38" si="4">J3-N3</f>
        <v>0</v>
      </c>
      <c r="Q3" s="296" t="e">
        <f t="shared" ref="Q3:Q38" si="5">ROUND(P3/J3,10)</f>
        <v>#DIV/0!</v>
      </c>
      <c r="R3" s="210">
        <f t="shared" ref="R3:R38" si="6">K3-M3</f>
        <v>0</v>
      </c>
      <c r="S3" s="296" t="e">
        <f t="shared" ref="S3:S38" si="7">ROUND(R3/K3,10)</f>
        <v>#DIV/0!</v>
      </c>
      <c r="T3" s="210">
        <f t="shared" ref="T3:T38" si="8">L3-O3</f>
        <v>0</v>
      </c>
      <c r="U3" s="296" t="e">
        <f t="shared" ref="U3:U38" si="9">ROUND(T3/L3,10)</f>
        <v>#DIV/0!</v>
      </c>
      <c r="V3" s="8"/>
    </row>
    <row r="4" spans="1:22">
      <c r="A4" t="s">
        <v>238</v>
      </c>
      <c r="B4" t="s">
        <v>239</v>
      </c>
      <c r="C4">
        <v>7500</v>
      </c>
      <c r="D4" s="1">
        <v>43280</v>
      </c>
      <c r="E4" t="s">
        <v>452</v>
      </c>
      <c r="F4">
        <v>0</v>
      </c>
      <c r="G4">
        <v>0</v>
      </c>
      <c r="H4" s="218">
        <f t="shared" si="2"/>
        <v>0</v>
      </c>
      <c r="I4" s="298" t="e">
        <f t="shared" si="3"/>
        <v>#DIV/0!</v>
      </c>
      <c r="J4">
        <v>0</v>
      </c>
      <c r="K4">
        <v>0</v>
      </c>
      <c r="L4">
        <v>0</v>
      </c>
      <c r="M4">
        <v>0</v>
      </c>
      <c r="N4">
        <v>0</v>
      </c>
      <c r="O4">
        <v>0</v>
      </c>
      <c r="P4" s="210">
        <f t="shared" si="4"/>
        <v>0</v>
      </c>
      <c r="Q4" s="296" t="e">
        <f t="shared" si="5"/>
        <v>#DIV/0!</v>
      </c>
      <c r="R4" s="210">
        <f t="shared" si="6"/>
        <v>0</v>
      </c>
      <c r="S4" s="296" t="e">
        <f t="shared" si="7"/>
        <v>#DIV/0!</v>
      </c>
      <c r="T4" s="210">
        <f t="shared" si="8"/>
        <v>0</v>
      </c>
      <c r="U4" s="296" t="e">
        <f t="shared" si="9"/>
        <v>#DIV/0!</v>
      </c>
      <c r="V4" s="8"/>
    </row>
    <row r="5" spans="1:22">
      <c r="A5" t="s">
        <v>312</v>
      </c>
      <c r="B5" t="s">
        <v>313</v>
      </c>
      <c r="C5">
        <v>30100</v>
      </c>
      <c r="D5" s="1">
        <v>43445</v>
      </c>
      <c r="E5" t="s">
        <v>453</v>
      </c>
      <c r="F5">
        <v>274.81</v>
      </c>
      <c r="G5">
        <v>274.81</v>
      </c>
      <c r="H5" s="218">
        <f t="shared" si="2"/>
        <v>0</v>
      </c>
      <c r="I5" s="298">
        <f t="shared" si="3"/>
        <v>0</v>
      </c>
      <c r="J5">
        <v>274.81</v>
      </c>
      <c r="K5">
        <v>274.81</v>
      </c>
      <c r="L5">
        <v>0</v>
      </c>
      <c r="M5">
        <v>274.81</v>
      </c>
      <c r="N5">
        <v>274.81</v>
      </c>
      <c r="O5">
        <v>0</v>
      </c>
      <c r="P5" s="210">
        <f t="shared" si="4"/>
        <v>0</v>
      </c>
      <c r="Q5" s="296">
        <f t="shared" si="5"/>
        <v>0</v>
      </c>
      <c r="R5" s="210">
        <f t="shared" si="6"/>
        <v>0</v>
      </c>
      <c r="S5" s="296">
        <f t="shared" si="7"/>
        <v>0</v>
      </c>
      <c r="T5" s="210">
        <f t="shared" si="8"/>
        <v>0</v>
      </c>
      <c r="U5" s="296" t="e">
        <f t="shared" si="9"/>
        <v>#DIV/0!</v>
      </c>
      <c r="V5" s="8"/>
    </row>
    <row r="6" spans="1:22">
      <c r="A6" t="s">
        <v>245</v>
      </c>
      <c r="B6" t="s">
        <v>246</v>
      </c>
      <c r="C6">
        <v>1495</v>
      </c>
      <c r="D6" s="1">
        <v>42871</v>
      </c>
      <c r="E6" t="s">
        <v>455</v>
      </c>
      <c r="F6">
        <v>788.61</v>
      </c>
      <c r="G6">
        <v>788.61</v>
      </c>
      <c r="H6" s="218">
        <f t="shared" si="2"/>
        <v>0</v>
      </c>
      <c r="I6" s="298">
        <f t="shared" si="3"/>
        <v>0</v>
      </c>
      <c r="J6">
        <v>861.4</v>
      </c>
      <c r="K6">
        <v>861.4</v>
      </c>
      <c r="L6">
        <v>31.5</v>
      </c>
      <c r="M6">
        <v>861.4</v>
      </c>
      <c r="N6">
        <v>861.4</v>
      </c>
      <c r="O6">
        <v>31.5</v>
      </c>
      <c r="P6" s="210">
        <f t="shared" si="4"/>
        <v>0</v>
      </c>
      <c r="Q6" s="296">
        <f t="shared" si="5"/>
        <v>0</v>
      </c>
      <c r="R6" s="210">
        <f t="shared" si="6"/>
        <v>0</v>
      </c>
      <c r="S6" s="296">
        <f t="shared" si="7"/>
        <v>0</v>
      </c>
      <c r="T6" s="210">
        <f t="shared" si="8"/>
        <v>0</v>
      </c>
      <c r="U6" s="296">
        <f t="shared" si="9"/>
        <v>0</v>
      </c>
      <c r="V6" s="8"/>
    </row>
    <row r="7" spans="1:22">
      <c r="A7" t="s">
        <v>245</v>
      </c>
      <c r="B7" t="s">
        <v>246</v>
      </c>
      <c r="C7">
        <v>1930</v>
      </c>
      <c r="D7" s="1">
        <v>43235</v>
      </c>
      <c r="E7" t="s">
        <v>455</v>
      </c>
      <c r="F7">
        <v>1323.5</v>
      </c>
      <c r="G7">
        <v>1323.5</v>
      </c>
      <c r="H7" s="218">
        <f t="shared" si="2"/>
        <v>0</v>
      </c>
      <c r="I7" s="298">
        <f t="shared" si="3"/>
        <v>0</v>
      </c>
      <c r="J7">
        <v>1572.25</v>
      </c>
      <c r="K7">
        <v>1572.25</v>
      </c>
      <c r="L7">
        <v>-73.72</v>
      </c>
      <c r="M7">
        <v>1572.25</v>
      </c>
      <c r="N7">
        <v>1572.25</v>
      </c>
      <c r="O7">
        <v>-73.72</v>
      </c>
      <c r="P7" s="210">
        <f t="shared" si="4"/>
        <v>0</v>
      </c>
      <c r="Q7" s="296">
        <f t="shared" si="5"/>
        <v>0</v>
      </c>
      <c r="R7" s="210">
        <f t="shared" si="6"/>
        <v>0</v>
      </c>
      <c r="S7" s="296">
        <f t="shared" si="7"/>
        <v>0</v>
      </c>
      <c r="T7" s="210">
        <f t="shared" si="8"/>
        <v>0</v>
      </c>
      <c r="U7" s="296">
        <f t="shared" si="9"/>
        <v>0</v>
      </c>
      <c r="V7" s="8"/>
    </row>
    <row r="8" spans="1:22">
      <c r="A8" t="s">
        <v>247</v>
      </c>
      <c r="B8" t="s">
        <v>248</v>
      </c>
      <c r="C8">
        <v>4299</v>
      </c>
      <c r="D8" s="1">
        <v>43223</v>
      </c>
      <c r="E8" t="s">
        <v>455</v>
      </c>
      <c r="F8">
        <v>1417.33</v>
      </c>
      <c r="G8">
        <v>1417.33</v>
      </c>
      <c r="H8" s="218">
        <f t="shared" si="2"/>
        <v>0</v>
      </c>
      <c r="I8" s="298">
        <f t="shared" si="3"/>
        <v>0</v>
      </c>
      <c r="J8">
        <v>1712.41</v>
      </c>
      <c r="K8">
        <v>1712.41</v>
      </c>
      <c r="L8">
        <v>-107.64</v>
      </c>
      <c r="M8">
        <v>1712.41</v>
      </c>
      <c r="N8">
        <v>1712.41</v>
      </c>
      <c r="O8">
        <v>-107.64</v>
      </c>
      <c r="P8" s="210">
        <f t="shared" si="4"/>
        <v>0</v>
      </c>
      <c r="Q8" s="296">
        <f t="shared" si="5"/>
        <v>0</v>
      </c>
      <c r="R8" s="210">
        <f t="shared" si="6"/>
        <v>0</v>
      </c>
      <c r="S8" s="296">
        <f t="shared" si="7"/>
        <v>0</v>
      </c>
      <c r="T8" s="210">
        <f t="shared" si="8"/>
        <v>0</v>
      </c>
      <c r="U8" s="296">
        <f t="shared" si="9"/>
        <v>0</v>
      </c>
      <c r="V8" s="8"/>
    </row>
    <row r="9" spans="1:22">
      <c r="A9" t="s">
        <v>247</v>
      </c>
      <c r="B9" t="s">
        <v>248</v>
      </c>
      <c r="C9">
        <v>3329</v>
      </c>
      <c r="D9" s="1">
        <v>42859</v>
      </c>
      <c r="E9" t="s">
        <v>455</v>
      </c>
      <c r="F9">
        <v>1053.6300000000001</v>
      </c>
      <c r="G9">
        <v>1053.6300000000001</v>
      </c>
      <c r="H9" s="218">
        <f t="shared" si="2"/>
        <v>0</v>
      </c>
      <c r="I9" s="298">
        <f t="shared" si="3"/>
        <v>0</v>
      </c>
      <c r="J9">
        <v>1148.6099999999999</v>
      </c>
      <c r="K9">
        <v>1148.6099999999999</v>
      </c>
      <c r="L9">
        <v>44.36</v>
      </c>
      <c r="M9">
        <v>1148.6099999999999</v>
      </c>
      <c r="N9">
        <v>1148.6099999999999</v>
      </c>
      <c r="O9">
        <v>44.36</v>
      </c>
      <c r="P9" s="210">
        <f t="shared" si="4"/>
        <v>0</v>
      </c>
      <c r="Q9" s="296">
        <f t="shared" si="5"/>
        <v>0</v>
      </c>
      <c r="R9" s="210">
        <f t="shared" si="6"/>
        <v>0</v>
      </c>
      <c r="S9" s="296">
        <f t="shared" si="7"/>
        <v>0</v>
      </c>
      <c r="T9" s="210">
        <f t="shared" si="8"/>
        <v>0</v>
      </c>
      <c r="U9" s="296">
        <f t="shared" si="9"/>
        <v>0</v>
      </c>
      <c r="V9" s="8"/>
    </row>
    <row r="10" spans="1:22">
      <c r="A10" t="s">
        <v>250</v>
      </c>
      <c r="B10" t="s">
        <v>251</v>
      </c>
      <c r="C10">
        <v>5511</v>
      </c>
      <c r="D10" s="1">
        <v>43270</v>
      </c>
      <c r="E10" t="s">
        <v>455</v>
      </c>
      <c r="F10">
        <v>0</v>
      </c>
      <c r="G10">
        <v>0</v>
      </c>
      <c r="H10" s="218">
        <f t="shared" si="2"/>
        <v>0</v>
      </c>
      <c r="I10" s="298" t="e">
        <f t="shared" si="3"/>
        <v>#DIV/0!</v>
      </c>
      <c r="J10">
        <v>0</v>
      </c>
      <c r="K10">
        <v>0</v>
      </c>
      <c r="L10">
        <v>0</v>
      </c>
      <c r="M10">
        <v>0</v>
      </c>
      <c r="N10">
        <v>0</v>
      </c>
      <c r="O10">
        <v>0</v>
      </c>
      <c r="P10" s="210">
        <f t="shared" si="4"/>
        <v>0</v>
      </c>
      <c r="Q10" s="296" t="e">
        <f t="shared" si="5"/>
        <v>#DIV/0!</v>
      </c>
      <c r="R10" s="210">
        <f t="shared" si="6"/>
        <v>0</v>
      </c>
      <c r="S10" s="296" t="e">
        <f t="shared" si="7"/>
        <v>#DIV/0!</v>
      </c>
      <c r="T10" s="210">
        <f t="shared" si="8"/>
        <v>0</v>
      </c>
      <c r="U10" s="296" t="e">
        <f t="shared" si="9"/>
        <v>#DIV/0!</v>
      </c>
      <c r="V10" s="8"/>
    </row>
    <row r="11" spans="1:22">
      <c r="A11" t="s">
        <v>252</v>
      </c>
      <c r="B11" t="s">
        <v>253</v>
      </c>
      <c r="C11">
        <v>6185</v>
      </c>
      <c r="D11" s="1">
        <v>43399</v>
      </c>
      <c r="E11" t="s">
        <v>455</v>
      </c>
      <c r="F11">
        <v>343.27</v>
      </c>
      <c r="G11">
        <v>343.27</v>
      </c>
      <c r="H11" s="218">
        <f t="shared" si="2"/>
        <v>0</v>
      </c>
      <c r="I11" s="298">
        <f t="shared" si="3"/>
        <v>0</v>
      </c>
      <c r="J11">
        <v>394.62</v>
      </c>
      <c r="K11">
        <v>394.62</v>
      </c>
      <c r="L11">
        <v>-5.95</v>
      </c>
      <c r="M11">
        <v>394.62</v>
      </c>
      <c r="N11">
        <v>394.62</v>
      </c>
      <c r="O11">
        <v>-5.95</v>
      </c>
      <c r="P11" s="210">
        <f t="shared" si="4"/>
        <v>0</v>
      </c>
      <c r="Q11" s="296">
        <f t="shared" si="5"/>
        <v>0</v>
      </c>
      <c r="R11" s="210">
        <f t="shared" si="6"/>
        <v>0</v>
      </c>
      <c r="S11" s="296">
        <f t="shared" si="7"/>
        <v>0</v>
      </c>
      <c r="T11" s="210">
        <f t="shared" si="8"/>
        <v>0</v>
      </c>
      <c r="U11" s="296">
        <f t="shared" si="9"/>
        <v>0</v>
      </c>
      <c r="V11" s="8"/>
    </row>
    <row r="12" spans="1:22">
      <c r="A12" t="s">
        <v>255</v>
      </c>
      <c r="B12" t="s">
        <v>256</v>
      </c>
      <c r="C12">
        <v>21421</v>
      </c>
      <c r="D12" s="1">
        <v>43249</v>
      </c>
      <c r="E12" t="s">
        <v>455</v>
      </c>
      <c r="F12">
        <v>621.48</v>
      </c>
      <c r="G12">
        <v>621.48</v>
      </c>
      <c r="H12" s="218">
        <f t="shared" si="2"/>
        <v>0</v>
      </c>
      <c r="I12" s="298">
        <f t="shared" si="3"/>
        <v>0</v>
      </c>
      <c r="J12">
        <v>724.3</v>
      </c>
      <c r="K12">
        <v>724.3</v>
      </c>
      <c r="L12">
        <v>-20.63</v>
      </c>
      <c r="M12">
        <v>724.3</v>
      </c>
      <c r="N12">
        <v>724.3</v>
      </c>
      <c r="O12">
        <v>-20.63</v>
      </c>
      <c r="P12" s="210">
        <f t="shared" si="4"/>
        <v>0</v>
      </c>
      <c r="Q12" s="296">
        <f t="shared" si="5"/>
        <v>0</v>
      </c>
      <c r="R12" s="210">
        <f t="shared" si="6"/>
        <v>0</v>
      </c>
      <c r="S12" s="296">
        <f t="shared" si="7"/>
        <v>0</v>
      </c>
      <c r="T12" s="210">
        <f t="shared" si="8"/>
        <v>0</v>
      </c>
      <c r="U12" s="296">
        <f t="shared" si="9"/>
        <v>0</v>
      </c>
      <c r="V12" s="8"/>
    </row>
    <row r="13" spans="1:22">
      <c r="A13" t="s">
        <v>255</v>
      </c>
      <c r="B13" t="s">
        <v>256</v>
      </c>
      <c r="C13">
        <v>16586</v>
      </c>
      <c r="D13" s="1">
        <v>42878</v>
      </c>
      <c r="E13" t="s">
        <v>455</v>
      </c>
      <c r="F13">
        <v>481.2</v>
      </c>
      <c r="G13">
        <v>481.2</v>
      </c>
      <c r="H13" s="218">
        <f t="shared" si="2"/>
        <v>0</v>
      </c>
      <c r="I13" s="298">
        <f t="shared" si="3"/>
        <v>0</v>
      </c>
      <c r="J13">
        <v>538.70000000000005</v>
      </c>
      <c r="K13">
        <v>538.70000000000005</v>
      </c>
      <c r="L13">
        <v>6.14</v>
      </c>
      <c r="M13">
        <v>538.70000000000005</v>
      </c>
      <c r="N13">
        <v>538.70000000000005</v>
      </c>
      <c r="O13">
        <v>6.14</v>
      </c>
      <c r="P13" s="210">
        <f t="shared" si="4"/>
        <v>0</v>
      </c>
      <c r="Q13" s="296">
        <f t="shared" si="5"/>
        <v>0</v>
      </c>
      <c r="R13" s="210">
        <f t="shared" si="6"/>
        <v>0</v>
      </c>
      <c r="S13" s="296">
        <f t="shared" si="7"/>
        <v>0</v>
      </c>
      <c r="T13" s="210">
        <f t="shared" si="8"/>
        <v>0</v>
      </c>
      <c r="U13" s="296">
        <f t="shared" si="9"/>
        <v>0</v>
      </c>
      <c r="V13" s="8"/>
    </row>
    <row r="14" spans="1:22">
      <c r="A14" t="s">
        <v>255</v>
      </c>
      <c r="B14" t="s">
        <v>256</v>
      </c>
      <c r="C14">
        <v>16586</v>
      </c>
      <c r="D14" s="1">
        <v>42878</v>
      </c>
      <c r="E14" t="s">
        <v>455</v>
      </c>
      <c r="F14">
        <v>349.96</v>
      </c>
      <c r="G14">
        <v>349.96</v>
      </c>
      <c r="H14" s="218">
        <f t="shared" si="2"/>
        <v>0</v>
      </c>
      <c r="I14" s="298">
        <f t="shared" si="3"/>
        <v>0</v>
      </c>
      <c r="J14">
        <v>391.78</v>
      </c>
      <c r="K14">
        <v>391.78</v>
      </c>
      <c r="L14">
        <v>4.46</v>
      </c>
      <c r="M14">
        <v>391.78</v>
      </c>
      <c r="N14">
        <v>391.78</v>
      </c>
      <c r="O14">
        <v>4.46</v>
      </c>
      <c r="P14" s="210">
        <f t="shared" si="4"/>
        <v>0</v>
      </c>
      <c r="Q14" s="296">
        <f t="shared" si="5"/>
        <v>0</v>
      </c>
      <c r="R14" s="210">
        <f t="shared" si="6"/>
        <v>0</v>
      </c>
      <c r="S14" s="296">
        <f t="shared" si="7"/>
        <v>0</v>
      </c>
      <c r="T14" s="210">
        <f t="shared" si="8"/>
        <v>0</v>
      </c>
      <c r="U14" s="296">
        <f t="shared" si="9"/>
        <v>0</v>
      </c>
      <c r="V14" s="8"/>
    </row>
    <row r="15" spans="1:22">
      <c r="A15" t="s">
        <v>258</v>
      </c>
      <c r="B15" t="s">
        <v>259</v>
      </c>
      <c r="C15">
        <v>25900</v>
      </c>
      <c r="D15" s="1">
        <v>43437</v>
      </c>
      <c r="E15" t="s">
        <v>456</v>
      </c>
      <c r="F15">
        <v>0</v>
      </c>
      <c r="G15">
        <v>0</v>
      </c>
      <c r="H15" s="218">
        <f t="shared" si="2"/>
        <v>0</v>
      </c>
      <c r="I15" s="298" t="e">
        <f t="shared" si="3"/>
        <v>#DIV/0!</v>
      </c>
      <c r="J15">
        <v>0</v>
      </c>
      <c r="K15">
        <v>0</v>
      </c>
      <c r="L15">
        <v>0</v>
      </c>
      <c r="M15">
        <v>0</v>
      </c>
      <c r="N15">
        <v>0</v>
      </c>
      <c r="O15">
        <v>0</v>
      </c>
      <c r="P15" s="210">
        <f t="shared" si="4"/>
        <v>0</v>
      </c>
      <c r="Q15" s="296" t="e">
        <f t="shared" si="5"/>
        <v>#DIV/0!</v>
      </c>
      <c r="R15" s="210">
        <f t="shared" si="6"/>
        <v>0</v>
      </c>
      <c r="S15" s="296" t="e">
        <f t="shared" si="7"/>
        <v>#DIV/0!</v>
      </c>
      <c r="T15" s="210">
        <f t="shared" si="8"/>
        <v>0</v>
      </c>
      <c r="U15" s="296" t="e">
        <f t="shared" si="9"/>
        <v>#DIV/0!</v>
      </c>
      <c r="V15" s="8"/>
    </row>
    <row r="16" spans="1:22">
      <c r="A16" t="s">
        <v>273</v>
      </c>
      <c r="B16" t="s">
        <v>274</v>
      </c>
      <c r="C16">
        <v>13300</v>
      </c>
      <c r="D16" s="1">
        <v>43439</v>
      </c>
      <c r="E16" t="s">
        <v>456</v>
      </c>
      <c r="F16">
        <v>0</v>
      </c>
      <c r="G16">
        <v>0</v>
      </c>
      <c r="H16" s="218">
        <f t="shared" si="2"/>
        <v>0</v>
      </c>
      <c r="I16" s="298" t="e">
        <f t="shared" si="3"/>
        <v>#DIV/0!</v>
      </c>
      <c r="J16">
        <v>0</v>
      </c>
      <c r="K16">
        <v>0</v>
      </c>
      <c r="L16">
        <v>0</v>
      </c>
      <c r="M16">
        <v>0</v>
      </c>
      <c r="N16">
        <v>0</v>
      </c>
      <c r="O16">
        <v>0</v>
      </c>
      <c r="P16" s="210">
        <f t="shared" si="4"/>
        <v>0</v>
      </c>
      <c r="Q16" s="296" t="e">
        <f t="shared" si="5"/>
        <v>#DIV/0!</v>
      </c>
      <c r="R16" s="210">
        <f t="shared" si="6"/>
        <v>0</v>
      </c>
      <c r="S16" s="296" t="e">
        <f t="shared" si="7"/>
        <v>#DIV/0!</v>
      </c>
      <c r="T16" s="210">
        <f t="shared" si="8"/>
        <v>0</v>
      </c>
      <c r="U16" s="296" t="e">
        <f t="shared" si="9"/>
        <v>#DIV/0!</v>
      </c>
      <c r="V16" s="8"/>
    </row>
    <row r="17" spans="1:22">
      <c r="A17" t="s">
        <v>262</v>
      </c>
      <c r="B17" t="s">
        <v>263</v>
      </c>
      <c r="C17">
        <v>4300</v>
      </c>
      <c r="D17" s="1">
        <v>43439</v>
      </c>
      <c r="E17" t="s">
        <v>456</v>
      </c>
      <c r="F17">
        <v>0</v>
      </c>
      <c r="G17">
        <v>0</v>
      </c>
      <c r="H17" s="218">
        <f t="shared" si="2"/>
        <v>0</v>
      </c>
      <c r="I17" s="298" t="e">
        <f t="shared" si="3"/>
        <v>#DIV/0!</v>
      </c>
      <c r="J17">
        <v>0</v>
      </c>
      <c r="K17">
        <v>0</v>
      </c>
      <c r="L17">
        <v>0</v>
      </c>
      <c r="M17">
        <v>0</v>
      </c>
      <c r="N17">
        <v>0</v>
      </c>
      <c r="O17">
        <v>0</v>
      </c>
      <c r="P17" s="210">
        <f t="shared" si="4"/>
        <v>0</v>
      </c>
      <c r="Q17" s="296" t="e">
        <f t="shared" si="5"/>
        <v>#DIV/0!</v>
      </c>
      <c r="R17" s="210">
        <f t="shared" si="6"/>
        <v>0</v>
      </c>
      <c r="S17" s="296" t="e">
        <f t="shared" si="7"/>
        <v>#DIV/0!</v>
      </c>
      <c r="T17" s="210">
        <f t="shared" si="8"/>
        <v>0</v>
      </c>
      <c r="U17" s="296" t="e">
        <f t="shared" si="9"/>
        <v>#DIV/0!</v>
      </c>
      <c r="V17" s="8"/>
    </row>
    <row r="18" spans="1:22">
      <c r="A18" t="s">
        <v>265</v>
      </c>
      <c r="B18" t="s">
        <v>266</v>
      </c>
      <c r="C18">
        <v>5100</v>
      </c>
      <c r="D18" s="1">
        <v>43437</v>
      </c>
      <c r="E18" t="s">
        <v>456</v>
      </c>
      <c r="F18">
        <v>0</v>
      </c>
      <c r="G18">
        <v>0</v>
      </c>
      <c r="H18" s="218">
        <f t="shared" si="2"/>
        <v>0</v>
      </c>
      <c r="I18" s="298" t="e">
        <f t="shared" si="3"/>
        <v>#DIV/0!</v>
      </c>
      <c r="J18">
        <v>0</v>
      </c>
      <c r="K18">
        <v>0</v>
      </c>
      <c r="L18">
        <v>0</v>
      </c>
      <c r="M18">
        <v>0</v>
      </c>
      <c r="N18">
        <v>0</v>
      </c>
      <c r="O18">
        <v>0</v>
      </c>
      <c r="P18" s="210">
        <f t="shared" si="4"/>
        <v>0</v>
      </c>
      <c r="Q18" s="296" t="e">
        <f t="shared" si="5"/>
        <v>#DIV/0!</v>
      </c>
      <c r="R18" s="210">
        <f t="shared" si="6"/>
        <v>0</v>
      </c>
      <c r="S18" s="296" t="e">
        <f t="shared" si="7"/>
        <v>#DIV/0!</v>
      </c>
      <c r="T18" s="210">
        <f t="shared" si="8"/>
        <v>0</v>
      </c>
      <c r="U18" s="296" t="e">
        <f t="shared" si="9"/>
        <v>#DIV/0!</v>
      </c>
      <c r="V18" s="8"/>
    </row>
    <row r="19" spans="1:22">
      <c r="A19" t="s">
        <v>267</v>
      </c>
      <c r="B19" t="s">
        <v>268</v>
      </c>
      <c r="C19">
        <v>39500</v>
      </c>
      <c r="D19" s="1">
        <v>43437</v>
      </c>
      <c r="E19" t="s">
        <v>456</v>
      </c>
      <c r="F19">
        <v>0</v>
      </c>
      <c r="G19">
        <v>0</v>
      </c>
      <c r="H19" s="218">
        <f t="shared" si="2"/>
        <v>0</v>
      </c>
      <c r="I19" s="298" t="e">
        <f t="shared" si="3"/>
        <v>#DIV/0!</v>
      </c>
      <c r="J19">
        <v>0</v>
      </c>
      <c r="K19">
        <v>0</v>
      </c>
      <c r="L19">
        <v>0</v>
      </c>
      <c r="M19">
        <v>0</v>
      </c>
      <c r="N19">
        <v>0</v>
      </c>
      <c r="O19">
        <v>0</v>
      </c>
      <c r="P19" s="210">
        <f t="shared" si="4"/>
        <v>0</v>
      </c>
      <c r="Q19" s="296" t="e">
        <f t="shared" si="5"/>
        <v>#DIV/0!</v>
      </c>
      <c r="R19" s="210">
        <f t="shared" si="6"/>
        <v>0</v>
      </c>
      <c r="S19" s="296" t="e">
        <f t="shared" si="7"/>
        <v>#DIV/0!</v>
      </c>
      <c r="T19" s="210">
        <f t="shared" si="8"/>
        <v>0</v>
      </c>
      <c r="U19" s="296" t="e">
        <f t="shared" si="9"/>
        <v>#DIV/0!</v>
      </c>
      <c r="V19" s="8"/>
    </row>
    <row r="20" spans="1:22">
      <c r="A20" t="s">
        <v>269</v>
      </c>
      <c r="B20" t="s">
        <v>270</v>
      </c>
      <c r="C20">
        <v>16600</v>
      </c>
      <c r="D20" s="1">
        <v>43438</v>
      </c>
      <c r="E20" t="s">
        <v>456</v>
      </c>
      <c r="F20">
        <v>0</v>
      </c>
      <c r="G20">
        <v>0</v>
      </c>
      <c r="H20" s="218">
        <f t="shared" si="2"/>
        <v>0</v>
      </c>
      <c r="I20" s="298" t="e">
        <f t="shared" si="3"/>
        <v>#DIV/0!</v>
      </c>
      <c r="J20">
        <v>0</v>
      </c>
      <c r="K20">
        <v>0</v>
      </c>
      <c r="L20">
        <v>0</v>
      </c>
      <c r="M20">
        <v>0</v>
      </c>
      <c r="N20">
        <v>0</v>
      </c>
      <c r="O20">
        <v>0</v>
      </c>
      <c r="P20" s="210">
        <f t="shared" si="4"/>
        <v>0</v>
      </c>
      <c r="Q20" s="296" t="e">
        <f t="shared" si="5"/>
        <v>#DIV/0!</v>
      </c>
      <c r="R20" s="210">
        <f t="shared" si="6"/>
        <v>0</v>
      </c>
      <c r="S20" s="296" t="e">
        <f t="shared" si="7"/>
        <v>#DIV/0!</v>
      </c>
      <c r="T20" s="210">
        <f t="shared" si="8"/>
        <v>0</v>
      </c>
      <c r="U20" s="296" t="e">
        <f t="shared" si="9"/>
        <v>#DIV/0!</v>
      </c>
      <c r="V20" s="8"/>
    </row>
    <row r="21" spans="1:22">
      <c r="A21" t="s">
        <v>241</v>
      </c>
      <c r="B21" t="s">
        <v>242</v>
      </c>
      <c r="C21">
        <v>12400</v>
      </c>
      <c r="D21" s="1">
        <v>43454</v>
      </c>
      <c r="E21" t="s">
        <v>453</v>
      </c>
      <c r="F21">
        <v>0</v>
      </c>
      <c r="G21">
        <v>0</v>
      </c>
      <c r="H21" s="218">
        <f t="shared" si="2"/>
        <v>0</v>
      </c>
      <c r="I21" s="298" t="e">
        <f t="shared" si="3"/>
        <v>#DIV/0!</v>
      </c>
      <c r="J21">
        <v>0</v>
      </c>
      <c r="K21">
        <v>0</v>
      </c>
      <c r="L21">
        <v>0</v>
      </c>
      <c r="M21">
        <v>0</v>
      </c>
      <c r="N21">
        <v>0</v>
      </c>
      <c r="O21">
        <v>0</v>
      </c>
      <c r="P21" s="210">
        <f t="shared" si="4"/>
        <v>0</v>
      </c>
      <c r="Q21" s="296" t="e">
        <f t="shared" si="5"/>
        <v>#DIV/0!</v>
      </c>
      <c r="R21" s="210">
        <f t="shared" si="6"/>
        <v>0</v>
      </c>
      <c r="S21" s="296" t="e">
        <f t="shared" si="7"/>
        <v>#DIV/0!</v>
      </c>
      <c r="T21" s="210">
        <f t="shared" si="8"/>
        <v>0</v>
      </c>
      <c r="U21" s="296" t="e">
        <f t="shared" si="9"/>
        <v>#DIV/0!</v>
      </c>
      <c r="V21" s="8"/>
    </row>
    <row r="22" spans="1:22">
      <c r="A22" t="s">
        <v>275</v>
      </c>
      <c r="B22" t="s">
        <v>276</v>
      </c>
      <c r="C22">
        <v>3800</v>
      </c>
      <c r="D22" s="1">
        <v>43438</v>
      </c>
      <c r="E22" t="s">
        <v>456</v>
      </c>
      <c r="F22">
        <v>0</v>
      </c>
      <c r="G22">
        <v>0</v>
      </c>
      <c r="H22" s="218">
        <f t="shared" si="2"/>
        <v>0</v>
      </c>
      <c r="I22" s="298" t="e">
        <f t="shared" si="3"/>
        <v>#DIV/0!</v>
      </c>
      <c r="J22">
        <v>0</v>
      </c>
      <c r="K22">
        <v>0</v>
      </c>
      <c r="L22">
        <v>0</v>
      </c>
      <c r="M22">
        <v>0</v>
      </c>
      <c r="N22">
        <v>0</v>
      </c>
      <c r="O22">
        <v>0</v>
      </c>
      <c r="P22" s="210">
        <f t="shared" si="4"/>
        <v>0</v>
      </c>
      <c r="Q22" s="296" t="e">
        <f t="shared" si="5"/>
        <v>#DIV/0!</v>
      </c>
      <c r="R22" s="210">
        <f t="shared" si="6"/>
        <v>0</v>
      </c>
      <c r="S22" s="296" t="e">
        <f t="shared" si="7"/>
        <v>#DIV/0!</v>
      </c>
      <c r="T22" s="210">
        <f t="shared" si="8"/>
        <v>0</v>
      </c>
      <c r="U22" s="296" t="e">
        <f t="shared" si="9"/>
        <v>#DIV/0!</v>
      </c>
      <c r="V22" s="8"/>
    </row>
    <row r="23" spans="1:22">
      <c r="A23" t="s">
        <v>287</v>
      </c>
      <c r="B23" t="s">
        <v>288</v>
      </c>
      <c r="C23">
        <v>1381</v>
      </c>
      <c r="D23" s="1">
        <v>42860</v>
      </c>
      <c r="E23" t="s">
        <v>457</v>
      </c>
      <c r="F23">
        <v>2513.42</v>
      </c>
      <c r="G23">
        <v>2513.42</v>
      </c>
      <c r="H23" s="218">
        <f t="shared" si="2"/>
        <v>0</v>
      </c>
      <c r="I23" s="298">
        <f t="shared" si="3"/>
        <v>0</v>
      </c>
      <c r="J23">
        <v>2535.7399999999998</v>
      </c>
      <c r="K23">
        <v>2535.7399999999998</v>
      </c>
      <c r="L23">
        <v>-20.69</v>
      </c>
      <c r="M23">
        <v>2535.7399999999998</v>
      </c>
      <c r="N23">
        <v>2535.7399999999998</v>
      </c>
      <c r="O23">
        <v>-20.69</v>
      </c>
      <c r="P23" s="210">
        <f t="shared" si="4"/>
        <v>0</v>
      </c>
      <c r="Q23" s="296">
        <f t="shared" si="5"/>
        <v>0</v>
      </c>
      <c r="R23" s="210">
        <f t="shared" si="6"/>
        <v>0</v>
      </c>
      <c r="S23" s="296">
        <f t="shared" si="7"/>
        <v>0</v>
      </c>
      <c r="T23" s="210">
        <f t="shared" si="8"/>
        <v>0</v>
      </c>
      <c r="U23" s="296">
        <f t="shared" si="9"/>
        <v>0</v>
      </c>
      <c r="V23" s="8"/>
    </row>
    <row r="24" spans="1:22">
      <c r="A24" t="s">
        <v>287</v>
      </c>
      <c r="B24" t="s">
        <v>288</v>
      </c>
      <c r="C24">
        <v>1781</v>
      </c>
      <c r="D24" s="1">
        <v>43224</v>
      </c>
      <c r="E24" t="s">
        <v>457</v>
      </c>
      <c r="F24">
        <v>3490.76</v>
      </c>
      <c r="G24">
        <v>3490.76</v>
      </c>
      <c r="H24" s="218">
        <f t="shared" si="2"/>
        <v>0</v>
      </c>
      <c r="I24" s="298">
        <f t="shared" si="3"/>
        <v>0</v>
      </c>
      <c r="J24">
        <v>3496.18</v>
      </c>
      <c r="K24">
        <v>3496.18</v>
      </c>
      <c r="L24">
        <v>-3.15</v>
      </c>
      <c r="M24">
        <v>3496.18</v>
      </c>
      <c r="N24">
        <v>3496.18</v>
      </c>
      <c r="O24">
        <v>-3.15</v>
      </c>
      <c r="P24" s="210">
        <f t="shared" si="4"/>
        <v>0</v>
      </c>
      <c r="Q24" s="296">
        <f t="shared" si="5"/>
        <v>0</v>
      </c>
      <c r="R24" s="210">
        <f t="shared" si="6"/>
        <v>0</v>
      </c>
      <c r="S24" s="296">
        <f t="shared" si="7"/>
        <v>0</v>
      </c>
      <c r="T24" s="210">
        <f t="shared" si="8"/>
        <v>0</v>
      </c>
      <c r="U24" s="296">
        <f t="shared" si="9"/>
        <v>0</v>
      </c>
      <c r="V24" s="8"/>
    </row>
    <row r="25" spans="1:22">
      <c r="A25" t="s">
        <v>317</v>
      </c>
      <c r="B25" t="s">
        <v>318</v>
      </c>
      <c r="C25">
        <v>630.11500000000001</v>
      </c>
      <c r="D25" s="1">
        <v>43341</v>
      </c>
      <c r="E25" t="s">
        <v>453</v>
      </c>
      <c r="F25">
        <v>0</v>
      </c>
      <c r="G25">
        <v>0</v>
      </c>
      <c r="H25" s="218">
        <f t="shared" si="2"/>
        <v>0</v>
      </c>
      <c r="I25" s="298" t="e">
        <f t="shared" si="3"/>
        <v>#DIV/0!</v>
      </c>
      <c r="J25">
        <v>0</v>
      </c>
      <c r="K25">
        <v>0</v>
      </c>
      <c r="L25">
        <v>0</v>
      </c>
      <c r="M25">
        <v>0</v>
      </c>
      <c r="N25">
        <v>0</v>
      </c>
      <c r="O25">
        <v>0</v>
      </c>
      <c r="P25" s="210">
        <f t="shared" si="4"/>
        <v>0</v>
      </c>
      <c r="Q25" s="296" t="e">
        <f t="shared" si="5"/>
        <v>#DIV/0!</v>
      </c>
      <c r="R25" s="210">
        <f t="shared" si="6"/>
        <v>0</v>
      </c>
      <c r="S25" s="296" t="e">
        <f t="shared" si="7"/>
        <v>#DIV/0!</v>
      </c>
      <c r="T25" s="210">
        <f t="shared" si="8"/>
        <v>0</v>
      </c>
      <c r="U25" s="296" t="e">
        <f t="shared" si="9"/>
        <v>#DIV/0!</v>
      </c>
      <c r="V25" s="8"/>
    </row>
    <row r="26" spans="1:22">
      <c r="A26" t="s">
        <v>281</v>
      </c>
      <c r="B26" t="s">
        <v>282</v>
      </c>
      <c r="C26">
        <v>3900</v>
      </c>
      <c r="D26" s="1">
        <v>42877</v>
      </c>
      <c r="E26" t="s">
        <v>453</v>
      </c>
      <c r="F26">
        <v>1542</v>
      </c>
      <c r="G26">
        <v>1542</v>
      </c>
      <c r="H26" s="218">
        <f t="shared" si="2"/>
        <v>0</v>
      </c>
      <c r="I26" s="298">
        <f t="shared" si="3"/>
        <v>0</v>
      </c>
      <c r="J26">
        <v>1542</v>
      </c>
      <c r="K26">
        <v>1542</v>
      </c>
      <c r="L26">
        <v>0</v>
      </c>
      <c r="M26">
        <v>1542</v>
      </c>
      <c r="N26">
        <v>1542</v>
      </c>
      <c r="O26">
        <v>0</v>
      </c>
      <c r="P26" s="210">
        <f t="shared" si="4"/>
        <v>0</v>
      </c>
      <c r="Q26" s="296">
        <f t="shared" si="5"/>
        <v>0</v>
      </c>
      <c r="R26" s="210">
        <f t="shared" si="6"/>
        <v>0</v>
      </c>
      <c r="S26" s="296">
        <f t="shared" si="7"/>
        <v>0</v>
      </c>
      <c r="T26" s="210">
        <f t="shared" si="8"/>
        <v>0</v>
      </c>
      <c r="U26" s="296" t="e">
        <f t="shared" si="9"/>
        <v>#DIV/0!</v>
      </c>
      <c r="V26" s="8"/>
    </row>
    <row r="27" spans="1:22">
      <c r="A27" t="s">
        <v>281</v>
      </c>
      <c r="B27" t="s">
        <v>282</v>
      </c>
      <c r="C27">
        <v>5050</v>
      </c>
      <c r="D27" s="1">
        <v>43249</v>
      </c>
      <c r="E27" t="s">
        <v>453</v>
      </c>
      <c r="F27">
        <v>2149.5300000000002</v>
      </c>
      <c r="G27">
        <v>2149.5300000000002</v>
      </c>
      <c r="H27" s="218">
        <f t="shared" si="2"/>
        <v>0</v>
      </c>
      <c r="I27" s="298">
        <f t="shared" si="3"/>
        <v>0</v>
      </c>
      <c r="J27">
        <v>2149.5300000000002</v>
      </c>
      <c r="K27">
        <v>2149.5300000000002</v>
      </c>
      <c r="L27">
        <v>0</v>
      </c>
      <c r="M27">
        <v>2149.5300000000002</v>
      </c>
      <c r="N27">
        <v>2149.5300000000002</v>
      </c>
      <c r="O27">
        <v>0</v>
      </c>
      <c r="P27" s="210">
        <f t="shared" si="4"/>
        <v>0</v>
      </c>
      <c r="Q27" s="296">
        <f t="shared" si="5"/>
        <v>0</v>
      </c>
      <c r="R27" s="210">
        <f t="shared" si="6"/>
        <v>0</v>
      </c>
      <c r="S27" s="296">
        <f t="shared" si="7"/>
        <v>0</v>
      </c>
      <c r="T27" s="210">
        <f t="shared" si="8"/>
        <v>0</v>
      </c>
      <c r="U27" s="296" t="e">
        <f t="shared" si="9"/>
        <v>#DIV/0!</v>
      </c>
      <c r="V27" s="8"/>
    </row>
    <row r="28" spans="1:22">
      <c r="A28" t="s">
        <v>277</v>
      </c>
      <c r="B28" t="s">
        <v>278</v>
      </c>
      <c r="C28">
        <v>31600</v>
      </c>
      <c r="D28" s="1">
        <v>43368</v>
      </c>
      <c r="E28" t="s">
        <v>453</v>
      </c>
      <c r="F28">
        <v>284.39999999999998</v>
      </c>
      <c r="G28">
        <v>284.39999999999998</v>
      </c>
      <c r="H28" s="218">
        <f t="shared" si="2"/>
        <v>0</v>
      </c>
      <c r="I28" s="298">
        <f t="shared" si="3"/>
        <v>0</v>
      </c>
      <c r="J28">
        <v>284.39999999999998</v>
      </c>
      <c r="K28">
        <v>284.39999999999998</v>
      </c>
      <c r="L28">
        <v>0</v>
      </c>
      <c r="M28">
        <v>284.39999999999998</v>
      </c>
      <c r="N28">
        <v>284.39999999999998</v>
      </c>
      <c r="O28">
        <v>0</v>
      </c>
      <c r="P28" s="210">
        <f t="shared" si="4"/>
        <v>0</v>
      </c>
      <c r="Q28" s="296">
        <f t="shared" si="5"/>
        <v>0</v>
      </c>
      <c r="R28" s="210">
        <f t="shared" si="6"/>
        <v>0</v>
      </c>
      <c r="S28" s="296">
        <f t="shared" si="7"/>
        <v>0</v>
      </c>
      <c r="T28" s="210">
        <f t="shared" si="8"/>
        <v>0</v>
      </c>
      <c r="U28" s="296" t="e">
        <f t="shared" si="9"/>
        <v>#DIV/0!</v>
      </c>
      <c r="V28" s="8"/>
    </row>
    <row r="29" spans="1:22">
      <c r="A29" t="s">
        <v>277</v>
      </c>
      <c r="B29" t="s">
        <v>278</v>
      </c>
      <c r="C29">
        <v>24600</v>
      </c>
      <c r="D29" s="1">
        <v>43186</v>
      </c>
      <c r="E29" t="s">
        <v>453</v>
      </c>
      <c r="F29">
        <v>1009</v>
      </c>
      <c r="G29">
        <v>1009</v>
      </c>
      <c r="H29" s="218">
        <f t="shared" si="2"/>
        <v>0</v>
      </c>
      <c r="I29" s="298">
        <f t="shared" si="3"/>
        <v>0</v>
      </c>
      <c r="J29">
        <v>1009</v>
      </c>
      <c r="K29">
        <v>1009</v>
      </c>
      <c r="L29">
        <v>0</v>
      </c>
      <c r="M29">
        <v>1009</v>
      </c>
      <c r="N29">
        <v>1009</v>
      </c>
      <c r="O29">
        <v>0</v>
      </c>
      <c r="P29" s="210">
        <f t="shared" si="4"/>
        <v>0</v>
      </c>
      <c r="Q29" s="296">
        <f t="shared" si="5"/>
        <v>0</v>
      </c>
      <c r="R29" s="210">
        <f t="shared" si="6"/>
        <v>0</v>
      </c>
      <c r="S29" s="296">
        <f t="shared" si="7"/>
        <v>0</v>
      </c>
      <c r="T29" s="210">
        <f t="shared" si="8"/>
        <v>0</v>
      </c>
      <c r="U29" s="296" t="e">
        <f t="shared" si="9"/>
        <v>#DIV/0!</v>
      </c>
      <c r="V29" s="8"/>
    </row>
    <row r="30" spans="1:22">
      <c r="A30" t="s">
        <v>277</v>
      </c>
      <c r="B30" t="s">
        <v>278</v>
      </c>
      <c r="C30">
        <v>24600</v>
      </c>
      <c r="D30" s="1">
        <v>43096</v>
      </c>
      <c r="E30" t="s">
        <v>453</v>
      </c>
      <c r="F30">
        <v>186.9</v>
      </c>
      <c r="G30">
        <v>186.9</v>
      </c>
      <c r="H30" s="218">
        <f t="shared" si="2"/>
        <v>0</v>
      </c>
      <c r="I30" s="298">
        <f t="shared" si="3"/>
        <v>0</v>
      </c>
      <c r="J30">
        <v>186.9</v>
      </c>
      <c r="K30">
        <v>186.9</v>
      </c>
      <c r="L30">
        <v>0</v>
      </c>
      <c r="M30">
        <v>186.9</v>
      </c>
      <c r="N30">
        <v>186.9</v>
      </c>
      <c r="O30">
        <v>0</v>
      </c>
      <c r="P30" s="210">
        <f t="shared" si="4"/>
        <v>0</v>
      </c>
      <c r="Q30" s="296">
        <f t="shared" si="5"/>
        <v>0</v>
      </c>
      <c r="R30" s="210">
        <f t="shared" si="6"/>
        <v>0</v>
      </c>
      <c r="S30" s="296">
        <f t="shared" si="7"/>
        <v>0</v>
      </c>
      <c r="T30" s="210">
        <f t="shared" si="8"/>
        <v>0</v>
      </c>
      <c r="U30" s="296" t="e">
        <f t="shared" si="9"/>
        <v>#DIV/0!</v>
      </c>
      <c r="V30" s="8"/>
    </row>
    <row r="31" spans="1:22">
      <c r="A31" t="s">
        <v>448</v>
      </c>
      <c r="B31" t="s">
        <v>449</v>
      </c>
      <c r="C31">
        <v>806844.92</v>
      </c>
      <c r="D31" s="1">
        <v>43435</v>
      </c>
      <c r="E31" t="s">
        <v>453</v>
      </c>
      <c r="F31">
        <v>0</v>
      </c>
      <c r="G31">
        <v>0</v>
      </c>
      <c r="H31" s="218">
        <f t="shared" si="2"/>
        <v>0</v>
      </c>
      <c r="I31" s="298" t="e">
        <f t="shared" si="3"/>
        <v>#DIV/0!</v>
      </c>
      <c r="J31">
        <v>0</v>
      </c>
      <c r="K31">
        <v>0</v>
      </c>
      <c r="L31">
        <v>0</v>
      </c>
      <c r="M31">
        <v>0</v>
      </c>
      <c r="N31">
        <v>0</v>
      </c>
      <c r="O31">
        <v>0</v>
      </c>
      <c r="P31" s="210">
        <f t="shared" si="4"/>
        <v>0</v>
      </c>
      <c r="Q31" s="296" t="e">
        <f t="shared" si="5"/>
        <v>#DIV/0!</v>
      </c>
      <c r="R31" s="210">
        <f t="shared" si="6"/>
        <v>0</v>
      </c>
      <c r="S31" s="296" t="e">
        <f t="shared" si="7"/>
        <v>#DIV/0!</v>
      </c>
      <c r="T31" s="210">
        <f t="shared" si="8"/>
        <v>0</v>
      </c>
      <c r="U31" s="296" t="e">
        <f t="shared" si="9"/>
        <v>#DIV/0!</v>
      </c>
      <c r="V31" s="8"/>
    </row>
    <row r="32" spans="1:22">
      <c r="A32" t="s">
        <v>296</v>
      </c>
      <c r="B32" t="s">
        <v>297</v>
      </c>
      <c r="C32">
        <v>20679</v>
      </c>
      <c r="D32" s="1">
        <v>43467</v>
      </c>
      <c r="E32" t="s">
        <v>454</v>
      </c>
      <c r="F32">
        <v>0</v>
      </c>
      <c r="G32">
        <v>0</v>
      </c>
      <c r="H32" s="218">
        <f t="shared" si="2"/>
        <v>0</v>
      </c>
      <c r="I32" s="298" t="e">
        <f t="shared" si="3"/>
        <v>#DIV/0!</v>
      </c>
      <c r="J32">
        <v>0</v>
      </c>
      <c r="K32">
        <v>0</v>
      </c>
      <c r="L32">
        <v>0</v>
      </c>
      <c r="M32">
        <v>0</v>
      </c>
      <c r="N32">
        <v>0</v>
      </c>
      <c r="O32">
        <v>0</v>
      </c>
      <c r="P32" s="210">
        <f t="shared" si="4"/>
        <v>0</v>
      </c>
      <c r="Q32" s="296" t="e">
        <f t="shared" si="5"/>
        <v>#DIV/0!</v>
      </c>
      <c r="R32" s="210">
        <f t="shared" si="6"/>
        <v>0</v>
      </c>
      <c r="S32" s="296" t="e">
        <f t="shared" si="7"/>
        <v>#DIV/0!</v>
      </c>
      <c r="T32" s="210">
        <f t="shared" si="8"/>
        <v>0</v>
      </c>
      <c r="U32" s="296" t="e">
        <f t="shared" si="9"/>
        <v>#DIV/0!</v>
      </c>
      <c r="V32" s="8"/>
    </row>
    <row r="33" spans="1:22">
      <c r="A33" t="s">
        <v>301</v>
      </c>
      <c r="B33" t="s">
        <v>302</v>
      </c>
      <c r="C33">
        <v>3682</v>
      </c>
      <c r="D33" s="1">
        <v>43242</v>
      </c>
      <c r="E33" t="s">
        <v>455</v>
      </c>
      <c r="F33">
        <v>854.59</v>
      </c>
      <c r="G33">
        <v>854.59</v>
      </c>
      <c r="H33" s="218">
        <f t="shared" si="2"/>
        <v>0</v>
      </c>
      <c r="I33" s="298">
        <f t="shared" si="3"/>
        <v>0</v>
      </c>
      <c r="J33">
        <v>1007.73</v>
      </c>
      <c r="K33">
        <v>1007.73</v>
      </c>
      <c r="L33">
        <v>-40.119999999999997</v>
      </c>
      <c r="M33">
        <v>1007.73</v>
      </c>
      <c r="N33">
        <v>1007.73</v>
      </c>
      <c r="O33">
        <v>-40.119999999999997</v>
      </c>
      <c r="P33" s="210">
        <f t="shared" si="4"/>
        <v>0</v>
      </c>
      <c r="Q33" s="296">
        <f t="shared" si="5"/>
        <v>0</v>
      </c>
      <c r="R33" s="210">
        <f t="shared" si="6"/>
        <v>0</v>
      </c>
      <c r="S33" s="296">
        <f t="shared" si="7"/>
        <v>0</v>
      </c>
      <c r="T33" s="210">
        <f t="shared" si="8"/>
        <v>0</v>
      </c>
      <c r="U33" s="296">
        <f t="shared" si="9"/>
        <v>0</v>
      </c>
      <c r="V33" s="8"/>
    </row>
    <row r="34" spans="1:22">
      <c r="A34" t="s">
        <v>301</v>
      </c>
      <c r="B34" t="s">
        <v>302</v>
      </c>
      <c r="C34">
        <v>2852</v>
      </c>
      <c r="D34" s="1">
        <v>42877</v>
      </c>
      <c r="E34" t="s">
        <v>455</v>
      </c>
      <c r="F34">
        <v>639.38</v>
      </c>
      <c r="G34">
        <v>639.38</v>
      </c>
      <c r="H34" s="218">
        <f t="shared" si="2"/>
        <v>0</v>
      </c>
      <c r="I34" s="298">
        <f t="shared" si="3"/>
        <v>0</v>
      </c>
      <c r="J34">
        <v>711.41</v>
      </c>
      <c r="K34">
        <v>711.41</v>
      </c>
      <c r="L34">
        <v>12.53</v>
      </c>
      <c r="M34">
        <v>711.41</v>
      </c>
      <c r="N34">
        <v>711.41</v>
      </c>
      <c r="O34">
        <v>12.53</v>
      </c>
      <c r="P34" s="210">
        <f t="shared" si="4"/>
        <v>0</v>
      </c>
      <c r="Q34" s="296">
        <f t="shared" si="5"/>
        <v>0</v>
      </c>
      <c r="R34" s="210">
        <f t="shared" si="6"/>
        <v>0</v>
      </c>
      <c r="S34" s="296">
        <f t="shared" si="7"/>
        <v>0</v>
      </c>
      <c r="T34" s="210">
        <f t="shared" si="8"/>
        <v>0</v>
      </c>
      <c r="U34" s="296">
        <f t="shared" si="9"/>
        <v>0</v>
      </c>
      <c r="V34" s="8"/>
    </row>
    <row r="35" spans="1:22">
      <c r="A35" t="s">
        <v>304</v>
      </c>
      <c r="B35" t="s">
        <v>305</v>
      </c>
      <c r="C35">
        <v>3200</v>
      </c>
      <c r="D35" s="1">
        <v>43420</v>
      </c>
      <c r="E35" t="s">
        <v>454</v>
      </c>
      <c r="F35">
        <v>0</v>
      </c>
      <c r="G35">
        <v>0</v>
      </c>
      <c r="H35" s="218">
        <f t="shared" si="2"/>
        <v>0</v>
      </c>
      <c r="I35" s="298" t="e">
        <f t="shared" si="3"/>
        <v>#DIV/0!</v>
      </c>
      <c r="J35">
        <v>0</v>
      </c>
      <c r="K35">
        <v>0</v>
      </c>
      <c r="L35">
        <v>0</v>
      </c>
      <c r="M35">
        <v>0</v>
      </c>
      <c r="N35">
        <v>0</v>
      </c>
      <c r="O35">
        <v>0</v>
      </c>
      <c r="P35" s="210">
        <f t="shared" si="4"/>
        <v>0</v>
      </c>
      <c r="Q35" s="296" t="e">
        <f t="shared" si="5"/>
        <v>#DIV/0!</v>
      </c>
      <c r="R35" s="210">
        <f t="shared" si="6"/>
        <v>0</v>
      </c>
      <c r="S35" s="296" t="e">
        <f t="shared" si="7"/>
        <v>#DIV/0!</v>
      </c>
      <c r="T35" s="210">
        <f t="shared" si="8"/>
        <v>0</v>
      </c>
      <c r="U35" s="296" t="e">
        <f t="shared" si="9"/>
        <v>#DIV/0!</v>
      </c>
      <c r="V35" s="8"/>
    </row>
    <row r="36" spans="1:22">
      <c r="A36" t="s">
        <v>306</v>
      </c>
      <c r="B36" t="s">
        <v>307</v>
      </c>
      <c r="C36">
        <v>3856</v>
      </c>
      <c r="D36" s="1">
        <v>43452</v>
      </c>
      <c r="E36" t="s">
        <v>458</v>
      </c>
      <c r="F36">
        <v>0</v>
      </c>
      <c r="G36">
        <v>0</v>
      </c>
      <c r="H36" s="218">
        <f t="shared" si="2"/>
        <v>0</v>
      </c>
      <c r="I36" s="298" t="e">
        <f t="shared" si="3"/>
        <v>#DIV/0!</v>
      </c>
      <c r="J36">
        <v>0</v>
      </c>
      <c r="K36">
        <v>0</v>
      </c>
      <c r="L36">
        <v>0</v>
      </c>
      <c r="M36">
        <v>0</v>
      </c>
      <c r="N36">
        <v>0</v>
      </c>
      <c r="O36">
        <v>0</v>
      </c>
      <c r="P36" s="210">
        <f t="shared" si="4"/>
        <v>0</v>
      </c>
      <c r="Q36" s="296" t="e">
        <f t="shared" si="5"/>
        <v>#DIV/0!</v>
      </c>
      <c r="R36" s="210">
        <f t="shared" si="6"/>
        <v>0</v>
      </c>
      <c r="S36" s="296" t="e">
        <f t="shared" si="7"/>
        <v>#DIV/0!</v>
      </c>
      <c r="T36" s="210">
        <f t="shared" si="8"/>
        <v>0</v>
      </c>
      <c r="U36" s="296" t="e">
        <f t="shared" si="9"/>
        <v>#DIV/0!</v>
      </c>
      <c r="V36" s="8"/>
    </row>
    <row r="37" spans="1:22">
      <c r="A37" t="s">
        <v>306</v>
      </c>
      <c r="B37" t="s">
        <v>307</v>
      </c>
      <c r="C37">
        <v>3856</v>
      </c>
      <c r="D37" s="1">
        <v>43452</v>
      </c>
      <c r="E37" t="s">
        <v>458</v>
      </c>
      <c r="F37">
        <v>0</v>
      </c>
      <c r="G37">
        <v>0</v>
      </c>
      <c r="H37" s="218">
        <f t="shared" si="2"/>
        <v>0</v>
      </c>
      <c r="I37" s="298" t="e">
        <f t="shared" si="3"/>
        <v>#DIV/0!</v>
      </c>
      <c r="J37">
        <v>0</v>
      </c>
      <c r="K37">
        <v>0</v>
      </c>
      <c r="L37">
        <v>0</v>
      </c>
      <c r="M37">
        <v>0</v>
      </c>
      <c r="N37">
        <v>0</v>
      </c>
      <c r="O37">
        <v>0</v>
      </c>
      <c r="P37" s="210">
        <f t="shared" si="4"/>
        <v>0</v>
      </c>
      <c r="Q37" s="296" t="e">
        <f t="shared" si="5"/>
        <v>#DIV/0!</v>
      </c>
      <c r="R37" s="210">
        <f t="shared" si="6"/>
        <v>0</v>
      </c>
      <c r="S37" s="296" t="e">
        <f t="shared" si="7"/>
        <v>#DIV/0!</v>
      </c>
      <c r="T37" s="210">
        <f t="shared" si="8"/>
        <v>0</v>
      </c>
      <c r="U37" s="296" t="e">
        <f t="shared" si="9"/>
        <v>#DIV/0!</v>
      </c>
      <c r="V37" s="8"/>
    </row>
    <row r="38" spans="1:22">
      <c r="A38" t="s">
        <v>314</v>
      </c>
      <c r="B38" t="s">
        <v>315</v>
      </c>
      <c r="C38">
        <v>3650</v>
      </c>
      <c r="D38" s="1">
        <v>43229</v>
      </c>
      <c r="E38" t="s">
        <v>453</v>
      </c>
      <c r="F38">
        <v>925.44</v>
      </c>
      <c r="G38">
        <v>925.44</v>
      </c>
      <c r="H38" s="218">
        <f t="shared" si="2"/>
        <v>0</v>
      </c>
      <c r="I38" s="298">
        <f t="shared" si="3"/>
        <v>0</v>
      </c>
      <c r="J38">
        <v>925.44</v>
      </c>
      <c r="K38">
        <v>925.44</v>
      </c>
      <c r="L38">
        <v>0</v>
      </c>
      <c r="M38">
        <v>925.44</v>
      </c>
      <c r="N38">
        <v>925.44</v>
      </c>
      <c r="O38">
        <v>0</v>
      </c>
      <c r="P38" s="210">
        <f t="shared" si="4"/>
        <v>0</v>
      </c>
      <c r="Q38" s="296">
        <f t="shared" si="5"/>
        <v>0</v>
      </c>
      <c r="R38" s="210">
        <f t="shared" si="6"/>
        <v>0</v>
      </c>
      <c r="S38" s="296">
        <f t="shared" si="7"/>
        <v>0</v>
      </c>
      <c r="T38" s="210">
        <f t="shared" si="8"/>
        <v>0</v>
      </c>
      <c r="U38" s="296" t="e">
        <f t="shared" si="9"/>
        <v>#DIV/0!</v>
      </c>
      <c r="V38" s="8"/>
    </row>
    <row r="39" spans="1:22">
      <c r="A39" s="179" t="s">
        <v>158</v>
      </c>
      <c r="B39" s="200"/>
      <c r="C39" s="275"/>
      <c r="D39" s="191"/>
      <c r="E39" s="190"/>
      <c r="F39" s="201"/>
      <c r="G39" s="208"/>
      <c r="H39" s="210"/>
      <c r="I39" s="298"/>
      <c r="J39" s="203"/>
      <c r="K39" s="206"/>
      <c r="L39" s="201"/>
      <c r="M39" s="208"/>
      <c r="N39" s="208"/>
      <c r="O39" s="208"/>
      <c r="P39" s="210"/>
      <c r="Q39" s="296"/>
      <c r="R39" s="296"/>
      <c r="S39" s="296"/>
      <c r="T39" s="296"/>
      <c r="U39" s="296"/>
      <c r="V39" s="8"/>
    </row>
    <row r="40" spans="1:22" ht="13.5" thickBot="1">
      <c r="A40" s="192"/>
      <c r="B40" s="193"/>
      <c r="C40" s="276"/>
      <c r="D40" s="194"/>
      <c r="E40" s="194"/>
      <c r="F40" s="182">
        <f>SUM(F2:F39)</f>
        <v>20249.210000000003</v>
      </c>
      <c r="G40" s="181">
        <f>SUM(G2:G39)</f>
        <v>20249.210000000003</v>
      </c>
      <c r="H40" s="12">
        <f>SUM(H2:H39)</f>
        <v>0</v>
      </c>
      <c r="I40" s="299">
        <f t="shared" ref="I40" si="10">ROUND(H40/F40,10)</f>
        <v>0</v>
      </c>
      <c r="J40" s="204">
        <f t="shared" ref="J40:P40" si="11">SUM(J2:J39)</f>
        <v>21467.21</v>
      </c>
      <c r="K40" s="182">
        <f t="shared" si="11"/>
        <v>21467.21</v>
      </c>
      <c r="L40" s="204">
        <f t="shared" si="11"/>
        <v>-172.91000000000003</v>
      </c>
      <c r="M40" s="209">
        <f t="shared" si="11"/>
        <v>21467.21</v>
      </c>
      <c r="N40" s="209">
        <f t="shared" si="11"/>
        <v>21467.21</v>
      </c>
      <c r="O40" s="209">
        <f t="shared" si="11"/>
        <v>-172.91000000000003</v>
      </c>
      <c r="P40" s="9">
        <f t="shared" si="11"/>
        <v>0</v>
      </c>
      <c r="Q40" s="297">
        <f t="shared" ref="Q40" si="12">ROUND(P40/J40,10)</f>
        <v>0</v>
      </c>
      <c r="R40" s="9">
        <f>SUM(R2:R39)</f>
        <v>0</v>
      </c>
      <c r="S40" s="297">
        <f>ROUND(R40/K40,10)</f>
        <v>0</v>
      </c>
      <c r="T40" s="297"/>
      <c r="U40" s="297">
        <f>ROUND(T40/L40,10)</f>
        <v>0</v>
      </c>
      <c r="V40" s="192"/>
    </row>
    <row r="41" spans="1:22" ht="13.5" thickTop="1">
      <c r="A41" s="192"/>
      <c r="B41" s="193"/>
      <c r="C41" s="277"/>
      <c r="D41" s="196"/>
      <c r="E41" s="196"/>
      <c r="F41" s="13"/>
      <c r="G41" s="13"/>
      <c r="H41" s="13"/>
      <c r="I41" s="13"/>
      <c r="J41" s="197"/>
      <c r="K41" s="13"/>
      <c r="L41" s="197"/>
      <c r="M41" s="195"/>
      <c r="N41" s="195"/>
      <c r="O41" s="195"/>
      <c r="P41" s="195"/>
      <c r="Q41" s="195"/>
      <c r="R41" s="195"/>
      <c r="S41" s="195"/>
      <c r="T41" s="195"/>
      <c r="U41" s="195"/>
      <c r="V41" s="192"/>
    </row>
    <row r="42" spans="1:22">
      <c r="A42" s="192"/>
      <c r="B42" s="193"/>
      <c r="C42" s="277"/>
      <c r="D42" s="196"/>
      <c r="E42" s="196"/>
      <c r="F42" s="13"/>
      <c r="G42" s="13"/>
      <c r="H42" s="13"/>
      <c r="I42" s="13"/>
      <c r="J42" s="195"/>
      <c r="K42" s="13"/>
      <c r="L42" s="195"/>
      <c r="M42" s="195"/>
      <c r="N42" s="195"/>
      <c r="O42" s="195"/>
      <c r="P42" s="195"/>
      <c r="Q42" s="195"/>
      <c r="R42" s="195"/>
      <c r="S42" s="195"/>
      <c r="T42" s="195"/>
      <c r="U42" s="195"/>
      <c r="V42" s="192"/>
    </row>
    <row r="43" spans="1:22">
      <c r="A43" s="192"/>
      <c r="B43" s="193"/>
      <c r="C43" s="277"/>
      <c r="D43" s="196"/>
      <c r="E43" s="196"/>
      <c r="F43" s="13"/>
      <c r="G43" s="13"/>
      <c r="H43" s="13"/>
      <c r="I43" s="13"/>
      <c r="J43" s="195"/>
      <c r="K43" s="13"/>
      <c r="L43" s="195"/>
      <c r="M43" s="195"/>
      <c r="N43" s="195"/>
      <c r="O43" s="195"/>
      <c r="P43" s="195"/>
      <c r="Q43" s="195"/>
      <c r="R43" s="195"/>
      <c r="S43" s="195"/>
      <c r="T43" s="195"/>
      <c r="U43" s="195"/>
      <c r="V43" s="192"/>
    </row>
    <row r="44" spans="1:22">
      <c r="A44" s="192"/>
      <c r="B44" s="193"/>
      <c r="C44" s="277"/>
      <c r="D44" s="196"/>
      <c r="E44" s="196"/>
      <c r="F44" s="13"/>
      <c r="G44" s="13"/>
      <c r="H44" s="13"/>
      <c r="I44" s="13"/>
      <c r="J44" s="195"/>
      <c r="K44" s="13"/>
      <c r="L44" s="195"/>
      <c r="M44" s="195"/>
      <c r="N44" s="195"/>
      <c r="O44" s="195"/>
      <c r="P44" s="195"/>
      <c r="Q44" s="195"/>
      <c r="R44" s="195"/>
      <c r="S44" s="195"/>
      <c r="T44" s="195"/>
      <c r="U44" s="195"/>
      <c r="V44" s="192"/>
    </row>
    <row r="45" spans="1:22">
      <c r="A45" s="192"/>
      <c r="B45" s="193"/>
      <c r="C45" s="277"/>
      <c r="D45" s="196"/>
      <c r="E45" s="196"/>
      <c r="F45" s="13"/>
      <c r="G45" s="13"/>
      <c r="H45" s="13"/>
      <c r="I45" s="13"/>
      <c r="J45" s="195"/>
      <c r="K45" s="13"/>
      <c r="L45" s="195"/>
      <c r="M45" s="195"/>
      <c r="N45" s="195"/>
      <c r="O45" s="195"/>
      <c r="P45" s="195"/>
      <c r="Q45" s="195"/>
      <c r="R45" s="195"/>
      <c r="S45" s="195"/>
      <c r="T45" s="195"/>
      <c r="U45" s="195"/>
      <c r="V45" s="192"/>
    </row>
    <row r="46" spans="1:22">
      <c r="A46" s="192"/>
      <c r="B46" s="193"/>
      <c r="C46" s="277"/>
      <c r="D46" s="196"/>
      <c r="E46" s="196"/>
      <c r="F46" s="13"/>
      <c r="G46" s="13"/>
      <c r="H46" s="13"/>
      <c r="I46" s="13"/>
      <c r="J46" s="195"/>
      <c r="K46" s="13"/>
      <c r="L46" s="195"/>
      <c r="M46" s="195"/>
      <c r="N46" s="195"/>
      <c r="O46" s="195"/>
      <c r="P46" s="195"/>
      <c r="Q46" s="195"/>
      <c r="R46" s="195"/>
      <c r="S46" s="195"/>
      <c r="T46" s="195"/>
      <c r="U46" s="195"/>
      <c r="V46" s="192"/>
    </row>
    <row r="51" spans="1:10">
      <c r="J51" s="199"/>
    </row>
    <row r="54" spans="1:10">
      <c r="A54" s="14"/>
    </row>
    <row r="55" spans="1:10">
      <c r="A55" s="14"/>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row r="65" spans="1:1">
      <c r="A65" s="14"/>
    </row>
    <row r="66" spans="1:1">
      <c r="A66"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tabSelected="1" zoomScale="85" zoomScaleNormal="85" workbookViewId="0">
      <selection activeCell="E1" sqref="E1"/>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2"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2"/>
    </row>
    <row r="2" spans="1:16" s="57" customFormat="1">
      <c r="C2" s="85"/>
      <c r="D2" s="119"/>
      <c r="E2" s="119"/>
      <c r="F2" s="119"/>
      <c r="G2" s="303"/>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t="s">
        <v>304</v>
      </c>
      <c r="B4" t="s">
        <v>305</v>
      </c>
      <c r="C4">
        <v>3200</v>
      </c>
      <c r="D4">
        <v>96270.49</v>
      </c>
      <c r="E4">
        <v>96270.49</v>
      </c>
      <c r="F4" s="126">
        <f>+D4-E4</f>
        <v>0</v>
      </c>
      <c r="G4" s="304">
        <f>ROUND(F4/D4,10)</f>
        <v>0</v>
      </c>
      <c r="H4" s="127"/>
      <c r="I4" s="127"/>
      <c r="J4" s="219"/>
      <c r="K4" s="125"/>
      <c r="L4" s="128"/>
      <c r="M4" s="128"/>
      <c r="N4" s="126">
        <f>+L4-M4</f>
        <v>0</v>
      </c>
      <c r="O4" s="304" t="e">
        <f>ROUND(N4/L4,10)</f>
        <v>#DIV/0!</v>
      </c>
      <c r="P4" s="107"/>
    </row>
    <row r="5" spans="1:16" ht="12.75" customHeight="1">
      <c r="A5" t="s">
        <v>250</v>
      </c>
      <c r="B5" t="s">
        <v>251</v>
      </c>
      <c r="C5">
        <v>0</v>
      </c>
      <c r="D5">
        <v>3139.06</v>
      </c>
      <c r="E5">
        <v>3139.06</v>
      </c>
      <c r="F5" s="126">
        <f t="shared" ref="F5:F18" si="0">+D5-E5</f>
        <v>0</v>
      </c>
      <c r="G5" s="304">
        <f t="shared" ref="G5:G19" si="1">ROUND(F5/D5,10)</f>
        <v>0</v>
      </c>
      <c r="H5" s="127"/>
      <c r="I5" s="127"/>
      <c r="J5" s="219"/>
      <c r="K5" s="125"/>
      <c r="L5" s="128"/>
      <c r="M5" s="128"/>
      <c r="N5" s="126">
        <f t="shared" ref="N5:N18" si="2">+L5-M5</f>
        <v>0</v>
      </c>
      <c r="O5" s="304" t="e">
        <f t="shared" ref="O5:O19" si="3">ROUND(N5/L5,10)</f>
        <v>#DIV/0!</v>
      </c>
      <c r="P5" s="107"/>
    </row>
    <row r="6" spans="1:16" ht="12.75" customHeight="1">
      <c r="A6" s="124"/>
      <c r="B6" s="125"/>
      <c r="C6" s="124"/>
      <c r="D6" s="108"/>
      <c r="E6" s="126"/>
      <c r="F6" s="126">
        <f t="shared" si="0"/>
        <v>0</v>
      </c>
      <c r="G6" s="304" t="e">
        <f t="shared" si="1"/>
        <v>#DIV/0!</v>
      </c>
      <c r="H6" s="127"/>
      <c r="I6" s="127"/>
      <c r="J6" s="219"/>
      <c r="K6" s="125"/>
      <c r="L6" s="128"/>
      <c r="M6" s="128"/>
      <c r="N6" s="126">
        <f t="shared" si="2"/>
        <v>0</v>
      </c>
      <c r="O6" s="304" t="e">
        <f t="shared" si="3"/>
        <v>#DIV/0!</v>
      </c>
      <c r="P6" s="107"/>
    </row>
    <row r="7" spans="1:16" ht="12.75" customHeight="1">
      <c r="A7" s="124"/>
      <c r="B7" s="125"/>
      <c r="C7" s="124"/>
      <c r="D7" s="108"/>
      <c r="E7" s="126"/>
      <c r="F7" s="126">
        <f t="shared" si="0"/>
        <v>0</v>
      </c>
      <c r="G7" s="304" t="e">
        <f t="shared" si="1"/>
        <v>#DIV/0!</v>
      </c>
      <c r="H7" s="127"/>
      <c r="I7" s="127"/>
      <c r="J7" s="219"/>
      <c r="K7" s="125"/>
      <c r="L7" s="128"/>
      <c r="M7" s="128"/>
      <c r="N7" s="126">
        <f t="shared" si="2"/>
        <v>0</v>
      </c>
      <c r="O7" s="304" t="e">
        <f t="shared" si="3"/>
        <v>#DIV/0!</v>
      </c>
      <c r="P7" s="107"/>
    </row>
    <row r="8" spans="1:16" ht="12.75" customHeight="1">
      <c r="A8" s="124"/>
      <c r="B8" s="125"/>
      <c r="C8" s="124"/>
      <c r="D8" s="108"/>
      <c r="E8" s="126"/>
      <c r="F8" s="126">
        <f t="shared" si="0"/>
        <v>0</v>
      </c>
      <c r="G8" s="304" t="e">
        <f t="shared" si="1"/>
        <v>#DIV/0!</v>
      </c>
      <c r="H8" s="127"/>
      <c r="I8" s="127"/>
      <c r="J8" s="219"/>
      <c r="K8" s="125"/>
      <c r="L8" s="128"/>
      <c r="M8" s="128"/>
      <c r="N8" s="126">
        <f t="shared" si="2"/>
        <v>0</v>
      </c>
      <c r="O8" s="304" t="e">
        <f t="shared" si="3"/>
        <v>#DIV/0!</v>
      </c>
      <c r="P8" s="107"/>
    </row>
    <row r="9" spans="1:16" ht="12.75" customHeight="1">
      <c r="A9" s="124"/>
      <c r="B9" s="125"/>
      <c r="C9" s="124"/>
      <c r="D9" s="108"/>
      <c r="E9" s="126"/>
      <c r="F9" s="126">
        <f t="shared" si="0"/>
        <v>0</v>
      </c>
      <c r="G9" s="304" t="e">
        <f t="shared" si="1"/>
        <v>#DIV/0!</v>
      </c>
      <c r="H9" s="127"/>
      <c r="I9" s="127"/>
      <c r="J9" s="219"/>
      <c r="K9" s="125"/>
      <c r="L9" s="128"/>
      <c r="M9" s="128"/>
      <c r="N9" s="126">
        <f t="shared" si="2"/>
        <v>0</v>
      </c>
      <c r="O9" s="304" t="e">
        <f t="shared" si="3"/>
        <v>#DIV/0!</v>
      </c>
      <c r="P9" s="107"/>
    </row>
    <row r="10" spans="1:16" ht="12.75" customHeight="1">
      <c r="A10" s="124"/>
      <c r="B10" s="125"/>
      <c r="C10" s="124"/>
      <c r="D10" s="108"/>
      <c r="E10" s="126"/>
      <c r="F10" s="126">
        <f t="shared" si="0"/>
        <v>0</v>
      </c>
      <c r="G10" s="304" t="e">
        <f t="shared" si="1"/>
        <v>#DIV/0!</v>
      </c>
      <c r="H10" s="127"/>
      <c r="I10" s="127"/>
      <c r="J10" s="219"/>
      <c r="K10" s="125"/>
      <c r="L10" s="128"/>
      <c r="M10" s="128"/>
      <c r="N10" s="126">
        <f t="shared" si="2"/>
        <v>0</v>
      </c>
      <c r="O10" s="304" t="e">
        <f t="shared" si="3"/>
        <v>#DIV/0!</v>
      </c>
      <c r="P10" s="107"/>
    </row>
    <row r="11" spans="1:16" ht="12.75" customHeight="1">
      <c r="A11" s="124"/>
      <c r="B11" s="125"/>
      <c r="C11" s="124"/>
      <c r="D11" s="108"/>
      <c r="E11" s="126"/>
      <c r="F11" s="126">
        <f t="shared" si="0"/>
        <v>0</v>
      </c>
      <c r="G11" s="304" t="e">
        <f t="shared" si="1"/>
        <v>#DIV/0!</v>
      </c>
      <c r="H11" s="127"/>
      <c r="I11" s="127"/>
      <c r="J11" s="219"/>
      <c r="K11" s="125"/>
      <c r="L11" s="128"/>
      <c r="M11" s="128"/>
      <c r="N11" s="126">
        <f t="shared" si="2"/>
        <v>0</v>
      </c>
      <c r="O11" s="304" t="e">
        <f t="shared" si="3"/>
        <v>#DIV/0!</v>
      </c>
      <c r="P11" s="107"/>
    </row>
    <row r="12" spans="1:16" ht="12.75" customHeight="1">
      <c r="A12" s="124"/>
      <c r="B12" s="125"/>
      <c r="C12" s="124"/>
      <c r="D12" s="108"/>
      <c r="E12" s="126"/>
      <c r="F12" s="126">
        <f t="shared" si="0"/>
        <v>0</v>
      </c>
      <c r="G12" s="304" t="e">
        <f t="shared" si="1"/>
        <v>#DIV/0!</v>
      </c>
      <c r="H12" s="127"/>
      <c r="I12" s="127"/>
      <c r="J12" s="219"/>
      <c r="K12" s="125"/>
      <c r="L12" s="128"/>
      <c r="M12" s="128"/>
      <c r="N12" s="126">
        <f t="shared" si="2"/>
        <v>0</v>
      </c>
      <c r="O12" s="304" t="e">
        <f t="shared" si="3"/>
        <v>#DIV/0!</v>
      </c>
      <c r="P12" s="107"/>
    </row>
    <row r="13" spans="1:16" ht="12.75" customHeight="1">
      <c r="A13" s="124"/>
      <c r="B13" s="125"/>
      <c r="C13" s="124"/>
      <c r="D13" s="108"/>
      <c r="E13" s="126"/>
      <c r="F13" s="126">
        <f t="shared" si="0"/>
        <v>0</v>
      </c>
      <c r="G13" s="304" t="e">
        <f t="shared" si="1"/>
        <v>#DIV/0!</v>
      </c>
      <c r="H13" s="127"/>
      <c r="I13" s="127"/>
      <c r="J13" s="219"/>
      <c r="K13" s="107"/>
      <c r="L13" s="128"/>
      <c r="M13" s="128"/>
      <c r="N13" s="126">
        <f t="shared" si="2"/>
        <v>0</v>
      </c>
      <c r="O13" s="304" t="e">
        <f t="shared" si="3"/>
        <v>#DIV/0!</v>
      </c>
      <c r="P13" s="107"/>
    </row>
    <row r="14" spans="1:16" ht="12.75" customHeight="1">
      <c r="A14" s="124"/>
      <c r="B14" s="125"/>
      <c r="C14" s="124"/>
      <c r="D14" s="108"/>
      <c r="E14" s="126"/>
      <c r="F14" s="126">
        <f t="shared" si="0"/>
        <v>0</v>
      </c>
      <c r="G14" s="304" t="e">
        <f t="shared" si="1"/>
        <v>#DIV/0!</v>
      </c>
      <c r="H14" s="127"/>
      <c r="I14" s="127"/>
      <c r="J14" s="219"/>
      <c r="K14" s="107"/>
      <c r="L14" s="128"/>
      <c r="M14" s="128"/>
      <c r="N14" s="126">
        <f t="shared" si="2"/>
        <v>0</v>
      </c>
      <c r="O14" s="304" t="e">
        <f t="shared" si="3"/>
        <v>#DIV/0!</v>
      </c>
      <c r="P14" s="107"/>
    </row>
    <row r="15" spans="1:16" ht="12.75" customHeight="1">
      <c r="A15" s="107"/>
      <c r="B15" s="107"/>
      <c r="C15" s="108"/>
      <c r="D15" s="108"/>
      <c r="E15" s="126"/>
      <c r="F15" s="126">
        <f t="shared" si="0"/>
        <v>0</v>
      </c>
      <c r="G15" s="304" t="e">
        <f t="shared" si="1"/>
        <v>#DIV/0!</v>
      </c>
      <c r="H15" s="110"/>
      <c r="I15" s="110"/>
      <c r="J15" s="219"/>
      <c r="K15" s="107"/>
      <c r="L15" s="128"/>
      <c r="M15" s="128"/>
      <c r="N15" s="126">
        <f t="shared" si="2"/>
        <v>0</v>
      </c>
      <c r="O15" s="304" t="e">
        <f t="shared" si="3"/>
        <v>#DIV/0!</v>
      </c>
      <c r="P15" s="107"/>
    </row>
    <row r="16" spans="1:16" ht="12.75" customHeight="1">
      <c r="A16" s="107"/>
      <c r="B16" s="107"/>
      <c r="C16" s="108"/>
      <c r="D16" s="129"/>
      <c r="E16" s="126"/>
      <c r="F16" s="126">
        <f t="shared" si="0"/>
        <v>0</v>
      </c>
      <c r="G16" s="304" t="e">
        <f t="shared" si="1"/>
        <v>#DIV/0!</v>
      </c>
      <c r="H16" s="110"/>
      <c r="I16" s="110"/>
      <c r="J16" s="219"/>
      <c r="K16" s="107"/>
      <c r="L16" s="128"/>
      <c r="M16" s="128"/>
      <c r="N16" s="126">
        <f t="shared" si="2"/>
        <v>0</v>
      </c>
      <c r="O16" s="304" t="e">
        <f t="shared" si="3"/>
        <v>#DIV/0!</v>
      </c>
      <c r="P16" s="107"/>
    </row>
    <row r="17" spans="1:16" ht="12.75" customHeight="1">
      <c r="A17" s="130"/>
      <c r="B17" s="130"/>
      <c r="C17" s="129"/>
      <c r="D17" s="129"/>
      <c r="E17" s="131"/>
      <c r="F17" s="126">
        <f t="shared" si="0"/>
        <v>0</v>
      </c>
      <c r="G17" s="304" t="e">
        <f t="shared" si="1"/>
        <v>#DIV/0!</v>
      </c>
      <c r="H17" s="132"/>
      <c r="I17" s="132"/>
      <c r="J17" s="219"/>
      <c r="K17" s="107"/>
      <c r="L17" s="133"/>
      <c r="M17" s="133"/>
      <c r="N17" s="126">
        <f t="shared" si="2"/>
        <v>0</v>
      </c>
      <c r="O17" s="304" t="e">
        <f t="shared" si="3"/>
        <v>#DIV/0!</v>
      </c>
      <c r="P17" s="107"/>
    </row>
    <row r="18" spans="1:16" ht="12.75" customHeight="1">
      <c r="A18" s="134"/>
      <c r="B18" s="107"/>
      <c r="C18" s="108"/>
      <c r="D18" s="107"/>
      <c r="E18" s="136"/>
      <c r="F18" s="126">
        <f t="shared" si="0"/>
        <v>0</v>
      </c>
      <c r="G18" s="304" t="e">
        <f t="shared" si="1"/>
        <v>#DIV/0!</v>
      </c>
      <c r="H18" s="137"/>
      <c r="I18" s="137"/>
      <c r="J18" s="220"/>
      <c r="K18" s="232"/>
      <c r="L18" s="122"/>
      <c r="M18" s="122">
        <v>0</v>
      </c>
      <c r="N18" s="126">
        <f t="shared" si="2"/>
        <v>0</v>
      </c>
      <c r="O18" s="304" t="e">
        <f t="shared" si="3"/>
        <v>#DIV/0!</v>
      </c>
      <c r="P18" s="107"/>
    </row>
    <row r="19" spans="1:16" ht="18.75" customHeight="1" thickBot="1">
      <c r="B19" s="138" t="s">
        <v>209</v>
      </c>
      <c r="C19" s="139"/>
      <c r="D19" s="135">
        <f>SUM(D4:D18)</f>
        <v>99409.55</v>
      </c>
      <c r="E19" s="135">
        <f>SUM(E4:E18)</f>
        <v>99409.55</v>
      </c>
      <c r="F19" s="135">
        <f>SUM(F4:F18)</f>
        <v>0</v>
      </c>
      <c r="G19" s="304">
        <f t="shared" si="1"/>
        <v>0</v>
      </c>
      <c r="H19" s="140"/>
      <c r="I19" s="140"/>
      <c r="J19" s="140"/>
      <c r="K19" s="140"/>
      <c r="L19" s="139">
        <f>SUM(L4:L18)</f>
        <v>0</v>
      </c>
      <c r="M19" s="141">
        <f>SUM(M4:M18)</f>
        <v>0</v>
      </c>
      <c r="N19" s="135">
        <f>SUM(N4:N18)</f>
        <v>0</v>
      </c>
      <c r="O19" s="304"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4" t="e">
        <f>ROUND(F24/D24,10)</f>
        <v>#DIV/0!</v>
      </c>
      <c r="H24" s="127"/>
      <c r="I24" s="127"/>
      <c r="J24" s="219"/>
      <c r="K24" s="125"/>
      <c r="L24" s="128"/>
      <c r="M24" s="128"/>
      <c r="N24" s="126">
        <f t="shared" ref="N24:N43" si="4">+L24-M24</f>
        <v>0</v>
      </c>
      <c r="O24" s="304" t="e">
        <f t="shared" ref="O24:O43" si="5">ROUND(N24/L24,10)</f>
        <v>#DIV/0!</v>
      </c>
      <c r="P24" s="107"/>
    </row>
    <row r="25" spans="1:16">
      <c r="A25" s="124"/>
      <c r="B25" s="125"/>
      <c r="C25" s="124"/>
      <c r="D25" s="108"/>
      <c r="E25" s="126"/>
      <c r="F25" s="126">
        <f t="shared" ref="F25:F38" si="6">+D25-E25</f>
        <v>0</v>
      </c>
      <c r="G25" s="304" t="e">
        <f t="shared" ref="G25:G38" si="7">ROUND(F25/D25,10)</f>
        <v>#DIV/0!</v>
      </c>
      <c r="H25" s="127"/>
      <c r="I25" s="127"/>
      <c r="J25" s="219"/>
      <c r="K25" s="125"/>
      <c r="L25" s="128"/>
      <c r="M25" s="128"/>
      <c r="N25" s="126">
        <f t="shared" si="4"/>
        <v>0</v>
      </c>
      <c r="O25" s="304" t="e">
        <f t="shared" si="5"/>
        <v>#DIV/0!</v>
      </c>
      <c r="P25" s="107"/>
    </row>
    <row r="26" spans="1:16" ht="13.15" customHeight="1">
      <c r="A26" s="124"/>
      <c r="B26" s="125"/>
      <c r="C26" s="124"/>
      <c r="D26" s="108"/>
      <c r="E26" s="126"/>
      <c r="F26" s="126">
        <f t="shared" si="6"/>
        <v>0</v>
      </c>
      <c r="G26" s="304" t="e">
        <f t="shared" si="7"/>
        <v>#DIV/0!</v>
      </c>
      <c r="H26" s="127"/>
      <c r="I26" s="127"/>
      <c r="J26" s="219"/>
      <c r="K26" s="125"/>
      <c r="L26" s="128"/>
      <c r="M26" s="128"/>
      <c r="N26" s="126">
        <f t="shared" si="4"/>
        <v>0</v>
      </c>
      <c r="O26" s="304" t="e">
        <f t="shared" si="5"/>
        <v>#DIV/0!</v>
      </c>
      <c r="P26" s="107"/>
    </row>
    <row r="27" spans="1:16">
      <c r="A27" s="124"/>
      <c r="B27" s="125"/>
      <c r="C27" s="124"/>
      <c r="D27" s="126"/>
      <c r="E27" s="126"/>
      <c r="F27" s="126">
        <f t="shared" si="6"/>
        <v>0</v>
      </c>
      <c r="G27" s="304" t="e">
        <f t="shared" si="7"/>
        <v>#DIV/0!</v>
      </c>
      <c r="H27" s="127"/>
      <c r="I27" s="127"/>
      <c r="J27" s="219"/>
      <c r="K27" s="125"/>
      <c r="L27" s="128"/>
      <c r="M27" s="128"/>
      <c r="N27" s="126">
        <f t="shared" si="4"/>
        <v>0</v>
      </c>
      <c r="O27" s="304" t="e">
        <f t="shared" si="5"/>
        <v>#DIV/0!</v>
      </c>
      <c r="P27" s="107"/>
    </row>
    <row r="28" spans="1:16">
      <c r="A28" s="124"/>
      <c r="B28" s="125"/>
      <c r="C28" s="124"/>
      <c r="D28" s="126"/>
      <c r="E28" s="126"/>
      <c r="F28" s="126">
        <f t="shared" si="6"/>
        <v>0</v>
      </c>
      <c r="G28" s="304" t="e">
        <f t="shared" si="7"/>
        <v>#DIV/0!</v>
      </c>
      <c r="H28" s="127"/>
      <c r="I28" s="127"/>
      <c r="J28" s="219"/>
      <c r="K28" s="125"/>
      <c r="L28" s="128"/>
      <c r="M28" s="128"/>
      <c r="N28" s="126">
        <f t="shared" si="4"/>
        <v>0</v>
      </c>
      <c r="O28" s="304" t="e">
        <f t="shared" si="5"/>
        <v>#DIV/0!</v>
      </c>
      <c r="P28" s="107"/>
    </row>
    <row r="29" spans="1:16">
      <c r="A29" s="124"/>
      <c r="B29" s="125"/>
      <c r="C29" s="124"/>
      <c r="D29" s="126"/>
      <c r="E29" s="126"/>
      <c r="F29" s="126">
        <f t="shared" si="6"/>
        <v>0</v>
      </c>
      <c r="G29" s="304" t="e">
        <f t="shared" si="7"/>
        <v>#DIV/0!</v>
      </c>
      <c r="H29" s="127"/>
      <c r="I29" s="127"/>
      <c r="J29" s="219"/>
      <c r="K29" s="125"/>
      <c r="L29" s="128"/>
      <c r="M29" s="128"/>
      <c r="N29" s="126">
        <f t="shared" si="4"/>
        <v>0</v>
      </c>
      <c r="O29" s="304" t="e">
        <f t="shared" si="5"/>
        <v>#DIV/0!</v>
      </c>
      <c r="P29" s="107"/>
    </row>
    <row r="30" spans="1:16">
      <c r="A30" s="124"/>
      <c r="B30" s="125"/>
      <c r="C30" s="124"/>
      <c r="D30" s="108"/>
      <c r="E30" s="126"/>
      <c r="F30" s="126">
        <f t="shared" si="6"/>
        <v>0</v>
      </c>
      <c r="G30" s="304" t="e">
        <f t="shared" si="7"/>
        <v>#DIV/0!</v>
      </c>
      <c r="H30" s="127"/>
      <c r="I30" s="127"/>
      <c r="J30" s="219"/>
      <c r="K30" s="125"/>
      <c r="L30" s="128"/>
      <c r="M30" s="128"/>
      <c r="N30" s="126">
        <f t="shared" si="4"/>
        <v>0</v>
      </c>
      <c r="O30" s="304" t="e">
        <f t="shared" si="5"/>
        <v>#DIV/0!</v>
      </c>
      <c r="P30" s="107"/>
    </row>
    <row r="31" spans="1:16">
      <c r="A31" s="124"/>
      <c r="B31" s="125"/>
      <c r="C31" s="124"/>
      <c r="D31" s="108"/>
      <c r="E31" s="126"/>
      <c r="F31" s="126">
        <f t="shared" si="6"/>
        <v>0</v>
      </c>
      <c r="G31" s="304" t="e">
        <f t="shared" si="7"/>
        <v>#DIV/0!</v>
      </c>
      <c r="H31" s="127"/>
      <c r="I31" s="127"/>
      <c r="J31" s="219"/>
      <c r="K31" s="125"/>
      <c r="L31" s="128"/>
      <c r="M31" s="128"/>
      <c r="N31" s="126">
        <f t="shared" si="4"/>
        <v>0</v>
      </c>
      <c r="O31" s="304" t="e">
        <f t="shared" si="5"/>
        <v>#DIV/0!</v>
      </c>
      <c r="P31" s="107"/>
    </row>
    <row r="32" spans="1:16">
      <c r="A32" s="124"/>
      <c r="B32" s="125"/>
      <c r="C32" s="124"/>
      <c r="D32" s="126"/>
      <c r="E32" s="126"/>
      <c r="F32" s="126">
        <f t="shared" si="6"/>
        <v>0</v>
      </c>
      <c r="G32" s="304" t="e">
        <f t="shared" si="7"/>
        <v>#DIV/0!</v>
      </c>
      <c r="H32" s="127"/>
      <c r="I32" s="127"/>
      <c r="J32" s="219"/>
      <c r="K32" s="125"/>
      <c r="L32" s="128"/>
      <c r="M32" s="128"/>
      <c r="N32" s="126">
        <f t="shared" si="4"/>
        <v>0</v>
      </c>
      <c r="O32" s="304" t="e">
        <f t="shared" si="5"/>
        <v>#DIV/0!</v>
      </c>
      <c r="P32" s="107"/>
    </row>
    <row r="33" spans="1:16">
      <c r="A33" s="124"/>
      <c r="B33" s="125"/>
      <c r="C33" s="124"/>
      <c r="D33" s="126"/>
      <c r="E33" s="126"/>
      <c r="F33" s="126">
        <f t="shared" si="6"/>
        <v>0</v>
      </c>
      <c r="G33" s="304" t="e">
        <f t="shared" si="7"/>
        <v>#DIV/0!</v>
      </c>
      <c r="H33" s="127"/>
      <c r="I33" s="127"/>
      <c r="J33" s="219"/>
      <c r="K33" s="125"/>
      <c r="L33" s="128"/>
      <c r="M33" s="128"/>
      <c r="N33" s="126">
        <f t="shared" si="4"/>
        <v>0</v>
      </c>
      <c r="O33" s="304" t="e">
        <f t="shared" si="5"/>
        <v>#DIV/0!</v>
      </c>
      <c r="P33" s="107"/>
    </row>
    <row r="34" spans="1:16">
      <c r="A34" s="124"/>
      <c r="B34" s="125"/>
      <c r="C34" s="124"/>
      <c r="D34" s="126"/>
      <c r="E34" s="126"/>
      <c r="F34" s="126">
        <f t="shared" si="6"/>
        <v>0</v>
      </c>
      <c r="G34" s="304" t="e">
        <f t="shared" si="7"/>
        <v>#DIV/0!</v>
      </c>
      <c r="H34" s="127"/>
      <c r="I34" s="127"/>
      <c r="J34" s="219"/>
      <c r="K34" s="125"/>
      <c r="L34" s="128"/>
      <c r="M34" s="128"/>
      <c r="N34" s="126">
        <f t="shared" si="4"/>
        <v>0</v>
      </c>
      <c r="O34" s="304" t="e">
        <f t="shared" si="5"/>
        <v>#DIV/0!</v>
      </c>
      <c r="P34" s="107"/>
    </row>
    <row r="35" spans="1:16">
      <c r="A35" s="124"/>
      <c r="B35" s="125"/>
      <c r="C35" s="124"/>
      <c r="D35" s="126"/>
      <c r="E35" s="126"/>
      <c r="F35" s="126">
        <f t="shared" si="6"/>
        <v>0</v>
      </c>
      <c r="G35" s="304" t="e">
        <f t="shared" si="7"/>
        <v>#DIV/0!</v>
      </c>
      <c r="H35" s="127"/>
      <c r="I35" s="127"/>
      <c r="J35" s="219"/>
      <c r="K35" s="125"/>
      <c r="L35" s="128"/>
      <c r="M35" s="128"/>
      <c r="N35" s="126">
        <f t="shared" si="4"/>
        <v>0</v>
      </c>
      <c r="O35" s="304" t="e">
        <f t="shared" si="5"/>
        <v>#DIV/0!</v>
      </c>
      <c r="P35" s="107"/>
    </row>
    <row r="36" spans="1:16">
      <c r="A36" s="124"/>
      <c r="B36" s="125"/>
      <c r="C36" s="124"/>
      <c r="D36" s="126"/>
      <c r="E36" s="126"/>
      <c r="F36" s="126">
        <f t="shared" si="6"/>
        <v>0</v>
      </c>
      <c r="G36" s="304" t="e">
        <f t="shared" si="7"/>
        <v>#DIV/0!</v>
      </c>
      <c r="H36" s="127"/>
      <c r="I36" s="127"/>
      <c r="J36" s="219"/>
      <c r="K36" s="125"/>
      <c r="L36" s="128"/>
      <c r="M36" s="128"/>
      <c r="N36" s="126">
        <f t="shared" si="4"/>
        <v>0</v>
      </c>
      <c r="O36" s="304" t="e">
        <f t="shared" si="5"/>
        <v>#DIV/0!</v>
      </c>
      <c r="P36" s="107"/>
    </row>
    <row r="37" spans="1:16">
      <c r="A37" s="124"/>
      <c r="B37" s="125"/>
      <c r="C37" s="124"/>
      <c r="D37" s="108"/>
      <c r="E37" s="126"/>
      <c r="F37" s="126">
        <f t="shared" si="6"/>
        <v>0</v>
      </c>
      <c r="G37" s="304" t="e">
        <f t="shared" si="7"/>
        <v>#DIV/0!</v>
      </c>
      <c r="H37" s="127"/>
      <c r="I37" s="127"/>
      <c r="J37" s="219"/>
      <c r="K37" s="125"/>
      <c r="L37" s="128"/>
      <c r="M37" s="128"/>
      <c r="N37" s="126">
        <f t="shared" si="4"/>
        <v>0</v>
      </c>
      <c r="O37" s="304" t="e">
        <f t="shared" si="5"/>
        <v>#DIV/0!</v>
      </c>
      <c r="P37" s="107"/>
    </row>
    <row r="38" spans="1:16">
      <c r="A38" s="124"/>
      <c r="B38" s="125"/>
      <c r="C38" s="124"/>
      <c r="D38" s="108"/>
      <c r="E38" s="126"/>
      <c r="F38" s="126">
        <f t="shared" si="6"/>
        <v>0</v>
      </c>
      <c r="G38" s="304" t="e">
        <f t="shared" si="7"/>
        <v>#DIV/0!</v>
      </c>
      <c r="H38" s="127"/>
      <c r="I38" s="127"/>
      <c r="J38" s="219"/>
      <c r="K38" s="125"/>
      <c r="L38" s="128"/>
      <c r="M38" s="128"/>
      <c r="N38" s="126">
        <f t="shared" si="4"/>
        <v>0</v>
      </c>
      <c r="O38" s="304" t="e">
        <f t="shared" si="5"/>
        <v>#DIV/0!</v>
      </c>
      <c r="P38" s="107"/>
    </row>
    <row r="39" spans="1:16">
      <c r="A39" s="124"/>
      <c r="B39" s="125"/>
      <c r="C39" s="124"/>
      <c r="D39" s="108"/>
      <c r="E39" s="126"/>
      <c r="F39" s="126">
        <f t="shared" ref="F39:F44" si="8">+D39-E39</f>
        <v>0</v>
      </c>
      <c r="G39" s="304" t="e">
        <f t="shared" ref="G39:G45" si="9">ROUND(F39/D39,10)</f>
        <v>#DIV/0!</v>
      </c>
      <c r="H39" s="127"/>
      <c r="I39" s="127"/>
      <c r="J39" s="219"/>
      <c r="K39" s="125"/>
      <c r="L39" s="128"/>
      <c r="M39" s="128"/>
      <c r="N39" s="126">
        <f t="shared" si="4"/>
        <v>0</v>
      </c>
      <c r="O39" s="304" t="e">
        <f t="shared" si="5"/>
        <v>#DIV/0!</v>
      </c>
      <c r="P39" s="107"/>
    </row>
    <row r="40" spans="1:16">
      <c r="A40" s="124"/>
      <c r="B40" s="125"/>
      <c r="C40" s="124"/>
      <c r="D40" s="107"/>
      <c r="E40" s="126"/>
      <c r="F40" s="126">
        <f t="shared" si="8"/>
        <v>0</v>
      </c>
      <c r="G40" s="304" t="e">
        <f t="shared" si="9"/>
        <v>#DIV/0!</v>
      </c>
      <c r="H40" s="127"/>
      <c r="I40" s="127"/>
      <c r="J40" s="219"/>
      <c r="K40" s="107"/>
      <c r="L40" s="128"/>
      <c r="M40" s="128"/>
      <c r="N40" s="126">
        <f t="shared" si="4"/>
        <v>0</v>
      </c>
      <c r="O40" s="304" t="e">
        <f t="shared" si="5"/>
        <v>#DIV/0!</v>
      </c>
      <c r="P40" s="107"/>
    </row>
    <row r="41" spans="1:16">
      <c r="A41" s="107"/>
      <c r="B41" s="107"/>
      <c r="C41" s="108"/>
      <c r="D41" s="108"/>
      <c r="E41" s="126"/>
      <c r="F41" s="126">
        <f t="shared" si="8"/>
        <v>0</v>
      </c>
      <c r="G41" s="304" t="e">
        <f t="shared" si="9"/>
        <v>#DIV/0!</v>
      </c>
      <c r="H41" s="110"/>
      <c r="I41" s="110"/>
      <c r="J41" s="219"/>
      <c r="K41" s="107"/>
      <c r="L41" s="128"/>
      <c r="M41" s="128"/>
      <c r="N41" s="126">
        <f t="shared" si="4"/>
        <v>0</v>
      </c>
      <c r="O41" s="304" t="e">
        <f t="shared" si="5"/>
        <v>#DIV/0!</v>
      </c>
      <c r="P41" s="107"/>
    </row>
    <row r="42" spans="1:16">
      <c r="A42" s="124"/>
      <c r="B42" s="125"/>
      <c r="C42" s="131"/>
      <c r="D42" s="108"/>
      <c r="E42" s="126"/>
      <c r="F42" s="126">
        <f t="shared" si="8"/>
        <v>0</v>
      </c>
      <c r="G42" s="304" t="e">
        <f t="shared" si="9"/>
        <v>#DIV/0!</v>
      </c>
      <c r="H42" s="127"/>
      <c r="I42" s="127"/>
      <c r="J42" s="219"/>
      <c r="K42" s="107"/>
      <c r="L42" s="128"/>
      <c r="M42" s="133"/>
      <c r="N42" s="126">
        <f t="shared" si="4"/>
        <v>0</v>
      </c>
      <c r="O42" s="304" t="e">
        <f t="shared" si="5"/>
        <v>#DIV/0!</v>
      </c>
      <c r="P42" s="107"/>
    </row>
    <row r="43" spans="1:16">
      <c r="A43" s="124"/>
      <c r="B43" s="125"/>
      <c r="C43" s="131"/>
      <c r="D43" s="108"/>
      <c r="E43" s="126"/>
      <c r="F43" s="126">
        <f t="shared" si="8"/>
        <v>0</v>
      </c>
      <c r="G43" s="304" t="e">
        <f t="shared" si="9"/>
        <v>#DIV/0!</v>
      </c>
      <c r="H43" s="127"/>
      <c r="I43" s="127"/>
      <c r="J43" s="219"/>
      <c r="K43" s="107"/>
      <c r="L43" s="128"/>
      <c r="M43" s="133"/>
      <c r="N43" s="126">
        <f t="shared" si="4"/>
        <v>0</v>
      </c>
      <c r="O43" s="304" t="e">
        <f t="shared" si="5"/>
        <v>#DIV/0!</v>
      </c>
      <c r="P43" s="107"/>
    </row>
    <row r="44" spans="1:16">
      <c r="A44" s="107"/>
      <c r="B44" s="107"/>
      <c r="C44" s="108"/>
      <c r="D44" s="143"/>
      <c r="E44" s="143"/>
      <c r="F44" s="126">
        <f t="shared" si="8"/>
        <v>0</v>
      </c>
      <c r="G44" s="304" t="e">
        <f t="shared" si="9"/>
        <v>#DIV/0!</v>
      </c>
      <c r="H44" s="111"/>
      <c r="I44" s="111"/>
      <c r="J44" s="219"/>
      <c r="K44" s="109"/>
      <c r="L44" s="144"/>
      <c r="M44" s="144"/>
      <c r="N44" s="126">
        <f t="shared" ref="N44" si="10">+L44-M44</f>
        <v>0</v>
      </c>
      <c r="O44" s="304" t="e">
        <f t="shared" ref="O44" si="11">ROUND(N44/L44,10)</f>
        <v>#DIV/0!</v>
      </c>
      <c r="P44" s="107"/>
    </row>
    <row r="45" spans="1:16" ht="13.5" thickBot="1">
      <c r="B45" s="138" t="s">
        <v>213</v>
      </c>
      <c r="C45" s="145"/>
      <c r="D45" s="5">
        <f>SUM(D24:D44)</f>
        <v>0</v>
      </c>
      <c r="E45" s="5">
        <f>SUM(E24:E44)</f>
        <v>0</v>
      </c>
      <c r="F45" s="5">
        <f>SUM(F24:F44)</f>
        <v>0</v>
      </c>
      <c r="G45" s="304" t="e">
        <f t="shared" si="9"/>
        <v>#DIV/0!</v>
      </c>
      <c r="H45" s="146"/>
      <c r="I45" s="146"/>
      <c r="J45" s="146"/>
      <c r="K45" s="146"/>
      <c r="L45" s="135">
        <f>SUM(L24:L44)</f>
        <v>0</v>
      </c>
      <c r="M45" s="135">
        <f>SUM(M24:M44)</f>
        <v>0</v>
      </c>
      <c r="N45" s="5">
        <f>SUM(N24:N44)</f>
        <v>0</v>
      </c>
      <c r="O45" s="304"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pane ySplit="1" topLeftCell="A2" activePane="bottomLeft" state="frozen"/>
      <selection pane="bottomLeft" activeCell="H4" sqref="H4"/>
    </sheetView>
  </sheetViews>
  <sheetFormatPr defaultRowHeight="12.75"/>
  <cols>
    <col min="1" max="1" width="8.140625" bestFit="1" customWidth="1"/>
    <col min="2" max="2" width="10.5703125" bestFit="1" customWidth="1"/>
    <col min="3" max="3" width="34.42578125" bestFit="1" customWidth="1"/>
    <col min="4" max="5" width="9.85546875" bestFit="1" customWidth="1"/>
    <col min="6" max="6" width="12.42578125" bestFit="1" customWidth="1"/>
    <col min="7" max="7" width="6.42578125" bestFit="1" customWidth="1"/>
    <col min="8" max="8" width="11.85546875" bestFit="1" customWidth="1"/>
    <col min="9" max="9" width="9.140625" bestFit="1" customWidth="1"/>
    <col min="10" max="10" width="13.42578125" bestFit="1" customWidth="1"/>
    <col min="11" max="11" width="7.28515625" bestFit="1" customWidth="1"/>
    <col min="12" max="12" width="9.85546875" bestFit="1" customWidth="1"/>
  </cols>
  <sheetData>
    <row r="1" spans="1:12" ht="15">
      <c r="A1" s="310" t="s">
        <v>322</v>
      </c>
      <c r="B1" s="310" t="s">
        <v>323</v>
      </c>
      <c r="C1" s="310" t="s">
        <v>324</v>
      </c>
      <c r="D1" s="310" t="s">
        <v>325</v>
      </c>
      <c r="E1" s="311" t="s">
        <v>326</v>
      </c>
      <c r="F1" s="311" t="s">
        <v>327</v>
      </c>
      <c r="G1" s="311" t="s">
        <v>328</v>
      </c>
      <c r="H1" s="311" t="s">
        <v>329</v>
      </c>
      <c r="I1" s="311" t="s">
        <v>330</v>
      </c>
      <c r="J1" s="311" t="s">
        <v>331</v>
      </c>
      <c r="K1" s="310" t="s">
        <v>332</v>
      </c>
      <c r="L1" s="312" t="s">
        <v>333</v>
      </c>
    </row>
    <row r="2" spans="1:12">
      <c r="A2" t="s">
        <v>334</v>
      </c>
      <c r="B2">
        <v>6916781</v>
      </c>
      <c r="C2" t="s">
        <v>271</v>
      </c>
      <c r="D2">
        <v>16399</v>
      </c>
      <c r="E2" s="255">
        <v>277386.65000000002</v>
      </c>
      <c r="F2" s="255">
        <v>380073.8</v>
      </c>
      <c r="G2" s="255">
        <v>18.329999999999998</v>
      </c>
      <c r="H2" s="255">
        <v>300608.49</v>
      </c>
      <c r="I2" s="255">
        <v>25.15</v>
      </c>
      <c r="J2" s="255">
        <v>412434.85</v>
      </c>
      <c r="K2" t="s">
        <v>335</v>
      </c>
      <c r="L2" s="1">
        <v>43434</v>
      </c>
    </row>
    <row r="3" spans="1:12">
      <c r="A3" t="s">
        <v>334</v>
      </c>
      <c r="B3" s="313" t="s">
        <v>336</v>
      </c>
      <c r="C3" t="s">
        <v>232</v>
      </c>
      <c r="D3">
        <v>24700</v>
      </c>
      <c r="E3" s="255">
        <v>586121.27</v>
      </c>
      <c r="F3" s="255">
        <v>586121.27</v>
      </c>
      <c r="G3" s="255">
        <v>20.28</v>
      </c>
      <c r="H3" s="255">
        <v>500916</v>
      </c>
      <c r="I3" s="255">
        <v>20.28</v>
      </c>
      <c r="J3" s="255">
        <v>500916</v>
      </c>
      <c r="K3" t="s">
        <v>337</v>
      </c>
      <c r="L3" s="1">
        <v>43434</v>
      </c>
    </row>
    <row r="4" spans="1:12">
      <c r="A4" t="s">
        <v>334</v>
      </c>
      <c r="B4" s="313" t="s">
        <v>338</v>
      </c>
      <c r="C4" t="s">
        <v>339</v>
      </c>
      <c r="D4">
        <v>15300</v>
      </c>
      <c r="E4" s="255">
        <v>484889.51</v>
      </c>
      <c r="F4" s="255">
        <v>484889.51</v>
      </c>
      <c r="G4" s="255">
        <v>32.64</v>
      </c>
      <c r="H4" s="255">
        <v>499327.74</v>
      </c>
      <c r="I4" s="255">
        <v>32.64</v>
      </c>
      <c r="J4" s="255">
        <v>499327.74</v>
      </c>
      <c r="K4" t="s">
        <v>337</v>
      </c>
      <c r="L4" s="1">
        <v>43434</v>
      </c>
    </row>
    <row r="5" spans="1:12">
      <c r="A5" t="s">
        <v>334</v>
      </c>
      <c r="B5" t="s">
        <v>340</v>
      </c>
      <c r="C5" t="s">
        <v>341</v>
      </c>
      <c r="D5">
        <v>4450</v>
      </c>
      <c r="E5" s="255">
        <v>666160.63</v>
      </c>
      <c r="F5" s="255">
        <v>666160.63</v>
      </c>
      <c r="G5" s="255">
        <v>171.35</v>
      </c>
      <c r="H5" s="255">
        <v>762507.5</v>
      </c>
      <c r="I5" s="255">
        <v>171.35</v>
      </c>
      <c r="J5" s="255">
        <v>762507.5</v>
      </c>
      <c r="K5" t="s">
        <v>337</v>
      </c>
      <c r="L5" s="1">
        <v>43434</v>
      </c>
    </row>
    <row r="6" spans="1:12">
      <c r="A6" t="s">
        <v>334</v>
      </c>
      <c r="B6" t="s">
        <v>342</v>
      </c>
      <c r="C6" t="s">
        <v>343</v>
      </c>
      <c r="D6">
        <v>14900</v>
      </c>
      <c r="E6" s="255">
        <v>716529.9</v>
      </c>
      <c r="F6" s="255">
        <v>716529.9</v>
      </c>
      <c r="G6" s="255">
        <v>52.87</v>
      </c>
      <c r="H6" s="255">
        <v>787763</v>
      </c>
      <c r="I6" s="255">
        <v>52.87</v>
      </c>
      <c r="J6" s="255">
        <v>787763</v>
      </c>
      <c r="K6" t="s">
        <v>337</v>
      </c>
      <c r="L6" s="1">
        <v>43434</v>
      </c>
    </row>
    <row r="7" spans="1:12">
      <c r="A7" t="s">
        <v>334</v>
      </c>
      <c r="B7" t="s">
        <v>344</v>
      </c>
      <c r="C7" t="s">
        <v>345</v>
      </c>
      <c r="D7">
        <v>27925</v>
      </c>
      <c r="E7" s="255">
        <v>436942.92</v>
      </c>
      <c r="F7" s="255">
        <v>436942.92</v>
      </c>
      <c r="G7" s="255">
        <v>13.45</v>
      </c>
      <c r="H7" s="255">
        <v>375591.25</v>
      </c>
      <c r="I7" s="255">
        <v>13.45</v>
      </c>
      <c r="J7" s="255">
        <v>375591.25</v>
      </c>
      <c r="K7" t="s">
        <v>337</v>
      </c>
      <c r="L7" s="1">
        <v>43434</v>
      </c>
    </row>
    <row r="8" spans="1:12">
      <c r="A8" t="s">
        <v>334</v>
      </c>
      <c r="B8" t="s">
        <v>346</v>
      </c>
      <c r="C8" t="s">
        <v>347</v>
      </c>
      <c r="D8">
        <v>2217</v>
      </c>
      <c r="E8" s="255">
        <v>14646.85</v>
      </c>
      <c r="F8" s="255">
        <v>14646.85</v>
      </c>
      <c r="G8" s="255">
        <v>4.76</v>
      </c>
      <c r="H8" s="255">
        <v>10552.92</v>
      </c>
      <c r="I8" s="255">
        <v>4.76</v>
      </c>
      <c r="J8" s="255">
        <v>10552.92</v>
      </c>
      <c r="K8" t="s">
        <v>337</v>
      </c>
      <c r="L8" s="1">
        <v>43434</v>
      </c>
    </row>
    <row r="9" spans="1:12">
      <c r="A9" t="s">
        <v>334</v>
      </c>
      <c r="B9" t="s">
        <v>348</v>
      </c>
      <c r="C9" t="s">
        <v>349</v>
      </c>
      <c r="D9">
        <v>10600</v>
      </c>
      <c r="E9" s="255">
        <v>273435</v>
      </c>
      <c r="F9" s="255">
        <v>273435</v>
      </c>
      <c r="G9" s="255">
        <v>30.96</v>
      </c>
      <c r="H9" s="255">
        <v>328176</v>
      </c>
      <c r="I9" s="255">
        <v>30.96</v>
      </c>
      <c r="J9" s="255">
        <v>328176</v>
      </c>
      <c r="K9" t="s">
        <v>337</v>
      </c>
      <c r="L9" s="1">
        <v>43434</v>
      </c>
    </row>
    <row r="10" spans="1:12">
      <c r="A10" t="s">
        <v>334</v>
      </c>
      <c r="B10" t="s">
        <v>350</v>
      </c>
      <c r="C10" t="s">
        <v>279</v>
      </c>
      <c r="D10">
        <v>7050</v>
      </c>
      <c r="E10" s="255">
        <v>746198.27</v>
      </c>
      <c r="F10" s="255">
        <v>746198.27</v>
      </c>
      <c r="G10" s="255">
        <v>111.81</v>
      </c>
      <c r="H10" s="255">
        <v>788260.5</v>
      </c>
      <c r="I10" s="255">
        <v>111.81</v>
      </c>
      <c r="J10" s="255">
        <v>788260.5</v>
      </c>
      <c r="K10" t="s">
        <v>337</v>
      </c>
      <c r="L10" s="1">
        <v>43434</v>
      </c>
    </row>
    <row r="11" spans="1:12">
      <c r="A11" t="s">
        <v>334</v>
      </c>
      <c r="B11">
        <v>124765108</v>
      </c>
      <c r="C11" t="s">
        <v>351</v>
      </c>
      <c r="D11">
        <v>30350</v>
      </c>
      <c r="E11" s="255">
        <v>530185.55000000005</v>
      </c>
      <c r="F11" s="255">
        <v>530185.55000000005</v>
      </c>
      <c r="G11" s="255">
        <v>20.29</v>
      </c>
      <c r="H11" s="255">
        <v>615801.5</v>
      </c>
      <c r="I11" s="255">
        <v>20.29</v>
      </c>
      <c r="J11" s="255">
        <v>615801.5</v>
      </c>
      <c r="K11" t="s">
        <v>337</v>
      </c>
      <c r="L11" s="1">
        <v>43434</v>
      </c>
    </row>
    <row r="12" spans="1:12">
      <c r="A12" t="s">
        <v>334</v>
      </c>
      <c r="B12">
        <v>138006309</v>
      </c>
      <c r="C12" t="s">
        <v>352</v>
      </c>
      <c r="D12">
        <v>20300</v>
      </c>
      <c r="E12" s="255">
        <v>661958.78</v>
      </c>
      <c r="F12" s="255">
        <v>661958.78</v>
      </c>
      <c r="G12" s="255">
        <v>28.29</v>
      </c>
      <c r="H12" s="255">
        <v>574287</v>
      </c>
      <c r="I12" s="255">
        <v>28.29</v>
      </c>
      <c r="J12" s="255">
        <v>574287</v>
      </c>
      <c r="K12" t="s">
        <v>337</v>
      </c>
      <c r="L12" s="1">
        <v>43434</v>
      </c>
    </row>
    <row r="13" spans="1:12">
      <c r="A13" t="s">
        <v>334</v>
      </c>
      <c r="B13">
        <v>294821608</v>
      </c>
      <c r="C13" t="s">
        <v>353</v>
      </c>
      <c r="D13">
        <v>89200</v>
      </c>
      <c r="E13" s="255">
        <v>615972.30000000005</v>
      </c>
      <c r="F13" s="255">
        <v>615972.30000000005</v>
      </c>
      <c r="G13" s="255">
        <v>8.39</v>
      </c>
      <c r="H13" s="255">
        <v>748388</v>
      </c>
      <c r="I13" s="255">
        <v>8.39</v>
      </c>
      <c r="J13" s="255">
        <v>748388</v>
      </c>
      <c r="K13" t="s">
        <v>337</v>
      </c>
      <c r="L13" s="1">
        <v>43434</v>
      </c>
    </row>
    <row r="14" spans="1:12">
      <c r="A14" t="s">
        <v>334</v>
      </c>
      <c r="B14">
        <v>292505104</v>
      </c>
      <c r="C14" t="s">
        <v>354</v>
      </c>
      <c r="D14">
        <v>55100</v>
      </c>
      <c r="E14" s="255">
        <v>651804.68999999994</v>
      </c>
      <c r="F14" s="255">
        <v>651804.68999999994</v>
      </c>
      <c r="G14" s="255">
        <v>6.72</v>
      </c>
      <c r="H14" s="255">
        <v>370272</v>
      </c>
      <c r="I14" s="255">
        <v>6.72</v>
      </c>
      <c r="J14" s="255">
        <v>370272</v>
      </c>
      <c r="K14" t="s">
        <v>337</v>
      </c>
      <c r="L14" s="1">
        <v>43434</v>
      </c>
    </row>
    <row r="15" spans="1:12">
      <c r="A15" t="s">
        <v>334</v>
      </c>
      <c r="B15" t="s">
        <v>355</v>
      </c>
      <c r="C15" t="s">
        <v>356</v>
      </c>
      <c r="D15">
        <v>7800</v>
      </c>
      <c r="E15" s="255">
        <v>662168.47</v>
      </c>
      <c r="F15" s="255">
        <v>662168.47</v>
      </c>
      <c r="G15" s="255">
        <v>109.6</v>
      </c>
      <c r="H15" s="255">
        <v>854880</v>
      </c>
      <c r="I15" s="255">
        <v>109.6</v>
      </c>
      <c r="J15" s="255">
        <v>854880</v>
      </c>
      <c r="K15" t="s">
        <v>337</v>
      </c>
      <c r="L15" s="1">
        <v>43434</v>
      </c>
    </row>
    <row r="16" spans="1:12">
      <c r="A16" t="s">
        <v>334</v>
      </c>
      <c r="B16">
        <v>398438408</v>
      </c>
      <c r="C16" t="s">
        <v>357</v>
      </c>
      <c r="D16">
        <v>30100</v>
      </c>
      <c r="E16" s="255">
        <v>606060.09</v>
      </c>
      <c r="F16" s="255">
        <v>606060.09</v>
      </c>
      <c r="G16" s="255">
        <v>19.72</v>
      </c>
      <c r="H16" s="255">
        <v>593572</v>
      </c>
      <c r="I16" s="255">
        <v>19.72</v>
      </c>
      <c r="J16" s="255">
        <v>593572</v>
      </c>
      <c r="K16" t="s">
        <v>337</v>
      </c>
      <c r="L16" s="1">
        <v>43434</v>
      </c>
    </row>
    <row r="17" spans="1:12">
      <c r="A17" t="s">
        <v>334</v>
      </c>
      <c r="B17" t="s">
        <v>358</v>
      </c>
      <c r="C17" t="s">
        <v>359</v>
      </c>
      <c r="D17">
        <v>10500</v>
      </c>
      <c r="E17" s="255">
        <v>567273.38</v>
      </c>
      <c r="F17" s="255">
        <v>567273.38</v>
      </c>
      <c r="G17" s="255">
        <v>63.82</v>
      </c>
      <c r="H17" s="255">
        <v>670110</v>
      </c>
      <c r="I17" s="255">
        <v>63.82</v>
      </c>
      <c r="J17" s="255">
        <v>670110</v>
      </c>
      <c r="K17" t="s">
        <v>337</v>
      </c>
      <c r="L17" s="1">
        <v>43434</v>
      </c>
    </row>
    <row r="18" spans="1:12">
      <c r="A18" t="s">
        <v>334</v>
      </c>
      <c r="B18" t="s">
        <v>360</v>
      </c>
      <c r="C18" t="s">
        <v>361</v>
      </c>
      <c r="D18">
        <v>14168</v>
      </c>
      <c r="E18" s="255">
        <v>789749.94</v>
      </c>
      <c r="F18" s="255">
        <v>789749.94</v>
      </c>
      <c r="G18" s="255">
        <v>54.93</v>
      </c>
      <c r="H18" s="255">
        <v>778248.24</v>
      </c>
      <c r="I18" s="255">
        <v>54.93</v>
      </c>
      <c r="J18" s="255">
        <v>778248.24</v>
      </c>
      <c r="K18" t="s">
        <v>337</v>
      </c>
      <c r="L18" s="1">
        <v>43434</v>
      </c>
    </row>
    <row r="19" spans="1:12">
      <c r="A19" t="s">
        <v>334</v>
      </c>
      <c r="B19" t="s">
        <v>362</v>
      </c>
      <c r="C19" t="s">
        <v>363</v>
      </c>
      <c r="D19">
        <v>9900</v>
      </c>
      <c r="E19" s="255">
        <v>494507.72</v>
      </c>
      <c r="F19" s="255">
        <v>494507.72</v>
      </c>
      <c r="G19" s="255">
        <v>42.11</v>
      </c>
      <c r="H19" s="255">
        <v>416889</v>
      </c>
      <c r="I19" s="255">
        <v>42.11</v>
      </c>
      <c r="J19" s="255">
        <v>416889</v>
      </c>
      <c r="K19" t="s">
        <v>337</v>
      </c>
      <c r="L19" s="1">
        <v>43434</v>
      </c>
    </row>
    <row r="20" spans="1:12">
      <c r="A20" t="s">
        <v>334</v>
      </c>
      <c r="B20" t="s">
        <v>364</v>
      </c>
      <c r="C20" t="s">
        <v>365</v>
      </c>
      <c r="D20">
        <v>12700</v>
      </c>
      <c r="E20" s="255">
        <v>475620.03</v>
      </c>
      <c r="F20" s="255">
        <v>475620.03</v>
      </c>
      <c r="G20" s="255">
        <v>35.22</v>
      </c>
      <c r="H20" s="255">
        <v>447294</v>
      </c>
      <c r="I20" s="255">
        <v>35.22</v>
      </c>
      <c r="J20" s="255">
        <v>447294</v>
      </c>
      <c r="K20" t="s">
        <v>337</v>
      </c>
      <c r="L20" s="1">
        <v>43434</v>
      </c>
    </row>
    <row r="21" spans="1:12">
      <c r="A21" t="s">
        <v>334</v>
      </c>
      <c r="B21">
        <v>631512209</v>
      </c>
      <c r="C21" t="s">
        <v>366</v>
      </c>
      <c r="D21">
        <v>10750</v>
      </c>
      <c r="E21" s="255">
        <v>429552.08</v>
      </c>
      <c r="F21" s="255">
        <v>429552.08</v>
      </c>
      <c r="G21" s="255">
        <v>39.85</v>
      </c>
      <c r="H21" s="255">
        <v>428411.15</v>
      </c>
      <c r="I21" s="255">
        <v>39.85</v>
      </c>
      <c r="J21" s="255">
        <v>428411.15</v>
      </c>
      <c r="K21" t="s">
        <v>337</v>
      </c>
      <c r="L21" s="1">
        <v>43434</v>
      </c>
    </row>
    <row r="22" spans="1:12">
      <c r="A22" t="s">
        <v>334</v>
      </c>
      <c r="B22">
        <v>683715106</v>
      </c>
      <c r="C22" t="s">
        <v>367</v>
      </c>
      <c r="D22">
        <v>12400</v>
      </c>
      <c r="E22" s="255">
        <v>433703.8</v>
      </c>
      <c r="F22" s="255">
        <v>433703.8</v>
      </c>
      <c r="G22" s="255">
        <v>34.31</v>
      </c>
      <c r="H22" s="255">
        <v>425444</v>
      </c>
      <c r="I22" s="255">
        <v>34.31</v>
      </c>
      <c r="J22" s="255">
        <v>425444</v>
      </c>
      <c r="K22" t="s">
        <v>337</v>
      </c>
      <c r="L22" s="1">
        <v>43434</v>
      </c>
    </row>
    <row r="23" spans="1:12">
      <c r="A23" t="s">
        <v>334</v>
      </c>
      <c r="B23">
        <v>705015105</v>
      </c>
      <c r="C23" t="s">
        <v>368</v>
      </c>
      <c r="D23">
        <v>34400</v>
      </c>
      <c r="E23" s="255">
        <v>406010.8</v>
      </c>
      <c r="F23" s="255">
        <v>406010.8</v>
      </c>
      <c r="G23" s="255">
        <v>12.27</v>
      </c>
      <c r="H23" s="255">
        <v>422088</v>
      </c>
      <c r="I23" s="255">
        <v>12.27</v>
      </c>
      <c r="J23" s="255">
        <v>422088</v>
      </c>
      <c r="K23" t="s">
        <v>337</v>
      </c>
      <c r="L23" s="1">
        <v>43434</v>
      </c>
    </row>
    <row r="24" spans="1:12">
      <c r="A24" t="s">
        <v>334</v>
      </c>
      <c r="B24">
        <v>752344309</v>
      </c>
      <c r="C24" t="s">
        <v>369</v>
      </c>
      <c r="D24">
        <v>4200</v>
      </c>
      <c r="E24" s="255">
        <v>298765.74</v>
      </c>
      <c r="F24" s="255">
        <v>298765.74</v>
      </c>
      <c r="G24" s="255">
        <v>80.17</v>
      </c>
      <c r="H24" s="255">
        <v>336714</v>
      </c>
      <c r="I24" s="255">
        <v>80.17</v>
      </c>
      <c r="J24" s="255">
        <v>336714</v>
      </c>
      <c r="K24" t="s">
        <v>337</v>
      </c>
      <c r="L24" s="1">
        <v>43434</v>
      </c>
    </row>
    <row r="25" spans="1:12">
      <c r="A25" t="s">
        <v>334</v>
      </c>
      <c r="B25">
        <v>759530108</v>
      </c>
      <c r="C25" t="s">
        <v>370</v>
      </c>
      <c r="D25">
        <v>33500</v>
      </c>
      <c r="E25" s="255">
        <v>678997.24</v>
      </c>
      <c r="F25" s="255">
        <v>678997.24</v>
      </c>
      <c r="G25" s="255">
        <v>20.98</v>
      </c>
      <c r="H25" s="255">
        <v>702830</v>
      </c>
      <c r="I25" s="255">
        <v>20.98</v>
      </c>
      <c r="J25" s="255">
        <v>702830</v>
      </c>
      <c r="K25" t="s">
        <v>337</v>
      </c>
      <c r="L25" s="1">
        <v>43434</v>
      </c>
    </row>
    <row r="26" spans="1:12">
      <c r="A26" t="s">
        <v>334</v>
      </c>
      <c r="B26">
        <v>803054204</v>
      </c>
      <c r="C26" t="s">
        <v>371</v>
      </c>
      <c r="D26">
        <v>7450</v>
      </c>
      <c r="E26" s="255">
        <v>788941.87</v>
      </c>
      <c r="F26" s="255">
        <v>788941.87</v>
      </c>
      <c r="G26" s="255">
        <v>103.68</v>
      </c>
      <c r="H26" s="255">
        <v>772416</v>
      </c>
      <c r="I26" s="255">
        <v>103.68</v>
      </c>
      <c r="J26" s="255">
        <v>772416</v>
      </c>
      <c r="K26" t="s">
        <v>337</v>
      </c>
      <c r="L26" s="1">
        <v>43434</v>
      </c>
    </row>
    <row r="27" spans="1:12">
      <c r="A27" t="s">
        <v>334</v>
      </c>
      <c r="B27" t="s">
        <v>372</v>
      </c>
      <c r="C27" t="s">
        <v>373</v>
      </c>
      <c r="D27">
        <v>11900</v>
      </c>
      <c r="E27" s="255">
        <v>294632.67</v>
      </c>
      <c r="F27" s="255">
        <v>294632.67</v>
      </c>
      <c r="G27" s="255">
        <v>28.37</v>
      </c>
      <c r="H27" s="255">
        <v>337603</v>
      </c>
      <c r="I27" s="255">
        <v>28.37</v>
      </c>
      <c r="J27" s="255">
        <v>337603</v>
      </c>
      <c r="K27" t="s">
        <v>337</v>
      </c>
      <c r="L27" s="1">
        <v>43434</v>
      </c>
    </row>
    <row r="28" spans="1:12">
      <c r="A28" t="s">
        <v>334</v>
      </c>
      <c r="B28">
        <v>835699307</v>
      </c>
      <c r="C28" t="s">
        <v>374</v>
      </c>
      <c r="D28">
        <v>19200</v>
      </c>
      <c r="E28" s="255">
        <v>753419.59</v>
      </c>
      <c r="F28" s="255">
        <v>753419.59</v>
      </c>
      <c r="G28" s="255">
        <v>52.82</v>
      </c>
      <c r="H28" s="255">
        <v>1014144</v>
      </c>
      <c r="I28" s="255">
        <v>52.82</v>
      </c>
      <c r="J28" s="255">
        <v>1014144</v>
      </c>
      <c r="K28" t="s">
        <v>337</v>
      </c>
      <c r="L28" s="1">
        <v>43434</v>
      </c>
    </row>
    <row r="29" spans="1:12">
      <c r="A29" t="s">
        <v>334</v>
      </c>
      <c r="B29" t="s">
        <v>375</v>
      </c>
      <c r="C29" t="s">
        <v>376</v>
      </c>
      <c r="D29">
        <v>19800</v>
      </c>
      <c r="E29" s="255">
        <v>666146.48</v>
      </c>
      <c r="F29" s="255">
        <v>666146.48</v>
      </c>
      <c r="G29" s="255">
        <v>37.26</v>
      </c>
      <c r="H29" s="255">
        <v>737748</v>
      </c>
      <c r="I29" s="255">
        <v>37.26</v>
      </c>
      <c r="J29" s="255">
        <v>737748</v>
      </c>
      <c r="K29" t="s">
        <v>337</v>
      </c>
      <c r="L29" s="1">
        <v>43434</v>
      </c>
    </row>
    <row r="30" spans="1:12">
      <c r="A30" t="s">
        <v>334</v>
      </c>
      <c r="B30">
        <v>861012102</v>
      </c>
      <c r="C30" t="s">
        <v>377</v>
      </c>
      <c r="D30">
        <v>31600</v>
      </c>
      <c r="E30" s="255">
        <v>508717.84</v>
      </c>
      <c r="F30" s="255">
        <v>508717.84</v>
      </c>
      <c r="G30" s="255">
        <v>14.85</v>
      </c>
      <c r="H30" s="255">
        <v>469260</v>
      </c>
      <c r="I30" s="255">
        <v>14.85</v>
      </c>
      <c r="J30" s="255">
        <v>469260</v>
      </c>
      <c r="K30" t="s">
        <v>337</v>
      </c>
      <c r="L30" s="1">
        <v>43434</v>
      </c>
    </row>
    <row r="31" spans="1:12">
      <c r="A31" t="s">
        <v>334</v>
      </c>
      <c r="B31">
        <v>878742204</v>
      </c>
      <c r="C31" t="s">
        <v>378</v>
      </c>
      <c r="D31">
        <v>15100</v>
      </c>
      <c r="E31" s="255">
        <v>342989.47</v>
      </c>
      <c r="F31" s="255">
        <v>342989.47</v>
      </c>
      <c r="G31" s="255">
        <v>20.3</v>
      </c>
      <c r="H31" s="255">
        <v>306530</v>
      </c>
      <c r="I31" s="255">
        <v>20.3</v>
      </c>
      <c r="J31" s="255">
        <v>306530</v>
      </c>
      <c r="K31" t="s">
        <v>337</v>
      </c>
      <c r="L31" s="1">
        <v>43434</v>
      </c>
    </row>
    <row r="32" spans="1:12">
      <c r="A32" t="s">
        <v>334</v>
      </c>
      <c r="B32">
        <v>4031976</v>
      </c>
      <c r="C32" t="s">
        <v>246</v>
      </c>
      <c r="D32">
        <v>2330</v>
      </c>
      <c r="E32" s="255">
        <v>482977.98</v>
      </c>
      <c r="F32" s="255">
        <v>431245.99</v>
      </c>
      <c r="G32" s="255">
        <v>220.56</v>
      </c>
      <c r="H32" s="255">
        <v>513910.26</v>
      </c>
      <c r="I32" s="255">
        <v>194.8</v>
      </c>
      <c r="J32" s="255">
        <v>453884</v>
      </c>
      <c r="K32" t="s">
        <v>379</v>
      </c>
      <c r="L32" s="1">
        <v>43434</v>
      </c>
    </row>
    <row r="33" spans="1:12">
      <c r="A33" t="s">
        <v>334</v>
      </c>
      <c r="B33">
        <v>5458314</v>
      </c>
      <c r="C33" t="s">
        <v>253</v>
      </c>
      <c r="D33">
        <v>6185</v>
      </c>
      <c r="E33" s="255">
        <v>538929.35</v>
      </c>
      <c r="F33" s="255">
        <v>485349.39</v>
      </c>
      <c r="G33" s="255">
        <v>83.9</v>
      </c>
      <c r="H33" s="255">
        <v>518919.9</v>
      </c>
      <c r="I33" s="255">
        <v>74.099999999999994</v>
      </c>
      <c r="J33" s="255">
        <v>458308.5</v>
      </c>
      <c r="K33" t="s">
        <v>379</v>
      </c>
      <c r="L33" s="1">
        <v>43434</v>
      </c>
    </row>
    <row r="34" spans="1:12">
      <c r="A34" t="s">
        <v>334</v>
      </c>
      <c r="B34">
        <v>5750355</v>
      </c>
      <c r="C34" t="s">
        <v>256</v>
      </c>
      <c r="D34">
        <v>21421</v>
      </c>
      <c r="E34" s="255">
        <v>337639.67</v>
      </c>
      <c r="F34" s="255">
        <v>307172.28999999998</v>
      </c>
      <c r="G34" s="255">
        <v>9.1300000000000008</v>
      </c>
      <c r="H34" s="255">
        <v>195559.45</v>
      </c>
      <c r="I34" s="255">
        <v>8.06</v>
      </c>
      <c r="J34" s="255">
        <v>172717.52</v>
      </c>
      <c r="K34" t="s">
        <v>379</v>
      </c>
      <c r="L34" s="1">
        <v>43434</v>
      </c>
    </row>
    <row r="35" spans="1:12">
      <c r="A35" t="s">
        <v>334</v>
      </c>
      <c r="B35">
        <v>5330047</v>
      </c>
      <c r="C35" t="s">
        <v>380</v>
      </c>
      <c r="D35">
        <v>6807</v>
      </c>
      <c r="E35" s="255">
        <v>712280.98</v>
      </c>
      <c r="F35" s="255">
        <v>632883.78</v>
      </c>
      <c r="G35" s="255">
        <v>120.02</v>
      </c>
      <c r="H35" s="255">
        <v>816966.09</v>
      </c>
      <c r="I35" s="255">
        <v>106</v>
      </c>
      <c r="J35" s="255">
        <v>721542</v>
      </c>
      <c r="K35" t="s">
        <v>379</v>
      </c>
      <c r="L35" s="1">
        <v>43434</v>
      </c>
    </row>
    <row r="36" spans="1:12">
      <c r="A36" t="s">
        <v>334</v>
      </c>
      <c r="B36">
        <v>5889505</v>
      </c>
      <c r="C36" t="s">
        <v>272</v>
      </c>
      <c r="D36">
        <v>26729</v>
      </c>
      <c r="E36" s="255">
        <v>564363.57999999996</v>
      </c>
      <c r="F36" s="255">
        <v>505288.63</v>
      </c>
      <c r="G36" s="255">
        <v>20.94</v>
      </c>
      <c r="H36" s="255">
        <v>559731.13</v>
      </c>
      <c r="I36" s="255">
        <v>18.489999999999998</v>
      </c>
      <c r="J36" s="255">
        <v>494352.85</v>
      </c>
      <c r="K36" t="s">
        <v>379</v>
      </c>
      <c r="L36" s="1">
        <v>43434</v>
      </c>
    </row>
    <row r="37" spans="1:12">
      <c r="A37" t="s">
        <v>334</v>
      </c>
      <c r="B37">
        <v>4741844</v>
      </c>
      <c r="C37" t="s">
        <v>248</v>
      </c>
      <c r="D37">
        <v>5099</v>
      </c>
      <c r="E37" s="255">
        <v>549015.56000000006</v>
      </c>
      <c r="F37" s="255">
        <v>494972.36</v>
      </c>
      <c r="G37" s="255">
        <v>110.24</v>
      </c>
      <c r="H37" s="255">
        <v>562092.76</v>
      </c>
      <c r="I37" s="255">
        <v>97.36</v>
      </c>
      <c r="J37" s="255">
        <v>496438.64</v>
      </c>
      <c r="K37" t="s">
        <v>379</v>
      </c>
      <c r="L37" s="1">
        <v>43434</v>
      </c>
    </row>
    <row r="38" spans="1:12">
      <c r="A38" t="s">
        <v>334</v>
      </c>
      <c r="B38" t="s">
        <v>381</v>
      </c>
      <c r="C38" t="s">
        <v>382</v>
      </c>
      <c r="D38">
        <v>4482</v>
      </c>
      <c r="E38" s="255">
        <v>324211.08</v>
      </c>
      <c r="F38" s="255">
        <v>289871.19</v>
      </c>
      <c r="G38" s="255">
        <v>80.73</v>
      </c>
      <c r="H38" s="255">
        <v>361829.35</v>
      </c>
      <c r="I38" s="255">
        <v>71.3</v>
      </c>
      <c r="J38" s="255">
        <v>319566.59999999998</v>
      </c>
      <c r="K38" t="s">
        <v>379</v>
      </c>
      <c r="L38" s="1">
        <v>43434</v>
      </c>
    </row>
    <row r="39" spans="1:12">
      <c r="A39" t="s">
        <v>334</v>
      </c>
      <c r="B39">
        <v>5732524</v>
      </c>
      <c r="C39" t="s">
        <v>254</v>
      </c>
      <c r="D39">
        <v>43761</v>
      </c>
      <c r="E39" s="255">
        <v>470067.89</v>
      </c>
      <c r="F39" s="255">
        <v>427060.83</v>
      </c>
      <c r="G39" s="255">
        <v>8.98</v>
      </c>
      <c r="H39" s="255">
        <v>392819.73</v>
      </c>
      <c r="I39" s="255">
        <v>7.93</v>
      </c>
      <c r="J39" s="255">
        <v>346937.21</v>
      </c>
      <c r="K39" t="s">
        <v>379</v>
      </c>
      <c r="L39" s="1">
        <v>43434</v>
      </c>
    </row>
    <row r="40" spans="1:12">
      <c r="A40" t="s">
        <v>334</v>
      </c>
      <c r="B40">
        <v>5999330</v>
      </c>
      <c r="C40" t="s">
        <v>383</v>
      </c>
      <c r="D40">
        <v>3050</v>
      </c>
      <c r="E40" s="255">
        <v>546282.9</v>
      </c>
      <c r="F40" s="255">
        <v>477815.13</v>
      </c>
      <c r="G40" s="255">
        <v>165.53</v>
      </c>
      <c r="H40" s="255">
        <v>504881.7</v>
      </c>
      <c r="I40" s="255">
        <v>146.19999999999999</v>
      </c>
      <c r="J40" s="255">
        <v>445910</v>
      </c>
      <c r="K40" t="s">
        <v>379</v>
      </c>
      <c r="L40" s="1">
        <v>43434</v>
      </c>
    </row>
    <row r="41" spans="1:12">
      <c r="A41" t="s">
        <v>334</v>
      </c>
      <c r="B41">
        <v>4031879</v>
      </c>
      <c r="C41" t="s">
        <v>384</v>
      </c>
      <c r="D41">
        <v>24095</v>
      </c>
      <c r="E41" s="255">
        <v>474000.32</v>
      </c>
      <c r="F41" s="255">
        <v>423398.78</v>
      </c>
      <c r="G41" s="255">
        <v>21.26</v>
      </c>
      <c r="H41" s="255">
        <v>512211.46</v>
      </c>
      <c r="I41" s="255">
        <v>18.77</v>
      </c>
      <c r="J41" s="255">
        <v>452383.62</v>
      </c>
      <c r="K41" t="s">
        <v>379</v>
      </c>
      <c r="L41" s="1">
        <v>43434</v>
      </c>
    </row>
    <row r="42" spans="1:12">
      <c r="A42" t="s">
        <v>334</v>
      </c>
      <c r="B42">
        <v>6021500</v>
      </c>
      <c r="C42" t="s">
        <v>385</v>
      </c>
      <c r="D42">
        <v>24800</v>
      </c>
      <c r="E42" s="255">
        <v>665098.80000000005</v>
      </c>
      <c r="F42" s="255">
        <v>74086860</v>
      </c>
      <c r="G42" s="255">
        <v>23.17</v>
      </c>
      <c r="H42" s="255">
        <v>574626.16</v>
      </c>
      <c r="I42" s="255">
        <v>2631</v>
      </c>
      <c r="J42" s="255">
        <v>65248800</v>
      </c>
      <c r="K42" t="s">
        <v>386</v>
      </c>
      <c r="L42" s="1">
        <v>43434</v>
      </c>
    </row>
    <row r="43" spans="1:12">
      <c r="A43" t="s">
        <v>334</v>
      </c>
      <c r="B43">
        <v>6054603</v>
      </c>
      <c r="C43" t="s">
        <v>387</v>
      </c>
      <c r="D43">
        <v>32500</v>
      </c>
      <c r="E43" s="255">
        <v>365879.89</v>
      </c>
      <c r="F43" s="255">
        <v>40137081</v>
      </c>
      <c r="G43" s="255">
        <v>10.95</v>
      </c>
      <c r="H43" s="255">
        <v>355768.38</v>
      </c>
      <c r="I43" s="255">
        <v>1243</v>
      </c>
      <c r="J43" s="255">
        <v>40397500</v>
      </c>
      <c r="K43" t="s">
        <v>386</v>
      </c>
      <c r="L43" s="1">
        <v>43434</v>
      </c>
    </row>
    <row r="44" spans="1:12">
      <c r="A44" t="s">
        <v>334</v>
      </c>
      <c r="B44">
        <v>6499260</v>
      </c>
      <c r="C44" t="s">
        <v>263</v>
      </c>
      <c r="D44">
        <v>5800</v>
      </c>
      <c r="E44" s="255">
        <v>322514.96000000002</v>
      </c>
      <c r="F44" s="255">
        <v>35412154</v>
      </c>
      <c r="G44" s="255">
        <v>53.94</v>
      </c>
      <c r="H44" s="255">
        <v>312857.77</v>
      </c>
      <c r="I44" s="255">
        <v>6125</v>
      </c>
      <c r="J44" s="255">
        <v>35525000</v>
      </c>
      <c r="K44" t="s">
        <v>386</v>
      </c>
      <c r="L44" s="1">
        <v>43434</v>
      </c>
    </row>
    <row r="45" spans="1:12">
      <c r="A45" t="s">
        <v>334</v>
      </c>
      <c r="B45">
        <v>6555805</v>
      </c>
      <c r="C45" t="s">
        <v>388</v>
      </c>
      <c r="D45">
        <v>8400</v>
      </c>
      <c r="E45" s="255">
        <v>332837.38</v>
      </c>
      <c r="F45" s="255">
        <v>36425560</v>
      </c>
      <c r="G45" s="255">
        <v>39.229999999999997</v>
      </c>
      <c r="H45" s="255">
        <v>329564.07</v>
      </c>
      <c r="I45" s="255">
        <v>4455</v>
      </c>
      <c r="J45" s="255">
        <v>37422000</v>
      </c>
      <c r="K45" t="s">
        <v>386</v>
      </c>
      <c r="L45" s="1">
        <v>43434</v>
      </c>
    </row>
    <row r="46" spans="1:12">
      <c r="A46" t="s">
        <v>334</v>
      </c>
      <c r="B46">
        <v>6643108</v>
      </c>
      <c r="C46" t="s">
        <v>268</v>
      </c>
      <c r="D46">
        <v>59500</v>
      </c>
      <c r="E46" s="255">
        <v>333833.01</v>
      </c>
      <c r="F46" s="255">
        <v>36693110</v>
      </c>
      <c r="G46" s="255">
        <v>4.5</v>
      </c>
      <c r="H46" s="255">
        <v>267972.7</v>
      </c>
      <c r="I46" s="255">
        <v>511.4</v>
      </c>
      <c r="J46" s="255">
        <v>30428300</v>
      </c>
      <c r="K46" t="s">
        <v>386</v>
      </c>
      <c r="L46" s="1">
        <v>43434</v>
      </c>
    </row>
    <row r="47" spans="1:12">
      <c r="A47" t="s">
        <v>334</v>
      </c>
      <c r="B47">
        <v>6640682</v>
      </c>
      <c r="C47" t="s">
        <v>389</v>
      </c>
      <c r="D47">
        <v>5900</v>
      </c>
      <c r="E47" s="255">
        <v>644027.80000000005</v>
      </c>
      <c r="F47" s="255">
        <v>70314299</v>
      </c>
      <c r="G47" s="255">
        <v>133.16</v>
      </c>
      <c r="H47" s="255">
        <v>785627.48</v>
      </c>
      <c r="I47" s="255">
        <v>15120</v>
      </c>
      <c r="J47" s="255">
        <v>89208000</v>
      </c>
      <c r="K47" t="s">
        <v>386</v>
      </c>
      <c r="L47" s="1">
        <v>43434</v>
      </c>
    </row>
    <row r="48" spans="1:12">
      <c r="A48" t="s">
        <v>334</v>
      </c>
      <c r="B48">
        <v>6661144</v>
      </c>
      <c r="C48" t="s">
        <v>270</v>
      </c>
      <c r="D48">
        <v>22800</v>
      </c>
      <c r="E48" s="255">
        <v>366423.51</v>
      </c>
      <c r="F48" s="255">
        <v>40228517</v>
      </c>
      <c r="G48" s="255">
        <v>16.2</v>
      </c>
      <c r="H48" s="255">
        <v>369357.99</v>
      </c>
      <c r="I48" s="255">
        <v>1839.5</v>
      </c>
      <c r="J48" s="255">
        <v>41940600</v>
      </c>
      <c r="K48" t="s">
        <v>386</v>
      </c>
      <c r="L48" s="1">
        <v>43434</v>
      </c>
    </row>
    <row r="49" spans="1:12">
      <c r="A49" t="s">
        <v>334</v>
      </c>
      <c r="B49">
        <v>6356406</v>
      </c>
      <c r="C49" t="s">
        <v>274</v>
      </c>
      <c r="D49">
        <v>16600</v>
      </c>
      <c r="E49" s="255">
        <v>571200.82999999996</v>
      </c>
      <c r="F49" s="255">
        <v>62473298</v>
      </c>
      <c r="G49" s="255">
        <v>22.22</v>
      </c>
      <c r="H49" s="255">
        <v>368840.16</v>
      </c>
      <c r="I49" s="255">
        <v>2523</v>
      </c>
      <c r="J49" s="255">
        <v>41881800</v>
      </c>
      <c r="K49" t="s">
        <v>386</v>
      </c>
      <c r="L49" s="1">
        <v>43434</v>
      </c>
    </row>
    <row r="50" spans="1:12">
      <c r="A50" t="s">
        <v>334</v>
      </c>
      <c r="B50">
        <v>6616508</v>
      </c>
      <c r="C50" t="s">
        <v>390</v>
      </c>
      <c r="D50">
        <v>17600</v>
      </c>
      <c r="E50" s="255">
        <v>332004.77</v>
      </c>
      <c r="F50" s="255">
        <v>36503279</v>
      </c>
      <c r="G50" s="255">
        <v>15.89</v>
      </c>
      <c r="H50" s="255">
        <v>279616.03000000003</v>
      </c>
      <c r="I50" s="255">
        <v>1804</v>
      </c>
      <c r="J50" s="255">
        <v>31750400</v>
      </c>
      <c r="K50" t="s">
        <v>386</v>
      </c>
      <c r="L50" s="1">
        <v>43434</v>
      </c>
    </row>
    <row r="51" spans="1:12">
      <c r="A51" t="s">
        <v>334</v>
      </c>
      <c r="B51">
        <v>6869302</v>
      </c>
      <c r="C51" t="s">
        <v>391</v>
      </c>
      <c r="D51">
        <v>5200</v>
      </c>
      <c r="E51" s="255">
        <v>387907.09</v>
      </c>
      <c r="F51" s="255">
        <v>42718197</v>
      </c>
      <c r="G51" s="255">
        <v>78.819999999999993</v>
      </c>
      <c r="H51" s="255">
        <v>409863.5</v>
      </c>
      <c r="I51" s="255">
        <v>8950</v>
      </c>
      <c r="J51" s="255">
        <v>46540000</v>
      </c>
      <c r="K51" t="s">
        <v>386</v>
      </c>
      <c r="L51" s="1">
        <v>43434</v>
      </c>
    </row>
    <row r="52" spans="1:12">
      <c r="A52" t="s">
        <v>334</v>
      </c>
      <c r="B52" t="s">
        <v>392</v>
      </c>
      <c r="C52" t="s">
        <v>303</v>
      </c>
      <c r="D52">
        <v>18532</v>
      </c>
      <c r="E52" s="255">
        <v>366391.61</v>
      </c>
      <c r="F52" s="255">
        <v>3234010.1</v>
      </c>
      <c r="G52" s="255">
        <v>15.79</v>
      </c>
      <c r="H52" s="255">
        <v>292607.31</v>
      </c>
      <c r="I52" s="255">
        <v>143.69999999999999</v>
      </c>
      <c r="J52" s="255">
        <v>2663048.4</v>
      </c>
      <c r="K52" t="s">
        <v>393</v>
      </c>
      <c r="L52" s="1">
        <v>43434</v>
      </c>
    </row>
    <row r="53" spans="1:12">
      <c r="A53" t="s">
        <v>334</v>
      </c>
      <c r="B53">
        <v>4846523</v>
      </c>
      <c r="C53" t="s">
        <v>394</v>
      </c>
      <c r="D53">
        <v>13189</v>
      </c>
      <c r="E53" s="255">
        <v>298248.34000000003</v>
      </c>
      <c r="F53" s="255">
        <v>2638764.39</v>
      </c>
      <c r="G53" s="255">
        <v>23.24</v>
      </c>
      <c r="H53" s="255">
        <v>306498.5</v>
      </c>
      <c r="I53" s="255">
        <v>211.5</v>
      </c>
      <c r="J53" s="255">
        <v>2789473.5</v>
      </c>
      <c r="K53" t="s">
        <v>393</v>
      </c>
      <c r="L53" s="1">
        <v>43434</v>
      </c>
    </row>
    <row r="54" spans="1:12">
      <c r="A54" t="s">
        <v>334</v>
      </c>
      <c r="B54">
        <v>7124594</v>
      </c>
      <c r="C54" t="s">
        <v>288</v>
      </c>
      <c r="D54">
        <v>1781</v>
      </c>
      <c r="E54" s="255">
        <v>252752.04</v>
      </c>
      <c r="F54" s="255">
        <v>249660.06</v>
      </c>
      <c r="G54" s="255">
        <v>146.9</v>
      </c>
      <c r="H54" s="255">
        <v>261620.85</v>
      </c>
      <c r="I54" s="255">
        <v>146.80000000000001</v>
      </c>
      <c r="J54" s="255">
        <v>261450.8</v>
      </c>
      <c r="K54" t="s">
        <v>395</v>
      </c>
      <c r="L54" s="1">
        <v>43434</v>
      </c>
    </row>
    <row r="55" spans="1:12">
      <c r="A55" t="s">
        <v>334</v>
      </c>
      <c r="B55">
        <v>7171589</v>
      </c>
      <c r="C55" t="s">
        <v>289</v>
      </c>
      <c r="D55">
        <v>25642</v>
      </c>
      <c r="E55" s="255">
        <v>370968.63</v>
      </c>
      <c r="F55" s="255">
        <v>364735.02</v>
      </c>
      <c r="G55" s="255">
        <v>11.79</v>
      </c>
      <c r="H55" s="255">
        <v>302259.23</v>
      </c>
      <c r="I55" s="255">
        <v>11.78</v>
      </c>
      <c r="J55" s="255">
        <v>302062.76</v>
      </c>
      <c r="K55" t="s">
        <v>395</v>
      </c>
      <c r="L55" s="1">
        <v>43434</v>
      </c>
    </row>
    <row r="56" spans="1:12">
      <c r="A56" t="s">
        <v>334</v>
      </c>
      <c r="B56" t="s">
        <v>396</v>
      </c>
      <c r="C56" t="s">
        <v>309</v>
      </c>
      <c r="D56">
        <v>6140</v>
      </c>
      <c r="E56" s="255">
        <v>315035.32</v>
      </c>
      <c r="F56" s="255">
        <v>310865.84999999998</v>
      </c>
      <c r="G56" s="255">
        <v>40.36</v>
      </c>
      <c r="H56" s="255">
        <v>247787.26</v>
      </c>
      <c r="I56" s="255">
        <v>40.33</v>
      </c>
      <c r="J56" s="255">
        <v>247626.2</v>
      </c>
      <c r="K56" t="s">
        <v>395</v>
      </c>
      <c r="L56" s="1">
        <v>43434</v>
      </c>
    </row>
    <row r="57" spans="1:12">
      <c r="A57" t="s">
        <v>334</v>
      </c>
      <c r="B57">
        <v>7333378</v>
      </c>
      <c r="C57" t="s">
        <v>397</v>
      </c>
      <c r="D57">
        <v>3335</v>
      </c>
      <c r="E57" s="255">
        <v>642284.94999999995</v>
      </c>
      <c r="F57" s="255">
        <v>634944.61</v>
      </c>
      <c r="G57" s="255">
        <v>323.11</v>
      </c>
      <c r="H57" s="255">
        <v>1077571.92</v>
      </c>
      <c r="I57" s="255">
        <v>322.89999999999998</v>
      </c>
      <c r="J57" s="255">
        <v>1076871.5</v>
      </c>
      <c r="K57" t="s">
        <v>395</v>
      </c>
      <c r="L57" s="1">
        <v>43434</v>
      </c>
    </row>
    <row r="58" spans="1:12">
      <c r="A58" t="s">
        <v>334</v>
      </c>
      <c r="B58">
        <v>6066608</v>
      </c>
      <c r="C58" t="s">
        <v>398</v>
      </c>
      <c r="D58">
        <v>45199</v>
      </c>
      <c r="E58" s="255">
        <v>511104.71</v>
      </c>
      <c r="F58" s="255">
        <v>675769.87</v>
      </c>
      <c r="G58" s="255">
        <v>9.81</v>
      </c>
      <c r="H58" s="255">
        <v>443278.25</v>
      </c>
      <c r="I58" s="255">
        <v>13.43</v>
      </c>
      <c r="J58" s="255">
        <v>607022.56999999995</v>
      </c>
      <c r="K58" t="s">
        <v>399</v>
      </c>
      <c r="L58" s="1">
        <v>43434</v>
      </c>
    </row>
    <row r="59" spans="1:12">
      <c r="A59" t="s">
        <v>334</v>
      </c>
      <c r="B59">
        <v>6185495</v>
      </c>
      <c r="C59" t="s">
        <v>261</v>
      </c>
      <c r="D59">
        <v>2567</v>
      </c>
      <c r="E59" s="255">
        <v>261676.43</v>
      </c>
      <c r="F59" s="255">
        <v>345335.82</v>
      </c>
      <c r="G59" s="255">
        <v>129.55000000000001</v>
      </c>
      <c r="H59" s="255">
        <v>332545.49</v>
      </c>
      <c r="I59" s="255">
        <v>177.4</v>
      </c>
      <c r="J59" s="255">
        <v>455385.8</v>
      </c>
      <c r="K59" t="s">
        <v>399</v>
      </c>
      <c r="L59" s="1">
        <v>43434</v>
      </c>
    </row>
    <row r="60" spans="1:12">
      <c r="A60" t="s">
        <v>334</v>
      </c>
      <c r="B60" t="s">
        <v>400</v>
      </c>
      <c r="C60" t="s">
        <v>307</v>
      </c>
      <c r="D60">
        <v>3856</v>
      </c>
      <c r="E60" s="255">
        <v>266502.93</v>
      </c>
      <c r="F60" s="255">
        <v>352122.61</v>
      </c>
      <c r="G60" s="255">
        <v>83.56</v>
      </c>
      <c r="H60" s="255">
        <v>322188.88</v>
      </c>
      <c r="I60" s="255">
        <v>114.42</v>
      </c>
      <c r="J60" s="255">
        <v>441203.52</v>
      </c>
      <c r="K60" t="s">
        <v>399</v>
      </c>
      <c r="L60" s="1">
        <v>43434</v>
      </c>
    </row>
    <row r="61" spans="1:12">
      <c r="A61" t="s">
        <v>334</v>
      </c>
      <c r="B61" t="s">
        <v>401</v>
      </c>
      <c r="C61" t="s">
        <v>316</v>
      </c>
      <c r="D61">
        <v>116536</v>
      </c>
      <c r="E61" s="255">
        <v>256211.3</v>
      </c>
      <c r="F61" s="255">
        <v>338087.72</v>
      </c>
      <c r="G61" s="255">
        <v>2.2599999999999998</v>
      </c>
      <c r="H61" s="255">
        <v>263811.28999999998</v>
      </c>
      <c r="I61" s="255">
        <v>3.1</v>
      </c>
      <c r="J61" s="255">
        <v>361261.6</v>
      </c>
      <c r="K61" t="s">
        <v>399</v>
      </c>
      <c r="L61" s="1">
        <v>43434</v>
      </c>
    </row>
    <row r="62" spans="1:12">
      <c r="A62" t="s">
        <v>334</v>
      </c>
      <c r="B62" t="s">
        <v>402</v>
      </c>
      <c r="C62" t="s">
        <v>403</v>
      </c>
      <c r="D62">
        <v>26300</v>
      </c>
      <c r="E62" s="255">
        <v>265511.31</v>
      </c>
      <c r="F62" s="255">
        <v>349912.65</v>
      </c>
      <c r="G62" s="255">
        <v>10.33</v>
      </c>
      <c r="H62" s="255">
        <v>271758.89</v>
      </c>
      <c r="I62" s="255">
        <v>14.15</v>
      </c>
      <c r="J62" s="255">
        <v>372145</v>
      </c>
      <c r="K62" t="s">
        <v>399</v>
      </c>
      <c r="L62" s="1">
        <v>43434</v>
      </c>
    </row>
    <row r="63" spans="1:12">
      <c r="A63" t="s">
        <v>334</v>
      </c>
      <c r="B63" s="313" t="s">
        <v>404</v>
      </c>
      <c r="C63" t="s">
        <v>244</v>
      </c>
      <c r="D63">
        <v>69440</v>
      </c>
      <c r="E63" s="255">
        <v>564070.49</v>
      </c>
      <c r="F63" s="255">
        <v>430846.78</v>
      </c>
      <c r="G63" s="255">
        <v>6.27</v>
      </c>
      <c r="H63" s="255">
        <v>435284.68</v>
      </c>
      <c r="I63" s="255">
        <v>4.91</v>
      </c>
      <c r="J63" s="255">
        <v>341158.72</v>
      </c>
      <c r="K63" t="s">
        <v>405</v>
      </c>
      <c r="L63" s="1">
        <v>43434</v>
      </c>
    </row>
    <row r="64" spans="1:12">
      <c r="A64" t="s">
        <v>334</v>
      </c>
      <c r="B64" t="s">
        <v>406</v>
      </c>
      <c r="C64" t="s">
        <v>407</v>
      </c>
      <c r="D64">
        <v>20679</v>
      </c>
      <c r="E64" s="255">
        <v>616722.89</v>
      </c>
      <c r="F64" s="255">
        <v>470828.29</v>
      </c>
      <c r="G64" s="255">
        <v>30.83</v>
      </c>
      <c r="H64" s="255">
        <v>637445.94999999995</v>
      </c>
      <c r="I64" s="255">
        <v>24.16</v>
      </c>
      <c r="J64" s="255">
        <v>499604.64</v>
      </c>
      <c r="K64" t="s">
        <v>405</v>
      </c>
      <c r="L64" s="1">
        <v>43434</v>
      </c>
    </row>
    <row r="65" spans="1:12">
      <c r="A65" t="s">
        <v>334</v>
      </c>
      <c r="B65" t="s">
        <v>408</v>
      </c>
      <c r="C65" t="s">
        <v>409</v>
      </c>
      <c r="D65">
        <v>8300</v>
      </c>
      <c r="E65" s="255">
        <v>490073.88</v>
      </c>
      <c r="F65" s="255">
        <v>367645.83</v>
      </c>
      <c r="G65" s="255">
        <v>51.46</v>
      </c>
      <c r="H65" s="255">
        <v>427093.75</v>
      </c>
      <c r="I65" s="255">
        <v>40.33</v>
      </c>
      <c r="J65" s="255">
        <v>334739</v>
      </c>
      <c r="K65" t="s">
        <v>405</v>
      </c>
      <c r="L65" s="1">
        <v>43434</v>
      </c>
    </row>
    <row r="66" spans="1:12">
      <c r="A66" t="s">
        <v>334</v>
      </c>
      <c r="B66" t="s">
        <v>410</v>
      </c>
      <c r="C66" t="s">
        <v>411</v>
      </c>
      <c r="D66">
        <v>28840</v>
      </c>
      <c r="E66" s="255">
        <v>585517.89</v>
      </c>
      <c r="F66" s="255">
        <v>446959.58</v>
      </c>
      <c r="G66" s="255">
        <v>17.73</v>
      </c>
      <c r="H66" s="255">
        <v>511294.02</v>
      </c>
      <c r="I66" s="255">
        <v>13.89</v>
      </c>
      <c r="J66" s="255">
        <v>400731.8</v>
      </c>
      <c r="K66" t="s">
        <v>405</v>
      </c>
      <c r="L66" s="1">
        <v>43434</v>
      </c>
    </row>
    <row r="67" spans="1:12">
      <c r="A67" t="s">
        <v>334</v>
      </c>
      <c r="B67" t="s">
        <v>412</v>
      </c>
      <c r="C67" t="s">
        <v>298</v>
      </c>
      <c r="D67">
        <v>63399</v>
      </c>
      <c r="E67" s="255">
        <v>373869.54</v>
      </c>
      <c r="F67" s="255">
        <v>3132594.7</v>
      </c>
      <c r="G67" s="255">
        <v>4.71</v>
      </c>
      <c r="H67" s="255">
        <v>298452.27</v>
      </c>
      <c r="I67" s="255">
        <v>40.5</v>
      </c>
      <c r="J67" s="255">
        <v>2567659.5</v>
      </c>
      <c r="K67" t="s">
        <v>413</v>
      </c>
      <c r="L67" s="1">
        <v>43434</v>
      </c>
    </row>
    <row r="68" spans="1:12">
      <c r="A68" t="s">
        <v>334</v>
      </c>
      <c r="B68" t="s">
        <v>414</v>
      </c>
      <c r="C68" t="s">
        <v>415</v>
      </c>
      <c r="E68" s="255">
        <v>806844.92</v>
      </c>
      <c r="F68" s="255">
        <v>806844.92</v>
      </c>
      <c r="G68" s="255"/>
      <c r="H68" s="255">
        <v>806844.92</v>
      </c>
      <c r="I68" s="255"/>
      <c r="J68" s="255">
        <v>806844.92</v>
      </c>
      <c r="K68" t="s">
        <v>337</v>
      </c>
      <c r="L68" s="1">
        <v>43434</v>
      </c>
    </row>
    <row r="69" spans="1:12">
      <c r="A69" t="s">
        <v>334</v>
      </c>
      <c r="B69" t="s">
        <v>414</v>
      </c>
      <c r="C69" t="s">
        <v>416</v>
      </c>
      <c r="D69">
        <v>17926.36</v>
      </c>
      <c r="E69" s="255">
        <v>23331.61</v>
      </c>
      <c r="F69" s="255">
        <v>17926.36</v>
      </c>
      <c r="G69" s="255">
        <v>1.28</v>
      </c>
      <c r="H69" s="255">
        <v>22872.26</v>
      </c>
      <c r="I69" s="255">
        <v>1</v>
      </c>
      <c r="J69" s="255">
        <v>17926.36</v>
      </c>
      <c r="K69" t="s">
        <v>405</v>
      </c>
      <c r="L69" s="1">
        <v>43434</v>
      </c>
    </row>
    <row r="70" spans="1:12">
      <c r="A70" t="s">
        <v>334</v>
      </c>
      <c r="B70" t="s">
        <v>414</v>
      </c>
      <c r="C70" t="s">
        <v>417</v>
      </c>
      <c r="D70">
        <v>209850.43</v>
      </c>
      <c r="E70" s="255">
        <v>24989.1</v>
      </c>
      <c r="F70" s="255">
        <v>209850.43</v>
      </c>
      <c r="G70" s="255">
        <v>0.11</v>
      </c>
      <c r="H70" s="255">
        <v>23057.7</v>
      </c>
      <c r="I70" s="255">
        <v>1</v>
      </c>
      <c r="J70" s="255">
        <v>209850.43</v>
      </c>
      <c r="K70" t="s">
        <v>393</v>
      </c>
      <c r="L70" s="1">
        <v>43434</v>
      </c>
    </row>
    <row r="71" spans="1:12">
      <c r="A71" t="s">
        <v>334</v>
      </c>
      <c r="B71" t="s">
        <v>414</v>
      </c>
      <c r="C71" t="s">
        <v>418</v>
      </c>
      <c r="D71">
        <v>30470.35</v>
      </c>
      <c r="E71" s="255">
        <v>30756.66</v>
      </c>
      <c r="F71" s="255">
        <v>30470.35</v>
      </c>
      <c r="G71" s="255">
        <v>1</v>
      </c>
      <c r="H71" s="255">
        <v>30490.17</v>
      </c>
      <c r="I71" s="255">
        <v>1</v>
      </c>
      <c r="J71" s="255">
        <v>30470.35</v>
      </c>
      <c r="K71" t="s">
        <v>395</v>
      </c>
      <c r="L71" s="1">
        <v>43434</v>
      </c>
    </row>
    <row r="72" spans="1:12">
      <c r="A72" t="s">
        <v>334</v>
      </c>
      <c r="B72" t="s">
        <v>414</v>
      </c>
      <c r="C72" t="s">
        <v>419</v>
      </c>
      <c r="D72">
        <v>8906177</v>
      </c>
      <c r="E72" s="255">
        <v>79142.92</v>
      </c>
      <c r="F72" s="255">
        <v>8906177</v>
      </c>
      <c r="G72" s="255">
        <v>0.01</v>
      </c>
      <c r="H72" s="255">
        <v>78433.97</v>
      </c>
      <c r="I72" s="255">
        <v>1</v>
      </c>
      <c r="J72" s="255">
        <v>8906177</v>
      </c>
      <c r="K72" t="s">
        <v>386</v>
      </c>
      <c r="L72" s="1">
        <v>43434</v>
      </c>
    </row>
    <row r="73" spans="1:12">
      <c r="A73" t="s">
        <v>334</v>
      </c>
      <c r="B73" t="s">
        <v>414</v>
      </c>
      <c r="C73" t="s">
        <v>420</v>
      </c>
      <c r="D73">
        <v>17260.89</v>
      </c>
      <c r="E73" s="255">
        <v>12330.38</v>
      </c>
      <c r="F73" s="255">
        <v>17260.89</v>
      </c>
      <c r="G73" s="255">
        <v>0.73</v>
      </c>
      <c r="H73" s="255">
        <v>12604.77</v>
      </c>
      <c r="I73" s="255">
        <v>1</v>
      </c>
      <c r="J73" s="255">
        <v>17260.89</v>
      </c>
      <c r="K73" t="s">
        <v>399</v>
      </c>
      <c r="L73" s="1">
        <v>43434</v>
      </c>
    </row>
    <row r="74" spans="1:12">
      <c r="A74" t="s">
        <v>334</v>
      </c>
      <c r="B74" t="s">
        <v>414</v>
      </c>
      <c r="C74" t="s">
        <v>421</v>
      </c>
      <c r="D74">
        <v>100621.01</v>
      </c>
      <c r="E74" s="255">
        <v>116443.87</v>
      </c>
      <c r="F74" s="255">
        <v>100621.01</v>
      </c>
      <c r="G74" s="255">
        <v>1.1299999999999999</v>
      </c>
      <c r="H74" s="255">
        <v>113928.16</v>
      </c>
      <c r="I74" s="255">
        <v>1</v>
      </c>
      <c r="J74" s="255">
        <v>100621.01</v>
      </c>
      <c r="K74" t="s">
        <v>379</v>
      </c>
      <c r="L74" s="1">
        <v>43434</v>
      </c>
    </row>
    <row r="75" spans="1:12">
      <c r="A75" t="s">
        <v>334</v>
      </c>
      <c r="B75" t="s">
        <v>414</v>
      </c>
      <c r="C75" t="s">
        <v>422</v>
      </c>
      <c r="D75">
        <v>8247.9500000000007</v>
      </c>
      <c r="E75" s="255">
        <v>6054.42</v>
      </c>
      <c r="F75" s="255">
        <v>8247.9500000000007</v>
      </c>
      <c r="G75" s="255">
        <v>0.73</v>
      </c>
      <c r="H75" s="255">
        <v>6011.63</v>
      </c>
      <c r="I75" s="255">
        <v>1</v>
      </c>
      <c r="J75" s="255">
        <v>8247.9500000000007</v>
      </c>
      <c r="K75" t="s">
        <v>335</v>
      </c>
      <c r="L75" s="1">
        <v>43434</v>
      </c>
    </row>
    <row r="76" spans="1:12">
      <c r="A76" t="s">
        <v>334</v>
      </c>
      <c r="B76" t="s">
        <v>414</v>
      </c>
      <c r="C76" t="s">
        <v>423</v>
      </c>
      <c r="D76">
        <v>129236.81</v>
      </c>
      <c r="E76" s="255">
        <v>15613.42</v>
      </c>
      <c r="F76" s="255">
        <v>129236.81</v>
      </c>
      <c r="G76" s="255">
        <v>0.12</v>
      </c>
      <c r="H76" s="255">
        <v>15021.86</v>
      </c>
      <c r="I76" s="255">
        <v>1</v>
      </c>
      <c r="J76" s="255">
        <v>129236.81</v>
      </c>
      <c r="K76" t="s">
        <v>413</v>
      </c>
      <c r="L76" s="1">
        <v>43434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2018-12-07T22:37:48Z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