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na\OneDrive\Documents\Henry James International\"/>
    </mc:Choice>
  </mc:AlternateContent>
  <xr:revisionPtr revIDLastSave="0" documentId="8_{C8FFEA7E-C2A3-47D0-BDCB-30FD30D34DEC}" xr6:coauthVersionLast="43" xr6:coauthVersionMax="43" xr10:uidLastSave="{00000000-0000-0000-0000-000000000000}"/>
  <bookViews>
    <workbookView xWindow="-108" yWindow="-108" windowWidth="23256" windowHeight="12576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Sheet1!$A$1:$L$62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2" l="1"/>
  <c r="M14" i="1"/>
  <c r="M17" i="1"/>
  <c r="M18" i="1"/>
  <c r="M19" i="1"/>
  <c r="M20" i="1"/>
  <c r="M21" i="1"/>
  <c r="M24" i="1"/>
  <c r="M26" i="1"/>
  <c r="M28" i="1"/>
  <c r="M29" i="1"/>
  <c r="M31" i="1"/>
  <c r="M33" i="1"/>
  <c r="M35" i="1"/>
  <c r="M36" i="1"/>
  <c r="M37" i="1"/>
  <c r="M38" i="1"/>
  <c r="M39" i="1"/>
  <c r="M41" i="1"/>
  <c r="M42" i="1"/>
  <c r="M43" i="1"/>
  <c r="M45" i="1"/>
  <c r="M46" i="1"/>
  <c r="M48" i="1"/>
  <c r="M50" i="1"/>
  <c r="M51" i="1"/>
  <c r="M54" i="1"/>
  <c r="M55" i="1"/>
  <c r="M57" i="1"/>
  <c r="M61" i="1"/>
  <c r="M62" i="1"/>
  <c r="M68" i="1"/>
  <c r="M13" i="1"/>
  <c r="J14" i="1"/>
  <c r="J17" i="1"/>
  <c r="J18" i="1"/>
  <c r="J19" i="1"/>
  <c r="J20" i="1"/>
  <c r="J21" i="1"/>
  <c r="J24" i="1"/>
  <c r="J26" i="1"/>
  <c r="J28" i="1"/>
  <c r="J29" i="1"/>
  <c r="J31" i="1"/>
  <c r="J33" i="1"/>
  <c r="J35" i="1"/>
  <c r="J36" i="1"/>
  <c r="J37" i="1"/>
  <c r="J38" i="1"/>
  <c r="J39" i="1"/>
  <c r="J41" i="1"/>
  <c r="J42" i="1"/>
  <c r="J43" i="1"/>
  <c r="J45" i="1"/>
  <c r="J46" i="1"/>
  <c r="J48" i="1"/>
  <c r="J50" i="1"/>
  <c r="J51" i="1"/>
  <c r="J54" i="1"/>
  <c r="J55" i="1"/>
  <c r="J57" i="1"/>
  <c r="J61" i="1"/>
  <c r="J62" i="1"/>
  <c r="J68" i="1"/>
  <c r="J13" i="1"/>
  <c r="O53" i="1" l="1"/>
  <c r="O64" i="1"/>
  <c r="Q44" i="1" l="1"/>
  <c r="Q35" i="1"/>
  <c r="Q43" i="1"/>
  <c r="Q29" i="1"/>
  <c r="Q60" i="1"/>
  <c r="Q68" i="1"/>
  <c r="Q62" i="1"/>
  <c r="Q21" i="1"/>
  <c r="Q53" i="1"/>
  <c r="Q61" i="1"/>
  <c r="Q55" i="1"/>
  <c r="Q63" i="1"/>
  <c r="Q40" i="1"/>
  <c r="Q23" i="1"/>
  <c r="Q31" i="1"/>
  <c r="Q22" i="1"/>
  <c r="Q54" i="1"/>
  <c r="Q64" i="1"/>
  <c r="Q26" i="1"/>
  <c r="Q34" i="1"/>
  <c r="Q42" i="1"/>
  <c r="Q58" i="1"/>
  <c r="Q66" i="1"/>
  <c r="Q65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 l="1"/>
  <c r="Q37" i="1"/>
  <c r="Q52" i="1"/>
  <c r="Q41" i="1"/>
  <c r="Q25" i="1"/>
  <c r="Q17" i="1"/>
  <c r="Q16" i="1"/>
  <c r="Q32" i="1"/>
  <c r="Q47" i="1"/>
  <c r="Q67" i="1"/>
  <c r="Q50" i="1"/>
  <c r="Q48" i="1"/>
  <c r="K68" i="1"/>
  <c r="K42" i="1" l="1"/>
  <c r="K25" i="1"/>
  <c r="K21" i="1"/>
  <c r="N14" i="1"/>
  <c r="N15" i="1"/>
  <c r="N16" i="1"/>
  <c r="N17" i="1"/>
  <c r="N18" i="1"/>
  <c r="N19" i="1"/>
  <c r="N20" i="1"/>
  <c r="N24" i="1"/>
  <c r="N26" i="1"/>
  <c r="N27" i="1"/>
  <c r="N28" i="1"/>
  <c r="N31" i="1"/>
  <c r="N34" i="1"/>
  <c r="N37" i="1"/>
  <c r="N38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61" i="1"/>
  <c r="N62" i="1"/>
  <c r="N64" i="1"/>
  <c r="N65" i="1"/>
  <c r="N66" i="1"/>
  <c r="N67" i="1"/>
  <c r="N68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K65" i="1"/>
  <c r="K67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4" i="1"/>
  <c r="H65" i="1"/>
  <c r="H66" i="1"/>
  <c r="H67" i="1"/>
  <c r="H68" i="1"/>
  <c r="K39" i="1"/>
  <c r="N33" i="1"/>
  <c r="N59" i="1"/>
  <c r="N40" i="1"/>
  <c r="N22" i="1"/>
  <c r="N36" i="1"/>
  <c r="N63" i="1"/>
  <c r="N23" i="1"/>
  <c r="N39" i="1"/>
  <c r="N29" i="1"/>
  <c r="N35" i="1"/>
  <c r="N30" i="1"/>
  <c r="N21" i="1"/>
  <c r="N60" i="1"/>
  <c r="N42" i="1"/>
  <c r="N32" i="1"/>
  <c r="N41" i="1"/>
  <c r="N25" i="1"/>
  <c r="K33" i="1"/>
  <c r="K59" i="1"/>
  <c r="K40" i="1"/>
  <c r="K22" i="1"/>
  <c r="K34" i="1"/>
  <c r="K36" i="1"/>
  <c r="K46" i="1"/>
  <c r="K17" i="1"/>
  <c r="K23" i="1"/>
  <c r="K29" i="1"/>
  <c r="K66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 l="1"/>
  <c r="N3" i="1" l="1"/>
  <c r="B3" i="1" l="1"/>
  <c r="E16" i="2" s="1"/>
  <c r="D17" i="2" l="1"/>
  <c r="F17" i="2" s="1"/>
  <c r="D18" i="2"/>
  <c r="F18" i="2" s="1"/>
  <c r="D19" i="2"/>
  <c r="F19" i="2" s="1"/>
  <c r="D20" i="2"/>
  <c r="D21" i="2"/>
  <c r="D24" i="2"/>
  <c r="N4" i="1"/>
  <c r="B4" i="1"/>
  <c r="N13" i="1"/>
  <c r="K13" i="1"/>
  <c r="Q13" i="1"/>
  <c r="S5" i="1" l="1"/>
  <c r="D16" i="2"/>
  <c r="F16" i="2" s="1"/>
  <c r="D23" i="2"/>
  <c r="D26" i="2" s="1"/>
  <c r="B5" i="1"/>
  <c r="H3" i="1"/>
  <c r="E15" i="2" s="1"/>
  <c r="E23" i="2" s="1"/>
  <c r="H4" i="1"/>
  <c r="N5" i="1"/>
  <c r="F15" i="2" l="1"/>
  <c r="F23" i="2" s="1"/>
  <c r="F26" i="2" s="1"/>
  <c r="H5" i="1"/>
</calcChain>
</file>

<file path=xl/sharedStrings.xml><?xml version="1.0" encoding="utf-8"?>
<sst xmlns="http://schemas.openxmlformats.org/spreadsheetml/2006/main" count="971" uniqueCount="392">
  <si>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</si>
  <si>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</si>
  <si>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</si>
  <si>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</si>
  <si>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</si>
  <si>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</si>
  <si>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</si>
  <si>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</si>
  <si>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</si>
  <si>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</si>
  <si>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</si>
  <si>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</si>
  <si>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</si>
  <si>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</si>
  <si>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</si>
  <si>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</si>
  <si>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</si>
  <si>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</si>
  <si>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</si>
  <si>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</si>
  <si>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</si>
  <si>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</si>
  <si>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</si>
  <si>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</si>
  <si>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</si>
  <si>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</si>
  <si>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</si>
  <si>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</si>
  <si>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</si>
  <si>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</si>
  <si>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</si>
  <si>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</si>
  <si>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</si>
  <si>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</si>
  <si>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</si>
  <si>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</si>
  <si>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</si>
  <si>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</si>
  <si>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</si>
  <si>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</si>
  <si>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</si>
  <si>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</si>
  <si>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</si>
  <si>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</si>
  <si>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</si>
  <si>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</si>
  <si>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</si>
  <si>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</si>
  <si>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</si>
  <si>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</si>
  <si>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</si>
  <si>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</si>
  <si>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</si>
  <si>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</si>
  <si>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</si>
  <si>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</si>
  <si>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</si>
  <si>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</si>
  <si>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</si>
  <si>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Henry James International</t>
  </si>
  <si>
    <t>N00985106</t>
  </si>
  <si>
    <t>INFINEON TECHNOLOGIES AG</t>
  </si>
  <si>
    <t>CHECK POINT SOFTWARE TECH</t>
  </si>
  <si>
    <t>M22465104</t>
  </si>
  <si>
    <t>83175M205</t>
  </si>
  <si>
    <t>JULIUS BAER GROUP LTD</t>
  </si>
  <si>
    <t>SUBARU CORP</t>
  </si>
  <si>
    <t>36315X101</t>
  </si>
  <si>
    <t>N90064101</t>
  </si>
  <si>
    <t>BALOISE HOLDING AG   REG</t>
  </si>
  <si>
    <t>INTERXION HOLDING NV</t>
  </si>
  <si>
    <t>N47279109</t>
  </si>
  <si>
    <t>N3167Y103</t>
  </si>
  <si>
    <t>53567X101</t>
  </si>
  <si>
    <t>H50430232</t>
  </si>
  <si>
    <t>M3760D101</t>
  </si>
  <si>
    <t>G4705A100</t>
  </si>
  <si>
    <t>TCL8</t>
  </si>
  <si>
    <t>Month-End</t>
  </si>
  <si>
    <t>82509L107</t>
  </si>
  <si>
    <t>portfolio</t>
  </si>
  <si>
    <t>cusip</t>
  </si>
  <si>
    <t>security</t>
  </si>
  <si>
    <t>quantity</t>
  </si>
  <si>
    <t>cost</t>
  </si>
  <si>
    <t>cost local</t>
  </si>
  <si>
    <t>price</t>
  </si>
  <si>
    <t>market value</t>
  </si>
  <si>
    <t>price local</t>
  </si>
  <si>
    <t>mkt value local</t>
  </si>
  <si>
    <t>country</t>
  </si>
  <si>
    <t>date</t>
  </si>
  <si>
    <t>Aercap Holdings N.V.</t>
  </si>
  <si>
    <t>us</t>
  </si>
  <si>
    <t>Cae Inc.</t>
  </si>
  <si>
    <t>ERICSSON L M TELEPHONE CO</t>
  </si>
  <si>
    <t>Elbit Systems Ltd.</t>
  </si>
  <si>
    <t>Encana Corp.</t>
  </si>
  <si>
    <t>Ferrari NV</t>
  </si>
  <si>
    <t>GALAPAGOS NV</t>
  </si>
  <si>
    <t>GRIFOLS SA</t>
  </si>
  <si>
    <t xml:space="preserve">INTERCONTINENTAL HOTELS GROUP </t>
  </si>
  <si>
    <t>Icon Plc</t>
  </si>
  <si>
    <t>LINE Corp. Sponsored ADR</t>
  </si>
  <si>
    <t>Logitech International S.A.</t>
  </si>
  <si>
    <t>Open Text Corp.</t>
  </si>
  <si>
    <t>Orix Corp.</t>
  </si>
  <si>
    <t>SAP SE-SPONSORED ADR</t>
  </si>
  <si>
    <t>SONY CORP</t>
  </si>
  <si>
    <t>Shopify, Inc. Class A</t>
  </si>
  <si>
    <t>Smith &amp; Nephew Plc</t>
  </si>
  <si>
    <t>Stmicroelectronics N.V.</t>
  </si>
  <si>
    <t>Teck Resources Ltd.</t>
  </si>
  <si>
    <t>uniQure N.V.</t>
  </si>
  <si>
    <t>Dassault System S.A.</t>
  </si>
  <si>
    <t>eu</t>
  </si>
  <si>
    <t>B1JB4K8</t>
  </si>
  <si>
    <t>Symrise AG</t>
  </si>
  <si>
    <t>Teleperformance SE</t>
  </si>
  <si>
    <t>Veolia Environnement</t>
  </si>
  <si>
    <t>jp</t>
  </si>
  <si>
    <t>Asahi Kasei Corp ADR</t>
  </si>
  <si>
    <t>Makita Corp.</t>
  </si>
  <si>
    <t>ch</t>
  </si>
  <si>
    <t>B4R2R50</t>
  </si>
  <si>
    <t>Lonza Group AG</t>
  </si>
  <si>
    <t>au</t>
  </si>
  <si>
    <t>B61JC67</t>
  </si>
  <si>
    <t>Treasury Wine Estates ltd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</si>
  <si>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</si>
  <si>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</si>
  <si>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</si>
  <si>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</si>
  <si>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</si>
  <si>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</si>
  <si>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</si>
  <si>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</si>
  <si>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</si>
  <si>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</si>
  <si>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Australian Dollar</t>
  </si>
  <si>
    <t>45857P806</t>
  </si>
  <si>
    <t>OMRON Corporation</t>
  </si>
  <si>
    <t>Rakuten, Inc.</t>
  </si>
  <si>
    <t>Yaskawa Electric Corporation</t>
  </si>
  <si>
    <t>12532H104</t>
  </si>
  <si>
    <t>CGI Inc.</t>
  </si>
  <si>
    <t>PAN PACIFIC INTERNATIONAL HO</t>
  </si>
  <si>
    <t>OPEN TEXT CORP</t>
  </si>
  <si>
    <t>683715106</t>
  </si>
  <si>
    <t>SAP SE SPONSORED ADR</t>
  </si>
  <si>
    <t>803054204</t>
  </si>
  <si>
    <t>LONZA GROUP AG REG</t>
  </si>
  <si>
    <t>TREASURY WINE ESTATES LTD</t>
  </si>
  <si>
    <t>B61JC6908</t>
  </si>
  <si>
    <t>GRIFOLS SA ADR</t>
  </si>
  <si>
    <t>398438408</t>
  </si>
  <si>
    <t>TECK RESOURCES LTD CLS B</t>
  </si>
  <si>
    <t>YASKAWA ELECTRIC CORP</t>
  </si>
  <si>
    <t>ALPS ALPINE CO LTD</t>
  </si>
  <si>
    <t>602150005</t>
  </si>
  <si>
    <t>SMITHS GROUP PLC</t>
  </si>
  <si>
    <t>B1WY23900</t>
  </si>
  <si>
    <t>LINE CORP SPONSORED ADR</t>
  </si>
  <si>
    <t>INTERCONTINENTAL HOTELS ADR</t>
  </si>
  <si>
    <t>ENCANA CORP</t>
  </si>
  <si>
    <t>ELBIT SYSTEMS LTD</t>
  </si>
  <si>
    <t>CAE INC</t>
  </si>
  <si>
    <t>AUSTRALIAN DOLLAR</t>
  </si>
  <si>
    <t>AUD</t>
  </si>
  <si>
    <t>BUNZL PLC</t>
  </si>
  <si>
    <t>B0744B906</t>
  </si>
  <si>
    <t>GALAPAGOS NV SPON ADR</t>
  </si>
  <si>
    <t>ICON PLC</t>
  </si>
  <si>
    <t>SHOPIFY INC   CLASS A</t>
  </si>
  <si>
    <t>FERRARI NV</t>
  </si>
  <si>
    <t>DASSAULT SYSTEMES SA</t>
  </si>
  <si>
    <t>SYMRISE AG</t>
  </si>
  <si>
    <t>B1JB4K905</t>
  </si>
  <si>
    <t>UNIQURE NV</t>
  </si>
  <si>
    <t>RAKUTEN INC</t>
  </si>
  <si>
    <t>OMRON CORP</t>
  </si>
  <si>
    <t>665942009</t>
  </si>
  <si>
    <t>635640006</t>
  </si>
  <si>
    <t>STMICROELECTRONICS NV NY SHS</t>
  </si>
  <si>
    <t>861012102</t>
  </si>
  <si>
    <t>ERICSSON (LM) TEL SP ADR</t>
  </si>
  <si>
    <t>AERCAP HOLDINGS NV</t>
  </si>
  <si>
    <t>TELEPERFORMANCE</t>
  </si>
  <si>
    <t>POUND STERLING</t>
  </si>
  <si>
    <t>GBP</t>
  </si>
  <si>
    <t>CHF</t>
  </si>
  <si>
    <t>SMITH + NEPHEW PLC  SPON ADR</t>
  </si>
  <si>
    <t>LONDON STOCK EXCHANGE GROUP</t>
  </si>
  <si>
    <t>B0SWJX907</t>
  </si>
  <si>
    <t>LOGITECH INTERNATIONAL REG</t>
  </si>
  <si>
    <t>B4R2R5908</t>
  </si>
  <si>
    <t>CGI INC</t>
  </si>
  <si>
    <t>ORIX    SPONSORED ADR</t>
  </si>
  <si>
    <t>VEOLIA ENVIRONNEMENT</t>
  </si>
  <si>
    <t>JPY</t>
  </si>
  <si>
    <t>ASAHI KASEI CORP</t>
  </si>
  <si>
    <t>605460005</t>
  </si>
  <si>
    <t>MAKITA CORP</t>
  </si>
  <si>
    <t>655580009</t>
  </si>
  <si>
    <t>NIDEC CORP</t>
  </si>
  <si>
    <t>664068004</t>
  </si>
  <si>
    <t>588950907</t>
  </si>
  <si>
    <t>EUR</t>
  </si>
  <si>
    <t>SONY CORP SPONSORED ADR</t>
  </si>
  <si>
    <t>Security Long Name</t>
  </si>
  <si>
    <t>CUSIP Number</t>
  </si>
  <si>
    <t>Dividend/Interest Rate</t>
  </si>
  <si>
    <t>Payable Date</t>
  </si>
  <si>
    <t>Income Indicator</t>
  </si>
  <si>
    <t>Shares/Par Value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</si>
  <si>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</si>
  <si>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</si>
  <si>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</si>
  <si>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</si>
  <si>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</si>
  <si>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</si>
  <si>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</si>
  <si>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</si>
  <si>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DR</t>
  </si>
  <si>
    <t>USD</t>
  </si>
  <si>
    <t>N</t>
  </si>
  <si>
    <t>GRIFOLS SA ADR ADR</t>
  </si>
  <si>
    <t>SYMRISE AG COMMON STOCK</t>
  </si>
  <si>
    <t>INFINEON TECHNOLOGIES AG COMMON STOCK</t>
  </si>
  <si>
    <t>STMICROELECTRONICS NV NY SHS NY REG SHRS</t>
  </si>
  <si>
    <t>Description</t>
  </si>
  <si>
    <t>Starting Balance</t>
  </si>
  <si>
    <t>Debits</t>
  </si>
  <si>
    <t>Credits</t>
  </si>
  <si>
    <t>Net Activity</t>
  </si>
  <si>
    <t>Ending Balance</t>
  </si>
  <si>
    <t>ASSETS</t>
  </si>
  <si>
    <t>AVERAGE COST OF SHORT TERM INV</t>
  </si>
  <si>
    <t>CASH BALANCE</t>
  </si>
  <si>
    <t>RECEIVABLE FOR INVESTMENTS SOLD</t>
  </si>
  <si>
    <t>DIVIDENDS RECEIVABLE</t>
  </si>
  <si>
    <t>MARGIN VARIATION RECEIVABLE</t>
  </si>
  <si>
    <t>TOTAL ASSETS</t>
  </si>
  <si>
    <t>LIABILITIES</t>
  </si>
  <si>
    <t>PAYABLE FOR INVESTMENTS PURCHASED</t>
  </si>
  <si>
    <t>INTEREST PAYABLE</t>
  </si>
  <si>
    <t>ACCRUED EXPENSES</t>
  </si>
  <si>
    <t>TAXES WITHHELD LIABILITY</t>
  </si>
  <si>
    <t>TOTAL LIABILITIES</t>
  </si>
  <si>
    <t>NET ASSETS - EXCLUDING MARKET</t>
  </si>
  <si>
    <t>UNREALIZED APPRECIATION/DEPRECIATION</t>
  </si>
  <si>
    <t>ON INCOME RECEIVABLES</t>
  </si>
  <si>
    <t>ON FORWARD CONTRACTS</t>
  </si>
  <si>
    <t>TOTAL NET ASSETS AT MARKET</t>
  </si>
  <si>
    <t>DIVIDEND INCOME</t>
  </si>
  <si>
    <t>OTHER INCOME</t>
  </si>
  <si>
    <t>TOTAL INCOME</t>
  </si>
  <si>
    <t>FOREIGN INCOME TAXES</t>
  </si>
  <si>
    <t>TOTAL EXPENSES</t>
  </si>
  <si>
    <t>NET INCOME - CURRENT PERIOD</t>
  </si>
  <si>
    <t>CAPITAL</t>
  </si>
  <si>
    <t>PRIOR YEARS NAV AT COST</t>
  </si>
  <si>
    <t>CONTRIBUTIONS</t>
  </si>
  <si>
    <t>BENEFIT PAYMENTS</t>
  </si>
  <si>
    <t>TRANSFERS IN</t>
  </si>
  <si>
    <t>TRANSFERS OUT</t>
  </si>
  <si>
    <t>AVERAGE SECURITY GAIN/LOSS</t>
  </si>
  <si>
    <t>AVERAGE CURRENCY GAIN/LOSS</t>
  </si>
  <si>
    <t>NET AVERAGE GAIN/LOSS</t>
  </si>
  <si>
    <t>OTHER CAPITAL</t>
  </si>
  <si>
    <t>TOTAL CAPITAL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</si>
  <si>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</si>
  <si>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</si>
  <si>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</si>
  <si>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</si>
  <si>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</si>
  <si>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</si>
  <si>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</si>
  <si>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</si>
  <si>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Security Name</t>
  </si>
  <si>
    <t>Base Total Cost</t>
  </si>
  <si>
    <t>Currency Code</t>
  </si>
  <si>
    <t>Base Price Amount</t>
  </si>
  <si>
    <t>Base Market Value</t>
  </si>
  <si>
    <t>Base Currency Code</t>
  </si>
  <si>
    <t>SAP SE SPONSORED ADR ADR</t>
  </si>
  <si>
    <t>Pan Pacific International Hold</t>
  </si>
  <si>
    <t>Alps Alpine Co., Ltd</t>
  </si>
  <si>
    <t>Amcor PLC</t>
  </si>
  <si>
    <t>712459908</t>
  </si>
  <si>
    <t>124765108</t>
  </si>
  <si>
    <t>533004909</t>
  </si>
  <si>
    <t>292505104</t>
  </si>
  <si>
    <t>294821608</t>
  </si>
  <si>
    <t>733337901</t>
  </si>
  <si>
    <t>686330101</t>
  </si>
  <si>
    <t>626986905</t>
  </si>
  <si>
    <t>622959906</t>
  </si>
  <si>
    <t>835699307</t>
  </si>
  <si>
    <t>878742204</t>
  </si>
  <si>
    <t>599933900</t>
  </si>
  <si>
    <t>403187909</t>
  </si>
  <si>
    <t>698604006</t>
  </si>
  <si>
    <t>CAD</t>
  </si>
  <si>
    <t>SOUTH32 LTD</t>
  </si>
  <si>
    <t>BWSW5D906</t>
  </si>
  <si>
    <t>683715957</t>
  </si>
  <si>
    <t>LLOYDS BANKING GROUP PLC ADR</t>
  </si>
  <si>
    <t>539439109</t>
  </si>
  <si>
    <t>MERCK KGAA</t>
  </si>
  <si>
    <t>474184900</t>
  </si>
  <si>
    <t>PEARSON PLC</t>
  </si>
  <si>
    <t>067760009</t>
  </si>
  <si>
    <t>STATE STREET TR</t>
  </si>
  <si>
    <t>86199E9B7</t>
  </si>
  <si>
    <t>CANADIAN DOLLAR</t>
  </si>
  <si>
    <t>292505955</t>
  </si>
  <si>
    <t>AVERAGE COST OF SECURITIES</t>
  </si>
  <si>
    <t>TOTAL CASH &amp; CASH EQUIVALENTS</t>
  </si>
  <si>
    <t>RECEIVABLE FOR FOREIGN EXCHANGES (FX)</t>
  </si>
  <si>
    <t>INTEREST RECEIVABLE</t>
  </si>
  <si>
    <t>SECURITIES LENDING INTEREST RECEIVABLE</t>
  </si>
  <si>
    <t>TAX RECLAIM RECEIVABLE</t>
  </si>
  <si>
    <t>SWAP INCOME RECEIVABLE</t>
  </si>
  <si>
    <t>OTHER RECEIVABLES</t>
  </si>
  <si>
    <t>PAYABLE FOR FOREIGN CURRENCY PURCHASED</t>
  </si>
  <si>
    <t>OTHER LIABILITIES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</si>
  <si>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</si>
  <si>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</si>
  <si>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</si>
  <si>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</si>
  <si>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</si>
  <si>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</si>
  <si>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</si>
  <si>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</si>
  <si>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</si>
  <si>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</si>
  <si>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</si>
  <si>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</si>
  <si>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TOTAL UNREALIZED SEC &amp; CUR APPR/DEPR</t>
  </si>
  <si>
    <t>INCOME - CURRENT PERIOD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</si>
  <si>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</si>
  <si>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</si>
  <si>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</si>
  <si>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</si>
  <si>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</si>
  <si>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</si>
  <si>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</si>
  <si>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</si>
  <si>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</si>
  <si>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</si>
  <si>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</si>
  <si>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</si>
  <si>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</si>
  <si>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</si>
  <si>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</si>
  <si>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</si>
  <si>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</si>
  <si>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</si>
  <si>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</si>
  <si>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</si>
  <si>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</si>
  <si>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OTHER EXPENSES</t>
  </si>
  <si>
    <t>NET INCOME - CURRENT YEAR</t>
  </si>
  <si>
    <t>RETURN OF BENEFIT PAYMENTS</t>
  </si>
  <si>
    <t>REALIZED GAIN/LOSS - FUTURES</t>
  </si>
  <si>
    <t>INTERLEDGER CURRENCY TRANSFERS IN</t>
  </si>
  <si>
    <t>INTERLEDGER CURRENCY TRANSFERS OUT</t>
  </si>
  <si>
    <t>NET INTERLEDGER TRANSFERS</t>
  </si>
  <si>
    <t>GAIN/LOSS OPEN FUTURE CONTRACTS</t>
  </si>
  <si>
    <t>MARGIN CASH ADJUSTMENT</t>
  </si>
  <si>
    <t>CAPITAL GAINS</t>
  </si>
  <si>
    <t>SWAP CAPITAL PAYMENT  CONTRA</t>
  </si>
  <si>
    <t>ASSET TRANSFER</t>
  </si>
  <si>
    <t>M4N9</t>
  </si>
  <si>
    <t>PAN PACIFIC INTERNATIONAL HO COMMON STOCK</t>
  </si>
  <si>
    <t>STATE STREET TR STIF FUND</t>
  </si>
  <si>
    <t>IR</t>
  </si>
  <si>
    <t>MERCK KGAA COMMON STOCK</t>
  </si>
  <si>
    <t>BALOISE HOLDING AG   REG COMMON STOCK CHF.1</t>
  </si>
  <si>
    <t>m4n9</t>
  </si>
  <si>
    <t>0677608</t>
  </si>
  <si>
    <t>Pearson PLC</t>
  </si>
  <si>
    <t>BWSW5D9</t>
  </si>
  <si>
    <t>Lloyds Tsb Group Plc</t>
  </si>
  <si>
    <t>Open Text Corp</t>
  </si>
  <si>
    <t>ca</t>
  </si>
  <si>
    <t>Encana Corp</t>
  </si>
  <si>
    <t>Canadian Dollar</t>
  </si>
  <si>
    <t>G0250X107</t>
  </si>
  <si>
    <t>AMCOR PLC</t>
  </si>
  <si>
    <t>Nidec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</si>
</sst>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20" fillId="0" borderId="0"/>
    <xf numFmtId="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9" fillId="2" borderId="1" xfId="0" applyFont="1" applyFill="1" applyBorder="1" applyAlignment="1">
      <alignment horizontal="centerContinuous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5" fontId="11" fillId="0" borderId="8" xfId="0" applyNumberFormat="1" applyFont="1" applyBorder="1"/>
    <xf numFmtId="40" fontId="11" fillId="0" borderId="9" xfId="0" applyNumberFormat="1" applyFont="1" applyBorder="1"/>
    <xf numFmtId="40" fontId="11" fillId="0" borderId="8" xfId="0" applyNumberFormat="1" applyFont="1" applyBorder="1" applyAlignment="1">
      <alignment horizontal="center"/>
    </xf>
    <xf numFmtId="0" fontId="11" fillId="0" borderId="9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0" xfId="0" applyFont="1"/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5" fontId="11" fillId="0" borderId="13" xfId="0" applyNumberFormat="1" applyFont="1" applyBorder="1"/>
    <xf numFmtId="0" fontId="11" fillId="0" borderId="0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43" fontId="15" fillId="0" borderId="0" xfId="1" applyFont="1"/>
    <xf numFmtId="43" fontId="11" fillId="0" borderId="0" xfId="1" applyFont="1"/>
    <xf numFmtId="43" fontId="11" fillId="0" borderId="0" xfId="1" applyFont="1" applyBorder="1"/>
    <xf numFmtId="0" fontId="11" fillId="0" borderId="14" xfId="0" applyFont="1" applyBorder="1"/>
    <xf numFmtId="0" fontId="11" fillId="0" borderId="0" xfId="0" quotePrefix="1" applyFont="1" applyAlignment="1">
      <alignment horizontal="left"/>
    </xf>
    <xf numFmtId="43" fontId="11" fillId="0" borderId="15" xfId="1" applyFont="1" applyBorder="1"/>
    <xf numFmtId="0" fontId="16" fillId="0" borderId="0" xfId="0" applyFont="1"/>
    <xf numFmtId="43" fontId="16" fillId="0" borderId="0" xfId="1" quotePrefix="1" applyFont="1" applyAlignment="1">
      <alignment horizontal="left"/>
    </xf>
    <xf numFmtId="43" fontId="16" fillId="0" borderId="0" xfId="1" applyFont="1"/>
    <xf numFmtId="0" fontId="17" fillId="0" borderId="0" xfId="0" applyFont="1"/>
    <xf numFmtId="165" fontId="11" fillId="0" borderId="0" xfId="0" applyNumberFormat="1" applyFont="1" applyAlignment="1">
      <alignment wrapText="1"/>
    </xf>
    <xf numFmtId="43" fontId="11" fillId="0" borderId="0" xfId="1" applyFont="1" applyAlignment="1">
      <alignment wrapText="1"/>
    </xf>
    <xf numFmtId="166" fontId="11" fillId="0" borderId="0" xfId="3" applyNumberFormat="1" applyFont="1"/>
    <xf numFmtId="43" fontId="11" fillId="0" borderId="0" xfId="0" applyNumberFormat="1" applyFont="1"/>
    <xf numFmtId="0" fontId="11" fillId="0" borderId="12" xfId="0" quotePrefix="1" applyFont="1" applyBorder="1" applyAlignment="1">
      <alignment horizontal="left" wrapText="1"/>
    </xf>
    <xf numFmtId="0" fontId="20" fillId="0" borderId="0" xfId="2"/>
    <xf numFmtId="0" fontId="18" fillId="0" borderId="0" xfId="2" applyFont="1"/>
    <xf numFmtId="0" fontId="19" fillId="0" borderId="0" xfId="2" applyFont="1"/>
    <xf numFmtId="0" fontId="0" fillId="3" borderId="0" xfId="0" applyFill="1"/>
    <xf numFmtId="43" fontId="11" fillId="0" borderId="0" xfId="1" applyFont="1" applyFill="1"/>
    <xf numFmtId="0" fontId="19" fillId="3" borderId="0" xfId="2" applyFont="1" applyFill="1"/>
    <xf numFmtId="15" fontId="11" fillId="0" borderId="29" xfId="0" applyNumberFormat="1" applyFont="1" applyBorder="1"/>
    <xf numFmtId="8" fontId="11" fillId="0" borderId="0" xfId="1" applyNumberFormat="1" applyFont="1" applyFill="1"/>
    <xf numFmtId="0" fontId="22" fillId="0" borderId="0" xfId="0" applyFont="1"/>
    <xf numFmtId="2" fontId="0" fillId="0" borderId="0" xfId="0" applyNumberFormat="1"/>
    <xf numFmtId="40" fontId="11" fillId="0" borderId="30" xfId="0" applyNumberFormat="1" applyFont="1" applyBorder="1"/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167" fontId="21" fillId="0" borderId="0" xfId="0" applyNumberFormat="1" applyFont="1" applyAlignment="1">
      <alignment horizontal="right"/>
    </xf>
    <xf numFmtId="168" fontId="21" fillId="0" borderId="0" xfId="0" applyNumberFormat="1" applyFont="1" applyAlignment="1">
      <alignment horizontal="right"/>
    </xf>
    <xf numFmtId="0" fontId="1" fillId="0" borderId="0" xfId="9"/>
    <xf numFmtId="14" fontId="1" fillId="0" borderId="0" xfId="9" applyNumberFormat="1"/>
    <xf numFmtId="0" fontId="1" fillId="0" borderId="0" xfId="9" applyAlignment="1">
      <alignment horizontal="left"/>
    </xf>
    <xf numFmtId="2" fontId="1" fillId="0" borderId="0" xfId="9" applyNumberFormat="1"/>
    <xf numFmtId="0" fontId="21" fillId="0" borderId="0" xfId="2" applyFont="1" applyAlignment="1">
      <alignment horizontal="left"/>
    </xf>
    <xf numFmtId="167" fontId="21" fillId="0" borderId="0" xfId="2" applyNumberFormat="1" applyFont="1" applyAlignment="1">
      <alignment horizontal="right"/>
    </xf>
    <xf numFmtId="168" fontId="21" fillId="0" borderId="0" xfId="2" applyNumberFormat="1" applyFont="1" applyAlignment="1">
      <alignment horizontal="right"/>
    </xf>
    <xf numFmtId="0" fontId="23" fillId="0" borderId="0" xfId="0" applyFont="1" applyAlignment="1">
      <alignment horizontal="left"/>
    </xf>
    <xf numFmtId="169" fontId="23" fillId="0" borderId="0" xfId="0" applyNumberFormat="1" applyFont="1" applyAlignment="1">
      <alignment horizontal="right"/>
    </xf>
    <xf numFmtId="170" fontId="23" fillId="0" borderId="0" xfId="0" applyNumberFormat="1" applyFont="1" applyAlignment="1">
      <alignment horizontal="center"/>
    </xf>
    <xf numFmtId="167" fontId="23" fillId="0" borderId="0" xfId="0" applyNumberFormat="1" applyFont="1" applyAlignment="1">
      <alignment horizontal="right"/>
    </xf>
    <xf numFmtId="168" fontId="23" fillId="0" borderId="0" xfId="0" applyNumberFormat="1" applyFont="1" applyAlignment="1">
      <alignment horizontal="right"/>
    </xf>
    <xf numFmtId="171" fontId="23" fillId="0" borderId="0" xfId="0" applyNumberFormat="1" applyFont="1" applyAlignment="1">
      <alignment horizontal="right"/>
    </xf>
    <xf numFmtId="168" fontId="11" fillId="0" borderId="0" xfId="0" applyNumberFormat="1" applyFont="1"/>
    <xf numFmtId="14" fontId="0" fillId="0" borderId="0" xfId="0" applyNumberFormat="1"/>
    <xf numFmtId="0" fontId="24" fillId="0" borderId="0" xfId="2" applyFont="1" applyAlignment="1">
      <alignment horizontal="left"/>
    </xf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0" fontId="23" fillId="0" borderId="0" xfId="2" applyFont="1" applyAlignment="1">
      <alignment horizontal="left"/>
    </xf>
    <xf numFmtId="169" fontId="23" fillId="0" borderId="0" xfId="2" applyNumberFormat="1" applyFont="1" applyAlignment="1">
      <alignment horizontal="right"/>
    </xf>
    <xf numFmtId="170" fontId="23" fillId="0" borderId="0" xfId="2" applyNumberFormat="1" applyFont="1" applyAlignment="1">
      <alignment horizontal="center"/>
    </xf>
    <xf numFmtId="167" fontId="23" fillId="0" borderId="0" xfId="2" applyNumberFormat="1" applyFont="1" applyAlignment="1">
      <alignment horizontal="right"/>
    </xf>
    <xf numFmtId="168" fontId="23" fillId="0" borderId="0" xfId="2" applyNumberFormat="1" applyFont="1" applyAlignment="1">
      <alignment horizontal="right"/>
    </xf>
    <xf numFmtId="171" fontId="23" fillId="0" borderId="0" xfId="2" applyNumberFormat="1" applyFont="1" applyAlignment="1">
      <alignment horizontal="right"/>
    </xf>
    <xf numFmtId="49" fontId="0" fillId="0" borderId="0" xfId="0" applyNumberFormat="1"/>
    <xf numFmtId="0" fontId="24" fillId="0" borderId="0" xfId="2" applyFont="1" applyAlignment="1">
      <alignment horizontal="left"/>
    </xf>
    <xf numFmtId="0" fontId="24" fillId="0" borderId="0" xfId="2" applyFont="1" applyAlignment="1">
      <alignment horizontal="right"/>
    </xf>
    <xf numFmtId="0" fontId="23" fillId="0" borderId="0" xfId="2" applyFont="1" applyAlignment="1">
      <alignment horizontal="left"/>
    </xf>
    <xf numFmtId="167" fontId="23" fillId="0" borderId="0" xfId="2" applyNumberFormat="1" applyFont="1" applyAlignment="1">
      <alignment horizontal="right"/>
    </xf>
    <xf numFmtId="168" fontId="23" fillId="0" borderId="0" xfId="2" applyNumberFormat="1" applyFont="1" applyAlignment="1">
      <alignment horizontal="right"/>
    </xf>
    <xf numFmtId="0" fontId="24" fillId="0" borderId="0" xfId="2" applyFont="1" applyAlignment="1">
      <alignment horizontal="left"/>
    </xf>
    <xf numFmtId="0" fontId="24" fillId="0" borderId="0" xfId="2" applyFont="1" applyAlignment="1">
      <alignment horizontal="right"/>
    </xf>
    <xf numFmtId="0" fontId="23" fillId="0" borderId="0" xfId="2" applyFont="1" applyAlignment="1">
      <alignment horizontal="left"/>
    </xf>
    <xf numFmtId="167" fontId="23" fillId="0" borderId="0" xfId="2" applyNumberFormat="1" applyFont="1" applyAlignment="1">
      <alignment horizontal="right"/>
    </xf>
    <xf numFmtId="172" fontId="23" fillId="0" borderId="0" xfId="2" applyNumberFormat="1" applyFont="1" applyAlignment="1">
      <alignment horizontal="left"/>
    </xf>
    <xf numFmtId="0" fontId="24" fillId="0" borderId="0" xfId="2" applyFont="1" applyAlignment="1">
      <alignment horizontal="left"/>
    </xf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0" fontId="23" fillId="0" borderId="0" xfId="2" applyFont="1" applyAlignment="1">
      <alignment horizontal="left"/>
    </xf>
    <xf numFmtId="169" fontId="23" fillId="0" borderId="0" xfId="2" applyNumberFormat="1" applyFont="1" applyAlignment="1">
      <alignment horizontal="right"/>
    </xf>
    <xf numFmtId="170" fontId="23" fillId="0" borderId="0" xfId="2" applyNumberFormat="1" applyFont="1" applyAlignment="1">
      <alignment horizontal="center"/>
    </xf>
    <xf numFmtId="167" fontId="23" fillId="0" borderId="0" xfId="2" applyNumberFormat="1" applyFont="1" applyAlignment="1">
      <alignment horizontal="right"/>
    </xf>
    <xf numFmtId="168" fontId="23" fillId="0" borderId="0" xfId="2" applyNumberFormat="1" applyFont="1" applyAlignment="1">
      <alignment horizontal="right"/>
    </xf>
    <xf numFmtId="171" fontId="23" fillId="0" borderId="0" xfId="2" applyNumberFormat="1" applyFont="1" applyAlignment="1">
      <alignment horizontal="right"/>
    </xf>
    <xf numFmtId="0" fontId="11" fillId="0" borderId="18" xfId="0" quotePrefix="1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11" fillId="0" borderId="18" xfId="0" applyFont="1" applyBorder="1" applyAlignment="1">
      <alignment horizontal="center" wrapText="1"/>
    </xf>
    <xf numFmtId="0" fontId="12" fillId="0" borderId="23" xfId="0" quotePrefix="1" applyFont="1" applyBorder="1" applyAlignment="1">
      <alignment horizontal="left"/>
    </xf>
    <xf numFmtId="0" fontId="0" fillId="0" borderId="24" xfId="0" applyBorder="1" applyAlignment="1"/>
    <xf numFmtId="0" fontId="0" fillId="0" borderId="25" xfId="0" applyBorder="1" applyAlignment="1"/>
    <xf numFmtId="43" fontId="11" fillId="0" borderId="19" xfId="1" applyFont="1" applyBorder="1" applyAlignment="1">
      <alignment horizontal="center" vertical="center"/>
    </xf>
    <xf numFmtId="43" fontId="0" fillId="0" borderId="19" xfId="1" applyFont="1" applyBorder="1" applyAlignment="1">
      <alignment horizontal="center" vertical="center"/>
    </xf>
    <xf numFmtId="43" fontId="11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1" fillId="0" borderId="23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8" fontId="11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10">
    <cellStyle name="Comma" xfId="1" builtinId="3"/>
    <cellStyle name="Normal" xfId="0" builtinId="0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80" zoomScaleNormal="80" workbookViewId="0">
      <selection activeCell="D15" sqref="D15"/>
    </sheetView>
  </sheetViews>
  <sheetFormatPr defaultRowHeight="13.2" x14ac:dyDescent="0.25"/>
  <cols>
    <col min="1" max="1" width="10" style="12" customWidth="1"/>
    <col min="2" max="2" width="34.44140625" style="12" customWidth="1"/>
    <col min="3" max="3" width="9.33203125" style="12" customWidth="1"/>
    <col min="4" max="4" width="24.44140625" style="28" bestFit="1" customWidth="1"/>
    <col min="5" max="5" width="20.33203125" style="28" customWidth="1"/>
    <col min="6" max="6" width="17.6640625" style="28" customWidth="1"/>
    <col min="7" max="7" width="48.6640625" style="12" bestFit="1" customWidth="1"/>
    <col min="8" max="8" width="53.5546875" style="12" bestFit="1" customWidth="1"/>
  </cols>
  <sheetData>
    <row r="1" spans="1:8" s="24" customFormat="1" ht="31.5" customHeight="1" x14ac:dyDescent="0.35">
      <c r="A1" s="36" t="s">
        <v>20</v>
      </c>
      <c r="B1" s="26"/>
      <c r="C1" s="26"/>
      <c r="D1" s="27"/>
      <c r="E1" s="27"/>
      <c r="F1" s="27"/>
      <c r="G1" s="26"/>
      <c r="H1" s="26"/>
    </row>
    <row r="3" spans="1:8" x14ac:dyDescent="0.25">
      <c r="C3" s="23"/>
      <c r="D3" s="29"/>
      <c r="E3" s="29"/>
      <c r="F3" s="29"/>
      <c r="G3" s="23"/>
    </row>
    <row r="4" spans="1:8" ht="20.25" customHeight="1" x14ac:dyDescent="0.25">
      <c r="A4" s="12" t="s">
        <v>19</v>
      </c>
      <c r="B4" s="30" t="s">
        <v>59</v>
      </c>
      <c r="C4" s="23"/>
      <c r="D4" s="29"/>
      <c r="E4" s="29"/>
      <c r="F4" s="29"/>
      <c r="G4" s="23"/>
    </row>
    <row r="5" spans="1:8" ht="21.75" customHeight="1" x14ac:dyDescent="0.25">
      <c r="A5" s="12" t="s">
        <v>78</v>
      </c>
      <c r="B5" s="48">
        <v>43677</v>
      </c>
      <c r="C5" s="23"/>
      <c r="D5" s="29"/>
      <c r="E5" s="29"/>
      <c r="F5" s="29"/>
      <c r="G5" s="23"/>
    </row>
    <row r="6" spans="1:8" x14ac:dyDescent="0.25">
      <c r="C6" s="23"/>
      <c r="D6" s="29"/>
      <c r="E6" s="29"/>
      <c r="F6" s="29"/>
      <c r="G6" s="23"/>
    </row>
    <row r="7" spans="1:8" x14ac:dyDescent="0.25">
      <c r="C7" s="23"/>
      <c r="D7" s="29"/>
      <c r="E7" s="29"/>
      <c r="F7" s="29"/>
      <c r="G7" s="23"/>
    </row>
    <row r="13" spans="1:8" s="25" customFormat="1" ht="13.8" x14ac:dyDescent="0.3">
      <c r="A13" s="33" t="s">
        <v>21</v>
      </c>
      <c r="B13" s="33"/>
      <c r="C13" s="33"/>
      <c r="D13" s="34" t="s">
        <v>30</v>
      </c>
      <c r="E13" s="35" t="s">
        <v>23</v>
      </c>
      <c r="F13" s="35" t="s">
        <v>25</v>
      </c>
      <c r="G13" s="33" t="s">
        <v>26</v>
      </c>
      <c r="H13" s="33" t="s">
        <v>41</v>
      </c>
    </row>
    <row r="15" spans="1:8" x14ac:dyDescent="0.25">
      <c r="A15" s="31" t="s">
        <v>22</v>
      </c>
      <c r="D15" s="46">
        <f>+Trial!C100</f>
        <v>91333457.75</v>
      </c>
      <c r="E15" s="49">
        <f>+Recon!H3</f>
        <v>89530514.350000009</v>
      </c>
      <c r="F15" s="28">
        <f>+D15-E15</f>
        <v>1802943.3999999911</v>
      </c>
      <c r="G15" s="12" t="s">
        <v>29</v>
      </c>
      <c r="H15" s="12" t="s">
        <v>42</v>
      </c>
    </row>
    <row r="16" spans="1:8" x14ac:dyDescent="0.25">
      <c r="A16" s="12" t="s">
        <v>24</v>
      </c>
      <c r="D16" s="49">
        <f>+Recon!B4</f>
        <v>8966.4700000000012</v>
      </c>
      <c r="E16" s="49">
        <f>+Recon!B3</f>
        <v>8966.4700000000012</v>
      </c>
      <c r="F16" s="28">
        <f>+D16-E16</f>
        <v>0</v>
      </c>
      <c r="G16" s="12" t="s">
        <v>29</v>
      </c>
      <c r="H16" s="12" t="s">
        <v>43</v>
      </c>
    </row>
    <row r="17" spans="1:7" x14ac:dyDescent="0.25">
      <c r="A17" s="31" t="s">
        <v>35</v>
      </c>
      <c r="D17" s="46">
        <f ca="1">SUMIF(Trial!$A$3:$G$17,'Summary Sheet'!A17,Trial!$G$3:$G$17)-SUMIF(Trial!$A$20:$G$28,'Summary Sheet'!A17,Trial!$G$20:$G$28)+SUMIF(Trial!$A$32:$G$40,'Summary Sheet'!A17,Trial!$G$32:$G$40)</f>
        <v>1071.98</v>
      </c>
      <c r="E17" s="46">
        <v>0</v>
      </c>
      <c r="F17" s="28">
        <f ca="1">+D17-E17</f>
        <v>1071.98</v>
      </c>
    </row>
    <row r="18" spans="1:7" x14ac:dyDescent="0.25">
      <c r="A18" s="12" t="s">
        <v>27</v>
      </c>
      <c r="D18" s="46">
        <f ca="1">SUMIF(Trial!$A$3:$G$17,'Summary Sheet'!A18,Trial!$G$3:$G$17)-SUMIF(Trial!$A$20:$G$28,'Summary Sheet'!A18,Trial!$G$20:$G$28)+SUMIF(Trial!$A$32:$G$40,'Summary Sheet'!A18,Trial!$G$32:$G$40)</f>
        <v>0</v>
      </c>
      <c r="E18" s="46">
        <v>0</v>
      </c>
      <c r="F18" s="28">
        <f ca="1">+D18-E18</f>
        <v>0</v>
      </c>
      <c r="G18" s="12" t="s">
        <v>37</v>
      </c>
    </row>
    <row r="19" spans="1:7" x14ac:dyDescent="0.25">
      <c r="A19" s="12" t="s">
        <v>28</v>
      </c>
      <c r="D19" s="46">
        <f ca="1">SUMIF(Trial!$A$3:$G$17,'Summary Sheet'!A19,Trial!$G$3:$G$17)-SUMIF(Trial!$A$20:$G$28,'Summary Sheet'!A19,Trial!$G$20:$G$28)+SUMIF(Trial!$A$32:$G$40,'Summary Sheet'!A19,Trial!$G$32:$G$40)</f>
        <v>0</v>
      </c>
      <c r="E19" s="46">
        <v>0</v>
      </c>
      <c r="F19" s="28">
        <f ca="1">+D19-E19</f>
        <v>0</v>
      </c>
    </row>
    <row r="20" spans="1:7" x14ac:dyDescent="0.25">
      <c r="A20" s="12" t="s">
        <v>52</v>
      </c>
      <c r="D20" s="46">
        <f ca="1">SUMIF(Trial!$A$3:$G$17,'Summary Sheet'!A20,Trial!$G$3:$G$17)-SUMIF(Trial!$A$20:$G$28,'Summary Sheet'!A20,Trial!$G$20:$G$28)+SUMIF(Trial!$A$32:$G$40,'Summary Sheet'!A20,Trial!$G$32:$G$40)</f>
        <v>4598.66</v>
      </c>
      <c r="E20" s="46">
        <v>0</v>
      </c>
    </row>
    <row r="21" spans="1:7" x14ac:dyDescent="0.25">
      <c r="A21" s="12" t="s">
        <v>33</v>
      </c>
      <c r="D21" s="46">
        <f ca="1">SUMIF(Trial!$A$3:$G$17,'Summary Sheet'!A21,Trial!$G$3:$G$17)-SUMIF(Trial!$A$20:$G$28,'Summary Sheet'!A21,Trial!$G$20:$G$28)+SUMIF(Trial!$A$32:$G$40,'Summary Sheet'!A21,Trial!$G$32:$G$40)</f>
        <v>-79258809.120000005</v>
      </c>
      <c r="E21" s="46">
        <v>0</v>
      </c>
    </row>
    <row r="23" spans="1:7" x14ac:dyDescent="0.25">
      <c r="B23" s="12" t="s">
        <v>31</v>
      </c>
      <c r="D23" s="32">
        <f ca="1">SUM(D14:D22)</f>
        <v>12089285.739999995</v>
      </c>
      <c r="E23" s="32">
        <f>SUM(E14:E22)</f>
        <v>89539480.820000008</v>
      </c>
      <c r="F23" s="32">
        <f ca="1">SUM(F14:F22)</f>
        <v>1804015.379999991</v>
      </c>
    </row>
    <row r="24" spans="1:7" x14ac:dyDescent="0.25">
      <c r="B24" s="31" t="s">
        <v>36</v>
      </c>
      <c r="D24" s="32">
        <f>Trial!G43</f>
        <v>0</v>
      </c>
    </row>
    <row r="25" spans="1:7" x14ac:dyDescent="0.25">
      <c r="G25" s="40"/>
    </row>
    <row r="26" spans="1:7" x14ac:dyDescent="0.25">
      <c r="B26" s="31" t="s">
        <v>46</v>
      </c>
      <c r="D26" s="28">
        <f ca="1">+D23-D24</f>
        <v>12089285.739999995</v>
      </c>
      <c r="F26" s="39">
        <f ca="1">(+F23-F18)/D23</f>
        <v>0.14922431471952219</v>
      </c>
    </row>
    <row r="33" spans="1:8" s="24" customFormat="1" ht="13.8" x14ac:dyDescent="0.3">
      <c r="A33" s="33" t="s">
        <v>32</v>
      </c>
      <c r="B33" s="26"/>
      <c r="C33" s="26"/>
      <c r="D33" s="27"/>
      <c r="E33" s="27"/>
      <c r="F33" s="27"/>
      <c r="G33" s="26"/>
      <c r="H33" s="26"/>
    </row>
    <row r="34" spans="1:8" x14ac:dyDescent="0.25">
      <c r="A34" s="12" t="s">
        <v>56</v>
      </c>
      <c r="C34" s="28"/>
      <c r="F34" s="12"/>
      <c r="H34"/>
    </row>
    <row r="35" spans="1:8" x14ac:dyDescent="0.25">
      <c r="A35" s="12" t="s">
        <v>57</v>
      </c>
      <c r="C35" s="28"/>
      <c r="F35" s="12"/>
      <c r="H35"/>
    </row>
    <row r="36" spans="1:8" x14ac:dyDescent="0.25">
      <c r="A36" s="12" t="s">
        <v>53</v>
      </c>
      <c r="C36" s="28"/>
      <c r="F36" s="12"/>
      <c r="H36"/>
    </row>
    <row r="37" spans="1:8" x14ac:dyDescent="0.25">
      <c r="A37" s="12" t="s">
        <v>54</v>
      </c>
      <c r="C37" s="28"/>
      <c r="F37" s="12"/>
      <c r="H37"/>
    </row>
    <row r="38" spans="1:8" x14ac:dyDescent="0.25">
      <c r="A38" s="12" t="s">
        <v>55</v>
      </c>
      <c r="C38" s="28"/>
      <c r="F38" s="12"/>
      <c r="H38"/>
    </row>
    <row r="39" spans="1:8" x14ac:dyDescent="0.25">
      <c r="A39" s="12" t="s">
        <v>58</v>
      </c>
      <c r="C39" s="28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S74"/>
  <sheetViews>
    <sheetView zoomScale="70" zoomScaleNormal="7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G73" sqref="G73"/>
    </sheetView>
  </sheetViews>
  <sheetFormatPr defaultColWidth="9.33203125" defaultRowHeight="13.2" x14ac:dyDescent="0.25"/>
  <cols>
    <col min="1" max="1" width="11.6640625" style="16" bestFit="1" customWidth="1"/>
    <col min="2" max="2" width="6.6640625" style="16" customWidth="1"/>
    <col min="3" max="3" width="4.6640625" style="16" bestFit="1" customWidth="1"/>
    <col min="4" max="4" width="32.33203125" style="16" bestFit="1" customWidth="1"/>
    <col min="5" max="5" width="10.6640625" style="17" customWidth="1"/>
    <col min="6" max="6" width="15.33203125" style="12" customWidth="1"/>
    <col min="7" max="7" width="24" style="12" customWidth="1"/>
    <col min="8" max="8" width="11.88671875" style="12" bestFit="1" customWidth="1"/>
    <col min="9" max="9" width="13.5546875" style="12" customWidth="1"/>
    <col min="10" max="10" width="15.109375" style="12" bestFit="1" customWidth="1"/>
    <col min="11" max="11" width="12.109375" style="16" bestFit="1" customWidth="1"/>
    <col min="12" max="13" width="15.6640625" style="16" bestFit="1" customWidth="1"/>
    <col min="14" max="14" width="15.33203125" style="16" bestFit="1" customWidth="1"/>
    <col min="15" max="16" width="12.5546875" style="12" bestFit="1" customWidth="1"/>
    <col min="17" max="17" width="11.6640625" style="12" customWidth="1"/>
    <col min="18" max="18" width="26.6640625" style="18" bestFit="1" customWidth="1"/>
    <col min="19" max="19" width="21.6640625" style="18" customWidth="1"/>
    <col min="20" max="16384" width="9.33203125" style="12"/>
  </cols>
  <sheetData>
    <row r="1" spans="1:19" ht="13.8" thickBot="1" x14ac:dyDescent="0.3"/>
    <row r="2" spans="1:19" ht="13.8" thickBot="1" x14ac:dyDescent="0.3">
      <c r="A2" s="127" t="s">
        <v>34</v>
      </c>
      <c r="B2" s="120"/>
      <c r="C2" s="120"/>
      <c r="D2" s="120"/>
      <c r="E2" s="121"/>
      <c r="G2" s="127" t="s">
        <v>16</v>
      </c>
      <c r="H2" s="120"/>
      <c r="I2" s="120"/>
      <c r="J2" s="120"/>
      <c r="K2" s="121"/>
      <c r="M2" s="119" t="s">
        <v>40</v>
      </c>
      <c r="N2" s="120"/>
      <c r="O2" s="120"/>
      <c r="P2" s="120"/>
      <c r="Q2" s="121"/>
    </row>
    <row r="3" spans="1:19" x14ac:dyDescent="0.25">
      <c r="A3" s="21" t="s">
        <v>11</v>
      </c>
      <c r="B3" s="128">
        <f>SUM(P:P)</f>
        <v>8966.4700000000012</v>
      </c>
      <c r="C3" s="128"/>
      <c r="D3" s="128"/>
      <c r="E3" s="129"/>
      <c r="F3" s="12" t="s">
        <v>38</v>
      </c>
      <c r="G3" s="21" t="s">
        <v>11</v>
      </c>
      <c r="H3" s="128">
        <f>SUM(M13:M59982)</f>
        <v>89530514.350000009</v>
      </c>
      <c r="I3" s="128"/>
      <c r="J3" s="128"/>
      <c r="K3" s="129"/>
      <c r="L3" s="12" t="s">
        <v>38</v>
      </c>
      <c r="M3" s="21" t="s">
        <v>11</v>
      </c>
      <c r="N3" s="122">
        <f>SUM(G13:G59982)</f>
        <v>5555426.8499999996</v>
      </c>
      <c r="O3" s="122"/>
      <c r="P3" s="122"/>
      <c r="Q3" s="123"/>
      <c r="R3" s="12" t="s">
        <v>38</v>
      </c>
    </row>
    <row r="4" spans="1:19" x14ac:dyDescent="0.25">
      <c r="A4" s="21" t="s">
        <v>12</v>
      </c>
      <c r="B4" s="128">
        <f>SUM(O:O)</f>
        <v>8966.4700000000012</v>
      </c>
      <c r="C4" s="128"/>
      <c r="D4" s="128"/>
      <c r="E4" s="129"/>
      <c r="F4" s="12" t="s">
        <v>38</v>
      </c>
      <c r="G4" s="21" t="s">
        <v>12</v>
      </c>
      <c r="H4" s="128">
        <f>SUM(L13:L59983)</f>
        <v>91395043.620000035</v>
      </c>
      <c r="I4" s="128"/>
      <c r="J4" s="128"/>
      <c r="K4" s="129"/>
      <c r="L4" s="12" t="s">
        <v>38</v>
      </c>
      <c r="M4" s="21" t="s">
        <v>12</v>
      </c>
      <c r="N4" s="124">
        <f>SUM(F13:F59983)</f>
        <v>5555426.8499999996</v>
      </c>
      <c r="O4" s="124"/>
      <c r="P4" s="124"/>
      <c r="Q4" s="125"/>
      <c r="R4" s="12" t="s">
        <v>38</v>
      </c>
      <c r="S4" s="38">
        <v>1806476.8499999999</v>
      </c>
    </row>
    <row r="5" spans="1:19" ht="13.8" thickBot="1" x14ac:dyDescent="0.3">
      <c r="A5" s="21" t="s">
        <v>13</v>
      </c>
      <c r="B5" s="128">
        <f>B4-B3</f>
        <v>0</v>
      </c>
      <c r="C5" s="128"/>
      <c r="D5" s="128"/>
      <c r="E5" s="129"/>
      <c r="F5" s="12" t="s">
        <v>10</v>
      </c>
      <c r="G5" s="21" t="s">
        <v>13</v>
      </c>
      <c r="H5" s="128">
        <f>H4-H3</f>
        <v>1864529.2700000256</v>
      </c>
      <c r="I5" s="128"/>
      <c r="J5" s="128"/>
      <c r="K5" s="129"/>
      <c r="M5" s="21" t="s">
        <v>13</v>
      </c>
      <c r="N5" s="124">
        <f>N4-N3</f>
        <v>0</v>
      </c>
      <c r="O5" s="124"/>
      <c r="P5" s="124"/>
      <c r="Q5" s="125"/>
      <c r="S5" s="38">
        <f>+S4-B4</f>
        <v>1797510.38</v>
      </c>
    </row>
    <row r="6" spans="1:19" ht="13.8" thickBot="1" x14ac:dyDescent="0.3">
      <c r="A6" s="126" t="s">
        <v>14</v>
      </c>
      <c r="B6" s="120"/>
      <c r="C6" s="120"/>
      <c r="D6" s="120"/>
      <c r="E6" s="121"/>
      <c r="G6" s="126" t="s">
        <v>14</v>
      </c>
      <c r="H6" s="120"/>
      <c r="I6" s="120"/>
      <c r="J6" s="120"/>
      <c r="K6" s="121"/>
      <c r="M6" s="126" t="s">
        <v>14</v>
      </c>
      <c r="N6" s="120"/>
      <c r="O6" s="120"/>
      <c r="P6" s="120"/>
      <c r="Q6" s="121"/>
      <c r="S6" s="37"/>
    </row>
    <row r="7" spans="1:19" ht="12.75" customHeight="1" x14ac:dyDescent="0.25">
      <c r="A7" s="19"/>
      <c r="B7" s="118" t="s">
        <v>39</v>
      </c>
      <c r="C7" s="102"/>
      <c r="D7" s="102"/>
      <c r="E7" s="103"/>
      <c r="G7" s="19"/>
      <c r="H7" s="118" t="s">
        <v>44</v>
      </c>
      <c r="I7" s="102"/>
      <c r="J7" s="102"/>
      <c r="K7" s="103"/>
      <c r="M7" s="101" t="s">
        <v>45</v>
      </c>
      <c r="N7" s="102"/>
      <c r="O7" s="102"/>
      <c r="P7" s="103"/>
      <c r="Q7" s="16"/>
    </row>
    <row r="8" spans="1:19" x14ac:dyDescent="0.25">
      <c r="A8" s="19"/>
      <c r="B8" s="104"/>
      <c r="C8" s="105"/>
      <c r="D8" s="105"/>
      <c r="E8" s="106"/>
      <c r="F8" s="12" t="s">
        <v>15</v>
      </c>
      <c r="G8" s="19"/>
      <c r="H8" s="104"/>
      <c r="I8" s="105"/>
      <c r="J8" s="105"/>
      <c r="K8" s="106"/>
      <c r="L8" s="12" t="s">
        <v>15</v>
      </c>
      <c r="M8" s="104"/>
      <c r="N8" s="105"/>
      <c r="O8" s="105"/>
      <c r="P8" s="106"/>
      <c r="Q8" s="12" t="s">
        <v>15</v>
      </c>
    </row>
    <row r="9" spans="1:19" ht="13.8" thickBot="1" x14ac:dyDescent="0.3">
      <c r="A9" s="19"/>
      <c r="B9" s="107"/>
      <c r="C9" s="108"/>
      <c r="D9" s="108"/>
      <c r="E9" s="109"/>
      <c r="G9" s="19"/>
      <c r="H9" s="107"/>
      <c r="I9" s="108"/>
      <c r="J9" s="108"/>
      <c r="K9" s="109"/>
      <c r="L9" s="12"/>
      <c r="M9" s="107"/>
      <c r="N9" s="108"/>
      <c r="O9" s="108"/>
      <c r="P9" s="109"/>
    </row>
    <row r="11" spans="1:19" s="2" customFormat="1" x14ac:dyDescent="0.25">
      <c r="A11" s="112" t="s">
        <v>8</v>
      </c>
      <c r="B11" s="112" t="s">
        <v>0</v>
      </c>
      <c r="C11" s="112" t="s">
        <v>1</v>
      </c>
      <c r="D11" s="115" t="s">
        <v>9</v>
      </c>
      <c r="E11" s="115" t="s">
        <v>2</v>
      </c>
      <c r="F11" s="1" t="s">
        <v>17</v>
      </c>
      <c r="G11" s="1"/>
      <c r="H11" s="113" t="s">
        <v>3</v>
      </c>
      <c r="I11" s="1" t="s">
        <v>48</v>
      </c>
      <c r="J11" s="1"/>
      <c r="K11" s="113" t="s">
        <v>3</v>
      </c>
      <c r="L11" s="116" t="s">
        <v>18</v>
      </c>
      <c r="M11" s="117"/>
      <c r="N11" s="113" t="s">
        <v>3</v>
      </c>
      <c r="O11" s="1" t="s">
        <v>4</v>
      </c>
      <c r="P11" s="1"/>
      <c r="Q11" s="113" t="s">
        <v>3</v>
      </c>
      <c r="R11" s="110" t="s">
        <v>49</v>
      </c>
      <c r="S11" s="110" t="s">
        <v>5</v>
      </c>
    </row>
    <row r="12" spans="1:19" s="2" customFormat="1" x14ac:dyDescent="0.25">
      <c r="A12" s="112"/>
      <c r="B12" s="112"/>
      <c r="C12" s="112"/>
      <c r="D12" s="115"/>
      <c r="E12" s="115"/>
      <c r="F12" s="3" t="s">
        <v>6</v>
      </c>
      <c r="G12" s="4" t="s">
        <v>7</v>
      </c>
      <c r="H12" s="114"/>
      <c r="I12" s="3" t="s">
        <v>6</v>
      </c>
      <c r="J12" s="4" t="s">
        <v>7</v>
      </c>
      <c r="K12" s="114"/>
      <c r="L12" s="20" t="s">
        <v>6</v>
      </c>
      <c r="M12" s="20" t="s">
        <v>7</v>
      </c>
      <c r="N12" s="114"/>
      <c r="O12" s="3" t="s">
        <v>6</v>
      </c>
      <c r="P12" s="4" t="s">
        <v>7</v>
      </c>
      <c r="Q12" s="114"/>
      <c r="R12" s="111"/>
      <c r="S12" s="111"/>
    </row>
    <row r="13" spans="1:19" x14ac:dyDescent="0.25">
      <c r="A13" s="5">
        <v>43677</v>
      </c>
      <c r="B13" s="6" t="s">
        <v>77</v>
      </c>
      <c r="C13" s="6"/>
      <c r="D13" s="95" t="s">
        <v>204</v>
      </c>
      <c r="E13" s="95" t="s">
        <v>205</v>
      </c>
      <c r="F13" s="98">
        <v>18300</v>
      </c>
      <c r="G13" s="62">
        <v>18300</v>
      </c>
      <c r="H13" s="9">
        <f>F13-G13</f>
        <v>0</v>
      </c>
      <c r="I13" s="99">
        <v>135.528437</v>
      </c>
      <c r="J13" s="68">
        <f>IFERROR(VLOOKUP(E13,Sheet1!$B$2:$G$57,6,FALSE),VLOOKUP(D13,Sheet1!$C$2:$G$57,5,FALSE))</f>
        <v>135.32</v>
      </c>
      <c r="K13" s="7">
        <f>I13-J13</f>
        <v>0.20843700000000354</v>
      </c>
      <c r="L13" s="99">
        <v>2480170.39</v>
      </c>
      <c r="M13" s="68">
        <f>IFERROR(VLOOKUP(E13,Sheet1!$B$2:$H$57,7,FALSE),VLOOKUP(Recon!D13,Sheet1!$C$2:$H$57,6,FALSE))</f>
        <v>2476407.0299999998</v>
      </c>
      <c r="N13" s="22">
        <f>L13-M13</f>
        <v>3763.3600000003353</v>
      </c>
      <c r="O13" s="8"/>
      <c r="P13" s="52"/>
      <c r="Q13" s="9">
        <f t="shared" ref="Q13:Q68" si="0">O13-P13</f>
        <v>0</v>
      </c>
      <c r="R13" s="10"/>
      <c r="S13" s="11"/>
    </row>
    <row r="14" spans="1:19" x14ac:dyDescent="0.25">
      <c r="A14" s="5">
        <v>43677</v>
      </c>
      <c r="B14" s="6" t="s">
        <v>77</v>
      </c>
      <c r="C14" s="13"/>
      <c r="D14" s="95" t="s">
        <v>62</v>
      </c>
      <c r="E14" s="95" t="s">
        <v>63</v>
      </c>
      <c r="F14" s="98">
        <v>17792</v>
      </c>
      <c r="G14" s="62">
        <v>17792</v>
      </c>
      <c r="H14" s="9">
        <f t="shared" ref="H14:H68" si="1">F14-G14</f>
        <v>0</v>
      </c>
      <c r="I14" s="99">
        <v>111.95</v>
      </c>
      <c r="J14" s="68">
        <f>IFERROR(VLOOKUP(E14,Sheet1!$B$2:$G$57,6,FALSE),VLOOKUP(D14,Sheet1!$C$2:$G$57,5,FALSE))</f>
        <v>111.95</v>
      </c>
      <c r="K14" s="7">
        <f t="shared" ref="K14:K67" si="2">I14-J14</f>
        <v>0</v>
      </c>
      <c r="L14" s="99">
        <v>1991814.4</v>
      </c>
      <c r="M14" s="68">
        <f>IFERROR(VLOOKUP(E14,Sheet1!$B$2:$H$57,7,FALSE),VLOOKUP(Recon!D14,Sheet1!$C$2:$H$57,6,FALSE))</f>
        <v>1991814.4</v>
      </c>
      <c r="N14" s="22">
        <f t="shared" ref="N14:N68" si="3">L14-M14</f>
        <v>0</v>
      </c>
      <c r="O14" s="8"/>
      <c r="P14" s="52"/>
      <c r="Q14" s="9">
        <f t="shared" si="0"/>
        <v>0</v>
      </c>
      <c r="R14" s="14"/>
      <c r="S14" s="15"/>
    </row>
    <row r="15" spans="1:19" ht="12.75" customHeight="1" x14ac:dyDescent="0.25">
      <c r="A15" s="5">
        <v>43677</v>
      </c>
      <c r="B15" s="6" t="s">
        <v>77</v>
      </c>
      <c r="C15" s="13"/>
      <c r="D15" s="95" t="s">
        <v>169</v>
      </c>
      <c r="E15" s="95" t="s">
        <v>170</v>
      </c>
      <c r="F15" s="98">
        <v>54671</v>
      </c>
      <c r="G15" s="62">
        <v>54671</v>
      </c>
      <c r="H15" s="9">
        <f t="shared" si="1"/>
        <v>0</v>
      </c>
      <c r="I15" s="99">
        <v>26.325682</v>
      </c>
      <c r="J15" s="68">
        <v>26.14</v>
      </c>
      <c r="K15" s="7">
        <f t="shared" si="2"/>
        <v>0.1856819999999999</v>
      </c>
      <c r="L15" s="99">
        <v>1439251.35</v>
      </c>
      <c r="M15">
        <v>1428966</v>
      </c>
      <c r="N15" s="22">
        <f t="shared" si="3"/>
        <v>10285.350000000093</v>
      </c>
      <c r="O15" s="8"/>
      <c r="P15" s="52"/>
      <c r="Q15" s="9">
        <f t="shared" si="0"/>
        <v>0</v>
      </c>
      <c r="R15" s="41" t="s">
        <v>47</v>
      </c>
      <c r="S15" s="15"/>
    </row>
    <row r="16" spans="1:19" x14ac:dyDescent="0.25">
      <c r="A16" s="5">
        <v>43677</v>
      </c>
      <c r="B16" s="6" t="s">
        <v>77</v>
      </c>
      <c r="C16" s="13"/>
      <c r="D16" s="95" t="s">
        <v>192</v>
      </c>
      <c r="E16" s="95" t="s">
        <v>193</v>
      </c>
      <c r="F16" s="98">
        <v>27563</v>
      </c>
      <c r="G16" s="62">
        <v>27563</v>
      </c>
      <c r="H16" s="9">
        <f t="shared" si="1"/>
        <v>0</v>
      </c>
      <c r="I16" s="99">
        <v>81.132078000000007</v>
      </c>
      <c r="J16">
        <v>80.55</v>
      </c>
      <c r="K16" s="7">
        <f t="shared" si="2"/>
        <v>0.58207800000000987</v>
      </c>
      <c r="L16" s="99">
        <v>2236243.46</v>
      </c>
      <c r="M16">
        <v>2220262.5499999998</v>
      </c>
      <c r="N16" s="22">
        <f t="shared" si="3"/>
        <v>15980.910000000149</v>
      </c>
      <c r="O16" s="8"/>
      <c r="P16" s="52"/>
      <c r="Q16" s="9">
        <f t="shared" si="0"/>
        <v>0</v>
      </c>
      <c r="R16" s="14"/>
      <c r="S16" s="15"/>
    </row>
    <row r="17" spans="1:19" x14ac:dyDescent="0.25">
      <c r="A17" s="5">
        <v>43677</v>
      </c>
      <c r="B17" s="6" t="s">
        <v>77</v>
      </c>
      <c r="C17" s="13"/>
      <c r="D17" s="95" t="s">
        <v>194</v>
      </c>
      <c r="E17" s="95" t="s">
        <v>74</v>
      </c>
      <c r="F17" s="98">
        <v>34090</v>
      </c>
      <c r="G17">
        <v>34090</v>
      </c>
      <c r="H17" s="9">
        <f t="shared" si="1"/>
        <v>0</v>
      </c>
      <c r="I17" s="99">
        <v>41.24</v>
      </c>
      <c r="J17" s="68">
        <f>IFERROR(VLOOKUP(E17,Sheet1!$B$2:$G$57,6,FALSE),VLOOKUP(D17,Sheet1!$C$2:$G$57,5,FALSE))</f>
        <v>41.24</v>
      </c>
      <c r="K17" s="7">
        <f t="shared" si="2"/>
        <v>0</v>
      </c>
      <c r="L17" s="99">
        <v>1405871.6</v>
      </c>
      <c r="M17" s="68">
        <f>IFERROR(VLOOKUP(E17,Sheet1!$B$2:$H$57,7,FALSE),VLOOKUP(Recon!D17,Sheet1!$C$2:$H$57,6,FALSE))</f>
        <v>1405871.6</v>
      </c>
      <c r="N17" s="22">
        <f t="shared" si="3"/>
        <v>0</v>
      </c>
      <c r="O17" s="8"/>
      <c r="P17" s="52"/>
      <c r="Q17" s="9">
        <f t="shared" si="0"/>
        <v>0</v>
      </c>
      <c r="R17" s="14"/>
      <c r="S17" s="15"/>
    </row>
    <row r="18" spans="1:19" x14ac:dyDescent="0.25">
      <c r="A18" s="5">
        <v>43677</v>
      </c>
      <c r="B18" s="6" t="s">
        <v>77</v>
      </c>
      <c r="C18" s="13"/>
      <c r="D18" s="95" t="s">
        <v>178</v>
      </c>
      <c r="E18" s="95" t="s">
        <v>68</v>
      </c>
      <c r="F18" s="98">
        <v>40220</v>
      </c>
      <c r="G18" s="62">
        <v>40220</v>
      </c>
      <c r="H18" s="9">
        <f t="shared" si="1"/>
        <v>0</v>
      </c>
      <c r="I18" s="99">
        <v>58.65</v>
      </c>
      <c r="J18" s="68">
        <f>IFERROR(VLOOKUP(E18,Sheet1!$B$2:$G$57,6,FALSE),VLOOKUP(D18,Sheet1!$C$2:$G$57,5,FALSE))</f>
        <v>58.65</v>
      </c>
      <c r="K18" s="7">
        <f t="shared" si="2"/>
        <v>0</v>
      </c>
      <c r="L18" s="99">
        <v>2358903</v>
      </c>
      <c r="M18" s="68">
        <f>IFERROR(VLOOKUP(E18,Sheet1!$B$2:$H$57,7,FALSE),VLOOKUP(Recon!D18,Sheet1!$C$2:$H$57,6,FALSE))</f>
        <v>2358903</v>
      </c>
      <c r="N18" s="22">
        <f t="shared" si="3"/>
        <v>0</v>
      </c>
      <c r="O18" s="8"/>
      <c r="P18" s="52"/>
      <c r="Q18" s="9">
        <f t="shared" si="0"/>
        <v>0</v>
      </c>
      <c r="R18" s="14"/>
      <c r="S18" s="15"/>
    </row>
    <row r="19" spans="1:19" ht="12.75" customHeight="1" x14ac:dyDescent="0.25">
      <c r="A19" s="5">
        <v>43677</v>
      </c>
      <c r="B19" s="6" t="s">
        <v>77</v>
      </c>
      <c r="C19" s="13"/>
      <c r="D19" s="95" t="s">
        <v>174</v>
      </c>
      <c r="E19" s="95" t="s">
        <v>72</v>
      </c>
      <c r="F19" s="98">
        <v>18335</v>
      </c>
      <c r="G19">
        <v>18335</v>
      </c>
      <c r="H19" s="9">
        <f t="shared" si="1"/>
        <v>0</v>
      </c>
      <c r="I19" s="99">
        <v>161.08000000000001</v>
      </c>
      <c r="J19" s="68">
        <f>IFERROR(VLOOKUP(E19,Sheet1!$B$2:$G$57,6,FALSE),VLOOKUP(D19,Sheet1!$C$2:$G$57,5,FALSE))</f>
        <v>161.08000000000001</v>
      </c>
      <c r="K19" s="7">
        <f t="shared" si="2"/>
        <v>0</v>
      </c>
      <c r="L19" s="99">
        <v>2953401.8</v>
      </c>
      <c r="M19" s="68">
        <f>IFERROR(VLOOKUP(E19,Sheet1!$B$2:$H$57,7,FALSE),VLOOKUP(Recon!D19,Sheet1!$C$2:$H$57,6,FALSE))</f>
        <v>2953401.8</v>
      </c>
      <c r="N19" s="22">
        <f t="shared" si="3"/>
        <v>0</v>
      </c>
      <c r="O19" s="8"/>
      <c r="P19" s="52"/>
      <c r="Q19" s="9">
        <f t="shared" si="0"/>
        <v>0</v>
      </c>
      <c r="S19" s="15"/>
    </row>
    <row r="20" spans="1:19" x14ac:dyDescent="0.25">
      <c r="A20" s="5">
        <v>43677</v>
      </c>
      <c r="B20" s="6" t="s">
        <v>77</v>
      </c>
      <c r="C20" s="13"/>
      <c r="D20" s="95" t="s">
        <v>390</v>
      </c>
      <c r="E20" s="95" t="s">
        <v>389</v>
      </c>
      <c r="F20" s="98">
        <v>147056</v>
      </c>
      <c r="G20" s="62">
        <v>147056</v>
      </c>
      <c r="H20" s="9">
        <f t="shared" si="1"/>
        <v>0</v>
      </c>
      <c r="I20" s="99">
        <v>10.6</v>
      </c>
      <c r="J20" s="68">
        <f>IFERROR(VLOOKUP(E20,Sheet1!$B$2:$G$57,6,FALSE),VLOOKUP(D20,Sheet1!$C$2:$G$57,5,FALSE))</f>
        <v>10.6</v>
      </c>
      <c r="K20" s="7">
        <f t="shared" si="2"/>
        <v>0</v>
      </c>
      <c r="L20" s="99">
        <v>1558793.6</v>
      </c>
      <c r="M20" s="68">
        <f>IFERROR(VLOOKUP(E20,Sheet1!$B$2:$H$57,7,FALSE),VLOOKUP(Recon!D20,Sheet1!$C$2:$H$57,6,FALSE))</f>
        <v>1558793.6</v>
      </c>
      <c r="N20" s="22">
        <f t="shared" si="3"/>
        <v>0</v>
      </c>
      <c r="O20" s="8"/>
      <c r="P20" s="52"/>
      <c r="Q20" s="9">
        <f t="shared" si="0"/>
        <v>0</v>
      </c>
      <c r="R20" s="14"/>
      <c r="S20" s="15"/>
    </row>
    <row r="21" spans="1:19" x14ac:dyDescent="0.25">
      <c r="A21" s="5">
        <v>43677</v>
      </c>
      <c r="B21" s="6" t="s">
        <v>77</v>
      </c>
      <c r="C21" s="13"/>
      <c r="D21" s="95" t="s">
        <v>198</v>
      </c>
      <c r="E21" s="95" t="s">
        <v>301</v>
      </c>
      <c r="F21" s="98">
        <v>58820</v>
      </c>
      <c r="G21">
        <v>58820</v>
      </c>
      <c r="H21" s="9">
        <f t="shared" si="1"/>
        <v>0</v>
      </c>
      <c r="I21" s="99">
        <v>25.441185000000001</v>
      </c>
      <c r="J21" s="68">
        <f>IFERROR(VLOOKUP(E21,Sheet1!$B$2:$G$57,6,FALSE),VLOOKUP(D21,Sheet1!$C$2:$G$57,5,FALSE))</f>
        <v>25.3</v>
      </c>
      <c r="K21" s="7">
        <f t="shared" si="2"/>
        <v>0.14118500000000012</v>
      </c>
      <c r="L21" s="99">
        <v>1496450.48</v>
      </c>
      <c r="M21" s="68">
        <f>IFERROR(VLOOKUP(E21,Sheet1!$B$2:$H$57,7,FALSE),VLOOKUP(Recon!D21,Sheet1!$C$2:$H$57,6,FALSE))</f>
        <v>1488386.57</v>
      </c>
      <c r="N21" s="22">
        <f t="shared" si="3"/>
        <v>8063.9099999999162</v>
      </c>
      <c r="O21" s="8"/>
      <c r="P21" s="52"/>
      <c r="Q21" s="9">
        <f t="shared" si="0"/>
        <v>0</v>
      </c>
      <c r="R21" s="14"/>
      <c r="S21" s="15"/>
    </row>
    <row r="22" spans="1:19" ht="12.75" customHeight="1" x14ac:dyDescent="0.25">
      <c r="A22" s="5">
        <v>43677</v>
      </c>
      <c r="B22" s="6" t="s">
        <v>77</v>
      </c>
      <c r="C22" s="13"/>
      <c r="D22" s="95" t="s">
        <v>156</v>
      </c>
      <c r="E22" s="95" t="s">
        <v>299</v>
      </c>
      <c r="F22" s="98">
        <v>35702</v>
      </c>
      <c r="G22" s="62">
        <v>35702</v>
      </c>
      <c r="H22" s="9">
        <f t="shared" si="1"/>
        <v>0</v>
      </c>
      <c r="I22" s="99">
        <v>20.49</v>
      </c>
      <c r="J22" s="68">
        <v>20.49</v>
      </c>
      <c r="K22" s="7">
        <f t="shared" si="2"/>
        <v>0</v>
      </c>
      <c r="L22" s="99">
        <v>731533.98</v>
      </c>
      <c r="M22" s="68">
        <v>731533.98</v>
      </c>
      <c r="N22" s="22">
        <f t="shared" si="3"/>
        <v>0</v>
      </c>
      <c r="O22" s="8"/>
      <c r="P22" s="52"/>
      <c r="Q22" s="9">
        <f t="shared" si="0"/>
        <v>0</v>
      </c>
      <c r="R22" s="41"/>
      <c r="S22" s="15"/>
    </row>
    <row r="23" spans="1:19" ht="12.75" customHeight="1" x14ac:dyDescent="0.25">
      <c r="A23" s="5">
        <v>43677</v>
      </c>
      <c r="B23" s="6" t="s">
        <v>77</v>
      </c>
      <c r="C23" s="13"/>
      <c r="D23" s="95" t="s">
        <v>180</v>
      </c>
      <c r="E23" s="95" t="s">
        <v>181</v>
      </c>
      <c r="F23" s="98">
        <v>15800</v>
      </c>
      <c r="G23">
        <v>15800</v>
      </c>
      <c r="H23" s="9">
        <f t="shared" si="1"/>
        <v>0</v>
      </c>
      <c r="I23" s="99">
        <v>48.261569999999999</v>
      </c>
      <c r="J23" s="68">
        <v>48.19</v>
      </c>
      <c r="K23" s="7">
        <f t="shared" si="2"/>
        <v>7.1570000000001244E-2</v>
      </c>
      <c r="L23" s="99">
        <v>762532.81</v>
      </c>
      <c r="M23" s="68">
        <v>761375.76</v>
      </c>
      <c r="N23" s="22">
        <f t="shared" si="3"/>
        <v>1157.0500000000466</v>
      </c>
      <c r="O23" s="8"/>
      <c r="P23" s="52"/>
      <c r="Q23" s="9">
        <f t="shared" si="0"/>
        <v>0</v>
      </c>
      <c r="R23" s="14"/>
      <c r="S23" s="15"/>
    </row>
    <row r="24" spans="1:19" x14ac:dyDescent="0.25">
      <c r="A24" s="5">
        <v>43677</v>
      </c>
      <c r="B24" s="6" t="s">
        <v>77</v>
      </c>
      <c r="C24" s="13"/>
      <c r="D24" s="95" t="s">
        <v>191</v>
      </c>
      <c r="E24" s="95" t="s">
        <v>64</v>
      </c>
      <c r="F24" s="98">
        <v>62948</v>
      </c>
      <c r="G24">
        <v>62948</v>
      </c>
      <c r="H24" s="9">
        <f t="shared" si="1"/>
        <v>0</v>
      </c>
      <c r="I24" s="99">
        <v>45.44</v>
      </c>
      <c r="J24" s="68">
        <f>IFERROR(VLOOKUP(E24,Sheet1!$B$2:$G$57,6,FALSE),VLOOKUP(D24,Sheet1!$C$2:$G$57,5,FALSE))</f>
        <v>45.44</v>
      </c>
      <c r="K24" s="7">
        <f t="shared" si="2"/>
        <v>0</v>
      </c>
      <c r="L24" s="99">
        <v>2860357.12</v>
      </c>
      <c r="M24" s="68">
        <f>IFERROR(VLOOKUP(E24,Sheet1!$B$2:$H$57,7,FALSE),VLOOKUP(Recon!D24,Sheet1!$C$2:$H$57,6,FALSE))</f>
        <v>2860357.12</v>
      </c>
      <c r="N24" s="22">
        <f t="shared" si="3"/>
        <v>0</v>
      </c>
      <c r="O24" s="8"/>
      <c r="P24" s="52"/>
      <c r="Q24" s="9">
        <f t="shared" si="0"/>
        <v>0</v>
      </c>
      <c r="R24" s="14"/>
      <c r="S24" s="15"/>
    </row>
    <row r="25" spans="1:19" x14ac:dyDescent="0.25">
      <c r="A25" s="5">
        <v>43677</v>
      </c>
      <c r="B25" s="6" t="s">
        <v>77</v>
      </c>
      <c r="C25" s="13"/>
      <c r="D25" s="95" t="s">
        <v>307</v>
      </c>
      <c r="E25" s="95" t="s">
        <v>308</v>
      </c>
      <c r="F25" s="98">
        <v>309000</v>
      </c>
      <c r="G25" s="62">
        <v>309000</v>
      </c>
      <c r="H25" s="9">
        <f t="shared" si="1"/>
        <v>0</v>
      </c>
      <c r="I25" s="99">
        <v>2.57</v>
      </c>
      <c r="J25" s="68">
        <v>2.57</v>
      </c>
      <c r="K25" s="7">
        <f t="shared" si="2"/>
        <v>0</v>
      </c>
      <c r="L25" s="99">
        <v>794130</v>
      </c>
      <c r="M25" s="68">
        <v>794130</v>
      </c>
      <c r="N25" s="22">
        <f t="shared" si="3"/>
        <v>0</v>
      </c>
      <c r="O25" s="8"/>
      <c r="P25" s="52"/>
      <c r="Q25" s="9">
        <f t="shared" si="0"/>
        <v>0</v>
      </c>
      <c r="R25" s="14"/>
      <c r="S25" s="15"/>
    </row>
    <row r="26" spans="1:19" x14ac:dyDescent="0.25">
      <c r="A26" s="5">
        <v>43677</v>
      </c>
      <c r="B26" s="6" t="s">
        <v>77</v>
      </c>
      <c r="C26" s="13"/>
      <c r="D26" s="95" t="s">
        <v>69</v>
      </c>
      <c r="E26" s="95" t="s">
        <v>289</v>
      </c>
      <c r="F26" s="98">
        <v>7989</v>
      </c>
      <c r="G26" s="62">
        <v>7989</v>
      </c>
      <c r="H26" s="9">
        <f t="shared" si="1"/>
        <v>0</v>
      </c>
      <c r="I26" s="99">
        <v>181.71717200000001</v>
      </c>
      <c r="J26" s="68">
        <f>IFERROR(VLOOKUP(E26,Sheet1!$B$2:$G$57,6,FALSE),VLOOKUP(D26,Sheet1!$C$2:$G$57,5,FALSE))</f>
        <v>181.02</v>
      </c>
      <c r="K26" s="7">
        <f t="shared" si="2"/>
        <v>0.6971719999999948</v>
      </c>
      <c r="L26" s="99">
        <v>1451738.48</v>
      </c>
      <c r="M26" s="68">
        <f>IFERROR(VLOOKUP(E26,Sheet1!$B$2:$H$57,7,FALSE),VLOOKUP(Recon!D26,Sheet1!$C$2:$H$57,6,FALSE))</f>
        <v>1446187.46</v>
      </c>
      <c r="N26" s="22">
        <f t="shared" si="3"/>
        <v>5551.0200000000186</v>
      </c>
      <c r="O26" s="8"/>
      <c r="P26" s="52"/>
      <c r="Q26" s="9">
        <f t="shared" si="0"/>
        <v>0</v>
      </c>
      <c r="R26" s="14"/>
      <c r="S26" s="15"/>
    </row>
    <row r="27" spans="1:19" x14ac:dyDescent="0.25">
      <c r="A27" s="5">
        <v>43677</v>
      </c>
      <c r="B27" s="6" t="s">
        <v>77</v>
      </c>
      <c r="C27" s="13"/>
      <c r="D27" s="95" t="s">
        <v>185</v>
      </c>
      <c r="E27" s="95" t="s">
        <v>293</v>
      </c>
      <c r="F27" s="98">
        <v>215693</v>
      </c>
      <c r="G27" s="62">
        <v>215693</v>
      </c>
      <c r="H27" s="9">
        <f t="shared" si="1"/>
        <v>0</v>
      </c>
      <c r="I27" s="99">
        <v>8.7100000000000009</v>
      </c>
      <c r="J27" s="68">
        <v>8.7100000000000009</v>
      </c>
      <c r="K27" s="7">
        <f t="shared" si="2"/>
        <v>0</v>
      </c>
      <c r="L27" s="99">
        <v>1878686.03</v>
      </c>
      <c r="M27">
        <v>1878686.03</v>
      </c>
      <c r="N27" s="22">
        <f t="shared" si="3"/>
        <v>0</v>
      </c>
      <c r="O27" s="8"/>
      <c r="P27" s="52"/>
      <c r="Q27" s="9">
        <f t="shared" si="0"/>
        <v>0</v>
      </c>
      <c r="R27" s="14"/>
      <c r="S27" s="15"/>
    </row>
    <row r="28" spans="1:19" x14ac:dyDescent="0.25">
      <c r="A28" s="5">
        <v>43677</v>
      </c>
      <c r="B28" s="6" t="s">
        <v>77</v>
      </c>
      <c r="C28" s="13"/>
      <c r="D28" s="95" t="s">
        <v>171</v>
      </c>
      <c r="E28" s="95" t="s">
        <v>67</v>
      </c>
      <c r="F28" s="98">
        <v>7083</v>
      </c>
      <c r="G28">
        <v>7083</v>
      </c>
      <c r="H28" s="9">
        <f t="shared" si="1"/>
        <v>0</v>
      </c>
      <c r="I28" s="99">
        <v>173.4</v>
      </c>
      <c r="J28" s="68">
        <f>IFERROR(VLOOKUP(E28,Sheet1!$B$2:$G$57,6,FALSE),VLOOKUP(D28,Sheet1!$C$2:$G$57,5,FALSE))</f>
        <v>173.4</v>
      </c>
      <c r="K28" s="7">
        <f t="shared" si="2"/>
        <v>0</v>
      </c>
      <c r="L28" s="99">
        <v>1228192.2</v>
      </c>
      <c r="M28" s="68">
        <f>IFERROR(VLOOKUP(E28,Sheet1!$B$2:$H$57,7,FALSE),VLOOKUP(Recon!D28,Sheet1!$C$2:$H$57,6,FALSE))</f>
        <v>1228192.2</v>
      </c>
      <c r="N28" s="22">
        <f t="shared" si="3"/>
        <v>0</v>
      </c>
      <c r="O28" s="8"/>
      <c r="P28" s="52"/>
      <c r="Q28" s="9">
        <f t="shared" si="0"/>
        <v>0</v>
      </c>
      <c r="R28" s="14"/>
      <c r="S28" s="15"/>
    </row>
    <row r="29" spans="1:19" x14ac:dyDescent="0.25">
      <c r="A29" s="5">
        <v>43677</v>
      </c>
      <c r="B29" s="6" t="s">
        <v>77</v>
      </c>
      <c r="C29" s="13"/>
      <c r="D29" s="95" t="s">
        <v>164</v>
      </c>
      <c r="E29" s="95" t="s">
        <v>292</v>
      </c>
      <c r="F29" s="98">
        <v>132379</v>
      </c>
      <c r="G29" s="62">
        <v>132379</v>
      </c>
      <c r="H29" s="9">
        <f t="shared" si="1"/>
        <v>0</v>
      </c>
      <c r="I29" s="99">
        <v>4.57</v>
      </c>
      <c r="J29" s="68">
        <f>IFERROR(VLOOKUP(E29,Sheet1!$B$2:$G$57,6,FALSE),VLOOKUP(D29,Sheet1!$C$2:$G$57,5,FALSE))</f>
        <v>4.57</v>
      </c>
      <c r="K29" s="7">
        <f t="shared" si="2"/>
        <v>0</v>
      </c>
      <c r="L29" s="99">
        <v>604972.03</v>
      </c>
      <c r="M29" s="68">
        <f>IFERROR(VLOOKUP(E29,Sheet1!$B$2:$H$57,7,FALSE),VLOOKUP(Recon!D29,Sheet1!$C$2:$H$57,6,FALSE))</f>
        <v>257366.56</v>
      </c>
      <c r="N29" s="22">
        <f t="shared" si="3"/>
        <v>347605.47000000003</v>
      </c>
      <c r="O29" s="8"/>
      <c r="P29" s="52"/>
      <c r="Q29" s="9">
        <f t="shared" si="0"/>
        <v>0</v>
      </c>
      <c r="R29" s="14"/>
      <c r="S29" s="15"/>
    </row>
    <row r="30" spans="1:19" ht="26.4" x14ac:dyDescent="0.25">
      <c r="A30" s="5">
        <v>43677</v>
      </c>
      <c r="B30" s="6" t="s">
        <v>77</v>
      </c>
      <c r="C30" s="13"/>
      <c r="D30" s="95" t="s">
        <v>151</v>
      </c>
      <c r="E30" s="95" t="s">
        <v>294</v>
      </c>
      <c r="F30" s="98">
        <v>8487</v>
      </c>
      <c r="G30">
        <v>8487</v>
      </c>
      <c r="H30" s="9">
        <f t="shared" si="1"/>
        <v>0</v>
      </c>
      <c r="I30" s="99">
        <v>344.74747500000001</v>
      </c>
      <c r="J30" s="68">
        <v>343.43</v>
      </c>
      <c r="K30" s="7">
        <f t="shared" si="2"/>
        <v>1.3174750000000017</v>
      </c>
      <c r="L30" s="99">
        <v>2925871.82</v>
      </c>
      <c r="M30">
        <v>2914684.14</v>
      </c>
      <c r="N30" s="22">
        <f t="shared" si="3"/>
        <v>11187.679999999702</v>
      </c>
      <c r="O30" s="8"/>
      <c r="P30" s="52"/>
      <c r="Q30" s="9">
        <f t="shared" si="0"/>
        <v>0</v>
      </c>
      <c r="R30" s="41" t="s">
        <v>47</v>
      </c>
      <c r="S30" s="15"/>
    </row>
    <row r="31" spans="1:19" x14ac:dyDescent="0.25">
      <c r="A31" s="5">
        <v>43677</v>
      </c>
      <c r="B31" s="6" t="s">
        <v>77</v>
      </c>
      <c r="C31" s="13"/>
      <c r="D31" s="95" t="s">
        <v>70</v>
      </c>
      <c r="E31" s="95" t="s">
        <v>71</v>
      </c>
      <c r="F31" s="98">
        <v>27165</v>
      </c>
      <c r="G31">
        <v>27165</v>
      </c>
      <c r="H31" s="9">
        <f t="shared" si="1"/>
        <v>0</v>
      </c>
      <c r="I31" s="99">
        <v>75.3</v>
      </c>
      <c r="J31" s="68">
        <f>IFERROR(VLOOKUP(E31,Sheet1!$B$2:$G$57,6,FALSE),VLOOKUP(D31,Sheet1!$C$2:$G$57,5,FALSE))</f>
        <v>75.3</v>
      </c>
      <c r="K31" s="7">
        <f t="shared" si="2"/>
        <v>0</v>
      </c>
      <c r="L31" s="99">
        <v>2045524.5</v>
      </c>
      <c r="M31" s="68">
        <f>IFERROR(VLOOKUP(E31,Sheet1!$B$2:$H$57,7,FALSE),VLOOKUP(Recon!D31,Sheet1!$C$2:$H$57,6,FALSE))</f>
        <v>2045524.5</v>
      </c>
      <c r="N31" s="22">
        <f t="shared" si="3"/>
        <v>0</v>
      </c>
      <c r="O31" s="8"/>
      <c r="P31" s="52"/>
      <c r="Q31" s="9">
        <f t="shared" si="0"/>
        <v>0</v>
      </c>
      <c r="R31" s="14"/>
      <c r="S31" s="15"/>
    </row>
    <row r="32" spans="1:19" x14ac:dyDescent="0.25">
      <c r="A32" s="5">
        <v>43677</v>
      </c>
      <c r="B32" s="6" t="s">
        <v>77</v>
      </c>
      <c r="C32" s="13"/>
      <c r="D32" s="95" t="s">
        <v>197</v>
      </c>
      <c r="E32" s="95" t="s">
        <v>295</v>
      </c>
      <c r="F32" s="98">
        <v>21516</v>
      </c>
      <c r="G32" s="62">
        <v>21516</v>
      </c>
      <c r="H32" s="9">
        <f t="shared" si="1"/>
        <v>0</v>
      </c>
      <c r="I32" s="99">
        <v>71.34</v>
      </c>
      <c r="J32" s="68">
        <v>71.34</v>
      </c>
      <c r="K32" s="7">
        <f t="shared" si="2"/>
        <v>0</v>
      </c>
      <c r="L32" s="99">
        <v>1534951.44</v>
      </c>
      <c r="M32">
        <v>1534951.44</v>
      </c>
      <c r="N32" s="22">
        <f t="shared" si="3"/>
        <v>0</v>
      </c>
      <c r="O32" s="8"/>
      <c r="P32" s="52"/>
      <c r="Q32" s="9">
        <f t="shared" si="0"/>
        <v>0</v>
      </c>
      <c r="R32" s="14"/>
      <c r="S32" s="15"/>
    </row>
    <row r="33" spans="1:19" x14ac:dyDescent="0.25">
      <c r="A33" s="5">
        <v>43677</v>
      </c>
      <c r="B33" s="6" t="s">
        <v>77</v>
      </c>
      <c r="C33" s="13"/>
      <c r="D33" s="95" t="s">
        <v>167</v>
      </c>
      <c r="E33" s="95" t="s">
        <v>168</v>
      </c>
      <c r="F33" s="98">
        <v>10.96</v>
      </c>
      <c r="G33">
        <v>10.96</v>
      </c>
      <c r="H33" s="9">
        <f t="shared" si="1"/>
        <v>0</v>
      </c>
      <c r="I33" s="99">
        <v>0.68925000000000003</v>
      </c>
      <c r="J33" s="68">
        <f>IFERROR(VLOOKUP(E33,Sheet1!$B$2:$G$57,6,FALSE),VLOOKUP(D33,Sheet1!$C$2:$G$57,5,FALSE))</f>
        <v>0.68</v>
      </c>
      <c r="K33" s="7">
        <f t="shared" si="2"/>
        <v>9.2499999999999805E-3</v>
      </c>
      <c r="L33" s="99">
        <v>7.55</v>
      </c>
      <c r="M33" s="68">
        <f>IFERROR(VLOOKUP(E33,Sheet1!$B$2:$H$57,7,FALSE),VLOOKUP(Recon!D33,Sheet1!$C$2:$H$57,6,FALSE))</f>
        <v>7.5</v>
      </c>
      <c r="N33" s="22">
        <f t="shared" si="3"/>
        <v>4.9999999999999822E-2</v>
      </c>
      <c r="O33" s="8"/>
      <c r="P33" s="52"/>
      <c r="Q33" s="9">
        <f t="shared" si="0"/>
        <v>0</v>
      </c>
      <c r="R33" s="14"/>
      <c r="S33" s="15"/>
    </row>
    <row r="34" spans="1:19" x14ac:dyDescent="0.25">
      <c r="A34" s="5">
        <v>43677</v>
      </c>
      <c r="B34" s="6" t="s">
        <v>77</v>
      </c>
      <c r="C34" s="13"/>
      <c r="D34" s="95" t="s">
        <v>208</v>
      </c>
      <c r="E34" s="95" t="s">
        <v>298</v>
      </c>
      <c r="F34" s="98">
        <v>53325</v>
      </c>
      <c r="G34" s="62">
        <v>53325</v>
      </c>
      <c r="H34" s="9">
        <f t="shared" si="1"/>
        <v>0</v>
      </c>
      <c r="I34" s="99">
        <v>56.86</v>
      </c>
      <c r="J34" s="68">
        <v>56.86</v>
      </c>
      <c r="K34" s="7">
        <f t="shared" si="2"/>
        <v>0</v>
      </c>
      <c r="L34" s="99">
        <v>3032059.5</v>
      </c>
      <c r="M34">
        <v>3032059.5</v>
      </c>
      <c r="N34" s="22">
        <f t="shared" si="3"/>
        <v>0</v>
      </c>
      <c r="O34" s="8"/>
      <c r="P34" s="52"/>
      <c r="Q34" s="9">
        <f t="shared" si="0"/>
        <v>0</v>
      </c>
      <c r="R34" s="14"/>
      <c r="S34" s="15"/>
    </row>
    <row r="35" spans="1:19" ht="26.4" x14ac:dyDescent="0.25">
      <c r="A35" s="5">
        <v>43677</v>
      </c>
      <c r="B35" s="6" t="s">
        <v>77</v>
      </c>
      <c r="C35" s="13"/>
      <c r="D35" s="95" t="s">
        <v>164</v>
      </c>
      <c r="E35" s="95" t="s">
        <v>316</v>
      </c>
      <c r="F35" s="98">
        <v>56292</v>
      </c>
      <c r="G35" s="62">
        <v>56292</v>
      </c>
      <c r="H35" s="9">
        <f t="shared" si="1"/>
        <v>0</v>
      </c>
      <c r="I35" s="99">
        <v>4.5920120000000004</v>
      </c>
      <c r="J35" s="68">
        <f>IFERROR(VLOOKUP(E35,Sheet1!$B$2:$G$57,6,FALSE),VLOOKUP(D35,Sheet1!$C$2:$G$57,5,FALSE))</f>
        <v>4.57</v>
      </c>
      <c r="K35" s="7">
        <f t="shared" si="2"/>
        <v>2.2012000000000143E-2</v>
      </c>
      <c r="L35" s="99">
        <v>258493.52</v>
      </c>
      <c r="M35" s="68">
        <f>IFERROR(VLOOKUP(E35,Sheet1!$B$2:$H$57,7,FALSE),VLOOKUP(Recon!D35,Sheet1!$C$2:$H$57,6,FALSE))</f>
        <v>257366.56</v>
      </c>
      <c r="N35" s="22">
        <f t="shared" si="3"/>
        <v>1126.9599999999919</v>
      </c>
      <c r="O35" s="8"/>
      <c r="P35" s="52"/>
      <c r="Q35" s="9">
        <f t="shared" si="0"/>
        <v>0</v>
      </c>
      <c r="R35" s="41" t="s">
        <v>47</v>
      </c>
      <c r="S35" s="15"/>
    </row>
    <row r="36" spans="1:19" x14ac:dyDescent="0.25">
      <c r="A36" s="5">
        <v>43677</v>
      </c>
      <c r="B36" s="6" t="s">
        <v>77</v>
      </c>
      <c r="C36" s="13"/>
      <c r="D36" s="95" t="s">
        <v>176</v>
      </c>
      <c r="E36" s="95" t="s">
        <v>177</v>
      </c>
      <c r="F36" s="98">
        <v>29538</v>
      </c>
      <c r="G36">
        <v>29538</v>
      </c>
      <c r="H36" s="9">
        <f t="shared" si="1"/>
        <v>0</v>
      </c>
      <c r="I36" s="99">
        <v>93.124756000000005</v>
      </c>
      <c r="J36" s="68">
        <f>IFERROR(VLOOKUP(E36,Sheet1!$B$2:$G$57,6,FALSE),VLOOKUP(D36,Sheet1!$C$2:$G$57,5,FALSE))</f>
        <v>92.62</v>
      </c>
      <c r="K36" s="7">
        <f t="shared" si="2"/>
        <v>0.50475600000000043</v>
      </c>
      <c r="L36" s="99">
        <v>2750719.06</v>
      </c>
      <c r="M36" s="68">
        <f>IFERROR(VLOOKUP(E36,Sheet1!$B$2:$H$57,7,FALSE),VLOOKUP(Recon!D36,Sheet1!$C$2:$H$57,6,FALSE))</f>
        <v>2735896.28</v>
      </c>
      <c r="N36" s="22">
        <f t="shared" si="3"/>
        <v>14822.780000000261</v>
      </c>
      <c r="O36" s="8"/>
      <c r="P36" s="52"/>
      <c r="Q36" s="9">
        <f t="shared" si="0"/>
        <v>0</v>
      </c>
      <c r="R36" s="14"/>
      <c r="S36" s="15"/>
    </row>
    <row r="37" spans="1:19" x14ac:dyDescent="0.25">
      <c r="A37" s="5">
        <v>43677</v>
      </c>
      <c r="B37" s="6" t="s">
        <v>77</v>
      </c>
      <c r="C37" s="13"/>
      <c r="D37" s="95" t="s">
        <v>304</v>
      </c>
      <c r="E37" s="95" t="s">
        <v>305</v>
      </c>
      <c r="F37" s="98">
        <v>514932</v>
      </c>
      <c r="G37" s="62">
        <v>514932</v>
      </c>
      <c r="H37" s="9">
        <f t="shared" si="1"/>
        <v>0</v>
      </c>
      <c r="I37" s="99">
        <v>2.1642459999999999</v>
      </c>
      <c r="J37" s="68">
        <f>IFERROR(VLOOKUP(E37,Sheet1!$B$2:$G$57,6,FALSE),VLOOKUP(D37,Sheet1!$C$2:$G$57,5,FALSE))</f>
        <v>2.15</v>
      </c>
      <c r="K37" s="7">
        <f t="shared" si="2"/>
        <v>1.4245999999999981E-2</v>
      </c>
      <c r="L37" s="99">
        <v>1114439.29</v>
      </c>
      <c r="M37" s="68">
        <f>IFERROR(VLOOKUP(E37,Sheet1!$B$2:$H$57,7,FALSE),VLOOKUP(Recon!D37,Sheet1!$C$2:$H$57,6,FALSE))</f>
        <v>1106597.1100000001</v>
      </c>
      <c r="N37" s="22">
        <f t="shared" si="3"/>
        <v>7842.1799999999348</v>
      </c>
      <c r="O37" s="8"/>
      <c r="P37" s="52"/>
      <c r="Q37" s="9">
        <f t="shared" si="0"/>
        <v>0</v>
      </c>
      <c r="R37" s="14"/>
      <c r="S37" s="15"/>
    </row>
    <row r="38" spans="1:19" x14ac:dyDescent="0.25">
      <c r="A38" s="5">
        <v>43677</v>
      </c>
      <c r="B38" s="6" t="s">
        <v>77</v>
      </c>
      <c r="C38" s="13"/>
      <c r="D38" s="95" t="s">
        <v>196</v>
      </c>
      <c r="E38" s="95" t="s">
        <v>144</v>
      </c>
      <c r="F38" s="98">
        <v>37061</v>
      </c>
      <c r="G38" s="62">
        <v>37061</v>
      </c>
      <c r="H38" s="9">
        <f t="shared" si="1"/>
        <v>0</v>
      </c>
      <c r="I38" s="99">
        <v>76.930000000000007</v>
      </c>
      <c r="J38" s="68">
        <f>IFERROR(VLOOKUP(E38,Sheet1!$B$2:$G$57,6,FALSE),VLOOKUP(D38,Sheet1!$C$2:$G$57,5,FALSE))</f>
        <v>76.930000000000007</v>
      </c>
      <c r="K38" s="7">
        <f t="shared" si="2"/>
        <v>0</v>
      </c>
      <c r="L38" s="99">
        <v>2851102.73</v>
      </c>
      <c r="M38" s="68">
        <f>IFERROR(VLOOKUP(E38,Sheet1!$B$2:$H$57,7,FALSE),VLOOKUP(Recon!D38,Sheet1!$C$2:$H$57,6,FALSE))</f>
        <v>2851102.73</v>
      </c>
      <c r="N38" s="22">
        <f t="shared" si="3"/>
        <v>0</v>
      </c>
      <c r="O38" s="8"/>
      <c r="P38" s="52"/>
      <c r="Q38" s="9">
        <f t="shared" si="0"/>
        <v>0</v>
      </c>
      <c r="R38" s="14"/>
      <c r="S38" s="15"/>
    </row>
    <row r="39" spans="1:19" x14ac:dyDescent="0.25">
      <c r="A39" s="5">
        <v>43677</v>
      </c>
      <c r="B39" s="6" t="s">
        <v>77</v>
      </c>
      <c r="C39" s="13"/>
      <c r="D39" s="95" t="s">
        <v>309</v>
      </c>
      <c r="E39" s="95" t="s">
        <v>310</v>
      </c>
      <c r="F39" s="98">
        <v>13484</v>
      </c>
      <c r="G39" s="62">
        <v>13484</v>
      </c>
      <c r="H39" s="9">
        <f t="shared" si="1"/>
        <v>0</v>
      </c>
      <c r="I39" s="99">
        <v>102.922674</v>
      </c>
      <c r="J39" s="68">
        <f>IFERROR(VLOOKUP(E39,Sheet1!$B$2:$G$57,6,FALSE),VLOOKUP(D39,Sheet1!$C$2:$G$57,5,FALSE))</f>
        <v>102.37</v>
      </c>
      <c r="K39" s="7">
        <f t="shared" si="2"/>
        <v>0.55267399999999611</v>
      </c>
      <c r="L39" s="99">
        <v>1387809.34</v>
      </c>
      <c r="M39" s="68">
        <f>IFERROR(VLOOKUP(E39,Sheet1!$B$2:$H$57,7,FALSE),VLOOKUP(Recon!D39,Sheet1!$C$2:$H$57,6,FALSE))</f>
        <v>1380330.87</v>
      </c>
      <c r="N39" s="22">
        <f t="shared" si="3"/>
        <v>7478.4699999999721</v>
      </c>
      <c r="O39" s="8"/>
      <c r="P39" s="52"/>
      <c r="Q39" s="9">
        <f t="shared" si="0"/>
        <v>0</v>
      </c>
      <c r="R39" s="14"/>
      <c r="S39" s="15"/>
    </row>
    <row r="40" spans="1:19" x14ac:dyDescent="0.25">
      <c r="A40" s="5">
        <v>43677</v>
      </c>
      <c r="B40" s="6" t="s">
        <v>77</v>
      </c>
      <c r="C40" s="13"/>
      <c r="D40" s="95" t="s">
        <v>175</v>
      </c>
      <c r="E40" s="95" t="s">
        <v>291</v>
      </c>
      <c r="F40" s="98">
        <v>15763</v>
      </c>
      <c r="G40" s="62">
        <v>15763</v>
      </c>
      <c r="H40" s="9">
        <f t="shared" si="1"/>
        <v>0</v>
      </c>
      <c r="I40" s="99">
        <v>153.649168</v>
      </c>
      <c r="J40" s="68">
        <v>152.82</v>
      </c>
      <c r="K40" s="7">
        <f t="shared" si="2"/>
        <v>0.8291680000000099</v>
      </c>
      <c r="L40" s="99">
        <v>2421971.83</v>
      </c>
      <c r="M40">
        <v>2408920.58</v>
      </c>
      <c r="N40" s="22">
        <f t="shared" si="3"/>
        <v>13051.25</v>
      </c>
      <c r="O40" s="8"/>
      <c r="P40" s="52"/>
      <c r="Q40" s="9">
        <f t="shared" si="0"/>
        <v>0</v>
      </c>
      <c r="R40" s="14"/>
      <c r="S40" s="15"/>
    </row>
    <row r="41" spans="1:19" ht="26.4" x14ac:dyDescent="0.25">
      <c r="A41" s="5">
        <v>43677</v>
      </c>
      <c r="B41" s="6" t="s">
        <v>77</v>
      </c>
      <c r="C41" s="13"/>
      <c r="D41" s="95" t="s">
        <v>61</v>
      </c>
      <c r="E41" s="95" t="s">
        <v>206</v>
      </c>
      <c r="F41" s="98">
        <v>105988</v>
      </c>
      <c r="G41">
        <v>105988</v>
      </c>
      <c r="H41" s="9">
        <f t="shared" si="1"/>
        <v>0</v>
      </c>
      <c r="I41" s="99">
        <v>18.950064000000001</v>
      </c>
      <c r="J41" s="68">
        <f>IFERROR(VLOOKUP(E41,Sheet1!$B$2:$G$57,6,FALSE),VLOOKUP(D41,Sheet1!$C$2:$G$57,5,FALSE))</f>
        <v>18.850000000000001</v>
      </c>
      <c r="K41" s="7">
        <f t="shared" si="2"/>
        <v>0.10006399999999971</v>
      </c>
      <c r="L41" s="99">
        <v>2008479.39</v>
      </c>
      <c r="M41" s="68">
        <f>IFERROR(VLOOKUP(E41,Sheet1!$B$2:$H$57,7,FALSE),VLOOKUP(Recon!D41,Sheet1!$C$2:$H$57,6,FALSE))</f>
        <v>1997656.31</v>
      </c>
      <c r="N41" s="22">
        <f t="shared" si="3"/>
        <v>10823.079999999842</v>
      </c>
      <c r="O41" s="8"/>
      <c r="P41" s="52"/>
      <c r="Q41" s="9">
        <f t="shared" si="0"/>
        <v>0</v>
      </c>
      <c r="R41" s="41" t="s">
        <v>47</v>
      </c>
      <c r="S41" s="15"/>
    </row>
    <row r="42" spans="1:19" x14ac:dyDescent="0.25">
      <c r="A42" s="5">
        <v>43677</v>
      </c>
      <c r="B42" s="6" t="s">
        <v>77</v>
      </c>
      <c r="C42" s="13"/>
      <c r="D42" s="95" t="s">
        <v>66</v>
      </c>
      <c r="E42" s="95" t="s">
        <v>182</v>
      </c>
      <c r="F42" s="98">
        <v>25300</v>
      </c>
      <c r="G42">
        <v>25300</v>
      </c>
      <c r="H42" s="9">
        <f t="shared" si="1"/>
        <v>0</v>
      </c>
      <c r="I42" s="99">
        <v>23.435413</v>
      </c>
      <c r="J42" s="68">
        <f>IFERROR(VLOOKUP(E42,Sheet1!$B$2:$G$57,6,FALSE),VLOOKUP(D42,Sheet1!$C$2:$G$57,5,FALSE))</f>
        <v>23.4</v>
      </c>
      <c r="K42" s="7">
        <f t="shared" si="2"/>
        <v>3.5413000000001915E-2</v>
      </c>
      <c r="L42" s="99">
        <v>592915.96</v>
      </c>
      <c r="M42" s="68">
        <f>IFERROR(VLOOKUP(E42,Sheet1!$B$2:$H$57,7,FALSE),VLOOKUP(Recon!D42,Sheet1!$C$2:$H$57,6,FALSE))</f>
        <v>592016.28</v>
      </c>
      <c r="N42" s="22">
        <f t="shared" si="3"/>
        <v>899.67999999993481</v>
      </c>
      <c r="O42" s="8"/>
      <c r="P42" s="52"/>
      <c r="Q42" s="9">
        <f t="shared" si="0"/>
        <v>0</v>
      </c>
      <c r="R42" s="14"/>
      <c r="S42" s="15"/>
    </row>
    <row r="43" spans="1:19" x14ac:dyDescent="0.25">
      <c r="A43" s="5">
        <v>43677</v>
      </c>
      <c r="B43" s="6" t="s">
        <v>77</v>
      </c>
      <c r="C43" s="13"/>
      <c r="D43" s="95" t="s">
        <v>152</v>
      </c>
      <c r="E43" s="95" t="s">
        <v>153</v>
      </c>
      <c r="F43" s="98">
        <v>82823</v>
      </c>
      <c r="G43" s="62">
        <v>82823</v>
      </c>
      <c r="H43" s="9">
        <f t="shared" si="1"/>
        <v>0</v>
      </c>
      <c r="I43" s="99">
        <v>12.199728</v>
      </c>
      <c r="J43" s="68">
        <f>IFERROR(VLOOKUP(E43,Sheet1!$B$2:$G$57,6,FALSE),VLOOKUP(D43,Sheet1!$C$2:$G$57,5,FALSE))</f>
        <v>12.11</v>
      </c>
      <c r="K43" s="7">
        <f t="shared" si="2"/>
        <v>8.9728000000000918E-2</v>
      </c>
      <c r="L43" s="99">
        <v>1010418.09</v>
      </c>
      <c r="M43" s="68">
        <f>IFERROR(VLOOKUP(E43,Sheet1!$B$2:$H$57,7,FALSE),VLOOKUP(Recon!D43,Sheet1!$C$2:$H$57,6,FALSE))</f>
        <v>1003307.88</v>
      </c>
      <c r="N43" s="22">
        <f t="shared" si="3"/>
        <v>7110.2099999999627</v>
      </c>
      <c r="O43" s="8"/>
      <c r="P43" s="52"/>
      <c r="Q43" s="9">
        <f t="shared" si="0"/>
        <v>0</v>
      </c>
      <c r="R43" s="14"/>
      <c r="S43" s="15"/>
    </row>
    <row r="44" spans="1:19" x14ac:dyDescent="0.25">
      <c r="A44" s="5">
        <v>43677</v>
      </c>
      <c r="B44" s="6" t="s">
        <v>77</v>
      </c>
      <c r="C44" s="13"/>
      <c r="D44" s="95" t="s">
        <v>154</v>
      </c>
      <c r="E44" s="95" t="s">
        <v>155</v>
      </c>
      <c r="F44" s="98">
        <v>63170</v>
      </c>
      <c r="G44">
        <v>63170</v>
      </c>
      <c r="H44" s="9">
        <f t="shared" si="1"/>
        <v>0</v>
      </c>
      <c r="I44" s="99">
        <v>22.76</v>
      </c>
      <c r="J44" s="68">
        <v>22.76</v>
      </c>
      <c r="K44" s="7">
        <f t="shared" si="2"/>
        <v>0</v>
      </c>
      <c r="L44" s="99">
        <v>1437749.2</v>
      </c>
      <c r="M44">
        <v>1437749.2</v>
      </c>
      <c r="N44" s="22">
        <f t="shared" si="3"/>
        <v>0</v>
      </c>
      <c r="O44" s="8"/>
      <c r="P44" s="52"/>
      <c r="Q44" s="9">
        <f t="shared" si="0"/>
        <v>0</v>
      </c>
      <c r="R44" s="14"/>
      <c r="S44" s="15"/>
    </row>
    <row r="45" spans="1:19" x14ac:dyDescent="0.25">
      <c r="A45" s="5">
        <v>43677</v>
      </c>
      <c r="B45" s="6" t="s">
        <v>77</v>
      </c>
      <c r="C45" s="13"/>
      <c r="D45" s="95" t="s">
        <v>163</v>
      </c>
      <c r="E45" s="95" t="s">
        <v>140</v>
      </c>
      <c r="F45" s="98">
        <v>29302</v>
      </c>
      <c r="G45">
        <v>29302</v>
      </c>
      <c r="H45" s="9">
        <f t="shared" si="1"/>
        <v>0</v>
      </c>
      <c r="I45" s="99">
        <v>70.150000000000006</v>
      </c>
      <c r="J45" s="68">
        <f>IFERROR(VLOOKUP(E45,Sheet1!$B$2:$G$57,6,FALSE),VLOOKUP(D45,Sheet1!$C$2:$G$57,5,FALSE))</f>
        <v>70.150000000000006</v>
      </c>
      <c r="K45" s="7">
        <f t="shared" si="2"/>
        <v>0</v>
      </c>
      <c r="L45" s="99">
        <v>2055535.3</v>
      </c>
      <c r="M45" s="68">
        <f>IFERROR(VLOOKUP(E45,Sheet1!$B$2:$H$57,7,FALSE),VLOOKUP(Recon!D45,Sheet1!$C$2:$H$57,6,FALSE))</f>
        <v>2055535.3</v>
      </c>
      <c r="N45" s="22">
        <f t="shared" si="3"/>
        <v>0</v>
      </c>
      <c r="O45" s="8"/>
      <c r="P45" s="52"/>
      <c r="Q45" s="9">
        <f t="shared" si="0"/>
        <v>0</v>
      </c>
      <c r="R45" s="14"/>
      <c r="S45" s="15"/>
    </row>
    <row r="46" spans="1:19" x14ac:dyDescent="0.25">
      <c r="A46" s="5">
        <v>43677</v>
      </c>
      <c r="B46" s="6" t="s">
        <v>77</v>
      </c>
      <c r="C46" s="13"/>
      <c r="D46" s="95" t="s">
        <v>147</v>
      </c>
      <c r="E46" s="95" t="s">
        <v>148</v>
      </c>
      <c r="F46" s="98">
        <v>41898</v>
      </c>
      <c r="G46" s="62">
        <v>41898</v>
      </c>
      <c r="H46" s="9">
        <f t="shared" si="1"/>
        <v>0</v>
      </c>
      <c r="I46" s="99">
        <v>42.63</v>
      </c>
      <c r="J46" s="68">
        <f>IFERROR(VLOOKUP(E46,Sheet1!$B$2:$G$57,6,FALSE),VLOOKUP(D46,Sheet1!$C$2:$G$57,5,FALSE))</f>
        <v>42.68</v>
      </c>
      <c r="K46" s="7">
        <f t="shared" si="2"/>
        <v>-4.9999999999997158E-2</v>
      </c>
      <c r="L46" s="99">
        <v>1786111.74</v>
      </c>
      <c r="M46" s="68">
        <f>IFERROR(VLOOKUP(E46,Sheet1!$B$2:$H$57,7,FALSE),VLOOKUP(Recon!D46,Sheet1!$C$2:$H$57,6,FALSE))</f>
        <v>434263.97</v>
      </c>
      <c r="N46" s="22">
        <f t="shared" si="3"/>
        <v>1351847.77</v>
      </c>
      <c r="O46" s="8"/>
      <c r="P46" s="52"/>
      <c r="Q46" s="9">
        <f t="shared" si="0"/>
        <v>0</v>
      </c>
      <c r="R46" s="14"/>
      <c r="S46" s="15"/>
    </row>
    <row r="47" spans="1:19" x14ac:dyDescent="0.25">
      <c r="A47" s="5">
        <v>43677</v>
      </c>
      <c r="B47" s="6" t="s">
        <v>77</v>
      </c>
      <c r="C47" s="13"/>
      <c r="D47" s="95" t="s">
        <v>188</v>
      </c>
      <c r="E47" s="95" t="s">
        <v>189</v>
      </c>
      <c r="F47" s="98">
        <v>4.16</v>
      </c>
      <c r="G47">
        <v>4.16</v>
      </c>
      <c r="H47" s="9">
        <f t="shared" si="1"/>
        <v>0</v>
      </c>
      <c r="I47" s="99">
        <v>1.22445</v>
      </c>
      <c r="J47" s="68">
        <v>1.22</v>
      </c>
      <c r="K47" s="7">
        <f t="shared" si="2"/>
        <v>4.450000000000065E-3</v>
      </c>
      <c r="L47" s="99">
        <v>5.09</v>
      </c>
      <c r="M47">
        <v>5.0599999999999996</v>
      </c>
      <c r="N47" s="22">
        <f t="shared" si="3"/>
        <v>3.0000000000000249E-2</v>
      </c>
      <c r="O47" s="8"/>
      <c r="P47" s="52"/>
      <c r="Q47" s="9">
        <f t="shared" si="0"/>
        <v>0</v>
      </c>
      <c r="R47" s="14"/>
      <c r="S47" s="15"/>
    </row>
    <row r="48" spans="1:19" x14ac:dyDescent="0.25">
      <c r="A48" s="5">
        <v>43677</v>
      </c>
      <c r="B48" s="6" t="s">
        <v>77</v>
      </c>
      <c r="C48" s="13"/>
      <c r="D48" s="95" t="s">
        <v>311</v>
      </c>
      <c r="E48" s="95" t="s">
        <v>312</v>
      </c>
      <c r="F48" s="98">
        <v>127466</v>
      </c>
      <c r="G48">
        <v>127466</v>
      </c>
      <c r="H48" s="9">
        <f t="shared" si="1"/>
        <v>0</v>
      </c>
      <c r="I48" s="99">
        <v>10.667411</v>
      </c>
      <c r="J48" s="68">
        <f>IFERROR(VLOOKUP(E48,Sheet1!$B$2:$G$57,6,FALSE),VLOOKUP(D48,Sheet1!$C$2:$G$57,5,FALSE))</f>
        <v>10.59</v>
      </c>
      <c r="K48" s="7">
        <f t="shared" si="2"/>
        <v>7.7410999999999675E-2</v>
      </c>
      <c r="L48" s="99">
        <v>1359732.22</v>
      </c>
      <c r="M48" s="68">
        <f>IFERROR(VLOOKUP(E48,Sheet1!$B$2:$H$57,7,FALSE),VLOOKUP(Recon!D48,Sheet1!$C$2:$H$57,6,FALSE))</f>
        <v>1350015.15</v>
      </c>
      <c r="N48" s="22">
        <f t="shared" si="3"/>
        <v>9717.0700000000652</v>
      </c>
      <c r="O48" s="8"/>
      <c r="P48" s="52"/>
      <c r="Q48" s="9">
        <f t="shared" si="0"/>
        <v>0</v>
      </c>
      <c r="R48" s="14"/>
      <c r="S48" s="15"/>
    </row>
    <row r="49" spans="1:19" x14ac:dyDescent="0.25">
      <c r="A49" s="5">
        <v>43677</v>
      </c>
      <c r="B49" s="6" t="s">
        <v>77</v>
      </c>
      <c r="C49" s="13"/>
      <c r="D49" s="95" t="s">
        <v>202</v>
      </c>
      <c r="E49" s="95" t="s">
        <v>203</v>
      </c>
      <c r="F49" s="98">
        <v>30900</v>
      </c>
      <c r="G49" s="62">
        <v>30900</v>
      </c>
      <c r="H49" s="9">
        <f t="shared" si="1"/>
        <v>0</v>
      </c>
      <c r="I49" s="99">
        <v>33.110753000000003</v>
      </c>
      <c r="J49" s="68">
        <v>33.06</v>
      </c>
      <c r="K49" s="7">
        <f t="shared" si="2"/>
        <v>5.075300000000027E-2</v>
      </c>
      <c r="L49" s="99">
        <v>1023122.27</v>
      </c>
      <c r="M49">
        <v>1021569.8</v>
      </c>
      <c r="N49" s="22">
        <f t="shared" si="3"/>
        <v>1552.4699999999721</v>
      </c>
      <c r="O49" s="8"/>
      <c r="P49" s="52"/>
      <c r="Q49" s="9">
        <f t="shared" si="0"/>
        <v>0</v>
      </c>
      <c r="R49" s="14"/>
      <c r="S49" s="15"/>
    </row>
    <row r="50" spans="1:19" x14ac:dyDescent="0.25">
      <c r="A50" s="5">
        <v>43677</v>
      </c>
      <c r="B50" s="6" t="s">
        <v>77</v>
      </c>
      <c r="C50" s="13"/>
      <c r="D50" s="95" t="s">
        <v>186</v>
      </c>
      <c r="E50" s="95" t="s">
        <v>60</v>
      </c>
      <c r="F50" s="98">
        <v>45580</v>
      </c>
      <c r="G50" s="62">
        <v>45580</v>
      </c>
      <c r="H50" s="9">
        <f t="shared" si="1"/>
        <v>0</v>
      </c>
      <c r="I50" s="99">
        <v>54.53</v>
      </c>
      <c r="J50" s="68">
        <f>IFERROR(VLOOKUP(E50,Sheet1!$B$2:$G$57,6,FALSE),VLOOKUP(D50,Sheet1!$C$2:$G$57,5,FALSE))</f>
        <v>54.53</v>
      </c>
      <c r="K50" s="7">
        <f t="shared" si="2"/>
        <v>0</v>
      </c>
      <c r="L50" s="99">
        <v>2485477.4</v>
      </c>
      <c r="M50" s="68">
        <f>IFERROR(VLOOKUP(E50,Sheet1!$B$2:$H$57,7,FALSE),VLOOKUP(Recon!D50,Sheet1!$C$2:$H$57,6,FALSE))</f>
        <v>2485477.4</v>
      </c>
      <c r="N50" s="22">
        <f t="shared" si="3"/>
        <v>0</v>
      </c>
      <c r="O50" s="8"/>
      <c r="P50" s="52"/>
      <c r="Q50" s="9">
        <f t="shared" si="0"/>
        <v>0</v>
      </c>
      <c r="R50" s="14"/>
      <c r="S50" s="15"/>
    </row>
    <row r="51" spans="1:19" x14ac:dyDescent="0.25">
      <c r="A51" s="5">
        <v>43677</v>
      </c>
      <c r="B51" s="6" t="s">
        <v>77</v>
      </c>
      <c r="C51" s="13"/>
      <c r="D51" s="95" t="s">
        <v>65</v>
      </c>
      <c r="E51" s="95" t="s">
        <v>195</v>
      </c>
      <c r="F51" s="98">
        <v>31384</v>
      </c>
      <c r="G51" s="62">
        <v>31384</v>
      </c>
      <c r="H51" s="9">
        <f t="shared" si="1"/>
        <v>0</v>
      </c>
      <c r="I51" s="99">
        <v>43.070706999999999</v>
      </c>
      <c r="J51" s="68">
        <f>IFERROR(VLOOKUP(E51,Sheet1!$B$2:$G$57,6,FALSE),VLOOKUP(D51,Sheet1!$C$2:$G$57,5,FALSE))</f>
        <v>42.91</v>
      </c>
      <c r="K51" s="7">
        <f t="shared" si="2"/>
        <v>0.16070700000000215</v>
      </c>
      <c r="L51" s="99">
        <v>1351731.07</v>
      </c>
      <c r="M51" s="68">
        <f>IFERROR(VLOOKUP(E51,Sheet1!$B$2:$H$57,7,FALSE),VLOOKUP(Recon!D51,Sheet1!$C$2:$H$57,6,FALSE))</f>
        <v>1346562.45</v>
      </c>
      <c r="N51" s="22">
        <f t="shared" si="3"/>
        <v>5168.6200000001118</v>
      </c>
      <c r="O51" s="8"/>
      <c r="P51" s="52"/>
      <c r="Q51" s="9">
        <f t="shared" si="0"/>
        <v>0</v>
      </c>
      <c r="R51" s="14"/>
      <c r="S51" s="15"/>
    </row>
    <row r="52" spans="1:19" x14ac:dyDescent="0.25">
      <c r="A52" s="5">
        <v>43677</v>
      </c>
      <c r="B52" s="6" t="s">
        <v>77</v>
      </c>
      <c r="C52" s="13"/>
      <c r="D52" s="95" t="s">
        <v>179</v>
      </c>
      <c r="E52" s="95" t="s">
        <v>297</v>
      </c>
      <c r="F52" s="98">
        <v>294491</v>
      </c>
      <c r="G52">
        <v>294491</v>
      </c>
      <c r="H52" s="9">
        <f t="shared" si="1"/>
        <v>0</v>
      </c>
      <c r="I52" s="99">
        <v>10.278608999999999</v>
      </c>
      <c r="J52" s="68">
        <v>10.26</v>
      </c>
      <c r="K52" s="7">
        <f t="shared" si="2"/>
        <v>1.8608999999999654E-2</v>
      </c>
      <c r="L52" s="99">
        <v>3026957.92</v>
      </c>
      <c r="M52">
        <v>3022364.87</v>
      </c>
      <c r="N52" s="22">
        <f t="shared" si="3"/>
        <v>4593.0499999998137</v>
      </c>
      <c r="O52" s="8"/>
      <c r="P52" s="52"/>
      <c r="Q52" s="9">
        <f t="shared" si="0"/>
        <v>0</v>
      </c>
      <c r="R52" s="14"/>
      <c r="S52" s="15"/>
    </row>
    <row r="53" spans="1:19" x14ac:dyDescent="0.25">
      <c r="A53" s="5">
        <v>43677</v>
      </c>
      <c r="B53" s="6" t="s">
        <v>77</v>
      </c>
      <c r="C53" s="13"/>
      <c r="D53" s="95" t="s">
        <v>313</v>
      </c>
      <c r="E53" s="95" t="s">
        <v>314</v>
      </c>
      <c r="F53" s="98">
        <v>2124092.9700000002</v>
      </c>
      <c r="G53">
        <v>2124092.9700000002</v>
      </c>
      <c r="H53" s="9">
        <f t="shared" si="1"/>
        <v>0</v>
      </c>
      <c r="I53" s="99">
        <v>100</v>
      </c>
      <c r="J53" s="68">
        <v>100</v>
      </c>
      <c r="K53" s="7">
        <f t="shared" si="2"/>
        <v>0</v>
      </c>
      <c r="L53" s="99">
        <v>2124092.9700000002</v>
      </c>
      <c r="M53">
        <v>2124092.9700000002</v>
      </c>
      <c r="N53" s="22">
        <f t="shared" si="3"/>
        <v>0</v>
      </c>
      <c r="O53" s="8">
        <f>VLOOKUP(E53,'Accruals Manager'!$G$2:$M$11,7,FALSE)</f>
        <v>4367.8100000000004</v>
      </c>
      <c r="P53" s="52">
        <v>4367.8100000000004</v>
      </c>
      <c r="Q53" s="9">
        <f t="shared" si="0"/>
        <v>0</v>
      </c>
      <c r="R53" s="14"/>
      <c r="S53" s="15"/>
    </row>
    <row r="54" spans="1:19" x14ac:dyDescent="0.25">
      <c r="A54" s="5">
        <v>43677</v>
      </c>
      <c r="B54" s="6" t="s">
        <v>77</v>
      </c>
      <c r="C54" s="13"/>
      <c r="D54" s="95" t="s">
        <v>165</v>
      </c>
      <c r="E54" s="95" t="s">
        <v>75</v>
      </c>
      <c r="F54" s="98">
        <v>17686</v>
      </c>
      <c r="G54">
        <v>17686</v>
      </c>
      <c r="H54" s="9">
        <f t="shared" si="1"/>
        <v>0</v>
      </c>
      <c r="I54" s="99">
        <v>159.6</v>
      </c>
      <c r="J54" s="68">
        <f>IFERROR(VLOOKUP(E54,Sheet1!$B$2:$G$57,6,FALSE),VLOOKUP(D54,Sheet1!$C$2:$G$57,5,FALSE))</f>
        <v>159.6</v>
      </c>
      <c r="K54" s="7">
        <f t="shared" si="2"/>
        <v>0</v>
      </c>
      <c r="L54" s="99">
        <v>2822685.6</v>
      </c>
      <c r="M54" s="68">
        <f>IFERROR(VLOOKUP(E54,Sheet1!$B$2:$H$57,7,FALSE),VLOOKUP(Recon!D54,Sheet1!$C$2:$H$57,6,FALSE))</f>
        <v>2822685.6</v>
      </c>
      <c r="N54" s="22">
        <f t="shared" si="3"/>
        <v>0</v>
      </c>
      <c r="O54" s="8"/>
      <c r="P54" s="52"/>
      <c r="Q54" s="9">
        <f t="shared" si="0"/>
        <v>0</v>
      </c>
      <c r="R54" s="14"/>
      <c r="S54" s="15"/>
    </row>
    <row r="55" spans="1:19" ht="26.4" x14ac:dyDescent="0.25">
      <c r="A55" s="5">
        <v>43677</v>
      </c>
      <c r="B55" s="6" t="s">
        <v>77</v>
      </c>
      <c r="C55" s="13"/>
      <c r="D55" s="95" t="s">
        <v>147</v>
      </c>
      <c r="E55" s="95" t="s">
        <v>306</v>
      </c>
      <c r="F55" s="98">
        <v>10175</v>
      </c>
      <c r="G55" s="62">
        <v>10175</v>
      </c>
      <c r="H55" s="9">
        <f t="shared" si="1"/>
        <v>0</v>
      </c>
      <c r="I55" s="99">
        <v>42.866390000000003</v>
      </c>
      <c r="J55" s="68">
        <f>IFERROR(VLOOKUP(E55,Sheet1!$B$2:$G$57,6,FALSE),VLOOKUP(D55,Sheet1!$C$2:$G$57,5,FALSE))</f>
        <v>42.68</v>
      </c>
      <c r="K55" s="7">
        <f t="shared" si="2"/>
        <v>0.18639000000000294</v>
      </c>
      <c r="L55" s="99">
        <v>436165.52</v>
      </c>
      <c r="M55" s="68">
        <f>IFERROR(VLOOKUP(E55,Sheet1!$B$2:$H$57,7,FALSE),VLOOKUP(Recon!D55,Sheet1!$C$2:$H$57,6,FALSE))</f>
        <v>434263.97</v>
      </c>
      <c r="N55" s="22">
        <f t="shared" si="3"/>
        <v>1901.5500000000466</v>
      </c>
      <c r="O55" s="8"/>
      <c r="P55" s="52"/>
      <c r="Q55" s="9">
        <f t="shared" si="0"/>
        <v>0</v>
      </c>
      <c r="R55" s="41" t="s">
        <v>47</v>
      </c>
      <c r="S55" s="15"/>
    </row>
    <row r="56" spans="1:19" x14ac:dyDescent="0.25">
      <c r="A56" s="5">
        <v>43677</v>
      </c>
      <c r="B56" s="6" t="s">
        <v>77</v>
      </c>
      <c r="C56" s="13"/>
      <c r="D56" s="95" t="s">
        <v>166</v>
      </c>
      <c r="E56" s="95" t="s">
        <v>290</v>
      </c>
      <c r="F56" s="98">
        <v>82104</v>
      </c>
      <c r="G56">
        <v>82104</v>
      </c>
      <c r="H56" s="9">
        <f t="shared" si="1"/>
        <v>0</v>
      </c>
      <c r="I56" s="99">
        <v>26.96</v>
      </c>
      <c r="J56" s="68">
        <v>26.96</v>
      </c>
      <c r="K56" s="7">
        <f t="shared" si="2"/>
        <v>0</v>
      </c>
      <c r="L56" s="99">
        <v>2213523.84</v>
      </c>
      <c r="M56">
        <v>2213523.84</v>
      </c>
      <c r="N56" s="22">
        <f t="shared" si="3"/>
        <v>0</v>
      </c>
      <c r="O56" s="8"/>
      <c r="P56" s="52"/>
      <c r="Q56" s="9">
        <f t="shared" si="0"/>
        <v>0</v>
      </c>
      <c r="R56" s="14"/>
      <c r="S56" s="15"/>
    </row>
    <row r="57" spans="1:19" x14ac:dyDescent="0.25">
      <c r="A57" s="5">
        <v>43677</v>
      </c>
      <c r="B57" s="6" t="s">
        <v>77</v>
      </c>
      <c r="C57" s="13"/>
      <c r="D57" s="95" t="s">
        <v>315</v>
      </c>
      <c r="E57" s="95" t="s">
        <v>303</v>
      </c>
      <c r="F57" s="98">
        <v>1758.76</v>
      </c>
      <c r="G57">
        <v>1758.76</v>
      </c>
      <c r="H57" s="9">
        <f t="shared" si="1"/>
        <v>0</v>
      </c>
      <c r="I57" s="99">
        <v>0.76152799999999998</v>
      </c>
      <c r="J57" s="68">
        <f>IFERROR(VLOOKUP(E57,Sheet1!$B$2:$G$57,6,FALSE),VLOOKUP(D57,Sheet1!$C$2:$G$57,5,FALSE))</f>
        <v>0.76</v>
      </c>
      <c r="K57" s="7">
        <f t="shared" si="2"/>
        <v>1.5279999999999738E-3</v>
      </c>
      <c r="L57" s="99">
        <v>1339.34</v>
      </c>
      <c r="M57" s="68">
        <f>IFERROR(VLOOKUP(E57,Sheet1!$B$2:$H$57,7,FALSE),VLOOKUP(Recon!D57,Sheet1!$C$2:$H$57,6,FALSE))</f>
        <v>1333.51</v>
      </c>
      <c r="N57" s="22">
        <f t="shared" si="3"/>
        <v>5.8299999999999272</v>
      </c>
      <c r="O57" s="8"/>
      <c r="P57" s="52"/>
      <c r="Q57" s="9">
        <f t="shared" si="0"/>
        <v>0</v>
      </c>
      <c r="R57" s="14"/>
      <c r="S57" s="15"/>
    </row>
    <row r="58" spans="1:19" x14ac:dyDescent="0.25">
      <c r="A58" s="5">
        <v>43677</v>
      </c>
      <c r="B58" s="6" t="s">
        <v>77</v>
      </c>
      <c r="C58" s="13"/>
      <c r="D58" s="95" t="s">
        <v>158</v>
      </c>
      <c r="E58" s="95" t="s">
        <v>159</v>
      </c>
      <c r="F58" s="98">
        <v>44000</v>
      </c>
      <c r="G58" s="62">
        <v>44000</v>
      </c>
      <c r="H58" s="9">
        <f t="shared" si="1"/>
        <v>0</v>
      </c>
      <c r="I58" s="99">
        <v>18.420446999999999</v>
      </c>
      <c r="J58" s="68">
        <v>18.39</v>
      </c>
      <c r="K58" s="7">
        <f t="shared" si="2"/>
        <v>3.0446999999998781E-2</v>
      </c>
      <c r="L58" s="99">
        <v>810499.65</v>
      </c>
      <c r="M58">
        <v>809269.82</v>
      </c>
      <c r="N58" s="22">
        <f t="shared" si="3"/>
        <v>1229.8300000000745</v>
      </c>
      <c r="O58" s="8"/>
      <c r="P58" s="52"/>
      <c r="Q58" s="9">
        <f t="shared" si="0"/>
        <v>0</v>
      </c>
      <c r="R58" s="14"/>
      <c r="S58" s="15"/>
    </row>
    <row r="59" spans="1:19" ht="26.4" x14ac:dyDescent="0.25">
      <c r="A59" s="5">
        <v>43677</v>
      </c>
      <c r="B59" s="6" t="s">
        <v>77</v>
      </c>
      <c r="C59" s="13"/>
      <c r="D59" s="95" t="s">
        <v>200</v>
      </c>
      <c r="E59" s="95" t="s">
        <v>201</v>
      </c>
      <c r="F59" s="98">
        <v>118200</v>
      </c>
      <c r="G59" s="62">
        <v>118200</v>
      </c>
      <c r="H59" s="9">
        <f t="shared" si="1"/>
        <v>0</v>
      </c>
      <c r="I59" s="99">
        <v>10.250978999999999</v>
      </c>
      <c r="J59" s="68">
        <v>10.24</v>
      </c>
      <c r="K59" s="7">
        <f t="shared" si="2"/>
        <v>1.0978999999998962E-2</v>
      </c>
      <c r="L59" s="99">
        <v>1211665.67</v>
      </c>
      <c r="M59">
        <v>1209827.1100000001</v>
      </c>
      <c r="N59" s="22">
        <f t="shared" si="3"/>
        <v>1838.559999999823</v>
      </c>
      <c r="O59" s="8"/>
      <c r="P59" s="52"/>
      <c r="Q59" s="9">
        <f t="shared" si="0"/>
        <v>0</v>
      </c>
      <c r="R59" s="41" t="s">
        <v>47</v>
      </c>
      <c r="S59" s="15"/>
    </row>
    <row r="60" spans="1:19" x14ac:dyDescent="0.25">
      <c r="A60" s="5">
        <v>43677</v>
      </c>
      <c r="B60" s="6" t="s">
        <v>77</v>
      </c>
      <c r="C60" s="13"/>
      <c r="D60" s="95" t="s">
        <v>183</v>
      </c>
      <c r="E60" s="95" t="s">
        <v>184</v>
      </c>
      <c r="F60" s="98">
        <v>113114</v>
      </c>
      <c r="G60" s="62">
        <v>113114</v>
      </c>
      <c r="H60" s="9">
        <f t="shared" si="1"/>
        <v>0</v>
      </c>
      <c r="I60" s="99">
        <v>18.25</v>
      </c>
      <c r="J60" s="68">
        <v>18.25</v>
      </c>
      <c r="K60" s="7">
        <f t="shared" si="2"/>
        <v>0</v>
      </c>
      <c r="L60" s="99">
        <v>2064330.5</v>
      </c>
      <c r="M60">
        <v>2064330.5</v>
      </c>
      <c r="N60" s="22">
        <f t="shared" si="3"/>
        <v>0</v>
      </c>
      <c r="O60" s="8"/>
      <c r="P60" s="52"/>
      <c r="Q60" s="9">
        <f t="shared" si="0"/>
        <v>0</v>
      </c>
      <c r="R60" s="14"/>
      <c r="S60" s="15"/>
    </row>
    <row r="61" spans="1:19" x14ac:dyDescent="0.25">
      <c r="A61" s="5">
        <v>43677</v>
      </c>
      <c r="B61" s="6" t="s">
        <v>77</v>
      </c>
      <c r="C61" s="13"/>
      <c r="D61" s="95" t="s">
        <v>173</v>
      </c>
      <c r="E61" s="95" t="s">
        <v>79</v>
      </c>
      <c r="F61" s="98">
        <v>9312</v>
      </c>
      <c r="G61">
        <v>9312</v>
      </c>
      <c r="H61" s="9">
        <f t="shared" si="1"/>
        <v>0</v>
      </c>
      <c r="I61" s="99">
        <v>317.88</v>
      </c>
      <c r="J61" s="68">
        <f>IFERROR(VLOOKUP(E61,Sheet1!$B$2:$G$57,6,FALSE),VLOOKUP(D61,Sheet1!$C$2:$G$57,5,FALSE))</f>
        <v>317.88</v>
      </c>
      <c r="K61" s="7">
        <f t="shared" si="2"/>
        <v>0</v>
      </c>
      <c r="L61" s="99">
        <v>2960098.56</v>
      </c>
      <c r="M61" s="68">
        <f>IFERROR(VLOOKUP(E61,Sheet1!$B$2:$H$57,7,FALSE),VLOOKUP(Recon!D61,Sheet1!$C$2:$H$57,6,FALSE))</f>
        <v>2960098.56</v>
      </c>
      <c r="N61" s="22">
        <f t="shared" si="3"/>
        <v>0</v>
      </c>
      <c r="O61" s="8"/>
      <c r="P61" s="52"/>
      <c r="Q61" s="9">
        <f t="shared" si="0"/>
        <v>0</v>
      </c>
      <c r="R61" s="14"/>
      <c r="S61" s="15"/>
    </row>
    <row r="62" spans="1:19" x14ac:dyDescent="0.25">
      <c r="A62" s="5">
        <v>43677</v>
      </c>
      <c r="B62" s="6" t="s">
        <v>77</v>
      </c>
      <c r="C62" s="13"/>
      <c r="D62" s="95" t="s">
        <v>162</v>
      </c>
      <c r="E62" s="95" t="s">
        <v>73</v>
      </c>
      <c r="F62" s="98">
        <v>58027</v>
      </c>
      <c r="G62">
        <v>58027</v>
      </c>
      <c r="H62" s="9">
        <f t="shared" si="1"/>
        <v>0</v>
      </c>
      <c r="I62" s="99">
        <v>31.81</v>
      </c>
      <c r="J62" s="68">
        <f>IFERROR(VLOOKUP(E62,Sheet1!$B$2:$G$57,6,FALSE),VLOOKUP(D62,Sheet1!$C$2:$G$57,5,FALSE))</f>
        <v>31.81</v>
      </c>
      <c r="K62" s="7">
        <f t="shared" si="2"/>
        <v>0</v>
      </c>
      <c r="L62" s="99">
        <v>1845838.87</v>
      </c>
      <c r="M62" s="68">
        <f>IFERROR(VLOOKUP(E62,Sheet1!$B$2:$H$57,7,FALSE),VLOOKUP(Recon!D62,Sheet1!$C$2:$H$57,6,FALSE))</f>
        <v>1845838.87</v>
      </c>
      <c r="N62" s="22">
        <f t="shared" si="3"/>
        <v>0</v>
      </c>
      <c r="O62" s="8"/>
      <c r="P62" s="52"/>
      <c r="Q62" s="9">
        <f t="shared" si="0"/>
        <v>0</v>
      </c>
      <c r="R62" s="14"/>
      <c r="S62" s="15"/>
    </row>
    <row r="63" spans="1:19" x14ac:dyDescent="0.25">
      <c r="A63" s="5">
        <v>43677</v>
      </c>
      <c r="B63" s="6" t="s">
        <v>77</v>
      </c>
      <c r="C63" s="13"/>
      <c r="D63" s="95" t="s">
        <v>187</v>
      </c>
      <c r="E63" s="95" t="s">
        <v>300</v>
      </c>
      <c r="F63" s="98">
        <v>9594</v>
      </c>
      <c r="G63" s="62">
        <v>9594</v>
      </c>
      <c r="H63" s="9">
        <f t="shared" si="1"/>
        <v>0</v>
      </c>
      <c r="I63" s="99">
        <v>211.100596</v>
      </c>
      <c r="J63" s="68">
        <v>209.96</v>
      </c>
      <c r="K63" s="7">
        <f t="shared" si="2"/>
        <v>1.140595999999988</v>
      </c>
      <c r="L63" s="99">
        <v>2025299.11</v>
      </c>
      <c r="M63">
        <v>2014385.41</v>
      </c>
      <c r="N63" s="22">
        <f t="shared" si="3"/>
        <v>10913.700000000186</v>
      </c>
      <c r="O63" s="8"/>
      <c r="P63" s="52"/>
      <c r="Q63" s="9">
        <f t="shared" si="0"/>
        <v>0</v>
      </c>
      <c r="R63" s="14"/>
      <c r="S63" s="15"/>
    </row>
    <row r="64" spans="1:19" x14ac:dyDescent="0.25">
      <c r="A64" s="5">
        <v>43677</v>
      </c>
      <c r="B64" s="6" t="s">
        <v>77</v>
      </c>
      <c r="C64" s="13"/>
      <c r="D64" s="95" t="s">
        <v>146</v>
      </c>
      <c r="E64" s="95" t="s">
        <v>296</v>
      </c>
      <c r="F64" s="98">
        <v>16500</v>
      </c>
      <c r="G64">
        <v>16500</v>
      </c>
      <c r="H64" s="9">
        <f t="shared" si="1"/>
        <v>0</v>
      </c>
      <c r="I64" s="99">
        <v>64.103155000000001</v>
      </c>
      <c r="J64" s="68">
        <v>64.010000000000005</v>
      </c>
      <c r="K64" s="7">
        <f t="shared" si="2"/>
        <v>9.315499999999588E-2</v>
      </c>
      <c r="L64" s="99">
        <v>1057702.05</v>
      </c>
      <c r="M64">
        <v>1056097.1100000001</v>
      </c>
      <c r="N64" s="22">
        <f t="shared" si="3"/>
        <v>1604.9399999999441</v>
      </c>
      <c r="O64" s="8">
        <f>VLOOKUP(E64,'Accruals Manager'!$G$2:$M$11,7,FALSE)</f>
        <v>4598.66</v>
      </c>
      <c r="P64" s="52">
        <v>4598.66</v>
      </c>
      <c r="Q64" s="9">
        <f t="shared" si="0"/>
        <v>0</v>
      </c>
      <c r="R64" s="14"/>
      <c r="S64" s="15"/>
    </row>
    <row r="65" spans="1:19" x14ac:dyDescent="0.25">
      <c r="A65" s="5">
        <v>43677</v>
      </c>
      <c r="B65" s="6" t="s">
        <v>77</v>
      </c>
      <c r="C65" s="13"/>
      <c r="D65" s="95" t="s">
        <v>157</v>
      </c>
      <c r="E65" s="95" t="s">
        <v>302</v>
      </c>
      <c r="F65" s="98">
        <v>24100</v>
      </c>
      <c r="G65">
        <v>24100</v>
      </c>
      <c r="H65" s="9">
        <f t="shared" si="1"/>
        <v>0</v>
      </c>
      <c r="I65" s="99">
        <v>33.617314999999998</v>
      </c>
      <c r="J65" s="68">
        <v>33.57</v>
      </c>
      <c r="K65" s="7">
        <f t="shared" si="2"/>
        <v>4.7314999999997553E-2</v>
      </c>
      <c r="L65" s="99">
        <v>810177.3</v>
      </c>
      <c r="M65">
        <v>808947.95</v>
      </c>
      <c r="N65" s="22">
        <f t="shared" si="3"/>
        <v>1229.3500000000931</v>
      </c>
      <c r="O65" s="8"/>
      <c r="P65" s="52"/>
      <c r="Q65" s="9">
        <f t="shared" si="0"/>
        <v>0</v>
      </c>
      <c r="R65" s="14"/>
      <c r="S65" s="15"/>
    </row>
    <row r="66" spans="1:19" x14ac:dyDescent="0.25">
      <c r="A66" s="5">
        <v>43677</v>
      </c>
      <c r="B66" s="6" t="s">
        <v>77</v>
      </c>
      <c r="C66" s="13"/>
      <c r="D66" s="95" t="s">
        <v>149</v>
      </c>
      <c r="E66" s="95" t="s">
        <v>150</v>
      </c>
      <c r="F66" s="98">
        <v>11024</v>
      </c>
      <c r="G66" s="62">
        <v>11024</v>
      </c>
      <c r="H66" s="9">
        <f t="shared" si="1"/>
        <v>0</v>
      </c>
      <c r="I66" s="99">
        <v>123.03</v>
      </c>
      <c r="J66" s="68">
        <v>123.03</v>
      </c>
      <c r="K66" s="7">
        <f t="shared" si="2"/>
        <v>0</v>
      </c>
      <c r="L66" s="99">
        <v>1356282.72</v>
      </c>
      <c r="M66">
        <v>1356282.72</v>
      </c>
      <c r="N66" s="22">
        <f t="shared" si="3"/>
        <v>0</v>
      </c>
      <c r="O66" s="8"/>
      <c r="P66" s="52"/>
      <c r="Q66" s="9">
        <f t="shared" si="0"/>
        <v>0</v>
      </c>
      <c r="R66" s="14"/>
      <c r="S66" s="15"/>
    </row>
    <row r="67" spans="1:19" x14ac:dyDescent="0.25">
      <c r="A67" s="5">
        <v>43677</v>
      </c>
      <c r="B67" s="6" t="s">
        <v>77</v>
      </c>
      <c r="C67" s="13"/>
      <c r="D67" s="95" t="s">
        <v>160</v>
      </c>
      <c r="E67" s="95" t="s">
        <v>161</v>
      </c>
      <c r="F67" s="98">
        <v>42992</v>
      </c>
      <c r="G67">
        <v>42992</v>
      </c>
      <c r="H67" s="9">
        <f t="shared" si="1"/>
        <v>0</v>
      </c>
      <c r="I67" s="99">
        <v>20.105474000000001</v>
      </c>
      <c r="J67" s="68">
        <v>19.96</v>
      </c>
      <c r="K67" s="7">
        <f t="shared" si="2"/>
        <v>0.1454740000000001</v>
      </c>
      <c r="L67" s="99">
        <v>864374.54</v>
      </c>
      <c r="M67">
        <v>858197.45</v>
      </c>
      <c r="N67" s="22">
        <f t="shared" si="3"/>
        <v>6177.0900000000838</v>
      </c>
      <c r="O67" s="8"/>
      <c r="P67" s="52"/>
      <c r="Q67" s="9">
        <f t="shared" si="0"/>
        <v>0</v>
      </c>
      <c r="S67" s="15"/>
    </row>
    <row r="68" spans="1:19" x14ac:dyDescent="0.25">
      <c r="A68" s="5">
        <v>43677</v>
      </c>
      <c r="B68" s="6" t="s">
        <v>77</v>
      </c>
      <c r="C68" s="13"/>
      <c r="D68" s="95" t="s">
        <v>172</v>
      </c>
      <c r="E68" s="95" t="s">
        <v>76</v>
      </c>
      <c r="F68" s="98">
        <v>13426</v>
      </c>
      <c r="G68">
        <v>13426</v>
      </c>
      <c r="H68" s="9">
        <f t="shared" si="1"/>
        <v>0</v>
      </c>
      <c r="I68" s="99">
        <v>156.16999999999999</v>
      </c>
      <c r="J68" s="68">
        <f>IFERROR(VLOOKUP(E68,Sheet1!$B$2:$G$57,6,FALSE),VLOOKUP(D68,Sheet1!$C$2:$G$57,5,FALSE))</f>
        <v>156.16999999999999</v>
      </c>
      <c r="K68" s="7">
        <f>I68-J68</f>
        <v>0</v>
      </c>
      <c r="L68" s="99">
        <v>2096738.42</v>
      </c>
      <c r="M68" s="68">
        <f>IFERROR(VLOOKUP(E68,Sheet1!$B$2:$H$57,7,FALSE),VLOOKUP(Recon!D68,Sheet1!$C$2:$H$57,6,FALSE))</f>
        <v>2096738.42</v>
      </c>
      <c r="N68" s="22">
        <f t="shared" si="3"/>
        <v>0</v>
      </c>
      <c r="O68" s="8"/>
      <c r="P68" s="52"/>
      <c r="Q68" s="9">
        <f t="shared" si="0"/>
        <v>0</v>
      </c>
      <c r="R68" s="14"/>
      <c r="S68" s="15"/>
    </row>
    <row r="69" spans="1:19" x14ac:dyDescent="0.25">
      <c r="A69" s="5"/>
      <c r="I69" s="70"/>
      <c r="J69" s="70"/>
    </row>
    <row r="70" spans="1:19" x14ac:dyDescent="0.25">
      <c r="I70" s="70"/>
      <c r="J70" s="70"/>
    </row>
    <row r="71" spans="1:19" x14ac:dyDescent="0.25">
      <c r="I71" s="70"/>
      <c r="J71" s="70"/>
    </row>
    <row r="72" spans="1:19" x14ac:dyDescent="0.25">
      <c r="I72" s="70"/>
      <c r="J72" s="70"/>
    </row>
    <row r="73" spans="1:19" x14ac:dyDescent="0.25">
      <c r="I73" s="70"/>
      <c r="J73" s="70"/>
    </row>
    <row r="74" spans="1:19" x14ac:dyDescent="0.25">
      <c r="I74" s="70"/>
      <c r="J74" s="70"/>
    </row>
  </sheetData>
  <sortState xmlns:xlrd2="http://schemas.microsoft.com/office/spreadsheetml/2017/richdata2" ref="D13:N75">
    <sortCondition ref="D13:D75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8" type="noConversion"/>
  <dataValidations disablePrompts="1" count="1">
    <dataValidation type="list" allowBlank="1" showInputMessage="1" showErrorMessage="1" sqref="C13:C68" xr:uid="{00000000-0002-0000-0100-000000000000}">
      <formula1>#REF!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65"/>
  <sheetViews>
    <sheetView topLeftCell="B34" workbookViewId="0">
      <selection activeCell="G2" sqref="G2:G57"/>
    </sheetView>
  </sheetViews>
  <sheetFormatPr defaultRowHeight="13.2" x14ac:dyDescent="0.25"/>
  <cols>
    <col min="1" max="1" width="36.33203125" customWidth="1"/>
    <col min="2" max="2" width="16.33203125" customWidth="1"/>
    <col min="3" max="3" width="19.5546875" customWidth="1"/>
    <col min="4" max="4" width="17" customWidth="1"/>
    <col min="5" max="5" width="16.5546875" customWidth="1"/>
    <col min="6" max="6" width="20.6640625" customWidth="1"/>
    <col min="7" max="7" width="20.33203125" customWidth="1"/>
    <col min="8" max="8" width="22.33203125" customWidth="1"/>
  </cols>
  <sheetData>
    <row r="1" spans="1:8" x14ac:dyDescent="0.25">
      <c r="A1" s="82" t="s">
        <v>279</v>
      </c>
      <c r="B1" s="82" t="s">
        <v>210</v>
      </c>
      <c r="C1" s="83" t="s">
        <v>214</v>
      </c>
      <c r="D1" s="83" t="s">
        <v>280</v>
      </c>
      <c r="E1" s="82" t="s">
        <v>281</v>
      </c>
      <c r="F1" s="83" t="s">
        <v>282</v>
      </c>
      <c r="G1" s="83" t="s">
        <v>283</v>
      </c>
      <c r="H1" s="82" t="s">
        <v>284</v>
      </c>
    </row>
    <row r="2" spans="1:8" x14ac:dyDescent="0.25">
      <c r="A2" s="84" t="s">
        <v>204</v>
      </c>
      <c r="B2" s="84" t="s">
        <v>205</v>
      </c>
      <c r="C2" s="85">
        <v>18300</v>
      </c>
      <c r="D2" s="86">
        <v>2076809.21</v>
      </c>
      <c r="E2" s="84" t="s">
        <v>199</v>
      </c>
      <c r="F2" s="86">
        <v>135.528437</v>
      </c>
      <c r="G2" s="86">
        <v>2480170.39</v>
      </c>
      <c r="H2" s="84" t="s">
        <v>224</v>
      </c>
    </row>
    <row r="3" spans="1:8" x14ac:dyDescent="0.25">
      <c r="A3" s="84" t="s">
        <v>62</v>
      </c>
      <c r="B3" s="84" t="s">
        <v>63</v>
      </c>
      <c r="C3" s="85">
        <v>17792</v>
      </c>
      <c r="D3" s="86">
        <v>1897694.72</v>
      </c>
      <c r="E3" s="84" t="s">
        <v>224</v>
      </c>
      <c r="F3" s="86">
        <v>111.95</v>
      </c>
      <c r="G3" s="86">
        <v>1991814.4</v>
      </c>
      <c r="H3" s="84" t="s">
        <v>224</v>
      </c>
    </row>
    <row r="4" spans="1:8" x14ac:dyDescent="0.25">
      <c r="A4" s="84" t="s">
        <v>169</v>
      </c>
      <c r="B4" s="84" t="s">
        <v>170</v>
      </c>
      <c r="C4" s="85">
        <v>54671</v>
      </c>
      <c r="D4" s="86">
        <v>1703443.29</v>
      </c>
      <c r="E4" s="84" t="s">
        <v>189</v>
      </c>
      <c r="F4" s="86">
        <v>26.325682</v>
      </c>
      <c r="G4" s="86">
        <v>1439251.35</v>
      </c>
      <c r="H4" s="84" t="s">
        <v>224</v>
      </c>
    </row>
    <row r="5" spans="1:8" x14ac:dyDescent="0.25">
      <c r="A5" s="84" t="s">
        <v>192</v>
      </c>
      <c r="B5" s="84" t="s">
        <v>193</v>
      </c>
      <c r="C5" s="85">
        <v>27563</v>
      </c>
      <c r="D5" s="86">
        <v>1611560.69</v>
      </c>
      <c r="E5" s="84" t="s">
        <v>189</v>
      </c>
      <c r="F5" s="86">
        <v>81.132078000000007</v>
      </c>
      <c r="G5" s="86">
        <v>2236243.46</v>
      </c>
      <c r="H5" s="84" t="s">
        <v>224</v>
      </c>
    </row>
    <row r="6" spans="1:8" x14ac:dyDescent="0.25">
      <c r="A6" s="84" t="s">
        <v>194</v>
      </c>
      <c r="B6" s="84" t="s">
        <v>74</v>
      </c>
      <c r="C6" s="85">
        <v>34090</v>
      </c>
      <c r="D6" s="86">
        <v>1148833</v>
      </c>
      <c r="E6" s="84" t="s">
        <v>224</v>
      </c>
      <c r="F6" s="86">
        <v>41.24</v>
      </c>
      <c r="G6" s="86">
        <v>1405871.6</v>
      </c>
      <c r="H6" s="84" t="s">
        <v>224</v>
      </c>
    </row>
    <row r="7" spans="1:8" x14ac:dyDescent="0.25">
      <c r="A7" s="84" t="s">
        <v>178</v>
      </c>
      <c r="B7" s="84" t="s">
        <v>68</v>
      </c>
      <c r="C7" s="85">
        <v>40220</v>
      </c>
      <c r="D7" s="86">
        <v>1252450.8</v>
      </c>
      <c r="E7" s="84" t="s">
        <v>224</v>
      </c>
      <c r="F7" s="86">
        <v>58.65</v>
      </c>
      <c r="G7" s="86">
        <v>2358903</v>
      </c>
      <c r="H7" s="84" t="s">
        <v>224</v>
      </c>
    </row>
    <row r="8" spans="1:8" x14ac:dyDescent="0.25">
      <c r="A8" s="84" t="s">
        <v>174</v>
      </c>
      <c r="B8" s="84" t="s">
        <v>72</v>
      </c>
      <c r="C8" s="85">
        <v>18335</v>
      </c>
      <c r="D8" s="86">
        <v>2047836.15</v>
      </c>
      <c r="E8" s="84" t="s">
        <v>224</v>
      </c>
      <c r="F8" s="86">
        <v>161.08000000000001</v>
      </c>
      <c r="G8" s="86">
        <v>2953401.8</v>
      </c>
      <c r="H8" s="84" t="s">
        <v>224</v>
      </c>
    </row>
    <row r="9" spans="1:8" x14ac:dyDescent="0.25">
      <c r="A9" s="84" t="s">
        <v>390</v>
      </c>
      <c r="B9" s="84" t="s">
        <v>389</v>
      </c>
      <c r="C9" s="85">
        <v>147056</v>
      </c>
      <c r="D9" s="86">
        <v>1420541.11</v>
      </c>
      <c r="E9" s="84" t="s">
        <v>224</v>
      </c>
      <c r="F9" s="86">
        <v>10.6</v>
      </c>
      <c r="G9" s="86">
        <v>1558793.6</v>
      </c>
      <c r="H9" s="84" t="s">
        <v>224</v>
      </c>
    </row>
    <row r="10" spans="1:8" x14ac:dyDescent="0.25">
      <c r="A10" s="84" t="s">
        <v>198</v>
      </c>
      <c r="B10" s="84" t="s">
        <v>301</v>
      </c>
      <c r="C10" s="85">
        <v>58820</v>
      </c>
      <c r="D10" s="86">
        <v>1208058.69</v>
      </c>
      <c r="E10" s="84" t="s">
        <v>207</v>
      </c>
      <c r="F10" s="86">
        <v>25.441185000000001</v>
      </c>
      <c r="G10" s="86">
        <v>1496450.48</v>
      </c>
      <c r="H10" s="84" t="s">
        <v>224</v>
      </c>
    </row>
    <row r="11" spans="1:8" x14ac:dyDescent="0.25">
      <c r="A11" s="84" t="s">
        <v>156</v>
      </c>
      <c r="B11" s="84" t="s">
        <v>299</v>
      </c>
      <c r="C11" s="85">
        <v>35702</v>
      </c>
      <c r="D11" s="86">
        <v>797582.68</v>
      </c>
      <c r="E11" s="84" t="s">
        <v>224</v>
      </c>
      <c r="F11" s="86">
        <v>20.49</v>
      </c>
      <c r="G11" s="86">
        <v>731533.98</v>
      </c>
      <c r="H11" s="84" t="s">
        <v>224</v>
      </c>
    </row>
    <row r="12" spans="1:8" x14ac:dyDescent="0.25">
      <c r="A12" s="84" t="s">
        <v>180</v>
      </c>
      <c r="B12" s="84" t="s">
        <v>181</v>
      </c>
      <c r="C12" s="85">
        <v>15800</v>
      </c>
      <c r="D12" s="86">
        <v>617187.5</v>
      </c>
      <c r="E12" s="84" t="s">
        <v>199</v>
      </c>
      <c r="F12" s="86">
        <v>48.261569999999999</v>
      </c>
      <c r="G12" s="86">
        <v>762532.81</v>
      </c>
      <c r="H12" s="84" t="s">
        <v>224</v>
      </c>
    </row>
    <row r="13" spans="1:8" x14ac:dyDescent="0.25">
      <c r="A13" s="84" t="s">
        <v>191</v>
      </c>
      <c r="B13" s="84" t="s">
        <v>64</v>
      </c>
      <c r="C13" s="85">
        <v>62948</v>
      </c>
      <c r="D13" s="86">
        <v>2397028.89</v>
      </c>
      <c r="E13" s="84" t="s">
        <v>224</v>
      </c>
      <c r="F13" s="86">
        <v>45.44</v>
      </c>
      <c r="G13" s="86">
        <v>2860357.12</v>
      </c>
      <c r="H13" s="84" t="s">
        <v>224</v>
      </c>
    </row>
    <row r="14" spans="1:8" x14ac:dyDescent="0.25">
      <c r="A14" s="84" t="s">
        <v>307</v>
      </c>
      <c r="B14" s="84" t="s">
        <v>308</v>
      </c>
      <c r="C14" s="85">
        <v>309000</v>
      </c>
      <c r="D14" s="86">
        <v>998249.96</v>
      </c>
      <c r="E14" s="84" t="s">
        <v>224</v>
      </c>
      <c r="F14" s="86">
        <v>2.57</v>
      </c>
      <c r="G14" s="86">
        <v>794130</v>
      </c>
      <c r="H14" s="84" t="s">
        <v>224</v>
      </c>
    </row>
    <row r="15" spans="1:8" x14ac:dyDescent="0.25">
      <c r="A15" s="84" t="s">
        <v>69</v>
      </c>
      <c r="B15" s="84" t="s">
        <v>289</v>
      </c>
      <c r="C15" s="85">
        <v>7989</v>
      </c>
      <c r="D15" s="86">
        <v>1234066.6599999999</v>
      </c>
      <c r="E15" s="84" t="s">
        <v>190</v>
      </c>
      <c r="F15" s="86">
        <v>181.71717200000001</v>
      </c>
      <c r="G15" s="86">
        <v>1451738.48</v>
      </c>
      <c r="H15" s="84" t="s">
        <v>224</v>
      </c>
    </row>
    <row r="16" spans="1:8" x14ac:dyDescent="0.25">
      <c r="A16" s="84" t="s">
        <v>185</v>
      </c>
      <c r="B16" s="84" t="s">
        <v>293</v>
      </c>
      <c r="C16" s="85">
        <v>215693</v>
      </c>
      <c r="D16" s="86">
        <v>1807507.34</v>
      </c>
      <c r="E16" s="84" t="s">
        <v>224</v>
      </c>
      <c r="F16" s="86">
        <v>8.7100000000000009</v>
      </c>
      <c r="G16" s="86">
        <v>1878686.03</v>
      </c>
      <c r="H16" s="84" t="s">
        <v>224</v>
      </c>
    </row>
    <row r="17" spans="1:8" x14ac:dyDescent="0.25">
      <c r="A17" s="84" t="s">
        <v>171</v>
      </c>
      <c r="B17" s="84" t="s">
        <v>67</v>
      </c>
      <c r="C17" s="85">
        <v>7083</v>
      </c>
      <c r="D17" s="86">
        <v>734365.44</v>
      </c>
      <c r="E17" s="84" t="s">
        <v>224</v>
      </c>
      <c r="F17" s="86">
        <v>173.4</v>
      </c>
      <c r="G17" s="86">
        <v>1228192.2</v>
      </c>
      <c r="H17" s="84" t="s">
        <v>224</v>
      </c>
    </row>
    <row r="18" spans="1:8" x14ac:dyDescent="0.25">
      <c r="A18" s="84" t="s">
        <v>164</v>
      </c>
      <c r="B18" s="84" t="s">
        <v>292</v>
      </c>
      <c r="C18" s="85">
        <v>132379</v>
      </c>
      <c r="D18" s="86">
        <v>893558.25</v>
      </c>
      <c r="E18" s="84" t="s">
        <v>224</v>
      </c>
      <c r="F18" s="86">
        <v>4.57</v>
      </c>
      <c r="G18" s="86">
        <v>604972.03</v>
      </c>
      <c r="H18" s="84" t="s">
        <v>224</v>
      </c>
    </row>
    <row r="19" spans="1:8" x14ac:dyDescent="0.25">
      <c r="A19" s="84" t="s">
        <v>151</v>
      </c>
      <c r="B19" s="84" t="s">
        <v>294</v>
      </c>
      <c r="C19" s="85">
        <v>8487</v>
      </c>
      <c r="D19" s="86">
        <v>2325928.0299999998</v>
      </c>
      <c r="E19" s="84" t="s">
        <v>190</v>
      </c>
      <c r="F19" s="86">
        <v>344.74747500000001</v>
      </c>
      <c r="G19" s="86">
        <v>2925871.82</v>
      </c>
      <c r="H19" s="84" t="s">
        <v>224</v>
      </c>
    </row>
    <row r="20" spans="1:8" x14ac:dyDescent="0.25">
      <c r="A20" s="84" t="s">
        <v>70</v>
      </c>
      <c r="B20" s="84" t="s">
        <v>71</v>
      </c>
      <c r="C20" s="85">
        <v>27165</v>
      </c>
      <c r="D20" s="86">
        <v>1643278.6</v>
      </c>
      <c r="E20" s="84" t="s">
        <v>224</v>
      </c>
      <c r="F20" s="86">
        <v>75.3</v>
      </c>
      <c r="G20" s="86">
        <v>2045524.5</v>
      </c>
      <c r="H20" s="84" t="s">
        <v>224</v>
      </c>
    </row>
    <row r="21" spans="1:8" x14ac:dyDescent="0.25">
      <c r="A21" s="84" t="s">
        <v>197</v>
      </c>
      <c r="B21" s="84" t="s">
        <v>295</v>
      </c>
      <c r="C21" s="85">
        <v>21516</v>
      </c>
      <c r="D21" s="86">
        <v>1632593.41</v>
      </c>
      <c r="E21" s="84" t="s">
        <v>224</v>
      </c>
      <c r="F21" s="86">
        <v>71.34</v>
      </c>
      <c r="G21" s="86">
        <v>1534951.44</v>
      </c>
      <c r="H21" s="84" t="s">
        <v>224</v>
      </c>
    </row>
    <row r="22" spans="1:8" x14ac:dyDescent="0.25">
      <c r="A22" s="84" t="s">
        <v>167</v>
      </c>
      <c r="B22" s="84" t="s">
        <v>168</v>
      </c>
      <c r="C22" s="85">
        <v>10.96</v>
      </c>
      <c r="D22" s="86">
        <v>7.67</v>
      </c>
      <c r="E22" s="84" t="s">
        <v>168</v>
      </c>
      <c r="F22" s="86">
        <v>0.68925000000000003</v>
      </c>
      <c r="G22" s="86">
        <v>7.55</v>
      </c>
      <c r="H22" s="84" t="s">
        <v>224</v>
      </c>
    </row>
    <row r="23" spans="1:8" x14ac:dyDescent="0.25">
      <c r="A23" s="84" t="s">
        <v>208</v>
      </c>
      <c r="B23" s="84" t="s">
        <v>298</v>
      </c>
      <c r="C23" s="85">
        <v>53325</v>
      </c>
      <c r="D23" s="86">
        <v>2584662.75</v>
      </c>
      <c r="E23" s="84" t="s">
        <v>224</v>
      </c>
      <c r="F23" s="86">
        <v>56.86</v>
      </c>
      <c r="G23" s="86">
        <v>3032059.5</v>
      </c>
      <c r="H23" s="84" t="s">
        <v>224</v>
      </c>
    </row>
    <row r="24" spans="1:8" x14ac:dyDescent="0.25">
      <c r="A24" s="84" t="s">
        <v>164</v>
      </c>
      <c r="B24" s="84" t="s">
        <v>316</v>
      </c>
      <c r="C24" s="85">
        <v>56292</v>
      </c>
      <c r="D24" s="86">
        <v>390824.51</v>
      </c>
      <c r="E24" s="84" t="s">
        <v>303</v>
      </c>
      <c r="F24" s="86">
        <v>4.5920120000000004</v>
      </c>
      <c r="G24" s="86">
        <v>258493.52</v>
      </c>
      <c r="H24" s="84" t="s">
        <v>224</v>
      </c>
    </row>
    <row r="25" spans="1:8" x14ac:dyDescent="0.25">
      <c r="A25" s="84" t="s">
        <v>176</v>
      </c>
      <c r="B25" s="84" t="s">
        <v>177</v>
      </c>
      <c r="C25" s="85">
        <v>29538</v>
      </c>
      <c r="D25" s="86">
        <v>2462861.36</v>
      </c>
      <c r="E25" s="84" t="s">
        <v>207</v>
      </c>
      <c r="F25" s="86">
        <v>93.124756000000005</v>
      </c>
      <c r="G25" s="86">
        <v>2750719.06</v>
      </c>
      <c r="H25" s="84" t="s">
        <v>224</v>
      </c>
    </row>
    <row r="26" spans="1:8" x14ac:dyDescent="0.25">
      <c r="A26" s="84" t="s">
        <v>304</v>
      </c>
      <c r="B26" s="84" t="s">
        <v>305</v>
      </c>
      <c r="C26" s="85">
        <v>514932</v>
      </c>
      <c r="D26" s="86">
        <v>1234996.1200000001</v>
      </c>
      <c r="E26" s="84" t="s">
        <v>168</v>
      </c>
      <c r="F26" s="86">
        <v>2.1642459999999999</v>
      </c>
      <c r="G26" s="86">
        <v>1114439.29</v>
      </c>
      <c r="H26" s="84" t="s">
        <v>224</v>
      </c>
    </row>
    <row r="27" spans="1:8" x14ac:dyDescent="0.25">
      <c r="A27" s="84" t="s">
        <v>196</v>
      </c>
      <c r="B27" s="84" t="s">
        <v>144</v>
      </c>
      <c r="C27" s="85">
        <v>37061</v>
      </c>
      <c r="D27" s="86">
        <v>2385987.1800000002</v>
      </c>
      <c r="E27" s="84" t="s">
        <v>224</v>
      </c>
      <c r="F27" s="86">
        <v>76.930000000000007</v>
      </c>
      <c r="G27" s="86">
        <v>2851102.73</v>
      </c>
      <c r="H27" s="84" t="s">
        <v>224</v>
      </c>
    </row>
    <row r="28" spans="1:8" x14ac:dyDescent="0.25">
      <c r="A28" s="84" t="s">
        <v>309</v>
      </c>
      <c r="B28" s="84" t="s">
        <v>310</v>
      </c>
      <c r="C28" s="85">
        <v>13484</v>
      </c>
      <c r="D28" s="86">
        <v>1384917.16</v>
      </c>
      <c r="E28" s="84" t="s">
        <v>207</v>
      </c>
      <c r="F28" s="86">
        <v>102.922674</v>
      </c>
      <c r="G28" s="86">
        <v>1387809.34</v>
      </c>
      <c r="H28" s="84" t="s">
        <v>224</v>
      </c>
    </row>
    <row r="29" spans="1:8" x14ac:dyDescent="0.25">
      <c r="A29" s="84" t="s">
        <v>175</v>
      </c>
      <c r="B29" s="84" t="s">
        <v>291</v>
      </c>
      <c r="C29" s="85">
        <v>15763</v>
      </c>
      <c r="D29" s="86">
        <v>1972717.83</v>
      </c>
      <c r="E29" s="84" t="s">
        <v>207</v>
      </c>
      <c r="F29" s="86">
        <v>153.649168</v>
      </c>
      <c r="G29" s="86">
        <v>2421971.83</v>
      </c>
      <c r="H29" s="84" t="s">
        <v>224</v>
      </c>
    </row>
    <row r="30" spans="1:8" x14ac:dyDescent="0.25">
      <c r="A30" s="84" t="s">
        <v>61</v>
      </c>
      <c r="B30" s="84" t="s">
        <v>206</v>
      </c>
      <c r="C30" s="85">
        <v>105988</v>
      </c>
      <c r="D30" s="86">
        <v>2187638.79</v>
      </c>
      <c r="E30" s="84" t="s">
        <v>207</v>
      </c>
      <c r="F30" s="86">
        <v>18.950064000000001</v>
      </c>
      <c r="G30" s="86">
        <v>2008479.39</v>
      </c>
      <c r="H30" s="84" t="s">
        <v>224</v>
      </c>
    </row>
    <row r="31" spans="1:8" x14ac:dyDescent="0.25">
      <c r="A31" s="84" t="s">
        <v>66</v>
      </c>
      <c r="B31" s="84" t="s">
        <v>182</v>
      </c>
      <c r="C31" s="85">
        <v>25300</v>
      </c>
      <c r="D31" s="86">
        <v>591234.92000000004</v>
      </c>
      <c r="E31" s="84" t="s">
        <v>199</v>
      </c>
      <c r="F31" s="86">
        <v>23.435413</v>
      </c>
      <c r="G31" s="86">
        <v>592915.96</v>
      </c>
      <c r="H31" s="84" t="s">
        <v>224</v>
      </c>
    </row>
    <row r="32" spans="1:8" x14ac:dyDescent="0.25">
      <c r="A32" s="84" t="s">
        <v>152</v>
      </c>
      <c r="B32" s="84" t="s">
        <v>153</v>
      </c>
      <c r="C32" s="85">
        <v>82823</v>
      </c>
      <c r="D32" s="86">
        <v>916345.16</v>
      </c>
      <c r="E32" s="84" t="s">
        <v>168</v>
      </c>
      <c r="F32" s="86">
        <v>12.199728</v>
      </c>
      <c r="G32" s="86">
        <v>1010418.09</v>
      </c>
      <c r="H32" s="84" t="s">
        <v>224</v>
      </c>
    </row>
    <row r="33" spans="1:8" x14ac:dyDescent="0.25">
      <c r="A33" s="84" t="s">
        <v>154</v>
      </c>
      <c r="B33" s="84" t="s">
        <v>155</v>
      </c>
      <c r="C33" s="85">
        <v>63170</v>
      </c>
      <c r="D33" s="86">
        <v>1205283.6000000001</v>
      </c>
      <c r="E33" s="84" t="s">
        <v>224</v>
      </c>
      <c r="F33" s="86">
        <v>22.76</v>
      </c>
      <c r="G33" s="86">
        <v>1437749.2</v>
      </c>
      <c r="H33" s="84" t="s">
        <v>224</v>
      </c>
    </row>
    <row r="34" spans="1:8" x14ac:dyDescent="0.25">
      <c r="A34" s="84" t="s">
        <v>163</v>
      </c>
      <c r="B34" s="84" t="s">
        <v>140</v>
      </c>
      <c r="C34" s="85">
        <v>29302</v>
      </c>
      <c r="D34" s="86">
        <v>1677539.5</v>
      </c>
      <c r="E34" s="84" t="s">
        <v>224</v>
      </c>
      <c r="F34" s="86">
        <v>70.150000000000006</v>
      </c>
      <c r="G34" s="86">
        <v>2055535.3</v>
      </c>
      <c r="H34" s="84" t="s">
        <v>224</v>
      </c>
    </row>
    <row r="35" spans="1:8" x14ac:dyDescent="0.25">
      <c r="A35" s="84" t="s">
        <v>147</v>
      </c>
      <c r="B35" s="84" t="s">
        <v>148</v>
      </c>
      <c r="C35" s="85">
        <v>41898</v>
      </c>
      <c r="D35" s="86">
        <v>1457212.44</v>
      </c>
      <c r="E35" s="84" t="s">
        <v>224</v>
      </c>
      <c r="F35" s="86">
        <v>42.63</v>
      </c>
      <c r="G35" s="86">
        <v>1786111.74</v>
      </c>
      <c r="H35" s="84" t="s">
        <v>224</v>
      </c>
    </row>
    <row r="36" spans="1:8" x14ac:dyDescent="0.25">
      <c r="A36" s="84" t="s">
        <v>188</v>
      </c>
      <c r="B36" s="84" t="s">
        <v>189</v>
      </c>
      <c r="C36" s="85">
        <v>4.16</v>
      </c>
      <c r="D36" s="86">
        <v>5.21</v>
      </c>
      <c r="E36" s="84" t="s">
        <v>189</v>
      </c>
      <c r="F36" s="86">
        <v>1.22445</v>
      </c>
      <c r="G36" s="86">
        <v>5.09</v>
      </c>
      <c r="H36" s="84" t="s">
        <v>224</v>
      </c>
    </row>
    <row r="37" spans="1:8" x14ac:dyDescent="0.25">
      <c r="A37" s="84" t="s">
        <v>311</v>
      </c>
      <c r="B37" s="84" t="s">
        <v>312</v>
      </c>
      <c r="C37" s="85">
        <v>127466</v>
      </c>
      <c r="D37" s="86">
        <v>1517584.49</v>
      </c>
      <c r="E37" s="84" t="s">
        <v>189</v>
      </c>
      <c r="F37" s="86">
        <v>10.667411</v>
      </c>
      <c r="G37" s="86">
        <v>1359732.22</v>
      </c>
      <c r="H37" s="84" t="s">
        <v>224</v>
      </c>
    </row>
    <row r="38" spans="1:8" x14ac:dyDescent="0.25">
      <c r="A38" s="84" t="s">
        <v>202</v>
      </c>
      <c r="B38" s="84" t="s">
        <v>203</v>
      </c>
      <c r="C38" s="85">
        <v>30900</v>
      </c>
      <c r="D38" s="86">
        <v>1136444.6299999999</v>
      </c>
      <c r="E38" s="84" t="s">
        <v>199</v>
      </c>
      <c r="F38" s="86">
        <v>33.110753000000003</v>
      </c>
      <c r="G38" s="86">
        <v>1023122.27</v>
      </c>
      <c r="H38" s="84" t="s">
        <v>224</v>
      </c>
    </row>
    <row r="39" spans="1:8" x14ac:dyDescent="0.25">
      <c r="A39" s="84" t="s">
        <v>186</v>
      </c>
      <c r="B39" s="84" t="s">
        <v>60</v>
      </c>
      <c r="C39" s="85">
        <v>45580</v>
      </c>
      <c r="D39" s="86">
        <v>2201195.64</v>
      </c>
      <c r="E39" s="84" t="s">
        <v>224</v>
      </c>
      <c r="F39" s="86">
        <v>54.53</v>
      </c>
      <c r="G39" s="86">
        <v>2485477.4</v>
      </c>
      <c r="H39" s="84" t="s">
        <v>224</v>
      </c>
    </row>
    <row r="40" spans="1:8" x14ac:dyDescent="0.25">
      <c r="A40" s="84" t="s">
        <v>65</v>
      </c>
      <c r="B40" s="84" t="s">
        <v>195</v>
      </c>
      <c r="C40" s="85">
        <v>31384</v>
      </c>
      <c r="D40" s="86">
        <v>1268763.25</v>
      </c>
      <c r="E40" s="84" t="s">
        <v>190</v>
      </c>
      <c r="F40" s="86">
        <v>43.070706999999999</v>
      </c>
      <c r="G40" s="86">
        <v>1351731.07</v>
      </c>
      <c r="H40" s="84" t="s">
        <v>224</v>
      </c>
    </row>
    <row r="41" spans="1:8" x14ac:dyDescent="0.25">
      <c r="A41" s="84" t="s">
        <v>179</v>
      </c>
      <c r="B41" s="84" t="s">
        <v>297</v>
      </c>
      <c r="C41" s="85">
        <v>294491</v>
      </c>
      <c r="D41" s="86">
        <v>2540522.2200000002</v>
      </c>
      <c r="E41" s="84" t="s">
        <v>199</v>
      </c>
      <c r="F41" s="86">
        <v>10.278608999999999</v>
      </c>
      <c r="G41" s="86">
        <v>3026957.92</v>
      </c>
      <c r="H41" s="84" t="s">
        <v>224</v>
      </c>
    </row>
    <row r="42" spans="1:8" x14ac:dyDescent="0.25">
      <c r="A42" s="84" t="s">
        <v>313</v>
      </c>
      <c r="B42" s="84" t="s">
        <v>314</v>
      </c>
      <c r="C42" s="85">
        <v>2124092.9700000002</v>
      </c>
      <c r="D42" s="86">
        <v>2124092.9700000002</v>
      </c>
      <c r="E42" s="84" t="s">
        <v>224</v>
      </c>
      <c r="F42" s="86">
        <v>100</v>
      </c>
      <c r="G42" s="86">
        <v>2124092.9700000002</v>
      </c>
      <c r="H42" s="84" t="s">
        <v>224</v>
      </c>
    </row>
    <row r="43" spans="1:8" x14ac:dyDescent="0.25">
      <c r="A43" s="84" t="s">
        <v>165</v>
      </c>
      <c r="B43" s="84" t="s">
        <v>75</v>
      </c>
      <c r="C43" s="85">
        <v>17686</v>
      </c>
      <c r="D43" s="86">
        <v>2171310.2200000002</v>
      </c>
      <c r="E43" s="84" t="s">
        <v>224</v>
      </c>
      <c r="F43" s="86">
        <v>159.6</v>
      </c>
      <c r="G43" s="86">
        <v>2822685.6</v>
      </c>
      <c r="H43" s="84" t="s">
        <v>224</v>
      </c>
    </row>
    <row r="44" spans="1:8" x14ac:dyDescent="0.25">
      <c r="A44" s="84" t="s">
        <v>147</v>
      </c>
      <c r="B44" s="84" t="s">
        <v>306</v>
      </c>
      <c r="C44" s="85">
        <v>10175</v>
      </c>
      <c r="D44" s="86">
        <v>355826.45</v>
      </c>
      <c r="E44" s="84" t="s">
        <v>303</v>
      </c>
      <c r="F44" s="86">
        <v>42.866390000000003</v>
      </c>
      <c r="G44" s="86">
        <v>436165.52</v>
      </c>
      <c r="H44" s="84" t="s">
        <v>224</v>
      </c>
    </row>
    <row r="45" spans="1:8" x14ac:dyDescent="0.25">
      <c r="A45" s="84" t="s">
        <v>166</v>
      </c>
      <c r="B45" s="84" t="s">
        <v>290</v>
      </c>
      <c r="C45" s="85">
        <v>82104</v>
      </c>
      <c r="D45" s="86">
        <v>1660963.92</v>
      </c>
      <c r="E45" s="84" t="s">
        <v>224</v>
      </c>
      <c r="F45" s="86">
        <v>26.96</v>
      </c>
      <c r="G45" s="86">
        <v>2213523.84</v>
      </c>
      <c r="H45" s="84" t="s">
        <v>224</v>
      </c>
    </row>
    <row r="46" spans="1:8" x14ac:dyDescent="0.25">
      <c r="A46" s="84" t="s">
        <v>315</v>
      </c>
      <c r="B46" s="84" t="s">
        <v>303</v>
      </c>
      <c r="C46" s="85">
        <v>1758.76</v>
      </c>
      <c r="D46" s="86">
        <v>1346.99</v>
      </c>
      <c r="E46" s="84" t="s">
        <v>303</v>
      </c>
      <c r="F46" s="86">
        <v>0.76152799999999998</v>
      </c>
      <c r="G46" s="86">
        <v>1339.34</v>
      </c>
      <c r="H46" s="84" t="s">
        <v>224</v>
      </c>
    </row>
    <row r="47" spans="1:8" x14ac:dyDescent="0.25">
      <c r="A47" s="84" t="s">
        <v>158</v>
      </c>
      <c r="B47" s="84" t="s">
        <v>159</v>
      </c>
      <c r="C47" s="85">
        <v>44000</v>
      </c>
      <c r="D47" s="86">
        <v>892554.7</v>
      </c>
      <c r="E47" s="84" t="s">
        <v>199</v>
      </c>
      <c r="F47" s="86">
        <v>18.420446999999999</v>
      </c>
      <c r="G47" s="86">
        <v>810499.65</v>
      </c>
      <c r="H47" s="84" t="s">
        <v>224</v>
      </c>
    </row>
    <row r="48" spans="1:8" x14ac:dyDescent="0.25">
      <c r="A48" s="84" t="s">
        <v>200</v>
      </c>
      <c r="B48" s="84" t="s">
        <v>201</v>
      </c>
      <c r="C48" s="85">
        <v>118200</v>
      </c>
      <c r="D48" s="86">
        <v>1242050.44</v>
      </c>
      <c r="E48" s="84" t="s">
        <v>199</v>
      </c>
      <c r="F48" s="86">
        <v>10.250978999999999</v>
      </c>
      <c r="G48" s="86">
        <v>1211665.67</v>
      </c>
      <c r="H48" s="84" t="s">
        <v>224</v>
      </c>
    </row>
    <row r="49" spans="1:8" x14ac:dyDescent="0.25">
      <c r="A49" s="84" t="s">
        <v>183</v>
      </c>
      <c r="B49" s="84" t="s">
        <v>184</v>
      </c>
      <c r="C49" s="85">
        <v>113114</v>
      </c>
      <c r="D49" s="86">
        <v>1635216.25</v>
      </c>
      <c r="E49" s="84" t="s">
        <v>224</v>
      </c>
      <c r="F49" s="86">
        <v>18.25</v>
      </c>
      <c r="G49" s="86">
        <v>2064330.5</v>
      </c>
      <c r="H49" s="84" t="s">
        <v>224</v>
      </c>
    </row>
    <row r="50" spans="1:8" x14ac:dyDescent="0.25">
      <c r="A50" s="84" t="s">
        <v>173</v>
      </c>
      <c r="B50" s="84" t="s">
        <v>79</v>
      </c>
      <c r="C50" s="85">
        <v>9312</v>
      </c>
      <c r="D50" s="86">
        <v>1480535.28</v>
      </c>
      <c r="E50" s="84" t="s">
        <v>224</v>
      </c>
      <c r="F50" s="86">
        <v>317.88</v>
      </c>
      <c r="G50" s="86">
        <v>2960098.56</v>
      </c>
      <c r="H50" s="84" t="s">
        <v>224</v>
      </c>
    </row>
    <row r="51" spans="1:8" x14ac:dyDescent="0.25">
      <c r="A51" s="84" t="s">
        <v>162</v>
      </c>
      <c r="B51" s="84" t="s">
        <v>73</v>
      </c>
      <c r="C51" s="85">
        <v>58027</v>
      </c>
      <c r="D51" s="86">
        <v>2079818.68</v>
      </c>
      <c r="E51" s="84" t="s">
        <v>224</v>
      </c>
      <c r="F51" s="86">
        <v>31.81</v>
      </c>
      <c r="G51" s="86">
        <v>1845838.87</v>
      </c>
      <c r="H51" s="84" t="s">
        <v>224</v>
      </c>
    </row>
    <row r="52" spans="1:8" x14ac:dyDescent="0.25">
      <c r="A52" s="84" t="s">
        <v>187</v>
      </c>
      <c r="B52" s="84" t="s">
        <v>300</v>
      </c>
      <c r="C52" s="85">
        <v>9594</v>
      </c>
      <c r="D52" s="86">
        <v>1624430.3</v>
      </c>
      <c r="E52" s="84" t="s">
        <v>207</v>
      </c>
      <c r="F52" s="86">
        <v>211.100596</v>
      </c>
      <c r="G52" s="86">
        <v>2025299.11</v>
      </c>
      <c r="H52" s="84" t="s">
        <v>224</v>
      </c>
    </row>
    <row r="53" spans="1:8" x14ac:dyDescent="0.25">
      <c r="A53" s="84" t="s">
        <v>146</v>
      </c>
      <c r="B53" s="84" t="s">
        <v>296</v>
      </c>
      <c r="C53" s="85">
        <v>16500</v>
      </c>
      <c r="D53" s="86">
        <v>998269.25</v>
      </c>
      <c r="E53" s="84" t="s">
        <v>199</v>
      </c>
      <c r="F53" s="86">
        <v>64.103155000000001</v>
      </c>
      <c r="G53" s="86">
        <v>1057702.05</v>
      </c>
      <c r="H53" s="84" t="s">
        <v>224</v>
      </c>
    </row>
    <row r="54" spans="1:8" x14ac:dyDescent="0.25">
      <c r="A54" s="84" t="s">
        <v>157</v>
      </c>
      <c r="B54" s="84" t="s">
        <v>302</v>
      </c>
      <c r="C54" s="85">
        <v>24100</v>
      </c>
      <c r="D54" s="86">
        <v>646542.4</v>
      </c>
      <c r="E54" s="84" t="s">
        <v>199</v>
      </c>
      <c r="F54" s="86">
        <v>33.617314999999998</v>
      </c>
      <c r="G54" s="86">
        <v>810177.3</v>
      </c>
      <c r="H54" s="84" t="s">
        <v>224</v>
      </c>
    </row>
    <row r="55" spans="1:8" x14ac:dyDescent="0.25">
      <c r="A55" s="84" t="s">
        <v>149</v>
      </c>
      <c r="B55" s="84" t="s">
        <v>150</v>
      </c>
      <c r="C55" s="85">
        <v>11024</v>
      </c>
      <c r="D55" s="86">
        <v>1139109.92</v>
      </c>
      <c r="E55" s="84" t="s">
        <v>224</v>
      </c>
      <c r="F55" s="86">
        <v>123.03</v>
      </c>
      <c r="G55" s="86">
        <v>1356282.72</v>
      </c>
      <c r="H55" s="84" t="s">
        <v>224</v>
      </c>
    </row>
    <row r="56" spans="1:8" x14ac:dyDescent="0.25">
      <c r="A56" s="84" t="s">
        <v>160</v>
      </c>
      <c r="B56" s="84" t="s">
        <v>161</v>
      </c>
      <c r="C56" s="85">
        <v>42992</v>
      </c>
      <c r="D56" s="86">
        <v>811465.2</v>
      </c>
      <c r="E56" s="84" t="s">
        <v>189</v>
      </c>
      <c r="F56" s="86">
        <v>20.105474000000001</v>
      </c>
      <c r="G56" s="86">
        <v>864374.54</v>
      </c>
      <c r="H56" s="84" t="s">
        <v>224</v>
      </c>
    </row>
    <row r="57" spans="1:8" x14ac:dyDescent="0.25">
      <c r="A57" s="84" t="s">
        <v>172</v>
      </c>
      <c r="B57" s="84" t="s">
        <v>76</v>
      </c>
      <c r="C57" s="85">
        <v>13426</v>
      </c>
      <c r="D57" s="86">
        <v>1775991.28</v>
      </c>
      <c r="E57" s="84" t="s">
        <v>224</v>
      </c>
      <c r="F57" s="86">
        <v>156.16999999999999</v>
      </c>
      <c r="G57" s="86">
        <v>2096738.42</v>
      </c>
      <c r="H57" s="84" t="s">
        <v>224</v>
      </c>
    </row>
    <row r="58" spans="1:8" x14ac:dyDescent="0.25">
      <c r="A58" s="64"/>
      <c r="B58" s="64"/>
      <c r="C58" s="67"/>
      <c r="D58" s="68"/>
      <c r="E58" s="64"/>
      <c r="F58" s="68"/>
      <c r="G58" s="68"/>
      <c r="H58" s="64"/>
    </row>
    <row r="59" spans="1:8" x14ac:dyDescent="0.25">
      <c r="A59" s="64"/>
      <c r="B59" s="64"/>
      <c r="C59" s="67"/>
      <c r="D59" s="68"/>
      <c r="E59" s="64"/>
      <c r="F59" s="68"/>
      <c r="G59" s="68"/>
      <c r="H59" s="64"/>
    </row>
    <row r="60" spans="1:8" x14ac:dyDescent="0.25">
      <c r="A60" s="64"/>
      <c r="B60" s="64"/>
      <c r="C60" s="67"/>
      <c r="D60" s="68"/>
      <c r="E60" s="64"/>
      <c r="F60" s="68"/>
      <c r="G60" s="68"/>
      <c r="H60" s="64"/>
    </row>
    <row r="61" spans="1:8" x14ac:dyDescent="0.25">
      <c r="A61" s="64"/>
      <c r="B61" s="64"/>
      <c r="C61" s="67"/>
      <c r="D61" s="68"/>
      <c r="E61" s="64"/>
      <c r="F61" s="68"/>
      <c r="G61" s="68"/>
      <c r="H61" s="64"/>
    </row>
    <row r="62" spans="1:8" x14ac:dyDescent="0.25">
      <c r="A62" s="61"/>
      <c r="B62" s="61"/>
      <c r="C62" s="62"/>
      <c r="D62" s="63"/>
      <c r="E62" s="61"/>
      <c r="F62" s="63"/>
      <c r="G62" s="63"/>
      <c r="H62" s="61"/>
    </row>
    <row r="63" spans="1:8" x14ac:dyDescent="0.25">
      <c r="A63" s="61"/>
      <c r="B63" s="61"/>
      <c r="C63" s="62"/>
      <c r="D63" s="63"/>
      <c r="E63" s="61"/>
      <c r="F63" s="63"/>
      <c r="G63" s="63"/>
      <c r="H63" s="61"/>
    </row>
    <row r="64" spans="1:8" x14ac:dyDescent="0.25">
      <c r="A64" s="54"/>
      <c r="B64" s="54"/>
      <c r="C64" s="55"/>
      <c r="D64" s="56"/>
      <c r="E64" s="54"/>
      <c r="F64" s="56"/>
      <c r="G64" s="56"/>
      <c r="H64" s="54"/>
    </row>
    <row r="65" spans="1:8" x14ac:dyDescent="0.25">
      <c r="A65" s="54"/>
      <c r="B65" s="54"/>
      <c r="C65" s="55"/>
      <c r="D65" s="56"/>
      <c r="E65" s="54"/>
      <c r="F65" s="56"/>
      <c r="G65" s="56"/>
      <c r="H65" s="5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T28"/>
  <sheetViews>
    <sheetView topLeftCell="F1" zoomScale="90" zoomScaleNormal="90" workbookViewId="0">
      <selection activeCell="I17" sqref="I17"/>
    </sheetView>
  </sheetViews>
  <sheetFormatPr defaultRowHeight="13.2" x14ac:dyDescent="0.25"/>
  <cols>
    <col min="1" max="1" width="58.6640625" customWidth="1"/>
    <col min="2" max="2" width="16.33203125" customWidth="1"/>
    <col min="3" max="3" width="25.6640625" customWidth="1"/>
    <col min="4" max="4" width="14.33203125" customWidth="1"/>
    <col min="5" max="5" width="5.6640625" customWidth="1"/>
    <col min="6" max="6" width="18.44140625" customWidth="1"/>
    <col min="7" max="7" width="19.5546875" customWidth="1"/>
    <col min="8" max="8" width="27.6640625" customWidth="1"/>
    <col min="9" max="9" width="30.109375" customWidth="1"/>
    <col min="10" max="10" width="20.6640625" customWidth="1"/>
    <col min="11" max="11" width="24.88671875" customWidth="1"/>
    <col min="12" max="12" width="24.109375" customWidth="1"/>
    <col min="13" max="13" width="22.6640625" customWidth="1"/>
    <col min="14" max="14" width="16.109375" customWidth="1"/>
    <col min="15" max="15" width="14" customWidth="1"/>
  </cols>
  <sheetData>
    <row r="1" spans="1:20" x14ac:dyDescent="0.25">
      <c r="A1" s="72"/>
      <c r="B1" s="72"/>
      <c r="C1" s="73"/>
      <c r="D1" s="74"/>
      <c r="E1" s="72"/>
      <c r="F1" s="92" t="s">
        <v>209</v>
      </c>
      <c r="G1" s="92" t="s">
        <v>210</v>
      </c>
      <c r="H1" s="93" t="s">
        <v>211</v>
      </c>
      <c r="I1" s="94" t="s">
        <v>212</v>
      </c>
      <c r="J1" s="92" t="s">
        <v>0</v>
      </c>
      <c r="K1" s="92" t="s">
        <v>213</v>
      </c>
      <c r="L1" s="93" t="s">
        <v>214</v>
      </c>
      <c r="M1" s="93" t="s">
        <v>215</v>
      </c>
      <c r="N1" s="93" t="s">
        <v>216</v>
      </c>
      <c r="O1" s="93" t="s">
        <v>217</v>
      </c>
      <c r="P1" s="93" t="s">
        <v>218</v>
      </c>
      <c r="Q1" s="93" t="s">
        <v>219</v>
      </c>
      <c r="R1" s="92" t="s">
        <v>220</v>
      </c>
      <c r="S1" s="93" t="s">
        <v>221</v>
      </c>
      <c r="T1" s="92" t="s">
        <v>222</v>
      </c>
    </row>
    <row r="2" spans="1:20" x14ac:dyDescent="0.25">
      <c r="A2" s="75"/>
      <c r="B2" s="75"/>
      <c r="C2" s="76"/>
      <c r="D2" s="77"/>
      <c r="E2" s="75"/>
      <c r="F2" s="95" t="s">
        <v>229</v>
      </c>
      <c r="G2" s="95" t="s">
        <v>184</v>
      </c>
      <c r="H2" s="96">
        <v>0.06</v>
      </c>
      <c r="I2" s="97">
        <v>43550</v>
      </c>
      <c r="J2" s="95" t="s">
        <v>374</v>
      </c>
      <c r="K2" s="95" t="s">
        <v>223</v>
      </c>
      <c r="L2" s="98">
        <v>0</v>
      </c>
      <c r="M2" s="99">
        <v>0</v>
      </c>
      <c r="N2" s="99">
        <v>0</v>
      </c>
      <c r="O2" s="99">
        <v>0</v>
      </c>
      <c r="P2" s="99">
        <v>0</v>
      </c>
      <c r="Q2" s="98">
        <v>0</v>
      </c>
      <c r="R2" s="95" t="s">
        <v>224</v>
      </c>
      <c r="S2" s="100">
        <v>128</v>
      </c>
      <c r="T2" s="95" t="s">
        <v>225</v>
      </c>
    </row>
    <row r="3" spans="1:20" x14ac:dyDescent="0.25">
      <c r="A3" s="75"/>
      <c r="B3" s="75"/>
      <c r="C3" s="76"/>
      <c r="D3" s="77"/>
      <c r="E3" s="75"/>
      <c r="F3" s="95" t="s">
        <v>375</v>
      </c>
      <c r="G3" s="95" t="s">
        <v>296</v>
      </c>
      <c r="H3" s="96">
        <v>30</v>
      </c>
      <c r="I3" s="97">
        <v>43732</v>
      </c>
      <c r="J3" s="95" t="s">
        <v>374</v>
      </c>
      <c r="K3" s="95" t="s">
        <v>223</v>
      </c>
      <c r="L3" s="98">
        <v>16500</v>
      </c>
      <c r="M3" s="99">
        <v>4598.66</v>
      </c>
      <c r="N3" s="99">
        <v>0</v>
      </c>
      <c r="O3" s="99">
        <v>4598.66</v>
      </c>
      <c r="P3" s="99">
        <v>0</v>
      </c>
      <c r="Q3" s="98">
        <v>0</v>
      </c>
      <c r="R3" s="95" t="s">
        <v>199</v>
      </c>
      <c r="S3" s="100">
        <v>0</v>
      </c>
      <c r="T3" s="95" t="s">
        <v>225</v>
      </c>
    </row>
    <row r="4" spans="1:20" x14ac:dyDescent="0.25">
      <c r="A4" s="75"/>
      <c r="B4" s="75"/>
      <c r="C4" s="76"/>
      <c r="D4" s="77"/>
      <c r="E4" s="75"/>
      <c r="F4" s="95" t="s">
        <v>285</v>
      </c>
      <c r="G4" s="95" t="s">
        <v>150</v>
      </c>
      <c r="H4" s="96">
        <v>1.6742699999999999</v>
      </c>
      <c r="I4" s="97">
        <v>43613</v>
      </c>
      <c r="J4" s="95" t="s">
        <v>374</v>
      </c>
      <c r="K4" s="95" t="s">
        <v>223</v>
      </c>
      <c r="L4" s="98">
        <v>0</v>
      </c>
      <c r="M4" s="99">
        <v>0</v>
      </c>
      <c r="N4" s="99">
        <v>0</v>
      </c>
      <c r="O4" s="99">
        <v>0</v>
      </c>
      <c r="P4" s="99">
        <v>0</v>
      </c>
      <c r="Q4" s="98">
        <v>0</v>
      </c>
      <c r="R4" s="95" t="s">
        <v>224</v>
      </c>
      <c r="S4" s="100">
        <v>65</v>
      </c>
      <c r="T4" s="95" t="s">
        <v>225</v>
      </c>
    </row>
    <row r="5" spans="1:20" x14ac:dyDescent="0.25">
      <c r="A5" s="75"/>
      <c r="B5" s="75"/>
      <c r="C5" s="76"/>
      <c r="D5" s="77"/>
      <c r="E5" s="75"/>
      <c r="F5" s="95" t="s">
        <v>379</v>
      </c>
      <c r="G5" s="95" t="s">
        <v>289</v>
      </c>
      <c r="H5" s="96">
        <v>6</v>
      </c>
      <c r="I5" s="97">
        <v>43591</v>
      </c>
      <c r="J5" s="95" t="s">
        <v>374</v>
      </c>
      <c r="K5" s="95" t="s">
        <v>223</v>
      </c>
      <c r="L5" s="98">
        <v>0</v>
      </c>
      <c r="M5" s="99">
        <v>0</v>
      </c>
      <c r="N5" s="99">
        <v>0</v>
      </c>
      <c r="O5" s="99">
        <v>0</v>
      </c>
      <c r="P5" s="99">
        <v>0</v>
      </c>
      <c r="Q5" s="98">
        <v>0</v>
      </c>
      <c r="R5" s="95" t="s">
        <v>190</v>
      </c>
      <c r="S5" s="100">
        <v>87</v>
      </c>
      <c r="T5" s="95" t="s">
        <v>225</v>
      </c>
    </row>
    <row r="6" spans="1:20" x14ac:dyDescent="0.25">
      <c r="A6" s="75"/>
      <c r="B6" s="75"/>
      <c r="C6" s="76"/>
      <c r="D6" s="77"/>
      <c r="E6" s="75"/>
      <c r="F6" s="95" t="s">
        <v>229</v>
      </c>
      <c r="G6" s="95" t="s">
        <v>184</v>
      </c>
      <c r="H6" s="96">
        <v>0.06</v>
      </c>
      <c r="I6" s="97">
        <v>43641</v>
      </c>
      <c r="J6" s="95" t="s">
        <v>374</v>
      </c>
      <c r="K6" s="95" t="s">
        <v>223</v>
      </c>
      <c r="L6" s="98">
        <v>0</v>
      </c>
      <c r="M6" s="99">
        <v>0</v>
      </c>
      <c r="N6" s="99">
        <v>0</v>
      </c>
      <c r="O6" s="99">
        <v>0</v>
      </c>
      <c r="P6" s="99">
        <v>0</v>
      </c>
      <c r="Q6" s="98">
        <v>0</v>
      </c>
      <c r="R6" s="95" t="s">
        <v>224</v>
      </c>
      <c r="S6" s="100">
        <v>37</v>
      </c>
      <c r="T6" s="95" t="s">
        <v>225</v>
      </c>
    </row>
    <row r="7" spans="1:20" x14ac:dyDescent="0.25">
      <c r="A7" s="75"/>
      <c r="B7" s="75"/>
      <c r="C7" s="76"/>
      <c r="D7" s="77"/>
      <c r="E7" s="75"/>
      <c r="F7" s="95" t="s">
        <v>378</v>
      </c>
      <c r="G7" s="95" t="s">
        <v>310</v>
      </c>
      <c r="H7" s="96">
        <v>1.25</v>
      </c>
      <c r="I7" s="97">
        <v>43587</v>
      </c>
      <c r="J7" s="95" t="s">
        <v>374</v>
      </c>
      <c r="K7" s="95" t="s">
        <v>223</v>
      </c>
      <c r="L7" s="98">
        <v>0</v>
      </c>
      <c r="M7" s="99">
        <v>0</v>
      </c>
      <c r="N7" s="99">
        <v>0</v>
      </c>
      <c r="O7" s="99">
        <v>0</v>
      </c>
      <c r="P7" s="99">
        <v>0</v>
      </c>
      <c r="Q7" s="98">
        <v>0</v>
      </c>
      <c r="R7" s="95" t="s">
        <v>207</v>
      </c>
      <c r="S7" s="100">
        <v>91</v>
      </c>
      <c r="T7" s="95" t="s">
        <v>225</v>
      </c>
    </row>
    <row r="8" spans="1:20" x14ac:dyDescent="0.25">
      <c r="A8" s="75"/>
      <c r="B8" s="75"/>
      <c r="C8" s="76"/>
      <c r="D8" s="77"/>
      <c r="E8" s="75"/>
      <c r="F8" s="95" t="s">
        <v>376</v>
      </c>
      <c r="G8" s="95" t="s">
        <v>314</v>
      </c>
      <c r="H8" s="96">
        <v>2.4029270999999999</v>
      </c>
      <c r="I8" s="97">
        <v>43678</v>
      </c>
      <c r="J8" s="95" t="s">
        <v>374</v>
      </c>
      <c r="K8" s="95" t="s">
        <v>377</v>
      </c>
      <c r="L8" s="98">
        <v>2124092.9700000002</v>
      </c>
      <c r="M8" s="99">
        <v>4367.8100000000004</v>
      </c>
      <c r="N8" s="99">
        <v>0</v>
      </c>
      <c r="O8" s="99">
        <v>4367.8100000000004</v>
      </c>
      <c r="P8" s="99">
        <v>0</v>
      </c>
      <c r="Q8" s="98">
        <v>0</v>
      </c>
      <c r="R8" s="95" t="s">
        <v>224</v>
      </c>
      <c r="S8" s="100">
        <v>0</v>
      </c>
      <c r="T8" s="95" t="s">
        <v>225</v>
      </c>
    </row>
    <row r="9" spans="1:20" x14ac:dyDescent="0.25">
      <c r="A9" s="75"/>
      <c r="B9" s="75"/>
      <c r="C9" s="76"/>
      <c r="D9" s="77"/>
      <c r="E9" s="75"/>
      <c r="F9" s="95" t="s">
        <v>226</v>
      </c>
      <c r="G9" s="95" t="s">
        <v>155</v>
      </c>
      <c r="H9" s="96">
        <v>0.17563799999999999</v>
      </c>
      <c r="I9" s="97">
        <v>43634</v>
      </c>
      <c r="J9" s="95" t="s">
        <v>374</v>
      </c>
      <c r="K9" s="95" t="s">
        <v>223</v>
      </c>
      <c r="L9" s="98">
        <v>0</v>
      </c>
      <c r="M9" s="99">
        <v>0</v>
      </c>
      <c r="N9" s="99">
        <v>0</v>
      </c>
      <c r="O9" s="99">
        <v>0</v>
      </c>
      <c r="P9" s="99">
        <v>0</v>
      </c>
      <c r="Q9" s="98">
        <v>0</v>
      </c>
      <c r="R9" s="95" t="s">
        <v>224</v>
      </c>
      <c r="S9" s="100">
        <v>44</v>
      </c>
      <c r="T9" s="95" t="s">
        <v>225</v>
      </c>
    </row>
    <row r="10" spans="1:20" x14ac:dyDescent="0.25">
      <c r="A10" s="75"/>
      <c r="B10" s="75"/>
      <c r="C10" s="76"/>
      <c r="D10" s="77"/>
      <c r="E10" s="75"/>
      <c r="F10" s="95" t="s">
        <v>228</v>
      </c>
      <c r="G10" s="95" t="s">
        <v>206</v>
      </c>
      <c r="H10" s="96">
        <v>0.27</v>
      </c>
      <c r="I10" s="97">
        <v>43522</v>
      </c>
      <c r="J10" s="95" t="s">
        <v>374</v>
      </c>
      <c r="K10" s="95" t="s">
        <v>223</v>
      </c>
      <c r="L10" s="98">
        <v>0</v>
      </c>
      <c r="M10" s="99">
        <v>0</v>
      </c>
      <c r="N10" s="99">
        <v>0</v>
      </c>
      <c r="O10" s="99">
        <v>0</v>
      </c>
      <c r="P10" s="99">
        <v>0</v>
      </c>
      <c r="Q10" s="98">
        <v>0</v>
      </c>
      <c r="R10" s="95" t="s">
        <v>207</v>
      </c>
      <c r="S10" s="100">
        <v>156</v>
      </c>
      <c r="T10" s="95" t="s">
        <v>225</v>
      </c>
    </row>
    <row r="11" spans="1:20" x14ac:dyDescent="0.25">
      <c r="A11" s="75"/>
      <c r="B11" s="75"/>
      <c r="C11" s="76"/>
      <c r="D11" s="77"/>
      <c r="E11" s="75"/>
      <c r="F11" s="95" t="s">
        <v>227</v>
      </c>
      <c r="G11" s="95" t="s">
        <v>177</v>
      </c>
      <c r="H11" s="96">
        <v>0.9</v>
      </c>
      <c r="I11" s="97">
        <v>43612</v>
      </c>
      <c r="J11" s="95" t="s">
        <v>374</v>
      </c>
      <c r="K11" s="95" t="s">
        <v>223</v>
      </c>
      <c r="L11" s="98">
        <v>0</v>
      </c>
      <c r="M11" s="99">
        <v>0</v>
      </c>
      <c r="N11" s="99">
        <v>0</v>
      </c>
      <c r="O11" s="99">
        <v>0</v>
      </c>
      <c r="P11" s="99">
        <v>0</v>
      </c>
      <c r="Q11" s="98">
        <v>0</v>
      </c>
      <c r="R11" s="95" t="s">
        <v>207</v>
      </c>
      <c r="S11" s="100">
        <v>66</v>
      </c>
      <c r="T11" s="95" t="s">
        <v>225</v>
      </c>
    </row>
    <row r="12" spans="1:20" x14ac:dyDescent="0.25">
      <c r="A12" s="75"/>
      <c r="B12" s="75"/>
      <c r="C12" s="76"/>
      <c r="D12" s="77"/>
      <c r="E12" s="75"/>
      <c r="F12" s="75"/>
      <c r="G12" s="78"/>
      <c r="H12" s="79"/>
      <c r="I12" s="79"/>
      <c r="J12" s="79"/>
      <c r="K12" s="79"/>
      <c r="L12" s="78"/>
      <c r="M12" s="75"/>
      <c r="N12" s="80"/>
      <c r="O12" s="75"/>
    </row>
    <row r="13" spans="1:20" x14ac:dyDescent="0.25">
      <c r="A13" s="75"/>
      <c r="B13" s="75"/>
      <c r="C13" s="76"/>
      <c r="D13" s="77"/>
      <c r="E13" s="75"/>
      <c r="F13" s="75"/>
      <c r="G13" s="78"/>
      <c r="H13" s="79"/>
      <c r="I13" s="79"/>
      <c r="J13" s="79"/>
      <c r="K13" s="79"/>
      <c r="L13" s="78"/>
      <c r="M13" s="75"/>
      <c r="N13" s="80"/>
      <c r="O13" s="75"/>
    </row>
    <row r="14" spans="1:20" x14ac:dyDescent="0.25">
      <c r="A14" s="75"/>
      <c r="B14" s="75"/>
      <c r="C14" s="76"/>
      <c r="D14" s="77"/>
      <c r="E14" s="75"/>
      <c r="F14" s="75"/>
      <c r="G14" s="78"/>
      <c r="H14" s="79"/>
      <c r="I14" s="79"/>
      <c r="J14" s="79"/>
      <c r="K14" s="79"/>
      <c r="L14" s="78"/>
      <c r="M14" s="75"/>
      <c r="N14" s="80"/>
      <c r="O14" s="75"/>
    </row>
    <row r="15" spans="1:20" x14ac:dyDescent="0.25">
      <c r="A15" s="75"/>
      <c r="B15" s="75"/>
      <c r="C15" s="76"/>
      <c r="D15" s="77"/>
      <c r="E15" s="75"/>
      <c r="F15" s="75"/>
      <c r="G15" s="78"/>
      <c r="H15" s="79"/>
      <c r="I15" s="79"/>
      <c r="J15" s="79"/>
      <c r="K15" s="79"/>
      <c r="L15" s="78"/>
      <c r="M15" s="75"/>
      <c r="N15" s="80"/>
      <c r="O15" s="75"/>
    </row>
    <row r="16" spans="1:20" x14ac:dyDescent="0.25">
      <c r="A16" s="64"/>
      <c r="B16" s="64"/>
      <c r="C16" s="65"/>
      <c r="D16" s="66"/>
      <c r="E16" s="64"/>
      <c r="F16" s="64"/>
      <c r="G16" s="67"/>
      <c r="H16" s="68"/>
      <c r="I16" s="68"/>
      <c r="J16" s="68"/>
      <c r="K16" s="68"/>
      <c r="L16" s="67"/>
      <c r="M16" s="64"/>
      <c r="N16" s="69"/>
      <c r="O16" s="64"/>
    </row>
    <row r="17" spans="1:15" x14ac:dyDescent="0.25">
      <c r="A17" s="64"/>
      <c r="B17" s="64"/>
      <c r="C17" s="65"/>
      <c r="D17" s="66"/>
      <c r="E17" s="64"/>
      <c r="F17" s="64"/>
      <c r="G17" s="67"/>
      <c r="H17" s="68"/>
      <c r="I17" s="68"/>
      <c r="J17" s="68"/>
      <c r="K17" s="68"/>
      <c r="L17" s="67"/>
      <c r="M17" s="64"/>
      <c r="N17" s="69"/>
      <c r="O17" s="64"/>
    </row>
    <row r="18" spans="1:15" x14ac:dyDescent="0.25">
      <c r="A18" s="64"/>
      <c r="B18" s="64"/>
      <c r="C18" s="65"/>
      <c r="D18" s="66"/>
      <c r="E18" s="64"/>
      <c r="F18" s="64"/>
      <c r="G18" s="67"/>
      <c r="H18" s="68"/>
      <c r="I18" s="68"/>
      <c r="J18" s="68"/>
      <c r="K18" s="68"/>
      <c r="L18" s="67"/>
      <c r="M18" s="64"/>
      <c r="N18" s="69"/>
      <c r="O18" s="64"/>
    </row>
    <row r="19" spans="1:15" x14ac:dyDescent="0.25">
      <c r="A19" s="64"/>
      <c r="B19" s="64"/>
      <c r="C19" s="65"/>
      <c r="D19" s="66"/>
      <c r="E19" s="64"/>
      <c r="F19" s="64"/>
      <c r="G19" s="67"/>
      <c r="H19" s="68"/>
      <c r="I19" s="68"/>
      <c r="J19" s="68"/>
      <c r="K19" s="68"/>
      <c r="L19" s="67"/>
      <c r="M19" s="64"/>
      <c r="N19" s="69"/>
      <c r="O19" s="64"/>
    </row>
    <row r="20" spans="1:15" x14ac:dyDescent="0.25">
      <c r="A20" s="64"/>
      <c r="B20" s="64"/>
      <c r="C20" s="65"/>
      <c r="D20" s="66"/>
      <c r="E20" s="64"/>
      <c r="F20" s="64"/>
      <c r="G20" s="67"/>
      <c r="H20" s="68"/>
      <c r="I20" s="68"/>
      <c r="J20" s="68"/>
      <c r="K20" s="68"/>
      <c r="L20" s="67"/>
      <c r="M20" s="64"/>
      <c r="N20" s="69"/>
      <c r="O20" s="64"/>
    </row>
    <row r="21" spans="1:15" x14ac:dyDescent="0.25">
      <c r="A21" s="64"/>
      <c r="B21" s="64"/>
      <c r="C21" s="65"/>
      <c r="D21" s="66"/>
      <c r="E21" s="64"/>
      <c r="F21" s="64"/>
      <c r="G21" s="67"/>
      <c r="H21" s="68"/>
      <c r="I21" s="68"/>
      <c r="J21" s="68"/>
      <c r="K21" s="68"/>
      <c r="L21" s="67"/>
      <c r="M21" s="64"/>
      <c r="N21" s="69"/>
      <c r="O21" s="64"/>
    </row>
    <row r="22" spans="1:15" x14ac:dyDescent="0.25">
      <c r="A22" s="64"/>
      <c r="B22" s="64"/>
      <c r="C22" s="65"/>
      <c r="D22" s="66"/>
      <c r="E22" s="64"/>
      <c r="F22" s="64"/>
      <c r="G22" s="67"/>
      <c r="H22" s="68"/>
      <c r="I22" s="68"/>
      <c r="J22" s="68"/>
      <c r="K22" s="68"/>
      <c r="L22" s="67"/>
      <c r="M22" s="64"/>
      <c r="N22" s="69"/>
      <c r="O22" s="64"/>
    </row>
    <row r="23" spans="1:15" x14ac:dyDescent="0.25">
      <c r="A23" s="64"/>
      <c r="B23" s="64"/>
      <c r="C23" s="65"/>
      <c r="D23" s="66"/>
      <c r="E23" s="64"/>
      <c r="F23" s="64"/>
      <c r="G23" s="67"/>
      <c r="H23" s="68"/>
      <c r="I23" s="68"/>
      <c r="J23" s="68"/>
      <c r="K23" s="68"/>
      <c r="L23" s="67"/>
      <c r="M23" s="64"/>
      <c r="N23" s="69"/>
      <c r="O23" s="64"/>
    </row>
    <row r="24" spans="1:15" x14ac:dyDescent="0.25">
      <c r="A24" s="64"/>
      <c r="B24" s="64"/>
      <c r="C24" s="65"/>
      <c r="D24" s="66"/>
      <c r="E24" s="64"/>
      <c r="F24" s="64"/>
      <c r="G24" s="67"/>
      <c r="H24" s="68"/>
      <c r="I24" s="68"/>
      <c r="J24" s="68"/>
      <c r="K24" s="68"/>
      <c r="L24" s="67"/>
      <c r="M24" s="64"/>
      <c r="N24" s="69"/>
      <c r="O24" s="64"/>
    </row>
    <row r="25" spans="1:15" x14ac:dyDescent="0.25">
      <c r="A25" s="64"/>
      <c r="B25" s="64"/>
      <c r="C25" s="65"/>
      <c r="D25" s="66"/>
      <c r="E25" s="64"/>
      <c r="F25" s="64"/>
      <c r="G25" s="67"/>
      <c r="H25" s="68"/>
      <c r="I25" s="68"/>
      <c r="J25" s="68"/>
      <c r="K25" s="68"/>
      <c r="L25" s="67"/>
      <c r="M25" s="64"/>
      <c r="N25" s="69"/>
      <c r="O25" s="64"/>
    </row>
    <row r="26" spans="1:15" x14ac:dyDescent="0.25">
      <c r="A26" s="64"/>
      <c r="B26" s="64"/>
      <c r="C26" s="65"/>
      <c r="D26" s="66"/>
      <c r="E26" s="64"/>
      <c r="F26" s="64"/>
      <c r="G26" s="67"/>
      <c r="H26" s="68"/>
      <c r="I26" s="68"/>
      <c r="J26" s="68"/>
      <c r="K26" s="68"/>
      <c r="L26" s="67"/>
      <c r="M26" s="64"/>
      <c r="N26" s="69"/>
      <c r="O26" s="64"/>
    </row>
    <row r="27" spans="1:15" x14ac:dyDescent="0.25">
      <c r="A27" s="64"/>
      <c r="B27" s="64"/>
      <c r="C27" s="65"/>
      <c r="D27" s="66"/>
      <c r="E27" s="64"/>
      <c r="F27" s="64"/>
      <c r="G27" s="67"/>
      <c r="H27" s="68"/>
      <c r="I27" s="68"/>
      <c r="J27" s="68"/>
      <c r="K27" s="68"/>
      <c r="L27" s="67"/>
      <c r="M27" s="64"/>
      <c r="N27" s="69"/>
      <c r="O27" s="64"/>
    </row>
    <row r="28" spans="1:15" x14ac:dyDescent="0.25">
      <c r="A28" s="64"/>
      <c r="B28" s="64"/>
      <c r="C28" s="65"/>
      <c r="D28" s="66"/>
      <c r="E28" s="64"/>
      <c r="F28" s="64"/>
      <c r="G28" s="67"/>
      <c r="H28" s="68"/>
      <c r="I28" s="68"/>
      <c r="J28" s="68"/>
      <c r="K28" s="68"/>
      <c r="L28" s="67"/>
      <c r="M28" s="64"/>
      <c r="N28" s="69"/>
      <c r="O28" s="6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"/>
  <sheetViews>
    <sheetView workbookViewId="0">
      <selection activeCell="C13" sqref="C13"/>
    </sheetView>
  </sheetViews>
  <sheetFormatPr defaultRowHeight="13.2" x14ac:dyDescent="0.25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L104"/>
  <sheetViews>
    <sheetView topLeftCell="A94" workbookViewId="0">
      <selection activeCell="C100" sqref="C100"/>
    </sheetView>
  </sheetViews>
  <sheetFormatPr defaultRowHeight="13.2" x14ac:dyDescent="0.25"/>
  <cols>
    <col min="1" max="1" width="32.44140625" customWidth="1"/>
    <col min="2" max="2" width="48.109375" customWidth="1"/>
    <col min="3" max="3" width="18" customWidth="1"/>
    <col min="4" max="5" width="16.109375" customWidth="1"/>
    <col min="6" max="6" width="14.77734375" customWidth="1"/>
    <col min="7" max="7" width="17" customWidth="1"/>
    <col min="12" max="12" width="32.44140625" bestFit="1" customWidth="1"/>
  </cols>
  <sheetData>
    <row r="1" spans="1:12" x14ac:dyDescent="0.25">
      <c r="A1" s="43" t="s">
        <v>50</v>
      </c>
      <c r="B1" s="87" t="s">
        <v>230</v>
      </c>
      <c r="C1" s="88" t="s">
        <v>231</v>
      </c>
      <c r="D1" s="88" t="s">
        <v>232</v>
      </c>
      <c r="E1" s="88" t="s">
        <v>233</v>
      </c>
      <c r="F1" s="88" t="s">
        <v>234</v>
      </c>
      <c r="G1" s="88" t="s">
        <v>235</v>
      </c>
    </row>
    <row r="2" spans="1:12" ht="14.4" x14ac:dyDescent="0.3">
      <c r="A2" s="42"/>
      <c r="B2" s="89" t="s">
        <v>236</v>
      </c>
      <c r="C2" s="90"/>
      <c r="D2" s="90"/>
      <c r="E2" s="90"/>
      <c r="F2" s="90"/>
      <c r="G2" s="90"/>
    </row>
    <row r="3" spans="1:12" x14ac:dyDescent="0.25">
      <c r="A3" s="31" t="s">
        <v>22</v>
      </c>
      <c r="B3" s="91" t="s">
        <v>317</v>
      </c>
      <c r="C3" s="90">
        <v>77055092.489999995</v>
      </c>
      <c r="D3" s="90">
        <v>1520157.88</v>
      </c>
      <c r="E3" s="90">
        <v>1495860.11</v>
      </c>
      <c r="F3" s="90">
        <v>24297.77</v>
      </c>
      <c r="G3" s="90">
        <v>77079390.260000005</v>
      </c>
      <c r="H3" s="31"/>
    </row>
    <row r="4" spans="1:12" x14ac:dyDescent="0.25">
      <c r="A4" s="31" t="s">
        <v>22</v>
      </c>
      <c r="B4" s="91" t="s">
        <v>237</v>
      </c>
      <c r="C4" s="90">
        <v>3046398.22</v>
      </c>
      <c r="D4" s="90">
        <v>0</v>
      </c>
      <c r="E4" s="90">
        <v>922305.25</v>
      </c>
      <c r="F4" s="90">
        <v>-922305.25</v>
      </c>
      <c r="G4" s="90">
        <v>2124092.9700000002</v>
      </c>
      <c r="H4" s="31"/>
    </row>
    <row r="5" spans="1:12" x14ac:dyDescent="0.25">
      <c r="A5" s="31" t="s">
        <v>22</v>
      </c>
      <c r="B5" s="91" t="s">
        <v>238</v>
      </c>
      <c r="C5" s="90">
        <v>77352.52</v>
      </c>
      <c r="D5" s="90">
        <v>1026134.28</v>
      </c>
      <c r="E5" s="90">
        <v>1102126.93</v>
      </c>
      <c r="F5" s="90">
        <v>-75992.649999999994</v>
      </c>
      <c r="G5" s="90">
        <v>1359.87</v>
      </c>
      <c r="H5" s="31"/>
    </row>
    <row r="6" spans="1:12" x14ac:dyDescent="0.25">
      <c r="A6" s="31" t="s">
        <v>22</v>
      </c>
      <c r="B6" s="91" t="s">
        <v>318</v>
      </c>
      <c r="C6" s="90">
        <v>3123750.74</v>
      </c>
      <c r="D6" s="90">
        <v>1026134.28</v>
      </c>
      <c r="E6" s="90">
        <v>2024432.18</v>
      </c>
      <c r="F6" s="90">
        <v>-998297.9</v>
      </c>
      <c r="G6" s="90">
        <v>2125452.84</v>
      </c>
      <c r="H6" s="31"/>
    </row>
    <row r="7" spans="1:12" x14ac:dyDescent="0.25">
      <c r="A7" s="31" t="s">
        <v>22</v>
      </c>
      <c r="B7" s="91" t="s">
        <v>239</v>
      </c>
      <c r="C7" s="90">
        <v>0</v>
      </c>
      <c r="D7" s="90">
        <v>2342096.36</v>
      </c>
      <c r="E7" s="90">
        <v>2342096.36</v>
      </c>
      <c r="F7" s="90">
        <v>0</v>
      </c>
      <c r="G7" s="90">
        <v>0</v>
      </c>
      <c r="H7" s="31"/>
    </row>
    <row r="8" spans="1:12" x14ac:dyDescent="0.25">
      <c r="A8" s="31" t="s">
        <v>35</v>
      </c>
      <c r="B8" s="91" t="s">
        <v>319</v>
      </c>
      <c r="C8" s="90">
        <v>76069</v>
      </c>
      <c r="D8" s="90">
        <v>1071.98</v>
      </c>
      <c r="E8" s="90">
        <v>76069</v>
      </c>
      <c r="F8" s="90">
        <v>-74997.02</v>
      </c>
      <c r="G8" s="90">
        <v>1071.98</v>
      </c>
      <c r="H8" s="12"/>
      <c r="L8" s="31"/>
    </row>
    <row r="9" spans="1:12" x14ac:dyDescent="0.25">
      <c r="A9" s="12" t="s">
        <v>52</v>
      </c>
      <c r="B9" s="91" t="s">
        <v>240</v>
      </c>
      <c r="C9" s="90">
        <v>28449.52</v>
      </c>
      <c r="D9" s="90">
        <v>0</v>
      </c>
      <c r="E9" s="90">
        <v>23850.86</v>
      </c>
      <c r="F9" s="90">
        <v>-23850.86</v>
      </c>
      <c r="G9" s="90">
        <v>4598.66</v>
      </c>
      <c r="H9" s="31"/>
      <c r="L9" s="12"/>
    </row>
    <row r="10" spans="1:12" x14ac:dyDescent="0.25">
      <c r="A10" s="45"/>
      <c r="B10" s="91" t="s">
        <v>320</v>
      </c>
      <c r="C10" s="90">
        <v>4212.8500000000004</v>
      </c>
      <c r="D10" s="90">
        <v>4450.91</v>
      </c>
      <c r="E10" s="90">
        <v>4295.95</v>
      </c>
      <c r="F10" s="90">
        <v>154.96</v>
      </c>
      <c r="G10" s="90">
        <v>4367.8100000000004</v>
      </c>
      <c r="L10" s="31"/>
    </row>
    <row r="11" spans="1:12" x14ac:dyDescent="0.25">
      <c r="A11" s="12" t="s">
        <v>24</v>
      </c>
      <c r="B11" s="91" t="s">
        <v>321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12"/>
      <c r="L11" s="12"/>
    </row>
    <row r="12" spans="1:12" x14ac:dyDescent="0.25">
      <c r="A12" s="12" t="s">
        <v>24</v>
      </c>
      <c r="B12" s="91" t="s">
        <v>322</v>
      </c>
      <c r="C12" s="90">
        <v>44999.55</v>
      </c>
      <c r="D12" s="90">
        <v>0</v>
      </c>
      <c r="E12" s="90">
        <v>0</v>
      </c>
      <c r="F12" s="90">
        <v>0</v>
      </c>
      <c r="G12" s="90">
        <v>44999.55</v>
      </c>
      <c r="H12" s="12"/>
      <c r="L12" s="12"/>
    </row>
    <row r="13" spans="1:12" x14ac:dyDescent="0.25">
      <c r="A13" s="12" t="s">
        <v>24</v>
      </c>
      <c r="B13" s="91" t="s">
        <v>241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12"/>
      <c r="L13" s="12"/>
    </row>
    <row r="14" spans="1:12" x14ac:dyDescent="0.25">
      <c r="A14" s="31" t="s">
        <v>35</v>
      </c>
      <c r="B14" s="91" t="s">
        <v>323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31"/>
      <c r="L14" s="12"/>
    </row>
    <row r="15" spans="1:12" x14ac:dyDescent="0.25">
      <c r="A15" s="12" t="s">
        <v>24</v>
      </c>
      <c r="B15" s="91" t="s">
        <v>324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12"/>
    </row>
    <row r="16" spans="1:12" x14ac:dyDescent="0.25">
      <c r="A16" s="31" t="s">
        <v>22</v>
      </c>
      <c r="B16" s="91" t="s">
        <v>242</v>
      </c>
      <c r="C16" s="90">
        <v>80332574.150000006</v>
      </c>
      <c r="D16" s="90">
        <v>4893911.41</v>
      </c>
      <c r="E16" s="90">
        <v>5966604.46</v>
      </c>
      <c r="F16" s="90">
        <v>-1072693.05</v>
      </c>
      <c r="G16" s="90">
        <v>79259881.099999994</v>
      </c>
      <c r="H16" s="31"/>
    </row>
    <row r="17" spans="1:8" x14ac:dyDescent="0.25">
      <c r="A17" s="12" t="s">
        <v>33</v>
      </c>
      <c r="B17" s="89" t="s">
        <v>243</v>
      </c>
      <c r="C17" s="90"/>
      <c r="D17" s="90"/>
      <c r="E17" s="90"/>
      <c r="F17" s="90"/>
      <c r="G17" s="90"/>
      <c r="H17" s="12"/>
    </row>
    <row r="18" spans="1:8" x14ac:dyDescent="0.25">
      <c r="A18" s="45"/>
      <c r="B18" s="91" t="s">
        <v>325</v>
      </c>
      <c r="C18" s="90">
        <v>76069</v>
      </c>
      <c r="D18" s="90">
        <v>76069</v>
      </c>
      <c r="E18" s="90">
        <v>1071.98</v>
      </c>
      <c r="F18" s="90">
        <v>-74997.02</v>
      </c>
      <c r="G18" s="90">
        <v>1071.98</v>
      </c>
    </row>
    <row r="19" spans="1:8" x14ac:dyDescent="0.25">
      <c r="A19" s="45"/>
      <c r="B19" s="91" t="s">
        <v>244</v>
      </c>
      <c r="C19" s="90">
        <v>1001812.84</v>
      </c>
      <c r="D19" s="90">
        <v>2445901.7200000002</v>
      </c>
      <c r="E19" s="90">
        <v>1444088.88</v>
      </c>
      <c r="F19" s="90">
        <v>-1001812.84</v>
      </c>
      <c r="G19" s="90">
        <v>0</v>
      </c>
    </row>
    <row r="20" spans="1:8" x14ac:dyDescent="0.25">
      <c r="A20" s="12" t="s">
        <v>28</v>
      </c>
      <c r="B20" s="91" t="s">
        <v>246</v>
      </c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12"/>
    </row>
    <row r="21" spans="1:8" x14ac:dyDescent="0.25">
      <c r="A21" s="12" t="s">
        <v>52</v>
      </c>
      <c r="B21" s="91" t="s">
        <v>247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31"/>
    </row>
    <row r="22" spans="1:8" x14ac:dyDescent="0.25">
      <c r="A22" s="45"/>
      <c r="B22" s="91" t="s">
        <v>326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</row>
    <row r="23" spans="1:8" x14ac:dyDescent="0.25">
      <c r="A23" s="12" t="s">
        <v>24</v>
      </c>
      <c r="B23" s="91" t="s">
        <v>245</v>
      </c>
      <c r="C23" s="90">
        <v>0</v>
      </c>
      <c r="D23" s="90">
        <v>0</v>
      </c>
      <c r="E23" s="90">
        <v>0</v>
      </c>
      <c r="F23" s="90">
        <v>0</v>
      </c>
      <c r="G23" s="90">
        <v>0</v>
      </c>
      <c r="H23" s="12"/>
    </row>
    <row r="24" spans="1:8" x14ac:dyDescent="0.25">
      <c r="A24" s="31" t="s">
        <v>22</v>
      </c>
      <c r="B24" s="91" t="s">
        <v>327</v>
      </c>
      <c r="C24" s="90">
        <v>0</v>
      </c>
      <c r="D24" s="90">
        <v>0</v>
      </c>
      <c r="E24" s="90">
        <v>0</v>
      </c>
      <c r="F24" s="90">
        <v>0</v>
      </c>
      <c r="G24" s="90">
        <v>0</v>
      </c>
      <c r="H24" s="31"/>
    </row>
    <row r="25" spans="1:8" x14ac:dyDescent="0.25">
      <c r="A25" s="31" t="s">
        <v>22</v>
      </c>
      <c r="B25" s="91" t="s">
        <v>328</v>
      </c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31"/>
    </row>
    <row r="26" spans="1:8" x14ac:dyDescent="0.25">
      <c r="A26" s="12" t="s">
        <v>27</v>
      </c>
      <c r="B26" s="91" t="s">
        <v>329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12"/>
    </row>
    <row r="27" spans="1:8" x14ac:dyDescent="0.25">
      <c r="A27" s="12" t="s">
        <v>24</v>
      </c>
      <c r="B27" s="91" t="s">
        <v>248</v>
      </c>
      <c r="C27" s="90">
        <v>1077881.8400000001</v>
      </c>
      <c r="D27" s="90">
        <v>2521970.7200000002</v>
      </c>
      <c r="E27" s="90">
        <v>1445160.86</v>
      </c>
      <c r="F27" s="90">
        <v>-1076809.8600000001</v>
      </c>
      <c r="G27" s="90">
        <v>1071.98</v>
      </c>
      <c r="H27" s="12"/>
    </row>
    <row r="28" spans="1:8" x14ac:dyDescent="0.25">
      <c r="A28" s="12" t="s">
        <v>33</v>
      </c>
      <c r="B28" s="91" t="s">
        <v>249</v>
      </c>
      <c r="C28" s="90">
        <v>79254692.310000002</v>
      </c>
      <c r="D28" s="90">
        <v>7415882.1299999999</v>
      </c>
      <c r="E28" s="90">
        <v>7411765.3200000003</v>
      </c>
      <c r="F28" s="90">
        <v>4116.8100000000004</v>
      </c>
      <c r="G28" s="90">
        <v>79258809.120000005</v>
      </c>
      <c r="H28" s="12"/>
    </row>
    <row r="29" spans="1:8" x14ac:dyDescent="0.25">
      <c r="A29" s="45"/>
      <c r="B29" s="89" t="s">
        <v>330</v>
      </c>
      <c r="C29" s="90"/>
      <c r="D29" s="90"/>
      <c r="E29" s="90"/>
      <c r="F29" s="90"/>
      <c r="G29" s="90"/>
    </row>
    <row r="30" spans="1:8" x14ac:dyDescent="0.25">
      <c r="A30" s="45"/>
      <c r="B30" s="91" t="s">
        <v>331</v>
      </c>
      <c r="C30" s="90">
        <v>12077562.07</v>
      </c>
      <c r="D30" s="90">
        <v>-12202554.1</v>
      </c>
      <c r="E30" s="90">
        <v>-124992.03</v>
      </c>
      <c r="F30" s="90">
        <v>-12077562.07</v>
      </c>
      <c r="G30" s="90">
        <v>0</v>
      </c>
    </row>
    <row r="31" spans="1:8" x14ac:dyDescent="0.25">
      <c r="A31" s="45"/>
      <c r="B31" s="91" t="s">
        <v>332</v>
      </c>
      <c r="C31" s="90">
        <v>235.69</v>
      </c>
      <c r="D31" s="90">
        <v>-237.21</v>
      </c>
      <c r="E31" s="90">
        <v>-1.52</v>
      </c>
      <c r="F31" s="90">
        <v>-235.69</v>
      </c>
      <c r="G31" s="90">
        <v>0</v>
      </c>
    </row>
    <row r="32" spans="1:8" x14ac:dyDescent="0.25">
      <c r="A32" s="31" t="s">
        <v>22</v>
      </c>
      <c r="B32" s="91" t="s">
        <v>251</v>
      </c>
      <c r="C32" s="90">
        <v>1153.33</v>
      </c>
      <c r="D32" s="90">
        <v>-1157.5999999999999</v>
      </c>
      <c r="E32" s="90">
        <v>-4.2699999999999996</v>
      </c>
      <c r="F32" s="90">
        <v>-1153.33</v>
      </c>
      <c r="G32" s="90">
        <v>0</v>
      </c>
      <c r="H32" s="31"/>
    </row>
    <row r="33" spans="1:8" x14ac:dyDescent="0.25">
      <c r="A33" s="31" t="s">
        <v>22</v>
      </c>
      <c r="B33" s="91" t="s">
        <v>333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  <c r="H33" s="31"/>
    </row>
    <row r="34" spans="1:8" x14ac:dyDescent="0.25">
      <c r="A34" s="31" t="s">
        <v>22</v>
      </c>
      <c r="B34" s="91" t="s">
        <v>334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31"/>
    </row>
    <row r="35" spans="1:8" x14ac:dyDescent="0.25">
      <c r="A35" s="31" t="s">
        <v>22</v>
      </c>
      <c r="B35" s="91" t="s">
        <v>335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  <c r="H35" s="31"/>
    </row>
    <row r="36" spans="1:8" x14ac:dyDescent="0.25">
      <c r="A36" s="12" t="s">
        <v>24</v>
      </c>
      <c r="B36" s="91" t="s">
        <v>336</v>
      </c>
      <c r="C36" s="90">
        <v>-0.13</v>
      </c>
      <c r="D36" s="90">
        <v>0</v>
      </c>
      <c r="E36" s="90">
        <v>-0.13</v>
      </c>
      <c r="F36" s="90">
        <v>0.13</v>
      </c>
      <c r="G36" s="90">
        <v>0</v>
      </c>
      <c r="H36" s="12"/>
    </row>
    <row r="37" spans="1:8" x14ac:dyDescent="0.25">
      <c r="A37" s="31" t="s">
        <v>35</v>
      </c>
      <c r="B37" s="91" t="s">
        <v>337</v>
      </c>
      <c r="C37" s="90">
        <v>-185.52</v>
      </c>
      <c r="D37" s="90">
        <v>0</v>
      </c>
      <c r="E37" s="90">
        <v>-185.52</v>
      </c>
      <c r="F37" s="90">
        <v>185.52</v>
      </c>
      <c r="G37" s="90">
        <v>0</v>
      </c>
      <c r="H37" s="31"/>
    </row>
    <row r="38" spans="1:8" x14ac:dyDescent="0.25">
      <c r="A38" s="12" t="s">
        <v>28</v>
      </c>
      <c r="B38" s="91" t="s">
        <v>338</v>
      </c>
      <c r="C38" s="90">
        <v>0</v>
      </c>
      <c r="D38" s="90">
        <v>0</v>
      </c>
      <c r="E38" s="90">
        <v>0</v>
      </c>
      <c r="F38" s="90">
        <v>0</v>
      </c>
      <c r="G38" s="90">
        <v>0</v>
      </c>
      <c r="H38" s="12"/>
    </row>
    <row r="39" spans="1:8" x14ac:dyDescent="0.25">
      <c r="A39" s="12" t="s">
        <v>52</v>
      </c>
      <c r="B39" s="91" t="s">
        <v>252</v>
      </c>
      <c r="C39" s="90">
        <v>0</v>
      </c>
      <c r="D39" s="90">
        <v>0</v>
      </c>
      <c r="E39" s="90">
        <v>0</v>
      </c>
      <c r="F39" s="90">
        <v>0</v>
      </c>
      <c r="G39" s="90">
        <v>0</v>
      </c>
      <c r="H39" s="12"/>
    </row>
    <row r="40" spans="1:8" x14ac:dyDescent="0.25">
      <c r="A40" s="12" t="s">
        <v>52</v>
      </c>
      <c r="B40" s="91" t="s">
        <v>339</v>
      </c>
      <c r="C40" s="90">
        <v>12078765.439999999</v>
      </c>
      <c r="D40" s="90">
        <v>-12203948.91</v>
      </c>
      <c r="E40" s="90">
        <v>-125183.47</v>
      </c>
      <c r="F40" s="90">
        <v>-12078765.439999999</v>
      </c>
      <c r="G40" s="90">
        <v>0</v>
      </c>
      <c r="H40" s="12"/>
    </row>
    <row r="41" spans="1:8" x14ac:dyDescent="0.25">
      <c r="A41" s="47" t="s">
        <v>51</v>
      </c>
      <c r="B41" s="91" t="s">
        <v>253</v>
      </c>
      <c r="C41" s="90">
        <v>91333457.75</v>
      </c>
      <c r="D41" s="90">
        <v>-4788066.78</v>
      </c>
      <c r="E41" s="90">
        <v>7286581.8499999996</v>
      </c>
      <c r="F41" s="90">
        <v>-12074648.630000001</v>
      </c>
      <c r="G41" s="90">
        <v>79258809.120000005</v>
      </c>
    </row>
    <row r="42" spans="1:8" x14ac:dyDescent="0.25">
      <c r="A42" s="47" t="s">
        <v>51</v>
      </c>
      <c r="B42" s="89" t="s">
        <v>340</v>
      </c>
      <c r="C42" s="90"/>
      <c r="D42" s="90"/>
      <c r="E42" s="90"/>
      <c r="F42" s="90"/>
      <c r="G42" s="90"/>
    </row>
    <row r="43" spans="1:8" x14ac:dyDescent="0.25">
      <c r="A43" s="47" t="s">
        <v>51</v>
      </c>
      <c r="B43" s="91" t="s">
        <v>254</v>
      </c>
      <c r="C43" s="90">
        <v>0</v>
      </c>
      <c r="D43" s="90">
        <v>0</v>
      </c>
      <c r="E43" s="90">
        <v>0</v>
      </c>
      <c r="F43" s="90">
        <v>0</v>
      </c>
      <c r="G43" s="90">
        <v>0</v>
      </c>
    </row>
    <row r="44" spans="1:8" ht="14.4" x14ac:dyDescent="0.3">
      <c r="A44" s="42"/>
      <c r="B44" s="91" t="s">
        <v>341</v>
      </c>
      <c r="C44" s="90">
        <v>0</v>
      </c>
      <c r="D44" s="90">
        <v>82.04</v>
      </c>
      <c r="E44" s="90">
        <v>4450.91</v>
      </c>
      <c r="F44" s="90">
        <v>4368.87</v>
      </c>
      <c r="G44" s="90">
        <v>4368.87</v>
      </c>
    </row>
    <row r="45" spans="1:8" x14ac:dyDescent="0.25">
      <c r="A45" s="44" t="s">
        <v>51</v>
      </c>
      <c r="B45" s="91" t="s">
        <v>342</v>
      </c>
      <c r="C45" s="90">
        <v>0</v>
      </c>
      <c r="D45" s="90">
        <v>0</v>
      </c>
      <c r="E45" s="90">
        <v>0</v>
      </c>
      <c r="F45" s="90">
        <v>0</v>
      </c>
      <c r="G45" s="90">
        <v>0</v>
      </c>
    </row>
    <row r="46" spans="1:8" x14ac:dyDescent="0.25">
      <c r="A46" s="44" t="s">
        <v>51</v>
      </c>
      <c r="B46" s="91" t="s">
        <v>343</v>
      </c>
      <c r="C46" s="90">
        <v>0</v>
      </c>
      <c r="D46" s="90">
        <v>303.10000000000002</v>
      </c>
      <c r="E46" s="90">
        <v>0</v>
      </c>
      <c r="F46" s="90">
        <v>-303.10000000000002</v>
      </c>
      <c r="G46" s="90">
        <v>-303.10000000000002</v>
      </c>
    </row>
    <row r="47" spans="1:8" x14ac:dyDescent="0.25">
      <c r="A47" s="44" t="s">
        <v>51</v>
      </c>
      <c r="B47" s="91" t="s">
        <v>344</v>
      </c>
      <c r="C47" s="90">
        <v>0</v>
      </c>
      <c r="D47" s="90">
        <v>0</v>
      </c>
      <c r="E47" s="90">
        <v>0</v>
      </c>
      <c r="F47" s="90">
        <v>0</v>
      </c>
      <c r="G47" s="90">
        <v>0</v>
      </c>
    </row>
    <row r="48" spans="1:8" x14ac:dyDescent="0.25">
      <c r="A48" s="44" t="s">
        <v>51</v>
      </c>
      <c r="B48" s="91" t="s">
        <v>345</v>
      </c>
      <c r="C48" s="90">
        <v>0</v>
      </c>
      <c r="D48" s="90">
        <v>0</v>
      </c>
      <c r="E48" s="90">
        <v>0</v>
      </c>
      <c r="F48" s="90">
        <v>0</v>
      </c>
      <c r="G48" s="90">
        <v>0</v>
      </c>
    </row>
    <row r="49" spans="1:7" x14ac:dyDescent="0.25">
      <c r="A49" s="44" t="s">
        <v>51</v>
      </c>
      <c r="B49" s="91" t="s">
        <v>346</v>
      </c>
      <c r="C49" s="90">
        <v>0</v>
      </c>
      <c r="D49" s="90">
        <v>0</v>
      </c>
      <c r="E49" s="90">
        <v>0.01</v>
      </c>
      <c r="F49" s="90">
        <v>0.01</v>
      </c>
      <c r="G49" s="90">
        <v>0.01</v>
      </c>
    </row>
    <row r="50" spans="1:7" x14ac:dyDescent="0.25">
      <c r="A50" s="44" t="s">
        <v>51</v>
      </c>
      <c r="B50" s="91" t="s">
        <v>347</v>
      </c>
      <c r="C50" s="90">
        <v>0</v>
      </c>
      <c r="D50" s="90">
        <v>0</v>
      </c>
      <c r="E50" s="90">
        <v>0</v>
      </c>
      <c r="F50" s="90">
        <v>0</v>
      </c>
      <c r="G50" s="90">
        <v>0</v>
      </c>
    </row>
    <row r="51" spans="1:7" x14ac:dyDescent="0.25">
      <c r="A51" s="44" t="s">
        <v>51</v>
      </c>
      <c r="B51" s="91" t="s">
        <v>348</v>
      </c>
      <c r="C51" s="90">
        <v>0</v>
      </c>
      <c r="D51" s="90">
        <v>132.56</v>
      </c>
      <c r="E51" s="90">
        <v>0.01</v>
      </c>
      <c r="F51" s="90">
        <v>-132.55000000000001</v>
      </c>
      <c r="G51" s="90">
        <v>-132.55000000000001</v>
      </c>
    </row>
    <row r="52" spans="1:7" x14ac:dyDescent="0.25">
      <c r="A52" s="44" t="s">
        <v>51</v>
      </c>
      <c r="B52" s="91" t="s">
        <v>349</v>
      </c>
      <c r="C52" s="90">
        <v>0</v>
      </c>
      <c r="D52" s="90">
        <v>42.32</v>
      </c>
      <c r="E52" s="90">
        <v>225.9</v>
      </c>
      <c r="F52" s="90">
        <v>183.58</v>
      </c>
      <c r="G52" s="90">
        <v>183.58</v>
      </c>
    </row>
    <row r="53" spans="1:7" x14ac:dyDescent="0.25">
      <c r="A53" s="44" t="s">
        <v>51</v>
      </c>
      <c r="B53" s="91" t="s">
        <v>350</v>
      </c>
      <c r="C53" s="90">
        <v>0</v>
      </c>
      <c r="D53" s="90">
        <v>0</v>
      </c>
      <c r="E53" s="90">
        <v>0</v>
      </c>
      <c r="F53" s="90">
        <v>0</v>
      </c>
      <c r="G53" s="90">
        <v>0</v>
      </c>
    </row>
    <row r="54" spans="1:7" x14ac:dyDescent="0.25">
      <c r="A54" s="44" t="s">
        <v>51</v>
      </c>
      <c r="B54" s="91" t="s">
        <v>255</v>
      </c>
      <c r="C54" s="90">
        <v>0</v>
      </c>
      <c r="D54" s="90">
        <v>0</v>
      </c>
      <c r="E54" s="90">
        <v>0</v>
      </c>
      <c r="F54" s="90">
        <v>0</v>
      </c>
      <c r="G54" s="90">
        <v>0</v>
      </c>
    </row>
    <row r="55" spans="1:7" x14ac:dyDescent="0.25">
      <c r="A55" s="44" t="s">
        <v>51</v>
      </c>
      <c r="B55" s="91" t="s">
        <v>351</v>
      </c>
      <c r="C55" s="90">
        <v>0</v>
      </c>
      <c r="D55" s="90">
        <v>0</v>
      </c>
      <c r="E55" s="90">
        <v>0</v>
      </c>
      <c r="F55" s="90">
        <v>0</v>
      </c>
      <c r="G55" s="90">
        <v>0</v>
      </c>
    </row>
    <row r="56" spans="1:7" x14ac:dyDescent="0.25">
      <c r="A56" s="44" t="s">
        <v>51</v>
      </c>
      <c r="B56" s="91" t="s">
        <v>352</v>
      </c>
      <c r="C56" s="90">
        <v>0</v>
      </c>
      <c r="D56" s="90">
        <v>0</v>
      </c>
      <c r="E56" s="90">
        <v>0</v>
      </c>
      <c r="F56" s="90">
        <v>0</v>
      </c>
      <c r="G56" s="90">
        <v>0</v>
      </c>
    </row>
    <row r="57" spans="1:7" x14ac:dyDescent="0.25">
      <c r="A57" s="44" t="s">
        <v>51</v>
      </c>
      <c r="B57" s="91" t="s">
        <v>353</v>
      </c>
      <c r="C57" s="90">
        <v>0</v>
      </c>
      <c r="D57" s="90">
        <v>0</v>
      </c>
      <c r="E57" s="90">
        <v>0</v>
      </c>
      <c r="F57" s="90">
        <v>0</v>
      </c>
      <c r="G57" s="90">
        <v>0</v>
      </c>
    </row>
    <row r="58" spans="1:7" ht="14.4" x14ac:dyDescent="0.3">
      <c r="A58" s="42"/>
      <c r="B58" s="91" t="s">
        <v>354</v>
      </c>
      <c r="C58" s="90">
        <v>0</v>
      </c>
      <c r="D58" s="90">
        <v>0</v>
      </c>
      <c r="E58" s="90">
        <v>0</v>
      </c>
      <c r="F58" s="90">
        <v>0</v>
      </c>
      <c r="G58" s="90">
        <v>0</v>
      </c>
    </row>
    <row r="59" spans="1:7" x14ac:dyDescent="0.25">
      <c r="A59" s="44" t="s">
        <v>51</v>
      </c>
      <c r="B59" s="91" t="s">
        <v>355</v>
      </c>
      <c r="C59" s="90">
        <v>0</v>
      </c>
      <c r="D59" s="90">
        <v>0</v>
      </c>
      <c r="E59" s="90">
        <v>0</v>
      </c>
      <c r="F59" s="90">
        <v>0</v>
      </c>
      <c r="G59" s="90">
        <v>0</v>
      </c>
    </row>
    <row r="60" spans="1:7" x14ac:dyDescent="0.25">
      <c r="A60" s="44" t="s">
        <v>51</v>
      </c>
      <c r="B60" s="91" t="s">
        <v>356</v>
      </c>
      <c r="C60" s="90">
        <v>0</v>
      </c>
      <c r="D60" s="90">
        <v>0</v>
      </c>
      <c r="E60" s="90">
        <v>0</v>
      </c>
      <c r="F60" s="90">
        <v>0</v>
      </c>
      <c r="G60" s="90">
        <v>0</v>
      </c>
    </row>
    <row r="61" spans="1:7" x14ac:dyDescent="0.25">
      <c r="A61" s="44" t="s">
        <v>51</v>
      </c>
      <c r="B61" s="91" t="s">
        <v>357</v>
      </c>
      <c r="C61" s="90">
        <v>0</v>
      </c>
      <c r="D61" s="90">
        <v>0</v>
      </c>
      <c r="E61" s="90">
        <v>0</v>
      </c>
      <c r="F61" s="90">
        <v>0</v>
      </c>
      <c r="G61" s="90">
        <v>0</v>
      </c>
    </row>
    <row r="62" spans="1:7" x14ac:dyDescent="0.25">
      <c r="A62" s="44" t="s">
        <v>51</v>
      </c>
      <c r="B62" s="91" t="s">
        <v>256</v>
      </c>
      <c r="C62" s="90">
        <v>0</v>
      </c>
      <c r="D62" s="90">
        <v>560.02</v>
      </c>
      <c r="E62" s="90">
        <v>4676.83</v>
      </c>
      <c r="F62" s="90">
        <v>4116.8100000000004</v>
      </c>
      <c r="G62" s="90">
        <v>4116.8100000000004</v>
      </c>
    </row>
    <row r="63" spans="1:7" x14ac:dyDescent="0.25">
      <c r="A63" s="44" t="s">
        <v>51</v>
      </c>
      <c r="B63" s="89" t="s">
        <v>358</v>
      </c>
      <c r="C63" s="90"/>
      <c r="D63" s="90"/>
      <c r="E63" s="90"/>
      <c r="F63" s="90"/>
      <c r="G63" s="90"/>
    </row>
    <row r="64" spans="1:7" x14ac:dyDescent="0.25">
      <c r="A64" s="44" t="s">
        <v>51</v>
      </c>
      <c r="B64" s="91" t="s">
        <v>359</v>
      </c>
      <c r="C64" s="90">
        <v>0</v>
      </c>
      <c r="D64" s="90">
        <v>0</v>
      </c>
      <c r="E64" s="90">
        <v>0</v>
      </c>
      <c r="F64" s="90">
        <v>0</v>
      </c>
      <c r="G64" s="90">
        <v>0</v>
      </c>
    </row>
    <row r="65" spans="1:7" x14ac:dyDescent="0.25">
      <c r="A65" s="44" t="s">
        <v>51</v>
      </c>
      <c r="B65" s="91" t="s">
        <v>360</v>
      </c>
      <c r="C65" s="90">
        <v>0</v>
      </c>
      <c r="D65" s="90">
        <v>0</v>
      </c>
      <c r="E65" s="90">
        <v>0</v>
      </c>
      <c r="F65" s="90">
        <v>0</v>
      </c>
      <c r="G65" s="90">
        <v>0</v>
      </c>
    </row>
    <row r="66" spans="1:7" x14ac:dyDescent="0.25">
      <c r="A66" s="44" t="s">
        <v>51</v>
      </c>
      <c r="B66" s="91" t="s">
        <v>361</v>
      </c>
      <c r="C66" s="90">
        <v>0</v>
      </c>
      <c r="D66" s="90">
        <v>0</v>
      </c>
      <c r="E66" s="90">
        <v>0</v>
      </c>
      <c r="F66" s="90">
        <v>0</v>
      </c>
      <c r="G66" s="90">
        <v>0</v>
      </c>
    </row>
    <row r="67" spans="1:7" x14ac:dyDescent="0.25">
      <c r="A67" s="44" t="s">
        <v>51</v>
      </c>
      <c r="B67" s="91" t="s">
        <v>257</v>
      </c>
      <c r="C67" s="90">
        <v>0</v>
      </c>
      <c r="D67" s="90">
        <v>0</v>
      </c>
      <c r="E67" s="90">
        <v>0</v>
      </c>
      <c r="F67" s="90">
        <v>0</v>
      </c>
      <c r="G67" s="90">
        <v>0</v>
      </c>
    </row>
    <row r="68" spans="1:7" x14ac:dyDescent="0.25">
      <c r="A68" s="44" t="s">
        <v>51</v>
      </c>
      <c r="B68" s="91" t="s">
        <v>362</v>
      </c>
      <c r="C68" s="90">
        <v>0</v>
      </c>
      <c r="D68" s="90">
        <v>0</v>
      </c>
      <c r="E68" s="90">
        <v>0</v>
      </c>
      <c r="F68" s="90">
        <v>0</v>
      </c>
      <c r="G68" s="90">
        <v>0</v>
      </c>
    </row>
    <row r="69" spans="1:7" x14ac:dyDescent="0.25">
      <c r="A69" s="44" t="s">
        <v>51</v>
      </c>
      <c r="B69" s="91" t="s">
        <v>258</v>
      </c>
      <c r="C69" s="90">
        <v>0</v>
      </c>
      <c r="D69" s="90">
        <v>0</v>
      </c>
      <c r="E69" s="90">
        <v>0</v>
      </c>
      <c r="F69" s="90">
        <v>0</v>
      </c>
      <c r="G69" s="90">
        <v>0</v>
      </c>
    </row>
    <row r="70" spans="1:7" ht="14.4" x14ac:dyDescent="0.3">
      <c r="A70" s="42"/>
      <c r="B70" s="91" t="s">
        <v>259</v>
      </c>
      <c r="C70" s="90">
        <v>0</v>
      </c>
      <c r="D70" s="90">
        <v>560.02</v>
      </c>
      <c r="E70" s="90">
        <v>4676.83</v>
      </c>
      <c r="F70" s="90">
        <v>4116.8100000000004</v>
      </c>
      <c r="G70" s="90">
        <v>4116.8100000000004</v>
      </c>
    </row>
    <row r="71" spans="1:7" x14ac:dyDescent="0.25">
      <c r="A71" s="44" t="s">
        <v>51</v>
      </c>
      <c r="B71" s="89" t="s">
        <v>260</v>
      </c>
      <c r="C71" s="90"/>
      <c r="D71" s="90"/>
      <c r="E71" s="90"/>
      <c r="F71" s="90"/>
      <c r="G71" s="90"/>
    </row>
    <row r="72" spans="1:7" x14ac:dyDescent="0.25">
      <c r="A72" s="44" t="s">
        <v>51</v>
      </c>
      <c r="B72" s="91" t="s">
        <v>261</v>
      </c>
      <c r="C72" s="90">
        <v>79254692.310000002</v>
      </c>
      <c r="D72" s="90">
        <v>0</v>
      </c>
      <c r="E72" s="90">
        <v>0</v>
      </c>
      <c r="F72" s="90">
        <v>0</v>
      </c>
      <c r="G72" s="90">
        <v>79254692.310000002</v>
      </c>
    </row>
    <row r="73" spans="1:7" x14ac:dyDescent="0.25">
      <c r="A73" s="44" t="s">
        <v>51</v>
      </c>
      <c r="B73" s="91" t="s">
        <v>363</v>
      </c>
      <c r="C73" s="90">
        <v>0</v>
      </c>
      <c r="D73" s="90">
        <v>560.02</v>
      </c>
      <c r="E73" s="90">
        <v>4676.83</v>
      </c>
      <c r="F73" s="90">
        <v>4116.8100000000004</v>
      </c>
      <c r="G73" s="90">
        <v>4116.8100000000004</v>
      </c>
    </row>
    <row r="74" spans="1:7" ht="14.4" x14ac:dyDescent="0.3">
      <c r="A74" s="42"/>
      <c r="B74" s="91" t="s">
        <v>262</v>
      </c>
      <c r="C74" s="90">
        <v>0</v>
      </c>
      <c r="D74" s="90">
        <v>0</v>
      </c>
      <c r="E74" s="90">
        <v>0</v>
      </c>
      <c r="F74" s="90">
        <v>0</v>
      </c>
      <c r="G74" s="90">
        <v>0</v>
      </c>
    </row>
    <row r="75" spans="1:7" x14ac:dyDescent="0.25">
      <c r="A75" s="44" t="s">
        <v>51</v>
      </c>
      <c r="B75" s="91" t="s">
        <v>263</v>
      </c>
      <c r="C75" s="90">
        <v>0</v>
      </c>
      <c r="D75" s="90">
        <v>0</v>
      </c>
      <c r="E75" s="90">
        <v>0</v>
      </c>
      <c r="F75" s="90">
        <v>0</v>
      </c>
      <c r="G75" s="90">
        <v>0</v>
      </c>
    </row>
    <row r="76" spans="1:7" x14ac:dyDescent="0.25">
      <c r="A76" s="44" t="s">
        <v>51</v>
      </c>
      <c r="B76" s="91" t="s">
        <v>364</v>
      </c>
      <c r="C76" s="90">
        <v>0</v>
      </c>
      <c r="D76" s="90">
        <v>0</v>
      </c>
      <c r="E76" s="90">
        <v>0</v>
      </c>
      <c r="F76" s="90">
        <v>0</v>
      </c>
      <c r="G76" s="90">
        <v>0</v>
      </c>
    </row>
    <row r="77" spans="1:7" x14ac:dyDescent="0.25">
      <c r="A77" s="44" t="s">
        <v>51</v>
      </c>
      <c r="B77" s="91" t="s">
        <v>365</v>
      </c>
      <c r="C77" s="90">
        <v>0</v>
      </c>
      <c r="D77" s="90">
        <v>0</v>
      </c>
      <c r="E77" s="90">
        <v>0</v>
      </c>
      <c r="F77" s="90">
        <v>0</v>
      </c>
      <c r="G77" s="90">
        <v>0</v>
      </c>
    </row>
    <row r="78" spans="1:7" x14ac:dyDescent="0.25">
      <c r="A78" s="44" t="s">
        <v>51</v>
      </c>
      <c r="B78" s="91" t="s">
        <v>264</v>
      </c>
      <c r="C78" s="90">
        <v>0</v>
      </c>
      <c r="D78" s="90">
        <v>0</v>
      </c>
      <c r="E78" s="90">
        <v>0</v>
      </c>
      <c r="F78" s="90">
        <v>0</v>
      </c>
      <c r="G78" s="90">
        <v>0</v>
      </c>
    </row>
    <row r="79" spans="1:7" x14ac:dyDescent="0.25">
      <c r="A79" s="44" t="s">
        <v>51</v>
      </c>
      <c r="B79" s="91" t="s">
        <v>265</v>
      </c>
      <c r="C79" s="90">
        <v>0</v>
      </c>
      <c r="D79" s="90">
        <v>0</v>
      </c>
      <c r="E79" s="90">
        <v>0</v>
      </c>
      <c r="F79" s="90">
        <v>0</v>
      </c>
      <c r="G79" s="90">
        <v>0</v>
      </c>
    </row>
    <row r="80" spans="1:7" x14ac:dyDescent="0.25">
      <c r="A80" s="44" t="s">
        <v>51</v>
      </c>
      <c r="B80" s="91" t="s">
        <v>366</v>
      </c>
      <c r="C80" s="90">
        <v>0</v>
      </c>
      <c r="D80" s="90">
        <v>0</v>
      </c>
      <c r="E80" s="90">
        <v>1420863.09</v>
      </c>
      <c r="F80" s="90">
        <v>1420863.09</v>
      </c>
      <c r="G80" s="90">
        <v>1420863.09</v>
      </c>
    </row>
    <row r="81" spans="1:7" x14ac:dyDescent="0.25">
      <c r="A81" s="44" t="s">
        <v>51</v>
      </c>
      <c r="B81" s="91" t="s">
        <v>367</v>
      </c>
      <c r="C81" s="90">
        <v>0</v>
      </c>
      <c r="D81" s="90">
        <v>1420863.09</v>
      </c>
      <c r="E81" s="90">
        <v>0</v>
      </c>
      <c r="F81" s="90">
        <v>-1420863.09</v>
      </c>
      <c r="G81" s="90">
        <v>-1420863.09</v>
      </c>
    </row>
    <row r="82" spans="1:7" x14ac:dyDescent="0.25">
      <c r="A82" s="44" t="s">
        <v>51</v>
      </c>
      <c r="B82" s="91" t="s">
        <v>368</v>
      </c>
      <c r="C82" s="90">
        <v>0</v>
      </c>
      <c r="D82" s="90">
        <v>1420863.09</v>
      </c>
      <c r="E82" s="90">
        <v>1420863.09</v>
      </c>
      <c r="F82" s="90">
        <v>0</v>
      </c>
      <c r="G82" s="90">
        <v>0</v>
      </c>
    </row>
    <row r="83" spans="1:7" x14ac:dyDescent="0.25">
      <c r="A83" s="44" t="s">
        <v>51</v>
      </c>
      <c r="B83" s="91" t="s">
        <v>266</v>
      </c>
      <c r="C83" s="90">
        <v>0</v>
      </c>
      <c r="D83" s="90">
        <v>0</v>
      </c>
      <c r="E83" s="90">
        <v>0</v>
      </c>
      <c r="F83" s="90">
        <v>0</v>
      </c>
      <c r="G83" s="90">
        <v>0</v>
      </c>
    </row>
    <row r="84" spans="1:7" x14ac:dyDescent="0.25">
      <c r="A84" s="44" t="s">
        <v>51</v>
      </c>
      <c r="B84" s="91" t="s">
        <v>267</v>
      </c>
      <c r="C84" s="90">
        <v>0</v>
      </c>
      <c r="D84" s="90">
        <v>0</v>
      </c>
      <c r="E84" s="90">
        <v>0</v>
      </c>
      <c r="F84" s="90">
        <v>0</v>
      </c>
      <c r="G84" s="90">
        <v>0</v>
      </c>
    </row>
    <row r="85" spans="1:7" x14ac:dyDescent="0.25">
      <c r="A85" s="44" t="s">
        <v>51</v>
      </c>
      <c r="B85" s="91" t="s">
        <v>268</v>
      </c>
      <c r="C85" s="90">
        <v>0</v>
      </c>
      <c r="D85" s="90">
        <v>0</v>
      </c>
      <c r="E85" s="90">
        <v>0</v>
      </c>
      <c r="F85" s="90">
        <v>0</v>
      </c>
      <c r="G85" s="90">
        <v>0</v>
      </c>
    </row>
    <row r="86" spans="1:7" x14ac:dyDescent="0.25">
      <c r="A86" s="44" t="s">
        <v>51</v>
      </c>
      <c r="B86" s="91" t="s">
        <v>269</v>
      </c>
      <c r="C86" s="90">
        <v>0</v>
      </c>
      <c r="D86" s="90">
        <v>0</v>
      </c>
      <c r="E86" s="90">
        <v>0</v>
      </c>
      <c r="F86" s="90">
        <v>0</v>
      </c>
      <c r="G86" s="90">
        <v>0</v>
      </c>
    </row>
    <row r="87" spans="1:7" x14ac:dyDescent="0.25">
      <c r="A87" s="44" t="s">
        <v>51</v>
      </c>
      <c r="B87" s="91" t="s">
        <v>369</v>
      </c>
      <c r="C87" s="90">
        <v>0</v>
      </c>
      <c r="D87" s="90">
        <v>0</v>
      </c>
      <c r="E87" s="90">
        <v>0</v>
      </c>
      <c r="F87" s="90">
        <v>0</v>
      </c>
      <c r="G87" s="90">
        <v>0</v>
      </c>
    </row>
    <row r="88" spans="1:7" x14ac:dyDescent="0.25">
      <c r="A88" s="44" t="s">
        <v>51</v>
      </c>
      <c r="B88" s="91" t="s">
        <v>370</v>
      </c>
      <c r="C88" s="90">
        <v>0</v>
      </c>
      <c r="D88" s="90">
        <v>0</v>
      </c>
      <c r="E88" s="90">
        <v>0</v>
      </c>
      <c r="F88" s="90">
        <v>0</v>
      </c>
      <c r="G88" s="90">
        <v>0</v>
      </c>
    </row>
    <row r="89" spans="1:7" x14ac:dyDescent="0.25">
      <c r="A89" s="44" t="s">
        <v>51</v>
      </c>
      <c r="B89" s="91" t="s">
        <v>371</v>
      </c>
      <c r="C89" s="90">
        <v>0</v>
      </c>
      <c r="D89" s="90">
        <v>0</v>
      </c>
      <c r="E89" s="90">
        <v>0</v>
      </c>
      <c r="F89" s="90">
        <v>0</v>
      </c>
      <c r="G89" s="90">
        <v>0</v>
      </c>
    </row>
    <row r="90" spans="1:7" x14ac:dyDescent="0.25">
      <c r="A90" s="44" t="s">
        <v>51</v>
      </c>
      <c r="B90" s="91" t="s">
        <v>372</v>
      </c>
      <c r="C90" s="90">
        <v>0</v>
      </c>
      <c r="D90" s="90">
        <v>0</v>
      </c>
      <c r="E90" s="90">
        <v>0</v>
      </c>
      <c r="F90" s="90">
        <v>0</v>
      </c>
      <c r="G90" s="90">
        <v>0</v>
      </c>
    </row>
    <row r="91" spans="1:7" x14ac:dyDescent="0.25">
      <c r="A91" s="44" t="s">
        <v>51</v>
      </c>
      <c r="B91" s="91" t="s">
        <v>373</v>
      </c>
      <c r="C91" s="90">
        <v>0</v>
      </c>
      <c r="D91" s="90">
        <v>1419791.11</v>
      </c>
      <c r="E91" s="90">
        <v>1419791.11</v>
      </c>
      <c r="F91" s="90">
        <v>0</v>
      </c>
      <c r="G91" s="90">
        <v>0</v>
      </c>
    </row>
    <row r="92" spans="1:7" x14ac:dyDescent="0.25">
      <c r="A92" s="44" t="s">
        <v>51</v>
      </c>
      <c r="B92" s="91" t="s">
        <v>270</v>
      </c>
      <c r="C92" s="90">
        <v>79254692.310000002</v>
      </c>
      <c r="D92" s="90">
        <v>2841214.22</v>
      </c>
      <c r="E92" s="90">
        <v>2845331.03</v>
      </c>
      <c r="F92" s="90">
        <v>4116.8100000000004</v>
      </c>
      <c r="G92" s="90">
        <v>79258809.120000005</v>
      </c>
    </row>
    <row r="93" spans="1:7" ht="14.4" x14ac:dyDescent="0.3">
      <c r="A93" s="42"/>
      <c r="B93" s="91" t="s">
        <v>250</v>
      </c>
      <c r="C93" s="90">
        <v>12078765.439999999</v>
      </c>
      <c r="D93" s="90">
        <v>-125183.47</v>
      </c>
      <c r="E93" s="90">
        <v>-12203948.91</v>
      </c>
      <c r="F93" s="90">
        <v>-12078765.439999999</v>
      </c>
      <c r="G93" s="90">
        <v>0</v>
      </c>
    </row>
    <row r="94" spans="1:7" x14ac:dyDescent="0.25">
      <c r="A94" s="44" t="s">
        <v>51</v>
      </c>
      <c r="B94" s="91" t="s">
        <v>271</v>
      </c>
      <c r="C94" s="90">
        <v>91333457.75</v>
      </c>
      <c r="D94" s="90">
        <v>2716030.75</v>
      </c>
      <c r="E94" s="90">
        <v>-9358617.8800000008</v>
      </c>
      <c r="F94" s="90">
        <v>-12074648.630000001</v>
      </c>
      <c r="G94" s="90">
        <v>79258809.120000005</v>
      </c>
    </row>
    <row r="95" spans="1:7" x14ac:dyDescent="0.25">
      <c r="A95" s="44" t="s">
        <v>51</v>
      </c>
      <c r="B95" s="91" t="s">
        <v>236</v>
      </c>
      <c r="C95" s="90">
        <v>80332574.150000006</v>
      </c>
      <c r="D95" s="90">
        <v>4893911.41</v>
      </c>
      <c r="E95" s="90">
        <v>5966604.46</v>
      </c>
      <c r="F95" s="90">
        <v>-1072693.05</v>
      </c>
      <c r="G95" s="90">
        <v>79259881.099999994</v>
      </c>
    </row>
    <row r="96" spans="1:7" x14ac:dyDescent="0.25">
      <c r="A96" s="44" t="s">
        <v>51</v>
      </c>
      <c r="B96" s="91" t="s">
        <v>243</v>
      </c>
      <c r="C96" s="90">
        <v>1077881.8400000001</v>
      </c>
      <c r="D96" s="90">
        <v>2521970.7200000002</v>
      </c>
      <c r="E96" s="90">
        <v>1445160.86</v>
      </c>
      <c r="F96" s="90">
        <v>-1076809.8600000001</v>
      </c>
      <c r="G96" s="90">
        <v>1071.98</v>
      </c>
    </row>
    <row r="97" spans="1:7" x14ac:dyDescent="0.25">
      <c r="A97" s="44" t="s">
        <v>51</v>
      </c>
      <c r="B97" s="91" t="s">
        <v>260</v>
      </c>
      <c r="C97" s="90">
        <v>79254692.310000002</v>
      </c>
      <c r="D97" s="90">
        <v>2841214.22</v>
      </c>
      <c r="E97" s="90">
        <v>2845331.03</v>
      </c>
      <c r="F97" s="90">
        <v>4116.8100000000004</v>
      </c>
      <c r="G97" s="90">
        <v>79258809.120000005</v>
      </c>
    </row>
    <row r="98" spans="1:7" x14ac:dyDescent="0.25">
      <c r="A98" s="44" t="s">
        <v>51</v>
      </c>
      <c r="B98" s="91" t="s">
        <v>272</v>
      </c>
      <c r="C98" s="90">
        <v>0</v>
      </c>
      <c r="D98" s="90">
        <v>-2072036.03</v>
      </c>
      <c r="E98" s="90">
        <v>-2072036.03</v>
      </c>
      <c r="F98" s="90">
        <v>0</v>
      </c>
      <c r="G98" s="90">
        <v>0</v>
      </c>
    </row>
    <row r="99" spans="1:7" x14ac:dyDescent="0.25">
      <c r="A99" s="44" t="s">
        <v>51</v>
      </c>
      <c r="B99" s="91" t="s">
        <v>273</v>
      </c>
      <c r="C99" s="90">
        <v>92257608.670000002</v>
      </c>
      <c r="D99" s="90">
        <v>-9657656.75</v>
      </c>
      <c r="E99" s="90">
        <v>3395108.82</v>
      </c>
      <c r="F99" s="90">
        <v>-13052765.57</v>
      </c>
      <c r="G99" s="90">
        <v>79204843.099999994</v>
      </c>
    </row>
    <row r="100" spans="1:7" x14ac:dyDescent="0.25">
      <c r="A100" s="44" t="s">
        <v>51</v>
      </c>
      <c r="B100" s="91" t="s">
        <v>274</v>
      </c>
      <c r="C100" s="90">
        <v>91333457.75</v>
      </c>
      <c r="D100" s="90">
        <v>-4788066.78</v>
      </c>
      <c r="E100" s="90">
        <v>7286581.8499999996</v>
      </c>
      <c r="F100" s="90">
        <v>-12074648.630000001</v>
      </c>
      <c r="G100" s="90">
        <v>79258809.120000005</v>
      </c>
    </row>
    <row r="101" spans="1:7" x14ac:dyDescent="0.25">
      <c r="A101" s="44" t="s">
        <v>51</v>
      </c>
      <c r="B101" s="91" t="s">
        <v>275</v>
      </c>
      <c r="C101" s="90">
        <v>0</v>
      </c>
      <c r="D101" s="90">
        <v>0</v>
      </c>
      <c r="E101" s="90">
        <v>0</v>
      </c>
      <c r="F101" s="90">
        <v>0</v>
      </c>
      <c r="G101" s="90">
        <v>0</v>
      </c>
    </row>
    <row r="102" spans="1:7" x14ac:dyDescent="0.25">
      <c r="A102" s="44" t="s">
        <v>51</v>
      </c>
      <c r="B102" s="91" t="s">
        <v>276</v>
      </c>
      <c r="C102" s="90">
        <v>0</v>
      </c>
      <c r="D102" s="90">
        <v>0</v>
      </c>
      <c r="E102" s="90">
        <v>0</v>
      </c>
      <c r="F102" s="90">
        <v>0</v>
      </c>
      <c r="G102" s="90">
        <v>0</v>
      </c>
    </row>
    <row r="103" spans="1:7" x14ac:dyDescent="0.25">
      <c r="A103" s="44" t="s">
        <v>51</v>
      </c>
      <c r="B103" s="91" t="s">
        <v>277</v>
      </c>
      <c r="C103" s="90">
        <v>0</v>
      </c>
      <c r="D103" s="90">
        <v>0</v>
      </c>
      <c r="E103" s="90">
        <v>0</v>
      </c>
      <c r="F103" s="90">
        <v>0</v>
      </c>
      <c r="G103" s="90">
        <v>0</v>
      </c>
    </row>
    <row r="104" spans="1:7" x14ac:dyDescent="0.25">
      <c r="A104" s="44" t="s">
        <v>51</v>
      </c>
      <c r="B104" s="91" t="s">
        <v>278</v>
      </c>
      <c r="C104" s="90">
        <v>0</v>
      </c>
      <c r="D104" s="90">
        <v>0</v>
      </c>
      <c r="E104" s="90">
        <v>0</v>
      </c>
      <c r="F104" s="90">
        <v>0</v>
      </c>
      <c r="G104" s="90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2"/>
  <sheetViews>
    <sheetView zoomScale="80" zoomScaleNormal="80" workbookViewId="0">
      <pane ySplit="1" topLeftCell="A38" activePane="bottomLeft" state="frozen"/>
      <selection pane="bottomLeft" activeCell="H51" sqref="H51"/>
    </sheetView>
  </sheetViews>
  <sheetFormatPr defaultRowHeight="13.2" x14ac:dyDescent="0.25"/>
  <cols>
    <col min="1" max="1" width="8.33203125" bestFit="1" customWidth="1"/>
    <col min="2" max="2" width="34.21875" style="51" bestFit="1" customWidth="1"/>
    <col min="3" max="3" width="34.21875" style="53" bestFit="1" customWidth="1"/>
    <col min="4" max="4" width="11.77734375" bestFit="1" customWidth="1"/>
    <col min="5" max="5" width="10.88671875" bestFit="1" customWidth="1"/>
    <col min="6" max="6" width="11.44140625" style="51" bestFit="1" customWidth="1"/>
    <col min="7" max="7" width="11.21875" style="51" bestFit="1" customWidth="1"/>
    <col min="8" max="8" width="11.6640625" style="51" bestFit="1" customWidth="1"/>
    <col min="9" max="9" width="9.33203125" style="51" bestFit="1" customWidth="1"/>
    <col min="10" max="10" width="13.44140625" style="51" bestFit="1" customWidth="1"/>
    <col min="11" max="11" width="7.33203125" bestFit="1" customWidth="1"/>
    <col min="12" max="12" width="10.5546875" bestFit="1" customWidth="1"/>
  </cols>
  <sheetData>
    <row r="1" spans="1:14" s="50" customFormat="1" ht="14.4" x14ac:dyDescent="0.3">
      <c r="A1" t="s">
        <v>80</v>
      </c>
      <c r="B1" t="s">
        <v>81</v>
      </c>
      <c r="C1" t="s">
        <v>82</v>
      </c>
      <c r="D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/>
      <c r="N1"/>
    </row>
    <row r="2" spans="1:14" x14ac:dyDescent="0.25">
      <c r="A2" t="s">
        <v>380</v>
      </c>
      <c r="B2" t="s">
        <v>60</v>
      </c>
      <c r="C2" t="s">
        <v>92</v>
      </c>
      <c r="D2">
        <v>45580</v>
      </c>
      <c r="E2">
        <v>2221590.7000000002</v>
      </c>
      <c r="F2">
        <v>2221590.7000000002</v>
      </c>
      <c r="G2">
        <v>54.53</v>
      </c>
      <c r="H2">
        <v>2485477.4</v>
      </c>
      <c r="I2">
        <v>54.53</v>
      </c>
      <c r="J2">
        <v>2485477.4</v>
      </c>
      <c r="K2" t="s">
        <v>93</v>
      </c>
      <c r="L2" s="71">
        <v>43677</v>
      </c>
      <c r="N2" s="71"/>
    </row>
    <row r="3" spans="1:14" x14ac:dyDescent="0.25">
      <c r="A3" t="s">
        <v>380</v>
      </c>
      <c r="B3" t="s">
        <v>389</v>
      </c>
      <c r="C3" t="s">
        <v>288</v>
      </c>
      <c r="D3">
        <v>147056</v>
      </c>
      <c r="E3">
        <v>1420541.11</v>
      </c>
      <c r="F3">
        <v>1420541.11</v>
      </c>
      <c r="G3">
        <v>10.6</v>
      </c>
      <c r="H3">
        <v>1558793.6</v>
      </c>
      <c r="I3">
        <v>10.6</v>
      </c>
      <c r="J3">
        <v>1558793.6</v>
      </c>
      <c r="K3" t="s">
        <v>93</v>
      </c>
      <c r="L3" s="71">
        <v>43677</v>
      </c>
      <c r="N3" s="71"/>
    </row>
    <row r="4" spans="1:14" x14ac:dyDescent="0.25">
      <c r="A4" t="s">
        <v>380</v>
      </c>
      <c r="B4" t="s">
        <v>144</v>
      </c>
      <c r="C4" t="s">
        <v>145</v>
      </c>
      <c r="D4">
        <v>37061</v>
      </c>
      <c r="E4">
        <v>2385987.1800000002</v>
      </c>
      <c r="F4">
        <v>2385987.1800000002</v>
      </c>
      <c r="G4">
        <v>76.930000000000007</v>
      </c>
      <c r="H4">
        <v>2851102.73</v>
      </c>
      <c r="I4">
        <v>76.930000000000007</v>
      </c>
      <c r="J4">
        <v>2851102.73</v>
      </c>
      <c r="K4" t="s">
        <v>93</v>
      </c>
      <c r="L4" s="71">
        <v>43677</v>
      </c>
      <c r="N4" s="71"/>
    </row>
    <row r="5" spans="1:14" x14ac:dyDescent="0.25">
      <c r="A5" t="s">
        <v>380</v>
      </c>
      <c r="B5" t="s">
        <v>63</v>
      </c>
      <c r="C5" t="s">
        <v>62</v>
      </c>
      <c r="D5">
        <v>17792</v>
      </c>
      <c r="E5">
        <v>1897694.72</v>
      </c>
      <c r="F5">
        <v>1897694.72</v>
      </c>
      <c r="G5">
        <v>111.95</v>
      </c>
      <c r="H5">
        <v>1991814.4</v>
      </c>
      <c r="I5">
        <v>111.95</v>
      </c>
      <c r="J5">
        <v>1991814.4</v>
      </c>
      <c r="K5" t="s">
        <v>93</v>
      </c>
      <c r="L5" s="71">
        <v>43677</v>
      </c>
      <c r="N5" s="71"/>
    </row>
    <row r="6" spans="1:14" x14ac:dyDescent="0.25">
      <c r="A6" t="s">
        <v>380</v>
      </c>
      <c r="B6">
        <v>124765108</v>
      </c>
      <c r="C6" t="s">
        <v>94</v>
      </c>
      <c r="D6">
        <v>82104</v>
      </c>
      <c r="E6">
        <v>1660963.92</v>
      </c>
      <c r="F6">
        <v>1660963.92</v>
      </c>
      <c r="G6">
        <v>26.96</v>
      </c>
      <c r="H6">
        <v>2213523.84</v>
      </c>
      <c r="I6">
        <v>26.96</v>
      </c>
      <c r="J6">
        <v>2213523.84</v>
      </c>
      <c r="K6" t="s">
        <v>93</v>
      </c>
      <c r="L6" s="71">
        <v>43677</v>
      </c>
      <c r="N6" s="71"/>
    </row>
    <row r="7" spans="1:14" x14ac:dyDescent="0.25">
      <c r="A7" t="s">
        <v>380</v>
      </c>
      <c r="B7">
        <v>294821608</v>
      </c>
      <c r="C7" t="s">
        <v>95</v>
      </c>
      <c r="D7">
        <v>215693</v>
      </c>
      <c r="E7">
        <v>1807507.34</v>
      </c>
      <c r="F7">
        <v>1807507.34</v>
      </c>
      <c r="G7">
        <v>8.7100000000000009</v>
      </c>
      <c r="H7">
        <v>1878686.03</v>
      </c>
      <c r="I7">
        <v>8.7100000000000009</v>
      </c>
      <c r="J7">
        <v>1878686.03</v>
      </c>
      <c r="K7" t="s">
        <v>93</v>
      </c>
      <c r="L7" s="71">
        <v>43677</v>
      </c>
      <c r="N7" s="71"/>
    </row>
    <row r="8" spans="1:14" x14ac:dyDescent="0.25">
      <c r="A8" t="s">
        <v>380</v>
      </c>
      <c r="B8" t="s">
        <v>75</v>
      </c>
      <c r="C8" t="s">
        <v>96</v>
      </c>
      <c r="D8">
        <v>17686</v>
      </c>
      <c r="E8">
        <v>2171310.2200000002</v>
      </c>
      <c r="F8">
        <v>2171310.2200000002</v>
      </c>
      <c r="G8">
        <v>159.6</v>
      </c>
      <c r="H8">
        <v>2822685.6</v>
      </c>
      <c r="I8">
        <v>159.6</v>
      </c>
      <c r="J8">
        <v>2822685.6</v>
      </c>
      <c r="K8" t="s">
        <v>93</v>
      </c>
      <c r="L8" s="71">
        <v>43677</v>
      </c>
      <c r="N8" s="71"/>
    </row>
    <row r="9" spans="1:14" x14ac:dyDescent="0.25">
      <c r="A9" t="s">
        <v>380</v>
      </c>
      <c r="B9">
        <v>292505104</v>
      </c>
      <c r="C9" t="s">
        <v>97</v>
      </c>
      <c r="D9">
        <v>132379</v>
      </c>
      <c r="E9">
        <v>893558.25</v>
      </c>
      <c r="F9">
        <v>893558.25</v>
      </c>
      <c r="G9">
        <v>4.57</v>
      </c>
      <c r="H9">
        <v>604972.03</v>
      </c>
      <c r="I9">
        <v>4.57</v>
      </c>
      <c r="J9">
        <v>604972.03</v>
      </c>
      <c r="K9" t="s">
        <v>93</v>
      </c>
      <c r="L9" s="71">
        <v>43677</v>
      </c>
      <c r="N9" s="71"/>
    </row>
    <row r="10" spans="1:14" x14ac:dyDescent="0.25">
      <c r="A10" t="s">
        <v>380</v>
      </c>
      <c r="B10" t="s">
        <v>72</v>
      </c>
      <c r="C10" t="s">
        <v>98</v>
      </c>
      <c r="D10">
        <v>18335</v>
      </c>
      <c r="E10">
        <v>2047836.15</v>
      </c>
      <c r="F10">
        <v>2047836.15</v>
      </c>
      <c r="G10">
        <v>161.08000000000001</v>
      </c>
      <c r="H10">
        <v>2953401.8</v>
      </c>
      <c r="I10">
        <v>161.08000000000001</v>
      </c>
      <c r="J10">
        <v>2953401.8</v>
      </c>
      <c r="K10" t="s">
        <v>93</v>
      </c>
      <c r="L10" s="71">
        <v>43677</v>
      </c>
      <c r="N10" s="71"/>
    </row>
    <row r="11" spans="1:14" x14ac:dyDescent="0.25">
      <c r="A11" t="s">
        <v>380</v>
      </c>
      <c r="B11" t="s">
        <v>67</v>
      </c>
      <c r="C11" t="s">
        <v>99</v>
      </c>
      <c r="D11">
        <v>7083</v>
      </c>
      <c r="E11">
        <v>734365.44</v>
      </c>
      <c r="F11">
        <v>734365.44</v>
      </c>
      <c r="G11">
        <v>173.4</v>
      </c>
      <c r="H11">
        <v>1228192.2</v>
      </c>
      <c r="I11">
        <v>173.4</v>
      </c>
      <c r="J11">
        <v>1228192.2</v>
      </c>
      <c r="K11" t="s">
        <v>93</v>
      </c>
      <c r="L11" s="71">
        <v>43677</v>
      </c>
      <c r="N11" s="71"/>
    </row>
    <row r="12" spans="1:14" x14ac:dyDescent="0.25">
      <c r="A12" t="s">
        <v>380</v>
      </c>
      <c r="B12">
        <v>398438408</v>
      </c>
      <c r="C12" t="s">
        <v>100</v>
      </c>
      <c r="D12">
        <v>63170</v>
      </c>
      <c r="E12">
        <v>1205283.6000000001</v>
      </c>
      <c r="F12">
        <v>1205283.6000000001</v>
      </c>
      <c r="G12">
        <v>22.76</v>
      </c>
      <c r="H12">
        <v>1437749.2</v>
      </c>
      <c r="I12">
        <v>22.76</v>
      </c>
      <c r="J12">
        <v>1437749.2</v>
      </c>
      <c r="K12" t="s">
        <v>93</v>
      </c>
      <c r="L12" s="71">
        <v>43677</v>
      </c>
      <c r="N12" s="71"/>
    </row>
    <row r="13" spans="1:14" x14ac:dyDescent="0.25">
      <c r="A13" t="s">
        <v>380</v>
      </c>
      <c r="B13" t="s">
        <v>140</v>
      </c>
      <c r="C13" t="s">
        <v>101</v>
      </c>
      <c r="D13">
        <v>29302</v>
      </c>
      <c r="E13">
        <v>1677539.5</v>
      </c>
      <c r="F13">
        <v>1677539.5</v>
      </c>
      <c r="G13">
        <v>70.150000000000006</v>
      </c>
      <c r="H13">
        <v>2055535.3</v>
      </c>
      <c r="I13">
        <v>70.150000000000006</v>
      </c>
      <c r="J13">
        <v>2055535.3</v>
      </c>
      <c r="K13" t="s">
        <v>93</v>
      </c>
      <c r="L13" s="71">
        <v>43677</v>
      </c>
      <c r="N13" s="71"/>
    </row>
    <row r="14" spans="1:14" x14ac:dyDescent="0.25">
      <c r="A14" t="s">
        <v>380</v>
      </c>
      <c r="B14" t="s">
        <v>71</v>
      </c>
      <c r="C14" t="s">
        <v>70</v>
      </c>
      <c r="D14">
        <v>27165</v>
      </c>
      <c r="E14">
        <v>1643278.6</v>
      </c>
      <c r="F14">
        <v>1643278.6</v>
      </c>
      <c r="G14">
        <v>75.3</v>
      </c>
      <c r="H14">
        <v>2045524.5</v>
      </c>
      <c r="I14">
        <v>75.3</v>
      </c>
      <c r="J14">
        <v>2045524.5</v>
      </c>
      <c r="K14" t="s">
        <v>93</v>
      </c>
      <c r="L14" s="71">
        <v>43677</v>
      </c>
      <c r="N14" s="71"/>
    </row>
    <row r="15" spans="1:14" x14ac:dyDescent="0.25">
      <c r="A15" t="s">
        <v>380</v>
      </c>
      <c r="B15" t="s">
        <v>76</v>
      </c>
      <c r="C15" t="s">
        <v>102</v>
      </c>
      <c r="D15">
        <v>13426</v>
      </c>
      <c r="E15">
        <v>1775991.28</v>
      </c>
      <c r="F15">
        <v>1775991.28</v>
      </c>
      <c r="G15">
        <v>156.16999999999999</v>
      </c>
      <c r="H15">
        <v>2096738.42</v>
      </c>
      <c r="I15">
        <v>156.16999999999999</v>
      </c>
      <c r="J15">
        <v>2096738.42</v>
      </c>
      <c r="K15" t="s">
        <v>93</v>
      </c>
      <c r="L15" s="71">
        <v>43677</v>
      </c>
      <c r="N15" s="71"/>
    </row>
    <row r="16" spans="1:14" x14ac:dyDescent="0.25">
      <c r="A16" t="s">
        <v>380</v>
      </c>
      <c r="B16" t="s">
        <v>73</v>
      </c>
      <c r="C16" t="s">
        <v>103</v>
      </c>
      <c r="D16">
        <v>58027</v>
      </c>
      <c r="E16">
        <v>2079818.68</v>
      </c>
      <c r="F16">
        <v>2079818.68</v>
      </c>
      <c r="G16">
        <v>31.81</v>
      </c>
      <c r="H16">
        <v>1845838.87</v>
      </c>
      <c r="I16">
        <v>31.81</v>
      </c>
      <c r="J16">
        <v>1845838.87</v>
      </c>
      <c r="K16" t="s">
        <v>93</v>
      </c>
      <c r="L16" s="71">
        <v>43677</v>
      </c>
      <c r="N16" s="71"/>
    </row>
    <row r="17" spans="1:14" x14ac:dyDescent="0.25">
      <c r="A17" t="s">
        <v>380</v>
      </c>
      <c r="B17">
        <v>539439109</v>
      </c>
      <c r="C17" t="s">
        <v>384</v>
      </c>
      <c r="D17">
        <v>309000</v>
      </c>
      <c r="E17">
        <v>998249.96</v>
      </c>
      <c r="F17">
        <v>998249.96</v>
      </c>
      <c r="G17">
        <v>2.57</v>
      </c>
      <c r="H17">
        <v>794130</v>
      </c>
      <c r="I17">
        <v>2.57</v>
      </c>
      <c r="J17">
        <v>794130</v>
      </c>
      <c r="K17" t="s">
        <v>93</v>
      </c>
      <c r="L17" s="71">
        <v>43677</v>
      </c>
      <c r="N17" s="71"/>
    </row>
    <row r="18" spans="1:14" x14ac:dyDescent="0.25">
      <c r="A18" t="s">
        <v>380</v>
      </c>
      <c r="B18" t="s">
        <v>74</v>
      </c>
      <c r="C18" t="s">
        <v>104</v>
      </c>
      <c r="D18">
        <v>34090</v>
      </c>
      <c r="E18">
        <v>1148833</v>
      </c>
      <c r="F18">
        <v>1148833</v>
      </c>
      <c r="G18">
        <v>41.24</v>
      </c>
      <c r="H18">
        <v>1405871.6</v>
      </c>
      <c r="I18">
        <v>41.24</v>
      </c>
      <c r="J18">
        <v>1405871.6</v>
      </c>
      <c r="K18" t="s">
        <v>93</v>
      </c>
      <c r="L18" s="71">
        <v>43677</v>
      </c>
      <c r="N18" s="71"/>
    </row>
    <row r="19" spans="1:14" x14ac:dyDescent="0.25">
      <c r="A19" t="s">
        <v>380</v>
      </c>
      <c r="B19">
        <v>683715106</v>
      </c>
      <c r="C19" t="s">
        <v>105</v>
      </c>
      <c r="D19">
        <v>41898</v>
      </c>
      <c r="E19">
        <v>1457212.44</v>
      </c>
      <c r="F19">
        <v>1457212.44</v>
      </c>
      <c r="G19">
        <v>42.63</v>
      </c>
      <c r="H19">
        <v>1786111.74</v>
      </c>
      <c r="I19">
        <v>42.63</v>
      </c>
      <c r="J19">
        <v>1786111.74</v>
      </c>
      <c r="K19" t="s">
        <v>93</v>
      </c>
      <c r="L19" s="71">
        <v>43677</v>
      </c>
      <c r="N19" s="71"/>
    </row>
    <row r="20" spans="1:14" x14ac:dyDescent="0.25">
      <c r="A20" t="s">
        <v>380</v>
      </c>
      <c r="B20">
        <v>686330101</v>
      </c>
      <c r="C20" t="s">
        <v>106</v>
      </c>
      <c r="D20">
        <v>21516</v>
      </c>
      <c r="E20">
        <v>1632593.41</v>
      </c>
      <c r="F20">
        <v>1632593.41</v>
      </c>
      <c r="G20">
        <v>71.34</v>
      </c>
      <c r="H20">
        <v>1534951.44</v>
      </c>
      <c r="I20">
        <v>71.34</v>
      </c>
      <c r="J20">
        <v>1534951.44</v>
      </c>
      <c r="K20" t="s">
        <v>93</v>
      </c>
      <c r="L20" s="71">
        <v>43677</v>
      </c>
      <c r="N20" s="71"/>
    </row>
    <row r="21" spans="1:14" x14ac:dyDescent="0.25">
      <c r="A21" t="s">
        <v>380</v>
      </c>
      <c r="B21">
        <v>803054204</v>
      </c>
      <c r="C21" t="s">
        <v>107</v>
      </c>
      <c r="D21">
        <v>11024</v>
      </c>
      <c r="E21">
        <v>1139109.92</v>
      </c>
      <c r="F21">
        <v>1139109.92</v>
      </c>
      <c r="G21">
        <v>123.03</v>
      </c>
      <c r="H21">
        <v>1356282.72</v>
      </c>
      <c r="I21">
        <v>123.03</v>
      </c>
      <c r="J21">
        <v>1356282.72</v>
      </c>
      <c r="K21" t="s">
        <v>93</v>
      </c>
      <c r="L21" s="71">
        <v>43677</v>
      </c>
      <c r="N21" s="71"/>
    </row>
    <row r="22" spans="1:14" x14ac:dyDescent="0.25">
      <c r="A22" t="s">
        <v>380</v>
      </c>
      <c r="B22">
        <v>835699307</v>
      </c>
      <c r="C22" t="s">
        <v>108</v>
      </c>
      <c r="D22">
        <v>53325</v>
      </c>
      <c r="E22">
        <v>2584662.75</v>
      </c>
      <c r="F22">
        <v>2584662.75</v>
      </c>
      <c r="G22">
        <v>56.86</v>
      </c>
      <c r="H22">
        <v>3032059.5</v>
      </c>
      <c r="I22">
        <v>56.86</v>
      </c>
      <c r="J22">
        <v>3032059.5</v>
      </c>
      <c r="K22" t="s">
        <v>93</v>
      </c>
      <c r="L22" s="71">
        <v>43677</v>
      </c>
      <c r="N22" s="71"/>
    </row>
    <row r="23" spans="1:14" x14ac:dyDescent="0.25">
      <c r="A23" t="s">
        <v>380</v>
      </c>
      <c r="B23" t="s">
        <v>79</v>
      </c>
      <c r="C23" t="s">
        <v>109</v>
      </c>
      <c r="D23">
        <v>9312</v>
      </c>
      <c r="E23">
        <v>1490131.01</v>
      </c>
      <c r="F23">
        <v>1490131.01</v>
      </c>
      <c r="G23">
        <v>317.88</v>
      </c>
      <c r="H23">
        <v>2960098.56</v>
      </c>
      <c r="I23">
        <v>317.88</v>
      </c>
      <c r="J23">
        <v>2960098.56</v>
      </c>
      <c r="K23" t="s">
        <v>93</v>
      </c>
      <c r="L23" s="71">
        <v>43677</v>
      </c>
      <c r="N23" s="71"/>
    </row>
    <row r="24" spans="1:14" x14ac:dyDescent="0.25">
      <c r="A24" t="s">
        <v>380</v>
      </c>
      <c r="B24" t="s">
        <v>64</v>
      </c>
      <c r="C24" t="s">
        <v>110</v>
      </c>
      <c r="D24">
        <v>62948</v>
      </c>
      <c r="E24">
        <v>2397028.89</v>
      </c>
      <c r="F24">
        <v>2397028.89</v>
      </c>
      <c r="G24">
        <v>45.44</v>
      </c>
      <c r="H24">
        <v>2860357.12</v>
      </c>
      <c r="I24">
        <v>45.44</v>
      </c>
      <c r="J24">
        <v>2860357.12</v>
      </c>
      <c r="K24" t="s">
        <v>93</v>
      </c>
      <c r="L24" s="71">
        <v>43677</v>
      </c>
      <c r="N24" s="71"/>
    </row>
    <row r="25" spans="1:14" x14ac:dyDescent="0.25">
      <c r="A25" t="s">
        <v>380</v>
      </c>
      <c r="B25">
        <v>861012102</v>
      </c>
      <c r="C25" t="s">
        <v>111</v>
      </c>
      <c r="D25">
        <v>113114</v>
      </c>
      <c r="E25">
        <v>1635216.25</v>
      </c>
      <c r="F25">
        <v>1635216.25</v>
      </c>
      <c r="G25">
        <v>18.25</v>
      </c>
      <c r="H25">
        <v>2064330.5</v>
      </c>
      <c r="I25">
        <v>18.25</v>
      </c>
      <c r="J25">
        <v>2064330.5</v>
      </c>
      <c r="K25" t="s">
        <v>93</v>
      </c>
      <c r="L25" s="71">
        <v>43677</v>
      </c>
      <c r="N25" s="71"/>
    </row>
    <row r="26" spans="1:14" x14ac:dyDescent="0.25">
      <c r="A26" t="s">
        <v>380</v>
      </c>
      <c r="B26">
        <v>878742204</v>
      </c>
      <c r="C26" t="s">
        <v>112</v>
      </c>
      <c r="D26">
        <v>35702</v>
      </c>
      <c r="E26">
        <v>797582.68</v>
      </c>
      <c r="F26">
        <v>797582.68</v>
      </c>
      <c r="G26">
        <v>20.49</v>
      </c>
      <c r="H26">
        <v>731533.98</v>
      </c>
      <c r="I26">
        <v>20.49</v>
      </c>
      <c r="J26">
        <v>731533.98</v>
      </c>
      <c r="K26" t="s">
        <v>93</v>
      </c>
      <c r="L26" s="71">
        <v>43677</v>
      </c>
      <c r="N26" s="71"/>
    </row>
    <row r="27" spans="1:14" x14ac:dyDescent="0.25">
      <c r="A27" t="s">
        <v>380</v>
      </c>
      <c r="B27" t="s">
        <v>68</v>
      </c>
      <c r="C27" t="s">
        <v>113</v>
      </c>
      <c r="D27">
        <v>40220</v>
      </c>
      <c r="E27">
        <v>1252450.8</v>
      </c>
      <c r="F27">
        <v>1252450.8</v>
      </c>
      <c r="G27">
        <v>58.65</v>
      </c>
      <c r="H27">
        <v>2358903</v>
      </c>
      <c r="I27">
        <v>58.65</v>
      </c>
      <c r="J27">
        <v>2358903</v>
      </c>
      <c r="K27" t="s">
        <v>93</v>
      </c>
      <c r="L27" s="71">
        <v>43677</v>
      </c>
      <c r="N27" s="71"/>
    </row>
    <row r="28" spans="1:14" x14ac:dyDescent="0.25">
      <c r="A28" t="s">
        <v>380</v>
      </c>
      <c r="B28">
        <v>5330047</v>
      </c>
      <c r="C28" t="s">
        <v>114</v>
      </c>
      <c r="D28">
        <v>15763</v>
      </c>
      <c r="E28">
        <v>1972717.83</v>
      </c>
      <c r="F28">
        <v>1737082.6</v>
      </c>
      <c r="G28">
        <v>152.82</v>
      </c>
      <c r="H28">
        <v>2408920.58</v>
      </c>
      <c r="I28">
        <v>138</v>
      </c>
      <c r="J28">
        <v>2175294</v>
      </c>
      <c r="K28" t="s">
        <v>115</v>
      </c>
      <c r="L28" s="71">
        <v>43677</v>
      </c>
      <c r="N28" s="71"/>
    </row>
    <row r="29" spans="1:14" x14ac:dyDescent="0.25">
      <c r="A29" t="s">
        <v>380</v>
      </c>
      <c r="B29">
        <v>5889505</v>
      </c>
      <c r="C29" t="s">
        <v>61</v>
      </c>
      <c r="D29">
        <v>105988</v>
      </c>
      <c r="E29">
        <v>2187638.79</v>
      </c>
      <c r="F29">
        <v>1926331.9</v>
      </c>
      <c r="G29">
        <v>18.850000000000001</v>
      </c>
      <c r="H29">
        <v>1997656.31</v>
      </c>
      <c r="I29">
        <v>17.02</v>
      </c>
      <c r="J29">
        <v>1803915.76</v>
      </c>
      <c r="K29" t="s">
        <v>115</v>
      </c>
      <c r="L29" s="71">
        <v>43677</v>
      </c>
      <c r="N29" s="71"/>
    </row>
    <row r="30" spans="1:14" x14ac:dyDescent="0.25">
      <c r="A30" t="s">
        <v>380</v>
      </c>
      <c r="B30">
        <v>4741844</v>
      </c>
      <c r="C30" t="s">
        <v>309</v>
      </c>
      <c r="D30">
        <v>13484</v>
      </c>
      <c r="E30">
        <v>1384917.16</v>
      </c>
      <c r="F30">
        <v>1219492.96</v>
      </c>
      <c r="G30">
        <v>102.37</v>
      </c>
      <c r="H30">
        <v>1380330.87</v>
      </c>
      <c r="I30">
        <v>92.44</v>
      </c>
      <c r="J30">
        <v>1246460.96</v>
      </c>
      <c r="K30" t="s">
        <v>115</v>
      </c>
      <c r="L30" s="71">
        <v>43677</v>
      </c>
      <c r="N30" s="71"/>
    </row>
    <row r="31" spans="1:14" x14ac:dyDescent="0.25">
      <c r="A31" t="s">
        <v>380</v>
      </c>
      <c r="B31" t="s">
        <v>116</v>
      </c>
      <c r="C31" t="s">
        <v>117</v>
      </c>
      <c r="D31">
        <v>29538</v>
      </c>
      <c r="E31">
        <v>2462861.36</v>
      </c>
      <c r="F31">
        <v>2168679.96</v>
      </c>
      <c r="G31">
        <v>92.62</v>
      </c>
      <c r="H31">
        <v>2735896.28</v>
      </c>
      <c r="I31">
        <v>83.64</v>
      </c>
      <c r="J31">
        <v>2470558.3199999998</v>
      </c>
      <c r="K31" t="s">
        <v>115</v>
      </c>
      <c r="L31" s="71">
        <v>43677</v>
      </c>
      <c r="N31" s="71"/>
    </row>
    <row r="32" spans="1:14" x14ac:dyDescent="0.25">
      <c r="A32" t="s">
        <v>380</v>
      </c>
      <c r="B32">
        <v>5999330</v>
      </c>
      <c r="C32" t="s">
        <v>118</v>
      </c>
      <c r="D32">
        <v>9594</v>
      </c>
      <c r="E32">
        <v>1624430.3</v>
      </c>
      <c r="F32">
        <v>1433374.7</v>
      </c>
      <c r="G32">
        <v>209.96</v>
      </c>
      <c r="H32">
        <v>2014385.41</v>
      </c>
      <c r="I32">
        <v>189.6</v>
      </c>
      <c r="J32">
        <v>1819022.4</v>
      </c>
      <c r="K32" t="s">
        <v>115</v>
      </c>
      <c r="L32" s="71">
        <v>43677</v>
      </c>
      <c r="N32" s="71"/>
    </row>
    <row r="33" spans="1:14" x14ac:dyDescent="0.25">
      <c r="A33" t="s">
        <v>380</v>
      </c>
      <c r="B33">
        <v>4031879</v>
      </c>
      <c r="C33" t="s">
        <v>119</v>
      </c>
      <c r="D33">
        <v>58820</v>
      </c>
      <c r="E33">
        <v>1208058.69</v>
      </c>
      <c r="F33">
        <v>1063759.7</v>
      </c>
      <c r="G33">
        <v>25.3</v>
      </c>
      <c r="H33">
        <v>1488386.57</v>
      </c>
      <c r="I33">
        <v>22.85</v>
      </c>
      <c r="J33">
        <v>1344037</v>
      </c>
      <c r="K33" t="s">
        <v>115</v>
      </c>
      <c r="L33" s="71">
        <v>43677</v>
      </c>
      <c r="N33" s="71"/>
    </row>
    <row r="34" spans="1:14" x14ac:dyDescent="0.25">
      <c r="A34" t="s">
        <v>380</v>
      </c>
      <c r="B34">
        <v>6021500</v>
      </c>
      <c r="C34" t="s">
        <v>287</v>
      </c>
      <c r="D34">
        <v>44000</v>
      </c>
      <c r="E34">
        <v>892554.7</v>
      </c>
      <c r="F34">
        <v>97454685</v>
      </c>
      <c r="G34">
        <v>18.39</v>
      </c>
      <c r="H34">
        <v>809269.82</v>
      </c>
      <c r="I34">
        <v>2000</v>
      </c>
      <c r="J34">
        <v>88000000</v>
      </c>
      <c r="K34" t="s">
        <v>120</v>
      </c>
      <c r="L34" s="71">
        <v>43677</v>
      </c>
      <c r="N34" s="71"/>
    </row>
    <row r="35" spans="1:14" x14ac:dyDescent="0.25">
      <c r="A35" t="s">
        <v>380</v>
      </c>
      <c r="B35">
        <v>6054603</v>
      </c>
      <c r="C35" t="s">
        <v>121</v>
      </c>
      <c r="D35">
        <v>118200</v>
      </c>
      <c r="E35">
        <v>1242050.44</v>
      </c>
      <c r="F35">
        <v>135930000</v>
      </c>
      <c r="G35">
        <v>10.24</v>
      </c>
      <c r="H35">
        <v>1209827.1100000001</v>
      </c>
      <c r="I35">
        <v>1113</v>
      </c>
      <c r="J35">
        <v>131556600</v>
      </c>
      <c r="K35" t="s">
        <v>120</v>
      </c>
      <c r="L35" s="71">
        <v>43677</v>
      </c>
      <c r="N35" s="71"/>
    </row>
    <row r="36" spans="1:14" x14ac:dyDescent="0.25">
      <c r="A36" t="s">
        <v>380</v>
      </c>
      <c r="B36">
        <v>6555805</v>
      </c>
      <c r="C36" t="s">
        <v>122</v>
      </c>
      <c r="D36">
        <v>30900</v>
      </c>
      <c r="E36">
        <v>1136444.6299999999</v>
      </c>
      <c r="F36">
        <v>124372500</v>
      </c>
      <c r="G36">
        <v>33.06</v>
      </c>
      <c r="H36">
        <v>1021569.8</v>
      </c>
      <c r="I36">
        <v>3595</v>
      </c>
      <c r="J36">
        <v>111085500</v>
      </c>
      <c r="K36" t="s">
        <v>120</v>
      </c>
      <c r="L36" s="71">
        <v>43677</v>
      </c>
      <c r="N36" s="71"/>
    </row>
    <row r="37" spans="1:14" x14ac:dyDescent="0.25">
      <c r="A37" t="s">
        <v>380</v>
      </c>
      <c r="B37">
        <v>6640682</v>
      </c>
      <c r="C37" t="s">
        <v>391</v>
      </c>
      <c r="D37">
        <v>18300</v>
      </c>
      <c r="E37">
        <v>2076809.21</v>
      </c>
      <c r="F37">
        <v>227286000</v>
      </c>
      <c r="G37">
        <v>135.32</v>
      </c>
      <c r="H37">
        <v>2476407.0299999998</v>
      </c>
      <c r="I37">
        <v>14715</v>
      </c>
      <c r="J37">
        <v>269284500</v>
      </c>
      <c r="K37" t="s">
        <v>120</v>
      </c>
      <c r="L37" s="71">
        <v>43677</v>
      </c>
      <c r="N37" s="71"/>
    </row>
    <row r="38" spans="1:14" x14ac:dyDescent="0.25">
      <c r="A38" t="s">
        <v>380</v>
      </c>
      <c r="B38">
        <v>6659428</v>
      </c>
      <c r="C38" t="s">
        <v>141</v>
      </c>
      <c r="D38">
        <v>15800</v>
      </c>
      <c r="E38">
        <v>617187.5</v>
      </c>
      <c r="F38">
        <v>67545000</v>
      </c>
      <c r="G38">
        <v>48.19</v>
      </c>
      <c r="H38">
        <v>761375.76</v>
      </c>
      <c r="I38">
        <v>5240</v>
      </c>
      <c r="J38">
        <v>82792000</v>
      </c>
      <c r="K38" t="s">
        <v>120</v>
      </c>
      <c r="L38" s="71">
        <v>43677</v>
      </c>
      <c r="N38" s="71"/>
    </row>
    <row r="39" spans="1:14" x14ac:dyDescent="0.25">
      <c r="A39" t="s">
        <v>380</v>
      </c>
      <c r="B39">
        <v>6269861</v>
      </c>
      <c r="C39" t="s">
        <v>286</v>
      </c>
      <c r="D39">
        <v>16500</v>
      </c>
      <c r="E39">
        <v>998269.25</v>
      </c>
      <c r="F39">
        <v>109729064</v>
      </c>
      <c r="G39">
        <v>64.010000000000005</v>
      </c>
      <c r="H39">
        <v>1056097.1100000001</v>
      </c>
      <c r="I39">
        <v>6960</v>
      </c>
      <c r="J39">
        <v>114840000</v>
      </c>
      <c r="K39" t="s">
        <v>120</v>
      </c>
      <c r="L39" s="71">
        <v>43677</v>
      </c>
      <c r="N39" s="71"/>
    </row>
    <row r="40" spans="1:14" x14ac:dyDescent="0.25">
      <c r="A40" t="s">
        <v>380</v>
      </c>
      <c r="B40">
        <v>6229597</v>
      </c>
      <c r="C40" t="s">
        <v>142</v>
      </c>
      <c r="D40">
        <v>294491</v>
      </c>
      <c r="E40">
        <v>2540522.21</v>
      </c>
      <c r="F40">
        <v>280071868</v>
      </c>
      <c r="G40">
        <v>10.26</v>
      </c>
      <c r="H40">
        <v>3022364.87</v>
      </c>
      <c r="I40">
        <v>1116</v>
      </c>
      <c r="J40">
        <v>328651956</v>
      </c>
      <c r="K40" t="s">
        <v>120</v>
      </c>
      <c r="L40" s="71">
        <v>43677</v>
      </c>
      <c r="N40" s="71"/>
    </row>
    <row r="41" spans="1:14" x14ac:dyDescent="0.25">
      <c r="A41" t="s">
        <v>380</v>
      </c>
      <c r="B41">
        <v>6356406</v>
      </c>
      <c r="C41" t="s">
        <v>66</v>
      </c>
      <c r="D41">
        <v>25300</v>
      </c>
      <c r="E41">
        <v>591234.92000000004</v>
      </c>
      <c r="F41">
        <v>64704750</v>
      </c>
      <c r="G41">
        <v>23.4</v>
      </c>
      <c r="H41">
        <v>592016.28</v>
      </c>
      <c r="I41">
        <v>2544.5</v>
      </c>
      <c r="J41">
        <v>64375850</v>
      </c>
      <c r="K41" t="s">
        <v>120</v>
      </c>
      <c r="L41" s="71">
        <v>43677</v>
      </c>
      <c r="N41" s="71"/>
    </row>
    <row r="42" spans="1:14" x14ac:dyDescent="0.25">
      <c r="A42" t="s">
        <v>380</v>
      </c>
      <c r="B42">
        <v>6986041</v>
      </c>
      <c r="C42" t="s">
        <v>143</v>
      </c>
      <c r="D42">
        <v>24100</v>
      </c>
      <c r="E42">
        <v>646542.4</v>
      </c>
      <c r="F42">
        <v>70757600</v>
      </c>
      <c r="G42">
        <v>33.57</v>
      </c>
      <c r="H42">
        <v>808947.95</v>
      </c>
      <c r="I42">
        <v>3650</v>
      </c>
      <c r="J42">
        <v>87965000</v>
      </c>
      <c r="K42" t="s">
        <v>120</v>
      </c>
      <c r="L42" s="71">
        <v>43677</v>
      </c>
      <c r="N42" s="71"/>
    </row>
    <row r="43" spans="1:14" x14ac:dyDescent="0.25">
      <c r="A43" t="s">
        <v>380</v>
      </c>
      <c r="B43">
        <v>7124594</v>
      </c>
      <c r="C43" t="s">
        <v>69</v>
      </c>
      <c r="D43">
        <v>7989</v>
      </c>
      <c r="E43">
        <v>1234066.6599999999</v>
      </c>
      <c r="F43">
        <v>1231104.8999999999</v>
      </c>
      <c r="G43">
        <v>181.02</v>
      </c>
      <c r="H43">
        <v>1446187.46</v>
      </c>
      <c r="I43">
        <v>179.9</v>
      </c>
      <c r="J43">
        <v>1437221.1</v>
      </c>
      <c r="K43" t="s">
        <v>123</v>
      </c>
      <c r="L43" s="71">
        <v>43677</v>
      </c>
      <c r="N43" s="71"/>
    </row>
    <row r="44" spans="1:14" x14ac:dyDescent="0.25">
      <c r="A44" t="s">
        <v>380</v>
      </c>
      <c r="B44" t="s">
        <v>124</v>
      </c>
      <c r="C44" t="s">
        <v>65</v>
      </c>
      <c r="D44">
        <v>31384</v>
      </c>
      <c r="E44">
        <v>1268763.25</v>
      </c>
      <c r="F44">
        <v>1268878.6000000001</v>
      </c>
      <c r="G44">
        <v>42.91</v>
      </c>
      <c r="H44">
        <v>1346562.45</v>
      </c>
      <c r="I44">
        <v>42.64</v>
      </c>
      <c r="J44">
        <v>1338213.76</v>
      </c>
      <c r="K44" t="s">
        <v>123</v>
      </c>
      <c r="L44" s="71">
        <v>43677</v>
      </c>
      <c r="N44" s="71"/>
    </row>
    <row r="45" spans="1:14" x14ac:dyDescent="0.25">
      <c r="A45" t="s">
        <v>380</v>
      </c>
      <c r="B45">
        <v>7333378</v>
      </c>
      <c r="C45" t="s">
        <v>125</v>
      </c>
      <c r="D45">
        <v>8487</v>
      </c>
      <c r="E45">
        <v>2325928.0299999998</v>
      </c>
      <c r="F45">
        <v>2320345.7999999998</v>
      </c>
      <c r="G45">
        <v>343.43</v>
      </c>
      <c r="H45">
        <v>2914684.14</v>
      </c>
      <c r="I45">
        <v>341.3</v>
      </c>
      <c r="J45">
        <v>2896613.1</v>
      </c>
      <c r="K45" t="s">
        <v>123</v>
      </c>
      <c r="L45" s="71">
        <v>43677</v>
      </c>
      <c r="N45" s="71"/>
    </row>
    <row r="46" spans="1:14" x14ac:dyDescent="0.25">
      <c r="A46" t="s">
        <v>380</v>
      </c>
      <c r="B46" t="s">
        <v>383</v>
      </c>
      <c r="C46" t="s">
        <v>304</v>
      </c>
      <c r="D46">
        <v>514932</v>
      </c>
      <c r="E46">
        <v>1234996.1200000001</v>
      </c>
      <c r="F46">
        <v>1730171.52</v>
      </c>
      <c r="G46">
        <v>2.15</v>
      </c>
      <c r="H46">
        <v>1106597.1100000001</v>
      </c>
      <c r="I46">
        <v>3.14</v>
      </c>
      <c r="J46">
        <v>1616886.48</v>
      </c>
      <c r="K46" t="s">
        <v>126</v>
      </c>
      <c r="L46" s="71">
        <v>43677</v>
      </c>
      <c r="N46" s="71"/>
    </row>
    <row r="47" spans="1:14" x14ac:dyDescent="0.25">
      <c r="A47" t="s">
        <v>380</v>
      </c>
      <c r="B47" t="s">
        <v>127</v>
      </c>
      <c r="C47" t="s">
        <v>128</v>
      </c>
      <c r="D47">
        <v>82823</v>
      </c>
      <c r="E47">
        <v>916345.16</v>
      </c>
      <c r="F47">
        <v>1283756.5</v>
      </c>
      <c r="G47">
        <v>12.11</v>
      </c>
      <c r="H47">
        <v>1003307.88</v>
      </c>
      <c r="I47">
        <v>17.7</v>
      </c>
      <c r="J47">
        <v>1465967.1</v>
      </c>
      <c r="K47" t="s">
        <v>126</v>
      </c>
      <c r="L47" s="71">
        <v>43677</v>
      </c>
      <c r="N47" s="71"/>
    </row>
    <row r="48" spans="1:14" x14ac:dyDescent="0.25">
      <c r="A48" t="s">
        <v>380</v>
      </c>
      <c r="B48">
        <v>2793193</v>
      </c>
      <c r="C48" t="s">
        <v>387</v>
      </c>
      <c r="D48">
        <v>56292</v>
      </c>
      <c r="E48">
        <v>390824.51</v>
      </c>
      <c r="F48">
        <v>515927.44</v>
      </c>
      <c r="G48">
        <v>4.57</v>
      </c>
      <c r="H48">
        <v>257366.56</v>
      </c>
      <c r="I48">
        <v>6.03</v>
      </c>
      <c r="J48">
        <v>339440.76</v>
      </c>
      <c r="K48" t="s">
        <v>386</v>
      </c>
      <c r="L48" s="71">
        <v>43677</v>
      </c>
      <c r="N48" s="71"/>
    </row>
    <row r="49" spans="1:14" x14ac:dyDescent="0.25">
      <c r="A49" t="s">
        <v>380</v>
      </c>
      <c r="B49">
        <v>2260824</v>
      </c>
      <c r="C49" t="s">
        <v>385</v>
      </c>
      <c r="D49">
        <v>10175</v>
      </c>
      <c r="E49">
        <v>355826.44</v>
      </c>
      <c r="F49">
        <v>469726.49</v>
      </c>
      <c r="G49">
        <v>42.68</v>
      </c>
      <c r="H49">
        <v>434263.97</v>
      </c>
      <c r="I49">
        <v>56.29</v>
      </c>
      <c r="J49">
        <v>572750.75</v>
      </c>
      <c r="K49" t="s">
        <v>386</v>
      </c>
      <c r="L49" s="71">
        <v>43677</v>
      </c>
      <c r="N49" s="71"/>
    </row>
    <row r="50" spans="1:14" x14ac:dyDescent="0.25">
      <c r="A50" t="s">
        <v>380</v>
      </c>
      <c r="B50" t="s">
        <v>129</v>
      </c>
      <c r="C50" t="s">
        <v>130</v>
      </c>
      <c r="D50">
        <v>54671</v>
      </c>
      <c r="E50">
        <v>1703443.28</v>
      </c>
      <c r="F50">
        <v>1315141.05</v>
      </c>
      <c r="G50">
        <v>26.14</v>
      </c>
      <c r="H50">
        <v>1428966</v>
      </c>
      <c r="I50">
        <v>21.5</v>
      </c>
      <c r="J50">
        <v>1175426.5</v>
      </c>
      <c r="K50" t="s">
        <v>131</v>
      </c>
      <c r="L50" s="71">
        <v>43677</v>
      </c>
      <c r="N50" s="71"/>
    </row>
    <row r="51" spans="1:14" x14ac:dyDescent="0.25">
      <c r="A51" t="s">
        <v>380</v>
      </c>
      <c r="B51" t="s">
        <v>132</v>
      </c>
      <c r="C51" t="s">
        <v>133</v>
      </c>
      <c r="D51">
        <v>27563</v>
      </c>
      <c r="E51">
        <v>1611560.69</v>
      </c>
      <c r="F51">
        <v>1237574.1599999999</v>
      </c>
      <c r="G51">
        <v>80.55</v>
      </c>
      <c r="H51">
        <v>2220262.5499999998</v>
      </c>
      <c r="I51">
        <v>66.260000000000005</v>
      </c>
      <c r="J51">
        <v>1826324.38</v>
      </c>
      <c r="K51" t="s">
        <v>131</v>
      </c>
      <c r="L51" s="71">
        <v>43677</v>
      </c>
      <c r="N51" s="71"/>
    </row>
    <row r="52" spans="1:14" x14ac:dyDescent="0.25">
      <c r="A52" t="s">
        <v>380</v>
      </c>
      <c r="B52" s="81" t="s">
        <v>381</v>
      </c>
      <c r="C52" t="s">
        <v>382</v>
      </c>
      <c r="D52">
        <v>127466</v>
      </c>
      <c r="E52">
        <v>1517584.49</v>
      </c>
      <c r="F52">
        <v>1171183.6499999999</v>
      </c>
      <c r="G52">
        <v>10.59</v>
      </c>
      <c r="H52">
        <v>1350015.15</v>
      </c>
      <c r="I52">
        <v>8.7100000000000009</v>
      </c>
      <c r="J52">
        <v>1110483.79</v>
      </c>
      <c r="K52" t="s">
        <v>131</v>
      </c>
      <c r="L52" s="71">
        <v>43677</v>
      </c>
      <c r="N52" s="71"/>
    </row>
    <row r="53" spans="1:14" x14ac:dyDescent="0.25">
      <c r="A53" t="s">
        <v>380</v>
      </c>
      <c r="B53" t="s">
        <v>134</v>
      </c>
      <c r="C53" t="s">
        <v>135</v>
      </c>
      <c r="D53">
        <v>42992</v>
      </c>
      <c r="E53">
        <v>811465.2</v>
      </c>
      <c r="F53">
        <v>626178.48</v>
      </c>
      <c r="G53">
        <v>19.96</v>
      </c>
      <c r="H53">
        <v>858197.45</v>
      </c>
      <c r="I53">
        <v>16.420000000000002</v>
      </c>
      <c r="J53">
        <v>705928.64</v>
      </c>
      <c r="K53" t="s">
        <v>131</v>
      </c>
      <c r="L53" s="71">
        <v>43677</v>
      </c>
      <c r="N53" s="71"/>
    </row>
    <row r="54" spans="1:14" x14ac:dyDescent="0.25">
      <c r="A54" t="s">
        <v>380</v>
      </c>
      <c r="B54" t="s">
        <v>136</v>
      </c>
      <c r="C54" t="s">
        <v>137</v>
      </c>
      <c r="D54">
        <v>2124092.9700000002</v>
      </c>
      <c r="E54">
        <v>2124092.9700000002</v>
      </c>
      <c r="F54">
        <v>2124092.9700000002</v>
      </c>
      <c r="G54">
        <v>100</v>
      </c>
      <c r="H54">
        <v>2124092.9700000002</v>
      </c>
      <c r="I54"/>
      <c r="J54">
        <v>2124092.9700000002</v>
      </c>
      <c r="K54" t="s">
        <v>93</v>
      </c>
      <c r="L54" s="71">
        <v>43677</v>
      </c>
      <c r="N54" s="71"/>
    </row>
    <row r="55" spans="1:14" x14ac:dyDescent="0.25">
      <c r="A55" t="s">
        <v>380</v>
      </c>
      <c r="B55" t="s">
        <v>136</v>
      </c>
      <c r="C55" t="s">
        <v>388</v>
      </c>
      <c r="D55">
        <v>1758.76</v>
      </c>
      <c r="E55">
        <v>1345.4</v>
      </c>
      <c r="F55">
        <v>1758.76</v>
      </c>
      <c r="G55">
        <v>0.76</v>
      </c>
      <c r="H55">
        <v>1333.51</v>
      </c>
      <c r="I55">
        <v>1</v>
      </c>
      <c r="J55">
        <v>1758.76</v>
      </c>
      <c r="K55" t="s">
        <v>386</v>
      </c>
      <c r="L55" s="71">
        <v>43677</v>
      </c>
      <c r="N55" s="71"/>
    </row>
    <row r="56" spans="1:14" x14ac:dyDescent="0.25">
      <c r="A56" t="s">
        <v>380</v>
      </c>
      <c r="B56" t="s">
        <v>136</v>
      </c>
      <c r="C56" t="s">
        <v>138</v>
      </c>
      <c r="D56">
        <v>4.16</v>
      </c>
      <c r="E56">
        <v>5.26</v>
      </c>
      <c r="F56">
        <v>4.16</v>
      </c>
      <c r="G56">
        <v>1.22</v>
      </c>
      <c r="H56">
        <v>5.0599999999999996</v>
      </c>
      <c r="I56">
        <v>1</v>
      </c>
      <c r="J56">
        <v>4.16</v>
      </c>
      <c r="K56" t="s">
        <v>131</v>
      </c>
      <c r="L56" s="71">
        <v>43677</v>
      </c>
      <c r="N56" s="71"/>
    </row>
    <row r="57" spans="1:14" x14ac:dyDescent="0.25">
      <c r="A57" t="s">
        <v>380</v>
      </c>
      <c r="B57" t="s">
        <v>136</v>
      </c>
      <c r="C57" t="s">
        <v>139</v>
      </c>
      <c r="D57">
        <v>10.96</v>
      </c>
      <c r="E57">
        <v>7.62</v>
      </c>
      <c r="F57">
        <v>10.96</v>
      </c>
      <c r="G57">
        <v>0.68</v>
      </c>
      <c r="H57">
        <v>7.5</v>
      </c>
      <c r="I57">
        <v>1</v>
      </c>
      <c r="J57">
        <v>10.96</v>
      </c>
      <c r="K57" t="s">
        <v>126</v>
      </c>
      <c r="L57" s="71">
        <v>43677</v>
      </c>
      <c r="N57" s="71"/>
    </row>
    <row r="58" spans="1:14" x14ac:dyDescent="0.25">
      <c r="B58"/>
      <c r="C58"/>
      <c r="F58"/>
      <c r="G58">
        <v>1</v>
      </c>
      <c r="H58"/>
      <c r="I58"/>
      <c r="J58"/>
      <c r="N58" s="71"/>
    </row>
    <row r="59" spans="1:14" x14ac:dyDescent="0.25">
      <c r="B59"/>
      <c r="C59"/>
      <c r="F59"/>
      <c r="G59"/>
      <c r="H59"/>
      <c r="I59"/>
      <c r="J59"/>
      <c r="N59" s="71"/>
    </row>
    <row r="60" spans="1:14" x14ac:dyDescent="0.25">
      <c r="B60"/>
      <c r="C60"/>
      <c r="F60"/>
      <c r="G60"/>
      <c r="H60"/>
      <c r="I60"/>
      <c r="J60"/>
      <c r="N60" s="71"/>
    </row>
    <row r="61" spans="1:14" ht="14.4" x14ac:dyDescent="0.3">
      <c r="A61" s="57"/>
      <c r="B61" s="60"/>
      <c r="C61" s="59"/>
      <c r="D61" s="57"/>
      <c r="E61" s="57"/>
      <c r="F61" s="60"/>
      <c r="G61" s="60"/>
      <c r="H61" s="60"/>
      <c r="I61" s="60"/>
      <c r="J61" s="60"/>
      <c r="K61" s="57"/>
      <c r="L61" s="58"/>
    </row>
    <row r="62" spans="1:14" ht="14.4" x14ac:dyDescent="0.3">
      <c r="A62" s="57"/>
      <c r="B62" s="60"/>
      <c r="C62" s="59"/>
      <c r="D62" s="57"/>
      <c r="E62" s="57"/>
      <c r="F62" s="60"/>
      <c r="G62" s="60"/>
      <c r="H62" s="60"/>
      <c r="I62" s="60"/>
      <c r="J62" s="60"/>
      <c r="K62" s="57"/>
      <c r="L62" s="58"/>
    </row>
  </sheetData>
  <sortState xmlns:xlrd2="http://schemas.microsoft.com/office/spreadsheetml/2017/richdata2" ref="A2:N60">
    <sortCondition ref="B2:B6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2019-08-20T00:58:18Z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