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30930\"/>
    </mc:Choice>
  </mc:AlternateContent>
  <xr:revisionPtr revIDLastSave="0" documentId="13_ncr:1_{C82EC35A-930E-4F94-848C-8EAC1CDF2521}" xr6:coauthVersionLast="47" xr6:coauthVersionMax="47" xr10:uidLastSave="{00000000-0000-0000-0000-000000000000}"/>
  <bookViews>
    <workbookView xWindow="-120" yWindow="-120" windowWidth="29040" windowHeight="15840" tabRatio="576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3" i="1" l="1"/>
  <c r="J62" i="1"/>
  <c r="J61" i="1"/>
  <c r="J60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13" i="1"/>
  <c r="M63" i="1"/>
  <c r="L63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I63" i="1"/>
  <c r="I62" i="1"/>
  <c r="I61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J13" i="1"/>
  <c r="D15" i="2"/>
  <c r="B3" i="1"/>
  <c r="E16" i="2"/>
  <c r="D16" i="2"/>
  <c r="D17" i="2"/>
  <c r="F17" i="2"/>
  <c r="D18" i="2"/>
  <c r="F18" i="2"/>
  <c r="D19" i="2"/>
  <c r="F19" i="2"/>
  <c r="D20" i="2"/>
  <c r="D21" i="2"/>
  <c r="D24" i="2"/>
  <c r="I13" i="1"/>
  <c r="Q13" i="1"/>
  <c r="G13" i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58" i="1"/>
  <c r="Q34" i="1"/>
  <c r="Q22" i="1"/>
  <c r="Q23" i="1"/>
  <c r="Q63" i="1"/>
  <c r="Q61" i="1"/>
  <c r="Q21" i="1"/>
  <c r="Q60" i="1"/>
  <c r="Q43" i="1"/>
  <c r="Q44" i="1"/>
  <c r="N47" i="1"/>
  <c r="F13" i="1"/>
  <c r="H21" i="1"/>
  <c r="H25" i="1"/>
  <c r="N33" i="1"/>
  <c r="H17" i="1"/>
  <c r="N16" i="1"/>
  <c r="N20" i="1"/>
  <c r="H22" i="1"/>
  <c r="H30" i="1"/>
  <c r="N36" i="1"/>
  <c r="H40" i="1"/>
  <c r="H42" i="1"/>
  <c r="H44" i="1"/>
  <c r="N46" i="1"/>
  <c r="N48" i="1"/>
  <c r="H48" i="1"/>
  <c r="H52" i="1"/>
  <c r="N54" i="1"/>
  <c r="N56" i="1"/>
  <c r="H56" i="1"/>
  <c r="N60" i="1"/>
  <c r="N52" i="1"/>
  <c r="N44" i="1"/>
  <c r="H61" i="1"/>
  <c r="H53" i="1"/>
  <c r="H37" i="1"/>
  <c r="H29" i="1"/>
  <c r="N53" i="1"/>
  <c r="H49" i="1"/>
  <c r="N45" i="1"/>
  <c r="H41" i="1"/>
  <c r="H33" i="1"/>
  <c r="N21" i="1"/>
  <c r="N35" i="1"/>
  <c r="H46" i="1"/>
  <c r="H45" i="1"/>
  <c r="H58" i="1"/>
  <c r="H54" i="1"/>
  <c r="H50" i="1"/>
  <c r="H36" i="1"/>
  <c r="N34" i="1"/>
  <c r="H32" i="1"/>
  <c r="N30" i="1"/>
  <c r="H28" i="1"/>
  <c r="H24" i="1"/>
  <c r="H16" i="1"/>
  <c r="N15" i="1"/>
  <c r="H63" i="1"/>
  <c r="H59" i="1"/>
  <c r="H55" i="1"/>
  <c r="H51" i="1"/>
  <c r="H47" i="1"/>
  <c r="H43" i="1"/>
  <c r="H39" i="1"/>
  <c r="H35" i="1"/>
  <c r="H31" i="1"/>
  <c r="H27" i="1"/>
  <c r="H23" i="1"/>
  <c r="H4" i="1"/>
  <c r="H38" i="1"/>
  <c r="H34" i="1"/>
  <c r="H26" i="1"/>
  <c r="H18" i="1"/>
  <c r="H14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56" i="1"/>
  <c r="N4" i="1"/>
  <c r="H13" i="1"/>
  <c r="K57" i="1"/>
  <c r="K17" i="1"/>
  <c r="K41" i="1"/>
  <c r="K13" i="1"/>
  <c r="H3" i="1"/>
  <c r="E15" i="2"/>
  <c r="E23" i="2"/>
  <c r="N13" i="1"/>
  <c r="K21" i="1"/>
  <c r="K18" i="1"/>
  <c r="K26" i="1"/>
  <c r="K31" i="1"/>
  <c r="K45" i="1"/>
  <c r="K50" i="1"/>
  <c r="K54" i="1"/>
  <c r="K60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N3" i="1"/>
  <c r="N5" i="1"/>
  <c r="H62" i="1"/>
  <c r="H20" i="1"/>
  <c r="H57" i="1"/>
  <c r="N63" i="1"/>
  <c r="N41" i="1"/>
  <c r="N14" i="1"/>
  <c r="N38" i="1"/>
  <c r="N61" i="1"/>
  <c r="N50" i="1"/>
  <c r="N42" i="1"/>
  <c r="N22" i="1"/>
  <c r="N17" i="1"/>
  <c r="N62" i="1"/>
  <c r="H5" i="1"/>
  <c r="F15" i="2"/>
  <c r="F16" i="2"/>
  <c r="F23" i="2"/>
  <c r="B4" i="1"/>
  <c r="D23" i="2"/>
  <c r="D26" i="2"/>
  <c r="B5" i="1"/>
  <c r="F26" i="2"/>
</calcChain>
</file>

<file path=xl/sharedStrings.xml><?xml version="1.0" encoding="utf-8"?>
<sst xmlns="http://schemas.openxmlformats.org/spreadsheetml/2006/main" count="1298" uniqueCount="459">
  <si>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</si>
  <si>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</si>
  <si>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</si>
  <si>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</si>
  <si>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</si>
  <si>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</si>
  <si>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</si>
  <si>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</si>
  <si>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</si>
  <si>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</si>
  <si>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</si>
  <si>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</si>
  <si>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</si>
  <si>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</si>
  <si>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</si>
  <si>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</si>
  <si>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</si>
  <si>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</si>
  <si>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</si>
  <si>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</si>
  <si>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</si>
  <si>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</si>
  <si>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</si>
  <si>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</si>
  <si>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</si>
  <si>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</si>
  <si>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</si>
  <si>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</si>
  <si>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</si>
  <si>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</si>
  <si>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</si>
  <si>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</si>
  <si>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</si>
  <si>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</si>
  <si>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</si>
  <si>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</si>
  <si>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</si>
  <si>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</si>
  <si>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</si>
  <si>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</si>
  <si>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</si>
  <si>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</si>
  <si>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</si>
  <si>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</si>
  <si>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</si>
  <si>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</si>
  <si>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</si>
  <si>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</si>
  <si>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</si>
  <si>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</si>
  <si>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</si>
  <si>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</si>
  <si>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</si>
  <si>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</si>
  <si>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</si>
  <si>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</si>
  <si>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</si>
  <si>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</si>
  <si>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</si>
  <si>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</si>
  <si>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</si>
  <si>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</si>
  <si>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</si>
  <si>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</si>
  <si>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</si>
  <si>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</si>
  <si>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</si>
  <si>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</si>
  <si>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</si>
  <si>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</si>
  <si>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</si>
  <si>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</si>
  <si>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</si>
  <si>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</si>
  <si>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</si>
  <si>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</si>
  <si>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</si>
  <si>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</si>
  <si>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</si>
  <si>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</si>
  <si>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</si>
  <si>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</si>
  <si>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</si>
  <si>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</si>
  <si>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</si>
  <si>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</si>
  <si>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</si>
  <si>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</si>
  <si>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</si>
  <si>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</si>
  <si>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</si>
  <si>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</si>
  <si>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</si>
  <si>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</si>
  <si>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</si>
  <si>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</si>
  <si>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</si>
  <si>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</si>
  <si>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</si>
  <si>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</si>
  <si>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</si>
  <si>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</si>
  <si>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</si>
  <si>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</si>
  <si>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</si>
  <si>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</si>
  <si>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</si>
  <si>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</si>
  <si>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</si>
  <si>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</si>
  <si>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</si>
  <si>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</si>
  <si>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</si>
  <si>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</si>
  <si>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</si>
  <si>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</si>
  <si>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</si>
  <si>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</si>
  <si>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</si>
  <si>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</si>
  <si>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</si>
  <si>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</si>
  <si>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</si>
  <si>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</si>
  <si>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</si>
  <si>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</si>
  <si>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</si>
  <si>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</si>
  <si>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</si>
  <si>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</si>
  <si>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</si>
  <si>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</si>
  <si>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</si>
  <si>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</si>
  <si>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</si>
  <si>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</si>
  <si>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</si>
  <si>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</si>
  <si>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</si>
  <si>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</si>
  <si>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</si>
  <si>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</si>
  <si>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</si>
  <si>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</si>
  <si>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</si>
  <si>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</si>
  <si>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</si>
  <si>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</si>
  <si>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</si>
  <si>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</si>
  <si>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</si>
  <si>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</si>
  <si>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</si>
  <si>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</si>
  <si>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</si>
  <si>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</si>
  <si>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</si>
  <si>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</si>
  <si>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</si>
  <si>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</si>
  <si>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</si>
  <si>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</si>
  <si>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</si>
  <si>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</si>
  <si>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</si>
  <si>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</si>
  <si>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</si>
  <si>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</si>
  <si>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</si>
  <si>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</si>
  <si>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</si>
  <si>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</si>
  <si>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</si>
  <si>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</si>
  <si>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</si>
  <si>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</si>
  <si>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</si>
  <si>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</si>
  <si>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</si>
  <si>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</si>
  <si>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</si>
  <si>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</si>
  <si>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</si>
  <si>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</si>
  <si>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</si>
  <si>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</si>
  <si>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</si>
  <si>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</si>
  <si>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</si>
  <si>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</si>
  <si>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</si>
  <si>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</si>
  <si>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</si>
  <si>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</si>
  <si>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</si>
  <si>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</si>
  <si>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</si>
  <si>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</si>
  <si>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</si>
  <si>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</si>
  <si>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</si>
  <si>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</si>
  <si>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</si>
  <si>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</si>
  <si>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</si>
  <si>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</si>
  <si>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</si>
  <si>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</si>
  <si>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</si>
  <si>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</si>
  <si>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</si>
  <si>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</si>
  <si>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</si>
  <si>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</si>
  <si>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</si>
  <si>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</si>
  <si>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</si>
  <si>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</si>
  <si>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</si>
  <si>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</si>
  <si>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</si>
  <si>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</si>
  <si>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</si>
  <si>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</si>
  <si>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</si>
  <si>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</si>
  <si>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</si>
  <si>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N07059210</t>
  </si>
  <si>
    <t>B908F01</t>
  </si>
  <si>
    <t>ASML HOLDING NV</t>
  </si>
  <si>
    <t>us</t>
  </si>
  <si>
    <t>ASTRAZENECA PLC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</si>
  <si>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</si>
  <si>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</si>
  <si>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</si>
  <si>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</si>
  <si>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</si>
  <si>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</si>
  <si>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</si>
  <si>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</si>
  <si>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</si>
  <si>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</si>
  <si>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</si>
  <si>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</si>
  <si>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</si>
  <si>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</si>
  <si>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</si>
  <si>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</si>
  <si>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</si>
  <si>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</si>
  <si>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</si>
  <si>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</si>
  <si>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45662N103</t>
  </si>
  <si>
    <t>INFINEON TECHNOLOGIES</t>
  </si>
  <si>
    <t>45857P806</t>
  </si>
  <si>
    <t>BF7NT10</t>
  </si>
  <si>
    <t xml:space="preserve">INTERCONTINENTAL HOTELS GROUP </t>
  </si>
  <si>
    <t>LVMH Moet Hennessy Louis Vuitt</t>
  </si>
  <si>
    <t>Lloyds Banking Group plc Spons</t>
  </si>
  <si>
    <t>H50430232</t>
  </si>
  <si>
    <t>B1921K0</t>
  </si>
  <si>
    <t>Logitech International S.A.</t>
  </si>
  <si>
    <t>BYX32N0</t>
  </si>
  <si>
    <t>Merck KGaA Sponsored ADR</t>
  </si>
  <si>
    <t>66987V109</t>
  </si>
  <si>
    <t>NOVARTIS AG ADR</t>
  </si>
  <si>
    <t>B014JG9</t>
  </si>
  <si>
    <t>Nestle S.A. Sponsored ADR</t>
  </si>
  <si>
    <t>Nokia Oyj Sponsored ADR</t>
  </si>
  <si>
    <t>Novo Nordisk A/S</t>
  </si>
  <si>
    <t>ORIX Corporation Sponsored ADR</t>
  </si>
  <si>
    <t>Open Text Corp.</t>
  </si>
  <si>
    <t>SAP SE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</si>
  <si>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</si>
  <si>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</si>
  <si>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</si>
  <si>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</si>
  <si>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</si>
  <si>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</si>
  <si>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</si>
  <si>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</si>
  <si>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Ltd. ADR</t>
  </si>
  <si>
    <t>Stmicroelectronics N.V.</t>
  </si>
  <si>
    <t>Telefonaktiebolaget LM Ericsso</t>
  </si>
  <si>
    <t>H42097107</t>
  </si>
  <si>
    <t>BRTR118</t>
  </si>
  <si>
    <t>UBS Group AG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</si>
  <si>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</si>
  <si>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</si>
  <si>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</si>
  <si>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</si>
  <si>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</si>
  <si>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</si>
  <si>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</si>
  <si>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</si>
  <si>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</si>
  <si>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</si>
  <si>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</si>
  <si>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</si>
  <si>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Seiko Epson</t>
  </si>
  <si>
    <t>TDK Corporation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</si>
  <si>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</si>
  <si>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</si>
  <si>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</si>
  <si>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</si>
  <si>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</si>
  <si>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</si>
  <si>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B0744B3</t>
  </si>
  <si>
    <t>Bunzl plc</t>
  </si>
  <si>
    <t>gb</t>
  </si>
  <si>
    <t>B0SWJX3</t>
  </si>
  <si>
    <t>London Stock Exchange Grpoup P</t>
  </si>
  <si>
    <t>B1WY233</t>
  </si>
  <si>
    <t>Smiths Group PLC</t>
  </si>
  <si>
    <t>money</t>
  </si>
  <si>
    <t>US Dollar</t>
  </si>
  <si>
    <t>UK Pound</t>
  </si>
  <si>
    <t>Swiss Franc</t>
  </si>
  <si>
    <t>gbp</t>
  </si>
  <si>
    <t>chf</t>
  </si>
  <si>
    <t>8322049D5</t>
  </si>
  <si>
    <t>YASKAWA ELECTRIC CORP COMMON STOCK</t>
  </si>
  <si>
    <t>DR</t>
  </si>
  <si>
    <t>JPY</t>
  </si>
  <si>
    <t>N</t>
  </si>
  <si>
    <t>INTERCONTINENTAL HOTELS ADR ADR</t>
  </si>
  <si>
    <t>USD</t>
  </si>
  <si>
    <t>INFINEON TECHNOLOGIES ADR ADR</t>
  </si>
  <si>
    <t>ASAHI KASEI CORP COMMON STOCK</t>
  </si>
  <si>
    <t>MAKITA CORP COMMON STOCK</t>
  </si>
  <si>
    <t>NIDEC CORP COMMON STOCK</t>
  </si>
  <si>
    <t>INFINEON TECHNOLOGIES AG COMMON STOCK</t>
  </si>
  <si>
    <t>EUR</t>
  </si>
  <si>
    <t>TDK CORP COMMON STOCK</t>
  </si>
  <si>
    <t>NOKIA CORP SPON ADR ADR NPV</t>
  </si>
  <si>
    <t>STMICROELECTRONICS NV NY SHS NY REG SHRS</t>
  </si>
  <si>
    <t>NOVO NORDISK A/S SPONS ADR ADR</t>
  </si>
  <si>
    <t>SAP SE SPONSORED ADR ADR</t>
  </si>
  <si>
    <t>ERICSSON (LM) TEL SP ADR ADR</t>
  </si>
  <si>
    <t>SEIKO EPSON CORP COMMON STOCK</t>
  </si>
  <si>
    <t>LOGITECH INTERNATIONAL REG COMMON STOCK CHF.25</t>
  </si>
  <si>
    <t>SYMRISE AG COMMON STOCK</t>
  </si>
  <si>
    <t>B1JB4K905</t>
  </si>
  <si>
    <t>MERCK KGAA UNSPONSORED ADR ADR</t>
  </si>
  <si>
    <t>B24BVX2</t>
  </si>
  <si>
    <t>SYMRISE AG UNSPON ADR ADR</t>
  </si>
  <si>
    <t>B3DTPS7</t>
  </si>
  <si>
    <t>87155N109</t>
  </si>
  <si>
    <t>ASML HOLDING NV NY REG SHS NY REG SHRS EUR.09</t>
  </si>
  <si>
    <t>UBS GROUP AG REG COMMON STOCK CHF.1</t>
  </si>
  <si>
    <t>SOUTH32 ADR ADR</t>
  </si>
  <si>
    <t>FERRARI NV COMMON STOCK EUR.01</t>
  </si>
  <si>
    <t>MERCK KGAA SPONSORED ADR ADR</t>
  </si>
  <si>
    <t>STRS LIQUIDITY FUND</t>
  </si>
  <si>
    <t>IR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</si>
  <si>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</si>
  <si>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</si>
  <si>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</si>
  <si>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</si>
  <si>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</si>
  <si>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</si>
  <si>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</si>
  <si>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</si>
  <si>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</si>
  <si>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</si>
  <si>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</si>
  <si>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</si>
  <si>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</si>
  <si>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</si>
  <si>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</si>
  <si>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</si>
  <si>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</si>
  <si>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</si>
  <si>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</si>
  <si>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</si>
  <si>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</si>
  <si>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</si>
  <si>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</si>
  <si>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</si>
  <si>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</si>
  <si>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</si>
  <si>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</si>
  <si>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</si>
  <si>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</si>
  <si>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</si>
  <si>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</si>
  <si>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</si>
  <si>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</si>
  <si>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</si>
  <si>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</si>
  <si>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</si>
  <si>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</si>
  <si>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</si>
  <si>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</si>
  <si>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</si>
  <si>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</si>
  <si>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</si>
  <si>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</si>
  <si>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</si>
  <si>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</si>
  <si>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</si>
  <si>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FERRARI NV</t>
  </si>
  <si>
    <t>MERCK KGAA SPONSORED ADR</t>
  </si>
  <si>
    <t>SHOPIFY INC   CLASS A</t>
  </si>
  <si>
    <t>SOUTH32 ADR</t>
  </si>
  <si>
    <t>ASCENDIS PHARMA A/S   ADR</t>
  </si>
  <si>
    <t>UBS GROUP AG REG</t>
  </si>
  <si>
    <t>DASSAULT SYSTEMES</t>
  </si>
  <si>
    <t>BM8H5Y907</t>
  </si>
  <si>
    <t>CGI INC</t>
  </si>
  <si>
    <t>INTERCONTINENTAL HOTELS ADR</t>
  </si>
  <si>
    <t>ASML HOLDING NV NY REG SHS</t>
  </si>
  <si>
    <t>B4R2R5908</t>
  </si>
  <si>
    <t>CHF</t>
  </si>
  <si>
    <t>SMITHS GROUP PLC</t>
  </si>
  <si>
    <t>B1WY23900</t>
  </si>
  <si>
    <t>GBP</t>
  </si>
  <si>
    <t>SYMRISE AG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</si>
  <si>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</si>
  <si>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</si>
  <si>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</si>
  <si>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</si>
  <si>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</si>
  <si>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</si>
  <si>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</si>
  <si>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NESTLE SA SPONS ADR</t>
  </si>
  <si>
    <t>LONZA GROUP AG REG</t>
  </si>
  <si>
    <t>BALOISE HOLDING AG   REG</t>
  </si>
  <si>
    <t>YASKAWA ELECTRIC CORP</t>
  </si>
  <si>
    <t>TDK CORP</t>
  </si>
  <si>
    <t>NIDEC CORP</t>
  </si>
  <si>
    <t>SEIKO EPSON CORP</t>
  </si>
  <si>
    <t>MAKITA CORP</t>
  </si>
  <si>
    <t>ASAHI KASEI CORP</t>
  </si>
  <si>
    <t>TELEPERFORMANCE</t>
  </si>
  <si>
    <t>VEOLIA ENVIRONNEMENT</t>
  </si>
  <si>
    <t>ASTRAZENECA PLC SPONS ADR</t>
  </si>
  <si>
    <t>046353108</t>
  </si>
  <si>
    <t>SONY GROUP CORP   SP ADR</t>
  </si>
  <si>
    <t>SAP SE SPONSORED ADR</t>
  </si>
  <si>
    <t>OPEN TEXT CORP</t>
  </si>
  <si>
    <t>NOVO NORDISK A/S SPONS ADR</t>
  </si>
  <si>
    <t>NOKIA CORP SPON ADR</t>
  </si>
  <si>
    <t>NOVARTIS AG SPONSORED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</si>
  <si>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</si>
  <si>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</si>
  <si>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</si>
  <si>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</si>
  <si>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</si>
  <si>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</si>
  <si>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LVMH MOET HENNESSY UNSP ADR</t>
  </si>
  <si>
    <t>CAE INC</t>
  </si>
  <si>
    <t>ERICSSON (LM) TEL SP ADR</t>
  </si>
  <si>
    <t>SF</t>
  </si>
  <si>
    <t>SWISS FRANC</t>
  </si>
  <si>
    <t>FC</t>
  </si>
  <si>
    <t>US DOLLAR</t>
  </si>
  <si>
    <t>POUND STERLING</t>
  </si>
  <si>
    <t>FX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</si>
</sst>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1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Border="1" applyAlignment="1">
      <alignment horizontal="right"/>
    </xf>
    <xf numFmtId="0" fontId="0" fillId="0" borderId="2" xfId="0" applyBorder="1"/>
    <xf numFmtId="167" fontId="0" fillId="0" borderId="2" xfId="0" applyNumberForma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13" fillId="0" borderId="5" xfId="0" quotePrefix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4" fillId="0" borderId="10" xfId="0" quotePrefix="1" applyFont="1" applyBorder="1" applyAlignment="1">
      <alignment horizontal="left"/>
    </xf>
    <xf numFmtId="0" fontId="0" fillId="0" borderId="11" xfId="0" applyBorder="1"/>
    <xf numFmtId="0" fontId="0" fillId="0" borderId="12" xfId="0" applyBorder="1"/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3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</cellXfs>
  <cellStyles count="13">
    <cellStyle name="Comma" xfId="1" builtinId="3"/>
    <cellStyle name="Normal" xfId="0" builtinId="0"/>
    <cellStyle name="Normal 10" xfId="11" xr:uid="{00000000-0005-0000-0000-000002000000}"/>
    <cellStyle name="Normal 11" xfId="12" xr:uid="{00000000-0005-0000-0000-000003000000}"/>
    <cellStyle name="Normal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  <cellStyle name="Normal 8" xfId="9" xr:uid="{00000000-0005-0000-0000-00000A000000}"/>
    <cellStyle name="Normal 9" xfId="10" xr:uid="{00000000-0005-0000-0000-00000B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48.7109375" style="2" bestFit="1" customWidth="1"/>
    <col min="8" max="8" width="53.5703125" style="2" bestFit="1" customWidth="1"/>
  </cols>
  <sheetData>
    <row r="1" spans="1:8" s="8" customFormat="1" ht="31.7" customHeight="1" x14ac:dyDescent="0.35">
      <c r="A1" s="19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8" t="s">
        <v>19</v>
      </c>
      <c r="B4" s="28" t="s">
        <v>65</v>
      </c>
      <c r="D4" s="13"/>
      <c r="E4" s="13"/>
      <c r="F4" s="13"/>
    </row>
    <row r="5" spans="1:8" ht="21.75" customHeight="1" x14ac:dyDescent="0.2">
      <c r="A5" s="28" t="s">
        <v>105</v>
      </c>
      <c r="B5" s="28">
        <v>45199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6" t="s">
        <v>21</v>
      </c>
      <c r="B13" s="16"/>
      <c r="C13" s="16"/>
      <c r="D13" s="17" t="s">
        <v>30</v>
      </c>
      <c r="E13" s="18" t="s">
        <v>23</v>
      </c>
      <c r="F13" s="18" t="s">
        <v>25</v>
      </c>
      <c r="G13" s="16" t="s">
        <v>26</v>
      </c>
      <c r="H13" s="16" t="s">
        <v>41</v>
      </c>
    </row>
    <row r="15" spans="1:8" x14ac:dyDescent="0.2">
      <c r="A15" s="14" t="s">
        <v>22</v>
      </c>
      <c r="D15" s="27">
        <f ca="1">SUMIF(Trial!$A$3:$G$17,'Summary Sheet'!A15,Trial!$G$3:$G$17)-SUMIF(Trial!$A$20:$G$28,'Summary Sheet'!A15,Trial!$G$20:$G$28)+SUMIF(Trial!$A$32:$G$40,'Summary Sheet'!A15,Trial!$G$32:$G$40)</f>
        <v>63270797.240000002</v>
      </c>
      <c r="E15" s="29">
        <f>+Recon!H3</f>
        <v>63251778</v>
      </c>
      <c r="F15" s="12">
        <f ca="1">+D15-E15</f>
        <v>19019.240000002086</v>
      </c>
      <c r="G15" s="2" t="s">
        <v>29</v>
      </c>
      <c r="H15" s="2" t="s">
        <v>42</v>
      </c>
    </row>
    <row r="16" spans="1:8" x14ac:dyDescent="0.2">
      <c r="A16" s="2" t="s">
        <v>24</v>
      </c>
      <c r="D16" s="27">
        <f ca="1">SUMIF(Trial!$A$3:$G$17,'Summary Sheet'!A16,Trial!$G$3:$G$17)-SUMIF(Trial!$A$20:$G$28,'Summary Sheet'!A16,Trial!$G$20:$G$28)+SUMIF(Trial!$A$32:$G$40,'Summary Sheet'!A16,Trial!$G$32:$G$40)</f>
        <v>294419.94</v>
      </c>
      <c r="E16" s="29">
        <f>+Recon!B3</f>
        <v>116057.99999999999</v>
      </c>
      <c r="F16" s="12">
        <f ca="1">+D16-E16</f>
        <v>178361.94</v>
      </c>
      <c r="G16" s="2" t="s">
        <v>29</v>
      </c>
      <c r="H16" s="2" t="s">
        <v>43</v>
      </c>
    </row>
    <row r="17" spans="1:7" x14ac:dyDescent="0.2">
      <c r="A17" s="14" t="s">
        <v>35</v>
      </c>
      <c r="D17" s="27">
        <f ca="1">SUMIF(Trial!$A$3:$G$17,'Summary Sheet'!A17,Trial!$G$3:$G$17)-SUMIF(Trial!$A$20:$G$28,'Summary Sheet'!A17,Trial!$G$20:$G$28)+SUMIF(Trial!$A$32:$G$40,'Summary Sheet'!A17,Trial!$G$32:$G$40)</f>
        <v>0</v>
      </c>
      <c r="E17" s="27">
        <v>0</v>
      </c>
      <c r="F17" s="12">
        <f ca="1">+D17-E17</f>
        <v>0</v>
      </c>
    </row>
    <row r="18" spans="1:7" x14ac:dyDescent="0.2">
      <c r="A18" s="2" t="s">
        <v>27</v>
      </c>
      <c r="D18" s="27">
        <f ca="1">SUMIF(Trial!$A$3:$G$17,'Summary Sheet'!A18,Trial!$G$3:$G$17)-SUMIF(Trial!$A$20:$G$28,'Summary Sheet'!A18,Trial!$G$20:$G$28)+SUMIF(Trial!$A$32:$G$40,'Summary Sheet'!A18,Trial!$G$32:$G$40)</f>
        <v>0</v>
      </c>
      <c r="E18" s="27">
        <v>0</v>
      </c>
      <c r="F18" s="12">
        <f ca="1">+D18-E18</f>
        <v>0</v>
      </c>
      <c r="G18" s="2" t="s">
        <v>37</v>
      </c>
    </row>
    <row r="19" spans="1:7" x14ac:dyDescent="0.2">
      <c r="A19" s="2" t="s">
        <v>28</v>
      </c>
      <c r="D19" s="27">
        <f ca="1">SUMIF(Trial!$A$3:$G$17,'Summary Sheet'!A19,Trial!$G$3:$G$17)-SUMIF(Trial!$A$20:$G$28,'Summary Sheet'!A19,Trial!$G$20:$G$28)+SUMIF(Trial!$A$32:$G$40,'Summary Sheet'!A19,Trial!$G$32:$G$40)</f>
        <v>0</v>
      </c>
      <c r="E19" s="27">
        <v>0</v>
      </c>
      <c r="F19" s="12">
        <f ca="1">+D19-E19</f>
        <v>0</v>
      </c>
    </row>
    <row r="20" spans="1:7" x14ac:dyDescent="0.2">
      <c r="A20" s="2" t="s">
        <v>51</v>
      </c>
      <c r="D20" s="27">
        <f ca="1">SUMIF(Trial!$A$3:$G$17,'Summary Sheet'!A20,Trial!$G$3:$G$17)-SUMIF(Trial!$A$20:$G$28,'Summary Sheet'!A20,Trial!$G$20:$G$28)+SUMIF(Trial!$A$32:$G$40,'Summary Sheet'!A20,Trial!$G$32:$G$40)</f>
        <v>-6.21</v>
      </c>
      <c r="E20" s="27">
        <v>0</v>
      </c>
    </row>
    <row r="21" spans="1:7" x14ac:dyDescent="0.2">
      <c r="A21" s="2" t="s">
        <v>33</v>
      </c>
      <c r="D21" s="27">
        <f ca="1">SUMIF(Trial!$A$3:$G$17,'Summary Sheet'!A21,Trial!$G$3:$G$17)-SUMIF(Trial!$A$20:$G$28,'Summary Sheet'!A21,Trial!$G$20:$G$28)+SUMIF(Trial!$A$32:$G$40,'Summary Sheet'!A21,Trial!$G$32:$G$40)</f>
        <v>0</v>
      </c>
      <c r="E21" s="27">
        <v>0</v>
      </c>
    </row>
    <row r="23" spans="1:7" x14ac:dyDescent="0.2">
      <c r="B23" s="2" t="s">
        <v>31</v>
      </c>
      <c r="D23" s="15">
        <f ca="1">SUM(D14:D22)</f>
        <v>63565210.969999999</v>
      </c>
      <c r="E23" s="15">
        <f>SUM(E14:E22)</f>
        <v>63367836</v>
      </c>
      <c r="F23" s="15">
        <f ca="1">SUM(F14:F22)</f>
        <v>197381.18000000209</v>
      </c>
    </row>
    <row r="24" spans="1:7" x14ac:dyDescent="0.2">
      <c r="B24" s="14" t="s">
        <v>36</v>
      </c>
      <c r="D24" s="15">
        <f>Trial!G43</f>
        <v>63565210.969999999</v>
      </c>
    </row>
    <row r="25" spans="1:7" x14ac:dyDescent="0.2">
      <c r="G25" s="23"/>
    </row>
    <row r="26" spans="1:7" x14ac:dyDescent="0.2">
      <c r="B26" s="14" t="s">
        <v>46</v>
      </c>
      <c r="D26" s="12">
        <f ca="1">+D23-D24</f>
        <v>0</v>
      </c>
      <c r="F26" s="22">
        <f ca="1">(+F23-F18)/D23</f>
        <v>3.1051761960352395E-3</v>
      </c>
    </row>
    <row r="33" spans="1:8" s="8" customFormat="1" ht="13.5" x14ac:dyDescent="0.25">
      <c r="A33" s="16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8" t="s">
        <v>34</v>
      </c>
      <c r="B2" s="71"/>
      <c r="C2" s="71"/>
      <c r="D2" s="71"/>
      <c r="E2" s="72"/>
      <c r="G2" s="78" t="s">
        <v>16</v>
      </c>
      <c r="H2" s="71"/>
      <c r="I2" s="71"/>
      <c r="J2" s="71"/>
      <c r="K2" s="72"/>
      <c r="M2" s="70" t="s">
        <v>40</v>
      </c>
      <c r="N2" s="71"/>
      <c r="O2" s="71"/>
      <c r="P2" s="71"/>
      <c r="Q2" s="72"/>
    </row>
    <row r="3" spans="1:19" x14ac:dyDescent="0.2">
      <c r="A3" s="7" t="s">
        <v>11</v>
      </c>
      <c r="B3" s="79">
        <f>SUM(P:P)</f>
        <v>116057.99999999999</v>
      </c>
      <c r="C3" s="79"/>
      <c r="D3" s="79"/>
      <c r="E3" s="80"/>
      <c r="F3" s="2" t="s">
        <v>38</v>
      </c>
      <c r="G3" s="7" t="s">
        <v>11</v>
      </c>
      <c r="H3" s="79">
        <f>SUM(M13:M59973)</f>
        <v>63251778</v>
      </c>
      <c r="I3" s="79"/>
      <c r="J3" s="79"/>
      <c r="K3" s="80"/>
      <c r="L3" s="2" t="s">
        <v>38</v>
      </c>
      <c r="M3" s="7" t="s">
        <v>11</v>
      </c>
      <c r="N3" s="73">
        <f>SUM(G13:G59973)</f>
        <v>2018649</v>
      </c>
      <c r="O3" s="73"/>
      <c r="P3" s="73"/>
      <c r="Q3" s="74"/>
      <c r="R3" s="2" t="s">
        <v>38</v>
      </c>
    </row>
    <row r="4" spans="1:19" x14ac:dyDescent="0.2">
      <c r="A4" s="7" t="s">
        <v>12</v>
      </c>
      <c r="B4" s="79">
        <f>SUM(O:O)</f>
        <v>116057.99999999999</v>
      </c>
      <c r="C4" s="79"/>
      <c r="D4" s="79"/>
      <c r="E4" s="80"/>
      <c r="F4" s="2" t="s">
        <v>38</v>
      </c>
      <c r="G4" s="7" t="s">
        <v>12</v>
      </c>
      <c r="H4" s="79">
        <f>SUM(L13:L59974)</f>
        <v>63270797.240000002</v>
      </c>
      <c r="I4" s="79"/>
      <c r="J4" s="79"/>
      <c r="K4" s="80"/>
      <c r="L4" s="2" t="s">
        <v>38</v>
      </c>
      <c r="M4" s="7" t="s">
        <v>12</v>
      </c>
      <c r="N4" s="75">
        <f>SUM(F13:F59974)</f>
        <v>2018649</v>
      </c>
      <c r="O4" s="75"/>
      <c r="P4" s="75"/>
      <c r="Q4" s="76"/>
      <c r="R4" s="2" t="s">
        <v>38</v>
      </c>
      <c r="S4" s="21"/>
    </row>
    <row r="5" spans="1:19" ht="13.5" thickBot="1" x14ac:dyDescent="0.25">
      <c r="A5" s="7" t="s">
        <v>13</v>
      </c>
      <c r="B5" s="79">
        <f>B4-B3</f>
        <v>0</v>
      </c>
      <c r="C5" s="79"/>
      <c r="D5" s="79"/>
      <c r="E5" s="80"/>
      <c r="F5" s="2" t="s">
        <v>10</v>
      </c>
      <c r="G5" s="7" t="s">
        <v>13</v>
      </c>
      <c r="H5" s="79">
        <f>H4-H3</f>
        <v>19019.240000002086</v>
      </c>
      <c r="I5" s="79"/>
      <c r="J5" s="79"/>
      <c r="K5" s="80"/>
      <c r="M5" s="7" t="s">
        <v>13</v>
      </c>
      <c r="N5" s="75">
        <f>N4-N3</f>
        <v>0</v>
      </c>
      <c r="O5" s="75"/>
      <c r="P5" s="75"/>
      <c r="Q5" s="76"/>
      <c r="S5" s="21"/>
    </row>
    <row r="6" spans="1:19" ht="13.5" thickBot="1" x14ac:dyDescent="0.25">
      <c r="A6" s="77" t="s">
        <v>14</v>
      </c>
      <c r="B6" s="71"/>
      <c r="C6" s="71"/>
      <c r="D6" s="71"/>
      <c r="E6" s="72"/>
      <c r="G6" s="77" t="s">
        <v>14</v>
      </c>
      <c r="H6" s="71"/>
      <c r="I6" s="71"/>
      <c r="J6" s="71"/>
      <c r="K6" s="72"/>
      <c r="M6" s="77" t="s">
        <v>14</v>
      </c>
      <c r="N6" s="71"/>
      <c r="O6" s="71"/>
      <c r="P6" s="71"/>
      <c r="Q6" s="72"/>
      <c r="S6" s="20"/>
    </row>
    <row r="7" spans="1:19" ht="12.75" customHeight="1" x14ac:dyDescent="0.2">
      <c r="A7" s="6"/>
      <c r="B7" s="69" t="s">
        <v>39</v>
      </c>
      <c r="C7" s="57"/>
      <c r="D7" s="57"/>
      <c r="E7" s="58"/>
      <c r="G7" s="6"/>
      <c r="H7" s="69" t="s">
        <v>44</v>
      </c>
      <c r="I7" s="57"/>
      <c r="J7" s="57"/>
      <c r="K7" s="58"/>
      <c r="M7" s="56" t="s">
        <v>45</v>
      </c>
      <c r="N7" s="57"/>
      <c r="O7" s="57"/>
      <c r="P7" s="58"/>
      <c r="Q7" s="3"/>
    </row>
    <row r="8" spans="1:19" x14ac:dyDescent="0.2">
      <c r="A8" s="6"/>
      <c r="B8" s="59"/>
      <c r="C8" s="60"/>
      <c r="D8" s="60"/>
      <c r="E8" s="61"/>
      <c r="F8" s="2" t="s">
        <v>15</v>
      </c>
      <c r="G8" s="6"/>
      <c r="H8" s="59"/>
      <c r="I8" s="60"/>
      <c r="J8" s="60"/>
      <c r="K8" s="61"/>
      <c r="L8" s="2" t="s">
        <v>15</v>
      </c>
      <c r="M8" s="59"/>
      <c r="N8" s="60"/>
      <c r="O8" s="60"/>
      <c r="P8" s="61"/>
      <c r="Q8" s="2" t="s">
        <v>15</v>
      </c>
    </row>
    <row r="9" spans="1:19" ht="13.5" thickBot="1" x14ac:dyDescent="0.25">
      <c r="A9" s="6"/>
      <c r="B9" s="62"/>
      <c r="C9" s="63"/>
      <c r="D9" s="63"/>
      <c r="E9" s="64"/>
      <c r="G9" s="6"/>
      <c r="H9" s="62"/>
      <c r="I9" s="63"/>
      <c r="J9" s="63"/>
      <c r="K9" s="64"/>
      <c r="L9" s="2"/>
      <c r="M9" s="62"/>
      <c r="N9" s="63"/>
      <c r="O9" s="63"/>
      <c r="P9" s="64"/>
    </row>
    <row r="11" spans="1:19" s="1" customFormat="1" x14ac:dyDescent="0.2">
      <c r="A11" s="66" t="s">
        <v>8</v>
      </c>
      <c r="B11" s="66" t="s">
        <v>0</v>
      </c>
      <c r="C11" s="66" t="s">
        <v>1</v>
      </c>
      <c r="D11" s="67" t="s">
        <v>9</v>
      </c>
      <c r="E11" s="67" t="s">
        <v>2</v>
      </c>
      <c r="F11" s="39" t="s">
        <v>17</v>
      </c>
      <c r="G11" s="39"/>
      <c r="H11" s="66" t="s">
        <v>3</v>
      </c>
      <c r="I11" s="39" t="s">
        <v>47</v>
      </c>
      <c r="J11" s="39"/>
      <c r="K11" s="66" t="s">
        <v>3</v>
      </c>
      <c r="L11" s="68" t="s">
        <v>18</v>
      </c>
      <c r="M11" s="68"/>
      <c r="N11" s="66" t="s">
        <v>3</v>
      </c>
      <c r="O11" s="39" t="s">
        <v>4</v>
      </c>
      <c r="P11" s="39"/>
      <c r="Q11" s="66" t="s">
        <v>3</v>
      </c>
      <c r="R11" s="65" t="s">
        <v>48</v>
      </c>
      <c r="S11" s="65" t="s">
        <v>5</v>
      </c>
    </row>
    <row r="12" spans="1:19" s="1" customFormat="1" x14ac:dyDescent="0.2">
      <c r="A12" s="66"/>
      <c r="B12" s="66"/>
      <c r="C12" s="66"/>
      <c r="D12" s="67"/>
      <c r="E12" s="67"/>
      <c r="F12" s="40" t="s">
        <v>6</v>
      </c>
      <c r="G12" s="40" t="s">
        <v>7</v>
      </c>
      <c r="H12" s="66"/>
      <c r="I12" s="40" t="s">
        <v>6</v>
      </c>
      <c r="J12" s="40" t="s">
        <v>7</v>
      </c>
      <c r="K12" s="66"/>
      <c r="L12" s="34" t="s">
        <v>6</v>
      </c>
      <c r="M12" s="34" t="s">
        <v>7</v>
      </c>
      <c r="N12" s="66"/>
      <c r="O12" s="40" t="s">
        <v>6</v>
      </c>
      <c r="P12" s="40" t="s">
        <v>7</v>
      </c>
      <c r="Q12" s="66"/>
      <c r="R12" s="65"/>
      <c r="S12" s="65"/>
    </row>
    <row r="13" spans="1:19" x14ac:dyDescent="0.2">
      <c r="A13" s="46">
        <v>45199</v>
      </c>
      <c r="B13" s="35" t="s">
        <v>58</v>
      </c>
      <c r="C13" s="42">
        <f>VLOOKUP(D13,'Holdings Manager'!$C$2:$O$100,13,FALSE)</f>
        <v>41</v>
      </c>
      <c r="D13" s="55" t="s">
        <v>250</v>
      </c>
      <c r="E13" s="55" t="s">
        <v>249</v>
      </c>
      <c r="F13" s="44">
        <f>VLOOKUP(D13,'Holdings Manager'!$C$2:$E$65,3,FALSE)</f>
        <v>8615</v>
      </c>
      <c r="G13" s="44">
        <f>VLOOKUP(D13,Sheet1!$C$2:$E$65,3,FALSE)</f>
        <v>8615</v>
      </c>
      <c r="H13" s="36">
        <f>F13-G13</f>
        <v>0</v>
      </c>
      <c r="I13" s="44">
        <f>VLOOKUP(D13,'Holdings Manager'!$C$2:$J$65,8,FALSE)</f>
        <v>295.54000000000002</v>
      </c>
      <c r="J13" s="44">
        <f>VLOOKUP(D13,Sheet1!$C$2:$J$65,8,FALSE)</f>
        <v>295.54000000000002</v>
      </c>
      <c r="K13" s="37">
        <f>I13-J13</f>
        <v>0</v>
      </c>
      <c r="L13" s="44">
        <f>VLOOKUP(D13,'Holdings Manager'!$C$2:$H$100,6,FALSE)</f>
        <v>2546077.1</v>
      </c>
      <c r="M13" s="44">
        <f>VLOOKUP(D13,Sheet1!$C$2:$H$100,6,FALSE)</f>
        <v>2546077.1</v>
      </c>
      <c r="N13" s="37">
        <f>L13-M13</f>
        <v>0</v>
      </c>
      <c r="O13" s="44">
        <f>IFERROR(SUMIF('Accruals Manager'!$B$2:$B$60,D13,'Accruals Manager'!$C$2:$C$60),0)</f>
        <v>20284.12</v>
      </c>
      <c r="P13" s="44">
        <v>20284.12</v>
      </c>
      <c r="Q13" s="36">
        <f t="shared" ref="Q13:Q71" si="0">O13-P13</f>
        <v>0</v>
      </c>
      <c r="R13" s="38"/>
      <c r="S13" s="38"/>
    </row>
    <row r="14" spans="1:19" x14ac:dyDescent="0.2">
      <c r="A14" s="46">
        <v>45199</v>
      </c>
      <c r="B14" s="35" t="s">
        <v>58</v>
      </c>
      <c r="C14" s="42">
        <f>VLOOKUP(D14,'Holdings Manager'!$C$2:$O$100,13,FALSE)</f>
        <v>43</v>
      </c>
      <c r="D14" s="55" t="s">
        <v>262</v>
      </c>
      <c r="E14" s="55">
        <v>589339209</v>
      </c>
      <c r="F14" s="44">
        <f>VLOOKUP(D14,'Holdings Manager'!$C$2:$E$100,3,FALSE)</f>
        <v>70155</v>
      </c>
      <c r="G14" s="44">
        <f>VLOOKUP(D14,Sheet1!$C$2:$E$100,3,FALSE)</f>
        <v>70155</v>
      </c>
      <c r="H14" s="36">
        <f t="shared" ref="H14:H71" si="1">F14-G14</f>
        <v>0</v>
      </c>
      <c r="I14" s="44">
        <f>VLOOKUP(D14,'Holdings Manager'!$C$2:$J$100,8,FALSE)</f>
        <v>33.35</v>
      </c>
      <c r="J14" s="44">
        <f>VLOOKUP(D14,Sheet1!$C$2:$J$100,8,FALSE)</f>
        <v>33.35</v>
      </c>
      <c r="K14" s="37">
        <f t="shared" ref="K14:K71" si="2">I14-J14</f>
        <v>0</v>
      </c>
      <c r="L14" s="44">
        <f>VLOOKUP(D14,'Holdings Manager'!$C$2:$H$100,6,FALSE)</f>
        <v>2339669.25</v>
      </c>
      <c r="M14" s="44">
        <f>VLOOKUP(D14,Sheet1!$C$2:$H$100,6,FALSE)</f>
        <v>2339669.2599999998</v>
      </c>
      <c r="N14" s="37">
        <f t="shared" ref="N14:N71" si="3">L14-M14</f>
        <v>-9.9999997764825821E-3</v>
      </c>
      <c r="O14" s="44">
        <f>IFERROR(SUMIF('Accruals Manager'!$B$2:$B$60,D14,'Accruals Manager'!$C$2:$C$60),0)</f>
        <v>0</v>
      </c>
      <c r="P14" s="44">
        <v>0</v>
      </c>
      <c r="Q14" s="36">
        <f t="shared" si="0"/>
        <v>0</v>
      </c>
      <c r="R14" s="38"/>
      <c r="S14" s="38"/>
    </row>
    <row r="15" spans="1:19" ht="12.75" customHeight="1" x14ac:dyDescent="0.2">
      <c r="A15" s="46">
        <v>45199</v>
      </c>
      <c r="B15" s="35" t="s">
        <v>58</v>
      </c>
      <c r="C15" s="42">
        <f>VLOOKUP(D15,'Holdings Manager'!$C$2:$O$100,13,FALSE)</f>
        <v>41</v>
      </c>
      <c r="D15" s="55" t="s">
        <v>274</v>
      </c>
      <c r="E15" s="55" t="s">
        <v>273</v>
      </c>
      <c r="F15" s="44">
        <f>VLOOKUP(D15,'Holdings Manager'!$C$2:$E$100,3,FALSE)</f>
        <v>41665</v>
      </c>
      <c r="G15" s="44">
        <f>VLOOKUP(D15,Sheet1!$C$2:$E$100,3,FALSE)</f>
        <v>41665</v>
      </c>
      <c r="H15" s="36">
        <f t="shared" si="1"/>
        <v>0</v>
      </c>
      <c r="I15" s="44">
        <f>VLOOKUP(D15,'Holdings Manager'!$C$2:$J$100,8,FALSE)</f>
        <v>54.57</v>
      </c>
      <c r="J15" s="44">
        <f>VLOOKUP(D15,Sheet1!$C$2:$J$100,8,FALSE)</f>
        <v>54.57</v>
      </c>
      <c r="K15" s="37">
        <f t="shared" si="2"/>
        <v>0</v>
      </c>
      <c r="L15" s="44">
        <f>VLOOKUP(D15,'Holdings Manager'!$C$2:$H$100,6,FALSE)</f>
        <v>2273659.0499999998</v>
      </c>
      <c r="M15" s="44">
        <f>VLOOKUP(D15,Sheet1!$C$2:$H$100,6,FALSE)</f>
        <v>2273659.0499999998</v>
      </c>
      <c r="N15" s="37">
        <f t="shared" si="3"/>
        <v>0</v>
      </c>
      <c r="O15" s="44">
        <f>IFERROR(SUMIF('Accruals Manager'!$B$2:$B$60,D15,'Accruals Manager'!$C$2:$C$60),0)</f>
        <v>0</v>
      </c>
      <c r="P15" s="44">
        <v>0</v>
      </c>
      <c r="Q15" s="36">
        <f t="shared" si="0"/>
        <v>0</v>
      </c>
      <c r="R15" s="38"/>
      <c r="S15" s="38"/>
    </row>
    <row r="16" spans="1:19" x14ac:dyDescent="0.2">
      <c r="A16" s="46">
        <v>45199</v>
      </c>
      <c r="B16" s="35" t="s">
        <v>58</v>
      </c>
      <c r="C16" s="42">
        <f>VLOOKUP(D16,'Holdings Manager'!$C$2:$O$100,13,FALSE)</f>
        <v>43</v>
      </c>
      <c r="D16" s="55" t="s">
        <v>280</v>
      </c>
      <c r="E16" s="55" t="s">
        <v>279</v>
      </c>
      <c r="F16" s="44">
        <f>VLOOKUP(D16,'Holdings Manager'!$C$2:$E$100,3,FALSE)</f>
        <v>63945</v>
      </c>
      <c r="G16" s="44">
        <f>VLOOKUP(D16,Sheet1!$C$2:$E$100,3,FALSE)</f>
        <v>63945</v>
      </c>
      <c r="H16" s="36">
        <f t="shared" si="1"/>
        <v>0</v>
      </c>
      <c r="I16" s="44">
        <f>VLOOKUP(D16,'Holdings Manager'!$C$2:$J$100,8,FALSE)</f>
        <v>10.78</v>
      </c>
      <c r="J16" s="44">
        <f>VLOOKUP(D16,Sheet1!$C$2:$J$100,8,FALSE)</f>
        <v>10.78</v>
      </c>
      <c r="K16" s="37">
        <f t="shared" si="2"/>
        <v>0</v>
      </c>
      <c r="L16" s="44">
        <f>VLOOKUP(D16,'Holdings Manager'!$C$2:$H$100,6,FALSE)</f>
        <v>689327.1</v>
      </c>
      <c r="M16" s="44">
        <f>VLOOKUP(D16,Sheet1!$C$2:$H$100,6,FALSE)</f>
        <v>689327.1</v>
      </c>
      <c r="N16" s="37">
        <f t="shared" si="3"/>
        <v>0</v>
      </c>
      <c r="O16" s="44">
        <f>IFERROR(SUMIF('Accruals Manager'!$B$2:$B$60,D16,'Accruals Manager'!$C$2:$C$60),0)</f>
        <v>10231.200000000001</v>
      </c>
      <c r="P16" s="44">
        <v>10231.200000000001</v>
      </c>
      <c r="Q16" s="36">
        <f t="shared" si="0"/>
        <v>0</v>
      </c>
      <c r="R16" s="38"/>
      <c r="S16" s="38"/>
    </row>
    <row r="17" spans="1:19" x14ac:dyDescent="0.2">
      <c r="A17" s="46">
        <v>45199</v>
      </c>
      <c r="B17" s="35" t="s">
        <v>58</v>
      </c>
      <c r="C17" s="42">
        <f>VLOOKUP(D17,'Holdings Manager'!$C$2:$O$100,13,FALSE)</f>
        <v>43</v>
      </c>
      <c r="D17" s="55" t="s">
        <v>236</v>
      </c>
      <c r="E17" s="55" t="s">
        <v>235</v>
      </c>
      <c r="F17" s="44">
        <f>VLOOKUP(D17,'Holdings Manager'!$C$2:$E$100,3,FALSE)</f>
        <v>7387</v>
      </c>
      <c r="G17" s="44">
        <f>VLOOKUP(D17,Sheet1!$C$2:$E$100,3,FALSE)</f>
        <v>7387</v>
      </c>
      <c r="H17" s="36">
        <f t="shared" si="1"/>
        <v>0</v>
      </c>
      <c r="I17" s="44">
        <f>VLOOKUP(D17,'Holdings Manager'!$C$2:$J$100,8,FALSE)</f>
        <v>93.64</v>
      </c>
      <c r="J17" s="44">
        <f>VLOOKUP(D17,Sheet1!$C$2:$J$100,8,FALSE)</f>
        <v>93.64</v>
      </c>
      <c r="K17" s="37">
        <f t="shared" si="2"/>
        <v>0</v>
      </c>
      <c r="L17" s="44">
        <f>VLOOKUP(D17,'Holdings Manager'!$C$2:$H$100,6,FALSE)</f>
        <v>691718.68</v>
      </c>
      <c r="M17" s="44">
        <f>VLOOKUP(D17,Sheet1!$C$2:$H$100,6,FALSE)</f>
        <v>691718.68</v>
      </c>
      <c r="N17" s="37">
        <f t="shared" si="3"/>
        <v>0</v>
      </c>
      <c r="O17" s="44">
        <f>IFERROR(SUMIF('Accruals Manager'!$B$2:$B$60,D17,'Accruals Manager'!$C$2:$C$60),0)</f>
        <v>0</v>
      </c>
      <c r="P17" s="44">
        <v>0</v>
      </c>
      <c r="Q17" s="36">
        <f t="shared" si="0"/>
        <v>0</v>
      </c>
      <c r="R17" s="38"/>
      <c r="S17" s="38"/>
    </row>
    <row r="18" spans="1:19" x14ac:dyDescent="0.2">
      <c r="A18" s="46">
        <v>45199</v>
      </c>
      <c r="B18" s="35" t="s">
        <v>58</v>
      </c>
      <c r="C18" s="42">
        <f>VLOOKUP(D18,'Holdings Manager'!$C$2:$O$100,13,FALSE)</f>
        <v>41</v>
      </c>
      <c r="D18" s="55" t="s">
        <v>285</v>
      </c>
      <c r="E18" s="55" t="s">
        <v>284</v>
      </c>
      <c r="F18" s="44">
        <f>VLOOKUP(D18,'Holdings Manager'!$C$2:$E$100,3,FALSE)</f>
        <v>129480</v>
      </c>
      <c r="G18" s="44">
        <f>VLOOKUP(D18,Sheet1!$C$2:$E$100,3,FALSE)</f>
        <v>129480</v>
      </c>
      <c r="H18" s="36">
        <f t="shared" si="1"/>
        <v>0</v>
      </c>
      <c r="I18" s="44">
        <f>VLOOKUP(D18,'Holdings Manager'!$C$2:$J$100,8,FALSE)</f>
        <v>24.65</v>
      </c>
      <c r="J18" s="44">
        <f>VLOOKUP(D18,Sheet1!$C$2:$J$100,8,FALSE)</f>
        <v>24.65</v>
      </c>
      <c r="K18" s="37">
        <f t="shared" si="2"/>
        <v>0</v>
      </c>
      <c r="L18" s="44">
        <f>VLOOKUP(D18,'Holdings Manager'!$C$2:$H$100,6,FALSE)</f>
        <v>3191682</v>
      </c>
      <c r="M18" s="44">
        <f>VLOOKUP(D18,Sheet1!$C$2:$H$100,6,FALSE)</f>
        <v>3191682</v>
      </c>
      <c r="N18" s="37">
        <f t="shared" si="3"/>
        <v>0</v>
      </c>
      <c r="O18" s="44">
        <f>IFERROR(SUMIF('Accruals Manager'!$B$2:$B$60,D18,'Accruals Manager'!$C$2:$C$60),0)</f>
        <v>0</v>
      </c>
      <c r="P18" s="44">
        <v>0</v>
      </c>
      <c r="Q18" s="36">
        <f t="shared" si="0"/>
        <v>0</v>
      </c>
      <c r="R18" s="38"/>
      <c r="S18" s="38"/>
    </row>
    <row r="19" spans="1:19" ht="12.75" customHeight="1" x14ac:dyDescent="0.2">
      <c r="A19" s="46">
        <v>45199</v>
      </c>
      <c r="B19" s="35" t="s">
        <v>58</v>
      </c>
      <c r="C19" s="42">
        <f>VLOOKUP(D19,'Holdings Manager'!$C$2:$O$100,13,FALSE)</f>
        <v>41</v>
      </c>
      <c r="D19" s="55" t="s">
        <v>287</v>
      </c>
      <c r="E19" s="55" t="s">
        <v>408</v>
      </c>
      <c r="F19" s="44">
        <f>VLOOKUP(D19,'Holdings Manager'!$C$2:$E$100,3,FALSE)</f>
        <v>47290</v>
      </c>
      <c r="G19" s="44">
        <f>VLOOKUP(D19,Sheet1!$C$2:$E$100,3,FALSE)</f>
        <v>47290</v>
      </c>
      <c r="H19" s="36">
        <f t="shared" si="1"/>
        <v>0</v>
      </c>
      <c r="I19" s="44">
        <f>VLOOKUP(D19,'Holdings Manager'!$C$2:$J$100,8,FALSE)</f>
        <v>35.295000000000002</v>
      </c>
      <c r="J19" s="44">
        <f>VLOOKUP(D19,Sheet1!$C$2:$J$100,8,FALSE)</f>
        <v>35.29</v>
      </c>
      <c r="K19" s="37">
        <f t="shared" si="2"/>
        <v>5.000000000002558E-3</v>
      </c>
      <c r="L19" s="44">
        <f>VLOOKUP(D19,'Holdings Manager'!$C$2:$H$100,6,FALSE)</f>
        <v>1767160.27</v>
      </c>
      <c r="M19" s="44">
        <f>VLOOKUP(D19,Sheet1!$C$2:$H$100,6,FALSE)</f>
        <v>1764190.41</v>
      </c>
      <c r="N19" s="37">
        <f t="shared" si="3"/>
        <v>2969.8600000001024</v>
      </c>
      <c r="O19" s="44">
        <f>IFERROR(SUMIF('Accruals Manager'!$B$2:$B$60,D19,'Accruals Manager'!$C$2:$C$60),0)</f>
        <v>0</v>
      </c>
      <c r="P19" s="44">
        <v>0</v>
      </c>
      <c r="Q19" s="36">
        <f t="shared" si="0"/>
        <v>0</v>
      </c>
      <c r="R19" s="38" t="s">
        <v>458</v>
      </c>
      <c r="S19" s="38"/>
    </row>
    <row r="20" spans="1:19" x14ac:dyDescent="0.2">
      <c r="A20" s="46">
        <v>45199</v>
      </c>
      <c r="B20" s="35" t="s">
        <v>58</v>
      </c>
      <c r="C20" s="42">
        <f>VLOOKUP(D20,'Holdings Manager'!$C$2:$O$100,13,FALSE)</f>
        <v>41</v>
      </c>
      <c r="D20" s="55" t="s">
        <v>239</v>
      </c>
      <c r="E20" s="55" t="s">
        <v>238</v>
      </c>
      <c r="F20" s="44">
        <f>VLOOKUP(D20,'Holdings Manager'!$C$2:$E$100,3,FALSE)</f>
        <v>22948</v>
      </c>
      <c r="G20" s="44">
        <f>VLOOKUP(D20,Sheet1!$C$2:$E$100,3,FALSE)</f>
        <v>22948</v>
      </c>
      <c r="H20" s="36">
        <f t="shared" si="1"/>
        <v>0</v>
      </c>
      <c r="I20" s="44">
        <f>VLOOKUP(D20,'Holdings Manager'!$C$2:$J$100,8,FALSE)</f>
        <v>98.49</v>
      </c>
      <c r="J20" s="44">
        <f>VLOOKUP(D20,Sheet1!$C$2:$J$100,8,FALSE)</f>
        <v>98.49</v>
      </c>
      <c r="K20" s="37">
        <f t="shared" si="2"/>
        <v>0</v>
      </c>
      <c r="L20" s="44">
        <f>VLOOKUP(D20,'Holdings Manager'!$C$2:$H$100,6,FALSE)</f>
        <v>2260148.52</v>
      </c>
      <c r="M20" s="44">
        <f>VLOOKUP(D20,Sheet1!$C$2:$H$100,6,FALSE)</f>
        <v>2260148.52</v>
      </c>
      <c r="N20" s="37">
        <f t="shared" si="3"/>
        <v>0</v>
      </c>
      <c r="O20" s="44">
        <f>IFERROR(SUMIF('Accruals Manager'!$B$2:$B$60,D20,'Accruals Manager'!$C$2:$C$60),0)</f>
        <v>0</v>
      </c>
      <c r="P20" s="44">
        <v>0</v>
      </c>
      <c r="Q20" s="36">
        <f t="shared" si="0"/>
        <v>0</v>
      </c>
      <c r="R20" s="38"/>
      <c r="S20" s="38"/>
    </row>
    <row r="21" spans="1:19" x14ac:dyDescent="0.2">
      <c r="A21" s="46">
        <v>45199</v>
      </c>
      <c r="B21" s="35" t="s">
        <v>58</v>
      </c>
      <c r="C21" s="42">
        <f>VLOOKUP(D21,'Holdings Manager'!$C$2:$O$100,13,FALSE)</f>
        <v>43</v>
      </c>
      <c r="D21" s="55" t="s">
        <v>255</v>
      </c>
      <c r="E21" s="55" t="s">
        <v>254</v>
      </c>
      <c r="F21" s="44">
        <f>VLOOKUP(D21,'Holdings Manager'!$C$2:$E$100,3,FALSE)</f>
        <v>23327</v>
      </c>
      <c r="G21" s="44">
        <f>VLOOKUP(D21,Sheet1!$C$2:$E$100,3,FALSE)</f>
        <v>23327</v>
      </c>
      <c r="H21" s="36">
        <f t="shared" si="1"/>
        <v>0</v>
      </c>
      <c r="I21" s="44">
        <f>VLOOKUP(D21,'Holdings Manager'!$C$2:$J$100,8,FALSE)</f>
        <v>74.75</v>
      </c>
      <c r="J21" s="44">
        <f>VLOOKUP(D21,Sheet1!$C$2:$J$100,8,FALSE)</f>
        <v>74.75</v>
      </c>
      <c r="K21" s="37">
        <f t="shared" si="2"/>
        <v>0</v>
      </c>
      <c r="L21" s="44">
        <f>VLOOKUP(D21,'Holdings Manager'!$C$2:$H$100,6,FALSE)</f>
        <v>1743693.25</v>
      </c>
      <c r="M21" s="44">
        <f>VLOOKUP(D21,Sheet1!$C$2:$H$100,6,FALSE)</f>
        <v>1743693.25</v>
      </c>
      <c r="N21" s="37">
        <f t="shared" si="3"/>
        <v>0</v>
      </c>
      <c r="O21" s="44">
        <f>IFERROR(SUMIF('Accruals Manager'!$B$2:$B$60,D21,'Accruals Manager'!$C$2:$C$60),0)</f>
        <v>11266.94</v>
      </c>
      <c r="P21" s="44">
        <v>11266.94</v>
      </c>
      <c r="Q21" s="36">
        <f t="shared" si="0"/>
        <v>0</v>
      </c>
      <c r="R21" s="38"/>
      <c r="S21" s="38"/>
    </row>
    <row r="22" spans="1:19" ht="12.75" customHeight="1" x14ac:dyDescent="0.2">
      <c r="A22" s="46">
        <v>45199</v>
      </c>
      <c r="B22" s="35" t="s">
        <v>58</v>
      </c>
      <c r="C22" s="42">
        <f>VLOOKUP(D22,'Holdings Manager'!$C$2:$O$100,13,FALSE)</f>
        <v>43</v>
      </c>
      <c r="D22" s="55" t="s">
        <v>228</v>
      </c>
      <c r="E22" s="55" t="s">
        <v>227</v>
      </c>
      <c r="F22" s="44">
        <f>VLOOKUP(D22,'Holdings Manager'!$C$2:$E$100,3,FALSE)</f>
        <v>3527</v>
      </c>
      <c r="G22" s="44">
        <f>VLOOKUP(D22,Sheet1!$C$2:$E$100,3,FALSE)</f>
        <v>3527</v>
      </c>
      <c r="H22" s="36">
        <f t="shared" si="1"/>
        <v>0</v>
      </c>
      <c r="I22" s="44">
        <f>VLOOKUP(D22,'Holdings Manager'!$C$2:$J$100,8,FALSE)</f>
        <v>588.66</v>
      </c>
      <c r="J22" s="44">
        <f>VLOOKUP(D22,Sheet1!$C$2:$J$100,8,FALSE)</f>
        <v>588.66</v>
      </c>
      <c r="K22" s="37">
        <f t="shared" si="2"/>
        <v>0</v>
      </c>
      <c r="L22" s="44">
        <f>VLOOKUP(D22,'Holdings Manager'!$C$2:$H$100,6,FALSE)</f>
        <v>2076203.82</v>
      </c>
      <c r="M22" s="44">
        <f>VLOOKUP(D22,Sheet1!$C$2:$H$100,6,FALSE)</f>
        <v>2076203.82</v>
      </c>
      <c r="N22" s="37">
        <f t="shared" si="3"/>
        <v>0</v>
      </c>
      <c r="O22" s="44">
        <f>IFERROR(SUMIF('Accruals Manager'!$B$2:$B$60,D22,'Accruals Manager'!$C$2:$C$60),0)</f>
        <v>0</v>
      </c>
      <c r="P22" s="44">
        <v>0</v>
      </c>
      <c r="Q22" s="36">
        <f t="shared" si="0"/>
        <v>0</v>
      </c>
      <c r="R22" s="38"/>
      <c r="S22" s="38"/>
    </row>
    <row r="23" spans="1:19" ht="12.75" customHeight="1" x14ac:dyDescent="0.2">
      <c r="A23" s="46">
        <v>45199</v>
      </c>
      <c r="B23" s="35" t="s">
        <v>58</v>
      </c>
      <c r="C23" s="42">
        <f>VLOOKUP(D23,'Holdings Manager'!$C$2:$O$100,13,FALSE)</f>
        <v>41</v>
      </c>
      <c r="D23" s="55" t="s">
        <v>304</v>
      </c>
      <c r="E23" s="55" t="s">
        <v>412</v>
      </c>
      <c r="F23" s="44">
        <f>VLOOKUP(D23,'Holdings Manager'!$C$2:$E$100,3,FALSE)</f>
        <v>26975</v>
      </c>
      <c r="G23" s="44">
        <f>VLOOKUP(D23,Sheet1!$C$2:$E$100,3,FALSE)</f>
        <v>26975</v>
      </c>
      <c r="H23" s="36">
        <f t="shared" si="1"/>
        <v>0</v>
      </c>
      <c r="I23" s="44">
        <f>VLOOKUP(D23,'Holdings Manager'!$C$2:$J$100,8,FALSE)</f>
        <v>58.86</v>
      </c>
      <c r="J23" s="44">
        <f>VLOOKUP(D23,Sheet1!$C$2:$J$100,8,FALSE)</f>
        <v>58.86</v>
      </c>
      <c r="K23" s="37">
        <f t="shared" si="2"/>
        <v>0</v>
      </c>
      <c r="L23" s="44">
        <f>VLOOKUP(D23,'Holdings Manager'!$C$2:$H$100,6,FALSE)</f>
        <v>1735623.63</v>
      </c>
      <c r="M23" s="44">
        <f>VLOOKUP(D23,Sheet1!$C$2:$H$100,6,FALSE)</f>
        <v>1735433.93</v>
      </c>
      <c r="N23" s="37">
        <f t="shared" si="3"/>
        <v>189.69999999995343</v>
      </c>
      <c r="O23" s="44">
        <f>IFERROR(SUMIF('Accruals Manager'!$B$2:$B$60,D23,'Accruals Manager'!$C$2:$C$60),0)</f>
        <v>0</v>
      </c>
      <c r="P23" s="44">
        <v>0</v>
      </c>
      <c r="Q23" s="36">
        <f t="shared" si="0"/>
        <v>0</v>
      </c>
      <c r="R23" s="38" t="s">
        <v>458</v>
      </c>
      <c r="S23" s="38"/>
    </row>
    <row r="24" spans="1:19" x14ac:dyDescent="0.2">
      <c r="A24" s="46">
        <v>45199</v>
      </c>
      <c r="B24" s="35" t="s">
        <v>58</v>
      </c>
      <c r="C24" s="42">
        <f>VLOOKUP(D24,'Holdings Manager'!$C$2:$O$100,13,FALSE)</f>
        <v>41</v>
      </c>
      <c r="D24" s="55" t="s">
        <v>312</v>
      </c>
      <c r="E24" s="55" t="s">
        <v>415</v>
      </c>
      <c r="F24" s="44">
        <f>VLOOKUP(D24,'Holdings Manager'!$C$2:$E$100,3,FALSE)</f>
        <v>30745</v>
      </c>
      <c r="G24" s="44">
        <f>VLOOKUP(D24,Sheet1!$C$2:$E$100,3,FALSE)</f>
        <v>30745</v>
      </c>
      <c r="H24" s="36">
        <f t="shared" si="1"/>
        <v>0</v>
      </c>
      <c r="I24" s="44">
        <f>VLOOKUP(D24,'Holdings Manager'!$C$2:$J$100,8,FALSE)</f>
        <v>16.195</v>
      </c>
      <c r="J24" s="44">
        <f>VLOOKUP(D24,Sheet1!$C$2:$J$100,8,FALSE)</f>
        <v>16.190000000000001</v>
      </c>
      <c r="K24" s="37">
        <f t="shared" si="2"/>
        <v>4.9999999999990052E-3</v>
      </c>
      <c r="L24" s="44">
        <f>VLOOKUP(D24,'Holdings Manager'!$C$2:$H$100,6,FALSE)</f>
        <v>607730.32999999996</v>
      </c>
      <c r="M24" s="44">
        <f>VLOOKUP(D24,Sheet1!$C$2:$H$100,6,FALSE)</f>
        <v>607287.81000000006</v>
      </c>
      <c r="N24" s="37">
        <f t="shared" si="3"/>
        <v>442.51999999990221</v>
      </c>
      <c r="O24" s="44">
        <f>IFERROR(SUMIF('Accruals Manager'!$B$2:$B$60,D24,'Accruals Manager'!$C$2:$C$60),0)</f>
        <v>0</v>
      </c>
      <c r="P24" s="44">
        <v>0</v>
      </c>
      <c r="Q24" s="36">
        <f t="shared" si="0"/>
        <v>0</v>
      </c>
      <c r="R24" s="38" t="s">
        <v>458</v>
      </c>
      <c r="S24" s="38"/>
    </row>
    <row r="25" spans="1:19" x14ac:dyDescent="0.2">
      <c r="A25" s="46">
        <v>45199</v>
      </c>
      <c r="B25" s="35" t="s">
        <v>58</v>
      </c>
      <c r="C25" s="42">
        <f>VLOOKUP(D25,'Holdings Manager'!$C$2:$O$100,13,FALSE)</f>
        <v>41</v>
      </c>
      <c r="D25" s="55" t="s">
        <v>291</v>
      </c>
      <c r="E25" s="55" t="s">
        <v>342</v>
      </c>
      <c r="F25" s="44">
        <f>VLOOKUP(D25,'Holdings Manager'!$C$2:$E$100,3,FALSE)</f>
        <v>18645</v>
      </c>
      <c r="G25" s="44">
        <f>VLOOKUP(D25,Sheet1!$C$2:$E$100,3,FALSE)</f>
        <v>18645</v>
      </c>
      <c r="H25" s="36">
        <f t="shared" si="1"/>
        <v>0</v>
      </c>
      <c r="I25" s="44">
        <f>VLOOKUP(D25,'Holdings Manager'!$C$2:$J$100,8,FALSE)</f>
        <v>90.32</v>
      </c>
      <c r="J25" s="44">
        <f>VLOOKUP(D25,Sheet1!$C$2:$J$100,8,FALSE)</f>
        <v>90.32</v>
      </c>
      <c r="K25" s="37">
        <f t="shared" si="2"/>
        <v>0</v>
      </c>
      <c r="L25" s="44">
        <f>VLOOKUP(D25,'Holdings Manager'!$C$2:$H$100,6,FALSE)</f>
        <v>1782952.43</v>
      </c>
      <c r="M25" s="44">
        <f>VLOOKUP(D25,Sheet1!$C$2:$H$100,6,FALSE)</f>
        <v>1779956.03</v>
      </c>
      <c r="N25" s="37">
        <f t="shared" si="3"/>
        <v>2996.3999999999069</v>
      </c>
      <c r="O25" s="44">
        <f>IFERROR(SUMIF('Accruals Manager'!$B$2:$B$60,D25,'Accruals Manager'!$C$2:$C$60),0)</f>
        <v>0</v>
      </c>
      <c r="P25" s="44">
        <v>0</v>
      </c>
      <c r="Q25" s="36">
        <f t="shared" si="0"/>
        <v>0</v>
      </c>
      <c r="R25" s="38" t="s">
        <v>458</v>
      </c>
      <c r="S25" s="38"/>
    </row>
    <row r="26" spans="1:19" x14ac:dyDescent="0.2">
      <c r="A26" s="46">
        <v>45199</v>
      </c>
      <c r="B26" s="35" t="s">
        <v>58</v>
      </c>
      <c r="C26" s="42">
        <f>VLOOKUP(D26,'Holdings Manager'!$C$2:$O$100,13,FALSE)</f>
        <v>41</v>
      </c>
      <c r="D26" s="55" t="s">
        <v>233</v>
      </c>
      <c r="E26" s="55" t="s">
        <v>232</v>
      </c>
      <c r="F26" s="44">
        <f>VLOOKUP(D26,'Holdings Manager'!$C$2:$E$100,3,FALSE)</f>
        <v>34223</v>
      </c>
      <c r="G26" s="44">
        <f>VLOOKUP(D26,Sheet1!$C$2:$E$100,3,FALSE)</f>
        <v>34223</v>
      </c>
      <c r="H26" s="36">
        <f t="shared" si="1"/>
        <v>0</v>
      </c>
      <c r="I26" s="44">
        <f>VLOOKUP(D26,'Holdings Manager'!$C$2:$J$100,8,FALSE)</f>
        <v>62.67</v>
      </c>
      <c r="J26" s="44">
        <f>VLOOKUP(D26,Sheet1!$C$2:$J$100,8,FALSE)</f>
        <v>62.67</v>
      </c>
      <c r="K26" s="37">
        <f t="shared" si="2"/>
        <v>0</v>
      </c>
      <c r="L26" s="44">
        <f>VLOOKUP(D26,'Holdings Manager'!$C$2:$H$100,6,FALSE)</f>
        <v>2144755.41</v>
      </c>
      <c r="M26" s="44">
        <f>VLOOKUP(D26,Sheet1!$C$2:$H$100,6,FALSE)</f>
        <v>2144755.41</v>
      </c>
      <c r="N26" s="37">
        <f t="shared" si="3"/>
        <v>0</v>
      </c>
      <c r="O26" s="44">
        <f>IFERROR(SUMIF('Accruals Manager'!$B$2:$B$60,D26,'Accruals Manager'!$C$2:$C$60),0)</f>
        <v>0</v>
      </c>
      <c r="P26" s="44">
        <v>0</v>
      </c>
      <c r="Q26" s="36">
        <f t="shared" si="0"/>
        <v>0</v>
      </c>
      <c r="R26" s="38"/>
      <c r="S26" s="38"/>
    </row>
    <row r="27" spans="1:19" x14ac:dyDescent="0.2">
      <c r="A27" s="46">
        <v>45199</v>
      </c>
      <c r="B27" s="35" t="s">
        <v>58</v>
      </c>
      <c r="C27" s="42">
        <f>VLOOKUP(D27,'Holdings Manager'!$C$2:$O$100,13,FALSE)</f>
        <v>43</v>
      </c>
      <c r="D27" s="55" t="s">
        <v>247</v>
      </c>
      <c r="E27" s="55" t="s">
        <v>246</v>
      </c>
      <c r="F27" s="44">
        <f>VLOOKUP(D27,'Holdings Manager'!$C$2:$E$100,3,FALSE)</f>
        <v>27990</v>
      </c>
      <c r="G27" s="44">
        <f>VLOOKUP(D27,Sheet1!$C$2:$E$100,3,FALSE)</f>
        <v>27990</v>
      </c>
      <c r="H27" s="36">
        <f t="shared" si="1"/>
        <v>0</v>
      </c>
      <c r="I27" s="44">
        <f>VLOOKUP(D27,'Holdings Manager'!$C$2:$J$100,8,FALSE)</f>
        <v>32.64</v>
      </c>
      <c r="J27" s="44">
        <f>VLOOKUP(D27,Sheet1!$C$2:$J$100,8,FALSE)</f>
        <v>32.64</v>
      </c>
      <c r="K27" s="37">
        <f t="shared" si="2"/>
        <v>0</v>
      </c>
      <c r="L27" s="44">
        <f>VLOOKUP(D27,'Holdings Manager'!$C$2:$H$100,6,FALSE)</f>
        <v>913593.6</v>
      </c>
      <c r="M27" s="44">
        <f>VLOOKUP(D27,Sheet1!$C$2:$H$100,6,FALSE)</f>
        <v>913593.6</v>
      </c>
      <c r="N27" s="37">
        <f t="shared" si="3"/>
        <v>0</v>
      </c>
      <c r="O27" s="44">
        <f>IFERROR(SUMIF('Accruals Manager'!$B$2:$B$60,D27,'Accruals Manager'!$C$2:$C$60),0)</f>
        <v>0</v>
      </c>
      <c r="P27" s="44">
        <v>0</v>
      </c>
      <c r="Q27" s="36">
        <f t="shared" si="0"/>
        <v>0</v>
      </c>
      <c r="R27" s="38"/>
      <c r="S27" s="38"/>
    </row>
    <row r="28" spans="1:19" x14ac:dyDescent="0.2">
      <c r="A28" s="46">
        <v>45199</v>
      </c>
      <c r="B28" s="35" t="s">
        <v>58</v>
      </c>
      <c r="C28" s="42">
        <f>VLOOKUP(D28,'Holdings Manager'!$C$2:$O$100,13,FALSE)</f>
        <v>41</v>
      </c>
      <c r="D28" s="55" t="s">
        <v>260</v>
      </c>
      <c r="E28" s="55" t="s">
        <v>259</v>
      </c>
      <c r="F28" s="44">
        <f>VLOOKUP(D28,'Holdings Manager'!$C$2:$E$100,3,FALSE)</f>
        <v>23346</v>
      </c>
      <c r="G28" s="44">
        <f>VLOOKUP(D28,Sheet1!$C$2:$E$100,3,FALSE)</f>
        <v>23346</v>
      </c>
      <c r="H28" s="36">
        <f t="shared" si="1"/>
        <v>0</v>
      </c>
      <c r="I28" s="44">
        <f>VLOOKUP(D28,'Holdings Manager'!$C$2:$J$100,8,FALSE)</f>
        <v>68.94</v>
      </c>
      <c r="J28" s="44">
        <f>VLOOKUP(D28,Sheet1!$C$2:$J$100,8,FALSE)</f>
        <v>68.94</v>
      </c>
      <c r="K28" s="37">
        <f t="shared" si="2"/>
        <v>0</v>
      </c>
      <c r="L28" s="44">
        <f>VLOOKUP(D28,'Holdings Manager'!$C$2:$H$100,6,FALSE)</f>
        <v>1609473.24</v>
      </c>
      <c r="M28" s="44">
        <f>VLOOKUP(D28,Sheet1!$C$2:$H$100,6,FALSE)</f>
        <v>1609473.24</v>
      </c>
      <c r="N28" s="37">
        <f t="shared" si="3"/>
        <v>0</v>
      </c>
      <c r="O28" s="44">
        <f>IFERROR(SUMIF('Accruals Manager'!$B$2:$B$60,D28,'Accruals Manager'!$C$2:$C$60),0)</f>
        <v>0</v>
      </c>
      <c r="P28" s="44">
        <v>0</v>
      </c>
      <c r="Q28" s="36">
        <f t="shared" si="0"/>
        <v>0</v>
      </c>
      <c r="R28" s="38"/>
      <c r="S28" s="38"/>
    </row>
    <row r="29" spans="1:19" x14ac:dyDescent="0.2">
      <c r="A29" s="46">
        <v>45199</v>
      </c>
      <c r="B29" s="35" t="s">
        <v>58</v>
      </c>
      <c r="C29" s="42">
        <f>VLOOKUP(D29,'Holdings Manager'!$C$2:$O$100,13,FALSE)</f>
        <v>41</v>
      </c>
      <c r="D29" s="55" t="s">
        <v>310</v>
      </c>
      <c r="E29" s="55" t="s">
        <v>422</v>
      </c>
      <c r="F29" s="44">
        <f>VLOOKUP(D29,'Holdings Manager'!$C$2:$E$100,3,FALSE)</f>
        <v>18136</v>
      </c>
      <c r="G29" s="44">
        <f>VLOOKUP(D29,Sheet1!$C$2:$E$100,3,FALSE)</f>
        <v>18136</v>
      </c>
      <c r="H29" s="36">
        <f t="shared" si="1"/>
        <v>0</v>
      </c>
      <c r="I29" s="44">
        <f>VLOOKUP(D29,'Holdings Manager'!$C$2:$J$100,8,FALSE)</f>
        <v>82.34</v>
      </c>
      <c r="J29" s="44">
        <f>VLOOKUP(D29,Sheet1!$C$2:$J$100,8,FALSE)</f>
        <v>82.34</v>
      </c>
      <c r="K29" s="37">
        <f t="shared" si="2"/>
        <v>0</v>
      </c>
      <c r="L29" s="44">
        <f>VLOOKUP(D29,'Holdings Manager'!$C$2:$H$100,6,FALSE)</f>
        <v>1822669.07</v>
      </c>
      <c r="M29" s="44">
        <f>VLOOKUP(D29,Sheet1!$C$2:$H$100,6,FALSE)</f>
        <v>1821341.92</v>
      </c>
      <c r="N29" s="37">
        <f t="shared" si="3"/>
        <v>1327.1500000001397</v>
      </c>
      <c r="O29" s="44">
        <f>IFERROR(SUMIF('Accruals Manager'!$B$2:$B$60,D29,'Accruals Manager'!$C$2:$C$60),0)</f>
        <v>0</v>
      </c>
      <c r="P29" s="44">
        <v>0</v>
      </c>
      <c r="Q29" s="36">
        <f t="shared" si="0"/>
        <v>0</v>
      </c>
      <c r="R29" s="38" t="s">
        <v>458</v>
      </c>
      <c r="S29" s="38"/>
    </row>
    <row r="30" spans="1:19" x14ac:dyDescent="0.2">
      <c r="A30" s="46">
        <v>45199</v>
      </c>
      <c r="B30" s="35" t="s">
        <v>58</v>
      </c>
      <c r="C30" s="42">
        <f>VLOOKUP(D30,'Holdings Manager'!$C$2:$O$100,13,FALSE)</f>
        <v>41</v>
      </c>
      <c r="D30" s="55" t="s">
        <v>307</v>
      </c>
      <c r="E30" s="55" t="s">
        <v>424</v>
      </c>
      <c r="F30" s="44">
        <f>VLOOKUP(D30,'Holdings Manager'!$C$2:$E$100,3,FALSE)</f>
        <v>36695</v>
      </c>
      <c r="G30" s="44">
        <f>VLOOKUP(D30,Sheet1!$C$2:$E$100,3,FALSE)</f>
        <v>36695</v>
      </c>
      <c r="H30" s="36">
        <f t="shared" si="1"/>
        <v>0</v>
      </c>
      <c r="I30" s="44">
        <f>VLOOKUP(D30,'Holdings Manager'!$C$2:$J$100,8,FALSE)</f>
        <v>29.26</v>
      </c>
      <c r="J30" s="44">
        <f>VLOOKUP(D30,Sheet1!$C$2:$J$100,8,FALSE)</f>
        <v>29.26</v>
      </c>
      <c r="K30" s="37">
        <f t="shared" si="2"/>
        <v>0</v>
      </c>
      <c r="L30" s="44">
        <f>VLOOKUP(D30,'Holdings Manager'!$C$2:$H$100,6,FALSE)</f>
        <v>1310498.92</v>
      </c>
      <c r="M30" s="44">
        <f>VLOOKUP(D30,Sheet1!$C$2:$H$100,6,FALSE)</f>
        <v>1309544.7</v>
      </c>
      <c r="N30" s="37">
        <f t="shared" si="3"/>
        <v>954.21999999997206</v>
      </c>
      <c r="O30" s="44">
        <f>IFERROR(SUMIF('Accruals Manager'!$B$2:$B$60,D30,'Accruals Manager'!$C$2:$C$60),0)</f>
        <v>0</v>
      </c>
      <c r="P30" s="44">
        <v>0</v>
      </c>
      <c r="Q30" s="36">
        <f t="shared" si="0"/>
        <v>0</v>
      </c>
      <c r="R30" s="38" t="s">
        <v>458</v>
      </c>
      <c r="S30" s="38"/>
    </row>
    <row r="31" spans="1:19" x14ac:dyDescent="0.2">
      <c r="A31" s="46">
        <v>45199</v>
      </c>
      <c r="B31" s="35" t="s">
        <v>58</v>
      </c>
      <c r="C31" s="42">
        <f>VLOOKUP(D31,'Holdings Manager'!$C$2:$O$100,13,FALSE)</f>
        <v>43</v>
      </c>
      <c r="D31" s="55" t="s">
        <v>266</v>
      </c>
      <c r="E31" s="55">
        <v>641069406</v>
      </c>
      <c r="F31" s="44">
        <f>VLOOKUP(D31,'Holdings Manager'!$C$2:$E$100,3,FALSE)</f>
        <v>500</v>
      </c>
      <c r="G31" s="44">
        <f>VLOOKUP(D31,Sheet1!$C$2:$E$100,3,FALSE)</f>
        <v>500</v>
      </c>
      <c r="H31" s="36">
        <f t="shared" si="1"/>
        <v>0</v>
      </c>
      <c r="I31" s="44">
        <f>VLOOKUP(D31,'Holdings Manager'!$C$2:$J$100,8,FALSE)</f>
        <v>113.17</v>
      </c>
      <c r="J31" s="44">
        <f>VLOOKUP(D31,Sheet1!$C$2:$J$100,8,FALSE)</f>
        <v>113.17</v>
      </c>
      <c r="K31" s="37">
        <f t="shared" si="2"/>
        <v>0</v>
      </c>
      <c r="L31" s="44">
        <f>VLOOKUP(D31,'Holdings Manager'!$C$2:$H$100,6,FALSE)</f>
        <v>56585</v>
      </c>
      <c r="M31" s="44">
        <f>VLOOKUP(D31,Sheet1!$C$2:$H$100,6,FALSE)</f>
        <v>56585</v>
      </c>
      <c r="N31" s="37">
        <f t="shared" si="3"/>
        <v>0</v>
      </c>
      <c r="O31" s="44">
        <f>IFERROR(SUMIF('Accruals Manager'!$B$2:$B$60,D31,'Accruals Manager'!$C$2:$C$60),0)</f>
        <v>0</v>
      </c>
      <c r="P31" s="44">
        <v>0</v>
      </c>
      <c r="Q31" s="36">
        <f t="shared" si="0"/>
        <v>0</v>
      </c>
      <c r="R31" s="38"/>
      <c r="S31" s="38"/>
    </row>
    <row r="32" spans="1:19" x14ac:dyDescent="0.2">
      <c r="A32" s="46">
        <v>45199</v>
      </c>
      <c r="B32" s="35" t="s">
        <v>58</v>
      </c>
      <c r="C32" s="42">
        <f>VLOOKUP(D32,'Holdings Manager'!$C$2:$O$100,13,FALSE)</f>
        <v>41</v>
      </c>
      <c r="D32" s="55">
        <v>7333378</v>
      </c>
      <c r="E32" s="55">
        <v>733337901</v>
      </c>
      <c r="F32" s="44">
        <f>VLOOKUP(D32,'Holdings Manager'!$C$2:$E$100,3,FALSE)</f>
        <v>2784</v>
      </c>
      <c r="G32" s="44">
        <f>VLOOKUP(D32,Sheet1!$C$2:$E$100,3,FALSE)</f>
        <v>2784</v>
      </c>
      <c r="H32" s="36">
        <f t="shared" si="1"/>
        <v>0</v>
      </c>
      <c r="I32" s="44">
        <f>VLOOKUP(D32,'Holdings Manager'!$C$2:$J$100,8,FALSE)</f>
        <v>425.6</v>
      </c>
      <c r="J32" s="44">
        <f>VLOOKUP(D32,Sheet1!$C$2:$J$100,8,FALSE)</f>
        <v>425.6</v>
      </c>
      <c r="K32" s="37">
        <f t="shared" si="2"/>
        <v>0</v>
      </c>
      <c r="L32" s="44">
        <f>VLOOKUP(D32,'Holdings Manager'!$C$2:$H$100,6,FALSE)</f>
        <v>1295223.44</v>
      </c>
      <c r="M32" s="44">
        <f>VLOOKUP(D32,Sheet1!$C$2:$H$100,6,FALSE)</f>
        <v>1295081.8700000001</v>
      </c>
      <c r="N32" s="37">
        <f t="shared" si="3"/>
        <v>141.56999999983236</v>
      </c>
      <c r="O32" s="44">
        <f>IFERROR(SUMIF('Accruals Manager'!$B$2:$B$60,D32,'Accruals Manager'!$C$2:$C$60),0)</f>
        <v>0</v>
      </c>
      <c r="P32" s="44">
        <v>0</v>
      </c>
      <c r="Q32" s="36">
        <f t="shared" si="0"/>
        <v>0</v>
      </c>
      <c r="R32" s="38" t="s">
        <v>458</v>
      </c>
      <c r="S32" s="38"/>
    </row>
    <row r="33" spans="1:19" x14ac:dyDescent="0.2">
      <c r="A33" s="46">
        <v>45199</v>
      </c>
      <c r="B33" s="35" t="s">
        <v>58</v>
      </c>
      <c r="C33" s="42">
        <f>VLOOKUP(D33,'Holdings Manager'!$C$2:$O$100,13,FALSE)</f>
        <v>41</v>
      </c>
      <c r="D33" s="55">
        <v>7124594</v>
      </c>
      <c r="E33" s="55">
        <v>712459908</v>
      </c>
      <c r="F33" s="44">
        <f>VLOOKUP(D33,'Holdings Manager'!$C$2:$E$100,3,FALSE)</f>
        <v>5229</v>
      </c>
      <c r="G33" s="44">
        <f>VLOOKUP(D33,Sheet1!$C$2:$E$100,3,FALSE)</f>
        <v>5229</v>
      </c>
      <c r="H33" s="36">
        <f t="shared" si="1"/>
        <v>0</v>
      </c>
      <c r="I33" s="44">
        <f>VLOOKUP(D33,'Holdings Manager'!$C$2:$J$100,8,FALSE)</f>
        <v>132.9</v>
      </c>
      <c r="J33" s="44">
        <f>VLOOKUP(D33,Sheet1!$C$2:$J$100,8,FALSE)</f>
        <v>132.9</v>
      </c>
      <c r="K33" s="37">
        <f t="shared" si="2"/>
        <v>0</v>
      </c>
      <c r="L33" s="44">
        <f>VLOOKUP(D33,'Holdings Manager'!$C$2:$H$100,6,FALSE)</f>
        <v>759656.86</v>
      </c>
      <c r="M33" s="44">
        <f>VLOOKUP(D33,Sheet1!$C$2:$H$100,6,FALSE)</f>
        <v>759573.83</v>
      </c>
      <c r="N33" s="37">
        <f t="shared" si="3"/>
        <v>83.03000000002794</v>
      </c>
      <c r="O33" s="44">
        <f>IFERROR(SUMIF('Accruals Manager'!$B$2:$B$60,D33,'Accruals Manager'!$C$2:$C$60),0)</f>
        <v>0</v>
      </c>
      <c r="P33" s="44">
        <v>0</v>
      </c>
      <c r="Q33" s="36">
        <f t="shared" si="0"/>
        <v>0</v>
      </c>
      <c r="R33" s="38" t="s">
        <v>458</v>
      </c>
      <c r="S33" s="38"/>
    </row>
    <row r="34" spans="1:19" x14ac:dyDescent="0.2">
      <c r="A34" s="46">
        <v>45199</v>
      </c>
      <c r="B34" s="35" t="s">
        <v>58</v>
      </c>
      <c r="C34" s="42">
        <f>VLOOKUP(D34,'Holdings Manager'!$C$2:$O$100,13,FALSE)</f>
        <v>41</v>
      </c>
      <c r="D34" s="55">
        <v>6986041</v>
      </c>
      <c r="E34" s="55">
        <v>698604006</v>
      </c>
      <c r="F34" s="44">
        <f>VLOOKUP(D34,'Holdings Manager'!$C$2:$E$100,3,FALSE)</f>
        <v>29374</v>
      </c>
      <c r="G34" s="44">
        <f>VLOOKUP(D34,Sheet1!$C$2:$E$100,3,FALSE)</f>
        <v>29374</v>
      </c>
      <c r="H34" s="36">
        <f t="shared" si="1"/>
        <v>0</v>
      </c>
      <c r="I34" s="44">
        <f>VLOOKUP(D34,'Holdings Manager'!$C$2:$J$100,8,FALSE)</f>
        <v>5395</v>
      </c>
      <c r="J34" s="44">
        <f>VLOOKUP(D34,Sheet1!$C$2:$J$100,8,FALSE)</f>
        <v>5395</v>
      </c>
      <c r="K34" s="37">
        <f t="shared" si="2"/>
        <v>0</v>
      </c>
      <c r="L34" s="44">
        <f>VLOOKUP(D34,'Holdings Manager'!$C$2:$H$100,6,FALSE)</f>
        <v>1061971.72</v>
      </c>
      <c r="M34" s="44">
        <f>VLOOKUP(D34,Sheet1!$C$2:$H$100,6,FALSE)</f>
        <v>1061082.8899999999</v>
      </c>
      <c r="N34" s="37">
        <f t="shared" si="3"/>
        <v>888.83000000007451</v>
      </c>
      <c r="O34" s="44">
        <f>IFERROR(SUMIF('Accruals Manager'!$B$2:$B$60,D34,'Accruals Manager'!$C$2:$C$60),0)</f>
        <v>6444.98</v>
      </c>
      <c r="P34" s="44">
        <v>6444.98</v>
      </c>
      <c r="Q34" s="36">
        <f t="shared" si="0"/>
        <v>0</v>
      </c>
      <c r="R34" s="38" t="s">
        <v>458</v>
      </c>
      <c r="S34" s="38"/>
    </row>
    <row r="35" spans="1:19" x14ac:dyDescent="0.2">
      <c r="A35" s="46">
        <v>45199</v>
      </c>
      <c r="B35" s="35" t="s">
        <v>58</v>
      </c>
      <c r="C35" s="42">
        <f>VLOOKUP(D35,'Holdings Manager'!$C$2:$O$100,13,FALSE)</f>
        <v>41</v>
      </c>
      <c r="D35" s="55">
        <v>6869302</v>
      </c>
      <c r="E35" s="55">
        <v>686930009</v>
      </c>
      <c r="F35" s="44">
        <f>VLOOKUP(D35,'Holdings Manager'!$C$2:$E$100,3,FALSE)</f>
        <v>27119</v>
      </c>
      <c r="G35" s="44">
        <f>VLOOKUP(D35,Sheet1!$C$2:$E$100,3,FALSE)</f>
        <v>27119</v>
      </c>
      <c r="H35" s="36">
        <f t="shared" si="1"/>
        <v>0</v>
      </c>
      <c r="I35" s="44">
        <f>VLOOKUP(D35,'Holdings Manager'!$C$2:$J$100,8,FALSE)</f>
        <v>5542</v>
      </c>
      <c r="J35" s="44">
        <f>VLOOKUP(D35,Sheet1!$C$2:$J$100,8,FALSE)</f>
        <v>5542</v>
      </c>
      <c r="K35" s="37">
        <f t="shared" si="2"/>
        <v>0</v>
      </c>
      <c r="L35" s="44">
        <f>VLOOKUP(D35,'Holdings Manager'!$C$2:$H$100,6,FALSE)</f>
        <v>1007160.31</v>
      </c>
      <c r="M35" s="44">
        <f>VLOOKUP(D35,Sheet1!$C$2:$H$100,6,FALSE)</f>
        <v>1006317.36</v>
      </c>
      <c r="N35" s="37">
        <f t="shared" si="3"/>
        <v>842.95000000006985</v>
      </c>
      <c r="O35" s="44">
        <f>IFERROR(SUMIF('Accruals Manager'!$B$2:$B$60,D35,'Accruals Manager'!$C$2:$C$60),0)</f>
        <v>10528.48</v>
      </c>
      <c r="P35" s="44">
        <v>10528.48</v>
      </c>
      <c r="Q35" s="36">
        <f t="shared" si="0"/>
        <v>0</v>
      </c>
      <c r="R35" s="38" t="s">
        <v>458</v>
      </c>
      <c r="S35" s="38"/>
    </row>
    <row r="36" spans="1:19" x14ac:dyDescent="0.2">
      <c r="A36" s="46">
        <v>45199</v>
      </c>
      <c r="B36" s="35" t="s">
        <v>58</v>
      </c>
      <c r="C36" s="42">
        <f>VLOOKUP(D36,'Holdings Manager'!$C$2:$O$100,13,FALSE)</f>
        <v>41</v>
      </c>
      <c r="D36" s="55">
        <v>6640682</v>
      </c>
      <c r="E36" s="55">
        <v>664068004</v>
      </c>
      <c r="F36" s="44">
        <f>VLOOKUP(D36,'Holdings Manager'!$C$2:$E$100,3,FALSE)</f>
        <v>22440</v>
      </c>
      <c r="G36" s="44">
        <f>VLOOKUP(D36,Sheet1!$C$2:$E$100,3,FALSE)</f>
        <v>22440</v>
      </c>
      <c r="H36" s="36">
        <f t="shared" si="1"/>
        <v>0</v>
      </c>
      <c r="I36" s="44">
        <f>VLOOKUP(D36,'Holdings Manager'!$C$2:$J$100,8,FALSE)</f>
        <v>6931</v>
      </c>
      <c r="J36" s="44">
        <f>VLOOKUP(D36,Sheet1!$C$2:$J$100,8,FALSE)</f>
        <v>6931</v>
      </c>
      <c r="K36" s="37">
        <f t="shared" si="2"/>
        <v>0</v>
      </c>
      <c r="L36" s="44">
        <f>VLOOKUP(D36,'Holdings Manager'!$C$2:$H$100,6,FALSE)</f>
        <v>1042262.62</v>
      </c>
      <c r="M36" s="44">
        <f>VLOOKUP(D36,Sheet1!$C$2:$H$100,6,FALSE)</f>
        <v>1041390.29</v>
      </c>
      <c r="N36" s="37">
        <f t="shared" si="3"/>
        <v>872.32999999995809</v>
      </c>
      <c r="O36" s="44">
        <f>IFERROR(SUMIF('Accruals Manager'!$B$2:$B$60,D36,'Accruals Manager'!$C$2:$C$60),0)</f>
        <v>5257.2</v>
      </c>
      <c r="P36" s="44">
        <v>5257.2</v>
      </c>
      <c r="Q36" s="36">
        <f t="shared" si="0"/>
        <v>0</v>
      </c>
      <c r="R36" s="38" t="s">
        <v>458</v>
      </c>
      <c r="S36" s="38"/>
    </row>
    <row r="37" spans="1:19" x14ac:dyDescent="0.2">
      <c r="A37" s="46">
        <v>45199</v>
      </c>
      <c r="B37" s="35" t="s">
        <v>58</v>
      </c>
      <c r="C37" s="42">
        <f>VLOOKUP(D37,'Holdings Manager'!$C$2:$O$100,13,FALSE)</f>
        <v>41</v>
      </c>
      <c r="D37" s="55">
        <v>6616508</v>
      </c>
      <c r="E37" s="55">
        <v>661650903</v>
      </c>
      <c r="F37" s="44">
        <f>VLOOKUP(D37,'Holdings Manager'!$C$2:$E$100,3,FALSE)</f>
        <v>32599</v>
      </c>
      <c r="G37" s="44">
        <f>VLOOKUP(D37,Sheet1!$C$2:$E$100,3,FALSE)</f>
        <v>32599</v>
      </c>
      <c r="H37" s="36">
        <f t="shared" si="1"/>
        <v>0</v>
      </c>
      <c r="I37" s="44">
        <f>VLOOKUP(D37,'Holdings Manager'!$C$2:$J$100,8,FALSE)</f>
        <v>2349.5</v>
      </c>
      <c r="J37" s="44">
        <f>VLOOKUP(D37,Sheet1!$C$2:$J$100,8,FALSE)</f>
        <v>2349.5</v>
      </c>
      <c r="K37" s="37">
        <f t="shared" si="2"/>
        <v>0</v>
      </c>
      <c r="L37" s="44">
        <f>VLOOKUP(D37,'Holdings Manager'!$C$2:$H$100,6,FALSE)</f>
        <v>513260.85</v>
      </c>
      <c r="M37" s="44">
        <f>VLOOKUP(D37,Sheet1!$C$2:$H$100,6,FALSE)</f>
        <v>512831.27</v>
      </c>
      <c r="N37" s="37">
        <f t="shared" si="3"/>
        <v>429.57999999995809</v>
      </c>
      <c r="O37" s="44">
        <f>IFERROR(SUMIF('Accruals Manager'!$B$2:$B$60,D37,'Accruals Manager'!$C$2:$C$60),0)</f>
        <v>8073.65</v>
      </c>
      <c r="P37" s="44">
        <v>8073.65</v>
      </c>
      <c r="Q37" s="36">
        <f t="shared" si="0"/>
        <v>0</v>
      </c>
      <c r="R37" s="38" t="s">
        <v>458</v>
      </c>
      <c r="S37" s="38"/>
    </row>
    <row r="38" spans="1:19" x14ac:dyDescent="0.2">
      <c r="A38" s="46">
        <v>45199</v>
      </c>
      <c r="B38" s="35" t="s">
        <v>58</v>
      </c>
      <c r="C38" s="42">
        <f>VLOOKUP(D38,'Holdings Manager'!$C$2:$O$100,13,FALSE)</f>
        <v>41</v>
      </c>
      <c r="D38" s="55">
        <v>6555805</v>
      </c>
      <c r="E38" s="55">
        <v>655580009</v>
      </c>
      <c r="F38" s="44">
        <f>VLOOKUP(D38,'Holdings Manager'!$C$2:$E$100,3,FALSE)</f>
        <v>19007</v>
      </c>
      <c r="G38" s="44">
        <f>VLOOKUP(D38,Sheet1!$C$2:$E$100,3,FALSE)</f>
        <v>19007</v>
      </c>
      <c r="H38" s="36">
        <f t="shared" si="1"/>
        <v>0</v>
      </c>
      <c r="I38" s="44">
        <f>VLOOKUP(D38,'Holdings Manager'!$C$2:$J$100,8,FALSE)</f>
        <v>3692</v>
      </c>
      <c r="J38" s="44">
        <f>VLOOKUP(D38,Sheet1!$C$2:$J$100,8,FALSE)</f>
        <v>3692</v>
      </c>
      <c r="K38" s="37">
        <f t="shared" si="2"/>
        <v>0</v>
      </c>
      <c r="L38" s="44">
        <f>VLOOKUP(D38,'Holdings Manager'!$C$2:$H$100,6,FALSE)</f>
        <v>470255.28</v>
      </c>
      <c r="M38" s="44">
        <f>VLOOKUP(D38,Sheet1!$C$2:$H$100,6,FALSE)</f>
        <v>469861.69</v>
      </c>
      <c r="N38" s="37">
        <f t="shared" si="3"/>
        <v>393.59000000002561</v>
      </c>
      <c r="O38" s="44">
        <f>IFERROR(SUMIF('Accruals Manager'!$B$2:$B$60,D38,'Accruals Manager'!$C$2:$C$60),0)</f>
        <v>1272.26</v>
      </c>
      <c r="P38" s="44">
        <v>1272.26</v>
      </c>
      <c r="Q38" s="36">
        <f t="shared" si="0"/>
        <v>0</v>
      </c>
      <c r="R38" s="38" t="s">
        <v>458</v>
      </c>
      <c r="S38" s="38"/>
    </row>
    <row r="39" spans="1:19" x14ac:dyDescent="0.2">
      <c r="A39" s="46">
        <v>45199</v>
      </c>
      <c r="B39" s="35" t="s">
        <v>58</v>
      </c>
      <c r="C39" s="42">
        <f>VLOOKUP(D39,'Holdings Manager'!$C$2:$O$100,13,FALSE)</f>
        <v>41</v>
      </c>
      <c r="D39" s="55">
        <v>6054603</v>
      </c>
      <c r="E39" s="55">
        <v>605460005</v>
      </c>
      <c r="F39" s="44">
        <f>VLOOKUP(D39,'Holdings Manager'!$C$2:$E$100,3,FALSE)</f>
        <v>71949</v>
      </c>
      <c r="G39" s="44">
        <f>VLOOKUP(D39,Sheet1!$C$2:$E$100,3,FALSE)</f>
        <v>71949</v>
      </c>
      <c r="H39" s="36">
        <f t="shared" si="1"/>
        <v>0</v>
      </c>
      <c r="I39" s="44">
        <f>VLOOKUP(D39,'Holdings Manager'!$C$2:$J$100,8,FALSE)</f>
        <v>939.9</v>
      </c>
      <c r="J39" s="44">
        <f>VLOOKUP(D39,Sheet1!$C$2:$J$100,8,FALSE)</f>
        <v>939.9</v>
      </c>
      <c r="K39" s="37">
        <f t="shared" si="2"/>
        <v>0</v>
      </c>
      <c r="L39" s="44">
        <f>VLOOKUP(D39,'Holdings Manager'!$C$2:$H$100,6,FALSE)</f>
        <v>453173.83</v>
      </c>
      <c r="M39" s="44">
        <f>VLOOKUP(D39,Sheet1!$C$2:$H$100,6,FALSE)</f>
        <v>452794.54</v>
      </c>
      <c r="N39" s="37">
        <f t="shared" si="3"/>
        <v>379.29000000003725</v>
      </c>
      <c r="O39" s="44">
        <f>IFERROR(SUMIF('Accruals Manager'!$B$2:$B$60,D39,'Accruals Manager'!$C$2:$C$60),0)</f>
        <v>8668.84</v>
      </c>
      <c r="P39" s="44">
        <v>8668.84</v>
      </c>
      <c r="Q39" s="36">
        <f t="shared" si="0"/>
        <v>0</v>
      </c>
      <c r="R39" s="38" t="s">
        <v>458</v>
      </c>
      <c r="S39" s="38"/>
    </row>
    <row r="40" spans="1:19" x14ac:dyDescent="0.2">
      <c r="A40" s="46">
        <v>45199</v>
      </c>
      <c r="B40" s="35" t="s">
        <v>58</v>
      </c>
      <c r="C40" s="42">
        <f>VLOOKUP(D40,'Holdings Manager'!$C$2:$O$100,13,FALSE)</f>
        <v>41</v>
      </c>
      <c r="D40" s="55">
        <v>5999330</v>
      </c>
      <c r="E40" s="55">
        <v>599933900</v>
      </c>
      <c r="F40" s="44">
        <f>VLOOKUP(D40,'Holdings Manager'!$C$2:$E$100,3,FALSE)</f>
        <v>6972</v>
      </c>
      <c r="G40" s="44">
        <f>VLOOKUP(D40,Sheet1!$C$2:$E$100,3,FALSE)</f>
        <v>6972</v>
      </c>
      <c r="H40" s="36">
        <f t="shared" si="1"/>
        <v>0</v>
      </c>
      <c r="I40" s="44">
        <f>VLOOKUP(D40,'Holdings Manager'!$C$2:$J$100,8,FALSE)</f>
        <v>119.4</v>
      </c>
      <c r="J40" s="44">
        <f>VLOOKUP(D40,Sheet1!$C$2:$J$100,8,FALSE)</f>
        <v>119.4</v>
      </c>
      <c r="K40" s="37">
        <f t="shared" si="2"/>
        <v>0</v>
      </c>
      <c r="L40" s="44">
        <f>VLOOKUP(D40,'Holdings Manager'!$C$2:$H$100,6,FALSE)</f>
        <v>881363.67</v>
      </c>
      <c r="M40" s="44">
        <f>VLOOKUP(D40,Sheet1!$C$2:$H$100,6,FALSE)</f>
        <v>879882.46</v>
      </c>
      <c r="N40" s="37">
        <f t="shared" si="3"/>
        <v>1481.2100000000792</v>
      </c>
      <c r="O40" s="44">
        <f>IFERROR(SUMIF('Accruals Manager'!$B$2:$B$60,D40,'Accruals Manager'!$C$2:$C$60),0)</f>
        <v>0</v>
      </c>
      <c r="P40" s="44">
        <v>0</v>
      </c>
      <c r="Q40" s="36">
        <f t="shared" si="0"/>
        <v>0</v>
      </c>
      <c r="R40" s="38" t="s">
        <v>458</v>
      </c>
      <c r="S40" s="38"/>
    </row>
    <row r="41" spans="1:19" x14ac:dyDescent="0.2">
      <c r="A41" s="46">
        <v>45199</v>
      </c>
      <c r="B41" s="35" t="s">
        <v>58</v>
      </c>
      <c r="C41" s="42">
        <f>VLOOKUP(D41,'Holdings Manager'!$C$2:$O$100,13,FALSE)</f>
        <v>41</v>
      </c>
      <c r="D41" s="55">
        <v>5889505</v>
      </c>
      <c r="E41" s="55">
        <v>588950907</v>
      </c>
      <c r="F41" s="44">
        <f>VLOOKUP(D41,'Holdings Manager'!$C$2:$E$100,3,FALSE)</f>
        <v>44177</v>
      </c>
      <c r="G41" s="44">
        <f>VLOOKUP(D41,Sheet1!$C$2:$E$100,3,FALSE)</f>
        <v>44177</v>
      </c>
      <c r="H41" s="36">
        <f t="shared" si="1"/>
        <v>0</v>
      </c>
      <c r="I41" s="44">
        <f>VLOOKUP(D41,'Holdings Manager'!$C$2:$J$100,8,FALSE)</f>
        <v>31.355</v>
      </c>
      <c r="J41" s="44">
        <f>VLOOKUP(D41,Sheet1!$C$2:$J$100,8,FALSE)</f>
        <v>31.35</v>
      </c>
      <c r="K41" s="37">
        <f t="shared" si="2"/>
        <v>4.9999999999990052E-3</v>
      </c>
      <c r="L41" s="44">
        <f>VLOOKUP(D41,'Holdings Manager'!$C$2:$H$100,6,FALSE)</f>
        <v>1466548.62</v>
      </c>
      <c r="M41" s="44">
        <f>VLOOKUP(D41,Sheet1!$C$2:$H$100,6,FALSE)</f>
        <v>1464083.96</v>
      </c>
      <c r="N41" s="37">
        <f t="shared" si="3"/>
        <v>2464.660000000149</v>
      </c>
      <c r="O41" s="44">
        <f>IFERROR(SUMIF('Accruals Manager'!$B$2:$B$60,D41,'Accruals Manager'!$C$2:$C$60),0)</f>
        <v>0</v>
      </c>
      <c r="P41" s="44">
        <v>0</v>
      </c>
      <c r="Q41" s="36">
        <f t="shared" si="0"/>
        <v>0</v>
      </c>
      <c r="R41" s="38" t="s">
        <v>458</v>
      </c>
      <c r="S41" s="38"/>
    </row>
    <row r="42" spans="1:19" x14ac:dyDescent="0.2">
      <c r="A42" s="46">
        <v>45199</v>
      </c>
      <c r="B42" s="35" t="s">
        <v>58</v>
      </c>
      <c r="C42" s="42">
        <f>VLOOKUP(D42,'Holdings Manager'!$C$2:$O$100,13,FALSE)</f>
        <v>41</v>
      </c>
      <c r="D42" s="55">
        <v>4031879</v>
      </c>
      <c r="E42" s="55">
        <v>403187909</v>
      </c>
      <c r="F42" s="44">
        <f>VLOOKUP(D42,'Holdings Manager'!$C$2:$E$100,3,FALSE)</f>
        <v>44187</v>
      </c>
      <c r="G42" s="44">
        <f>VLOOKUP(D42,Sheet1!$C$2:$E$100,3,FALSE)</f>
        <v>44187</v>
      </c>
      <c r="H42" s="36">
        <f t="shared" si="1"/>
        <v>0</v>
      </c>
      <c r="I42" s="44">
        <f>VLOOKUP(D42,'Holdings Manager'!$C$2:$J$100,8,FALSE)</f>
        <v>27.43</v>
      </c>
      <c r="J42" s="44">
        <f>VLOOKUP(D42,Sheet1!$C$2:$J$100,8,FALSE)</f>
        <v>27.43</v>
      </c>
      <c r="K42" s="37">
        <f t="shared" si="2"/>
        <v>0</v>
      </c>
      <c r="L42" s="44">
        <f>VLOOKUP(D42,'Holdings Manager'!$C$2:$H$100,6,FALSE)</f>
        <v>1283257.3600000001</v>
      </c>
      <c r="M42" s="44">
        <f>VLOOKUP(D42,Sheet1!$C$2:$H$100,6,FALSE)</f>
        <v>1281100.74</v>
      </c>
      <c r="N42" s="37">
        <f t="shared" si="3"/>
        <v>2156.6200000001118</v>
      </c>
      <c r="O42" s="44">
        <f>IFERROR(SUMIF('Accruals Manager'!$B$2:$B$60,D42,'Accruals Manager'!$C$2:$C$60),0)</f>
        <v>0</v>
      </c>
      <c r="P42" s="44">
        <v>0</v>
      </c>
      <c r="Q42" s="36">
        <f t="shared" si="0"/>
        <v>0</v>
      </c>
      <c r="R42" s="38" t="s">
        <v>458</v>
      </c>
      <c r="S42" s="38"/>
    </row>
    <row r="43" spans="1:19" x14ac:dyDescent="0.2">
      <c r="A43" s="46">
        <v>45199</v>
      </c>
      <c r="B43" s="35" t="s">
        <v>58</v>
      </c>
      <c r="C43" s="42">
        <f>VLOOKUP(D43,'Holdings Manager'!$C$2:$O$100,13,FALSE)</f>
        <v>43</v>
      </c>
      <c r="D43" s="55">
        <v>2989044</v>
      </c>
      <c r="E43" s="55" t="s">
        <v>437</v>
      </c>
      <c r="F43" s="44">
        <f>VLOOKUP(D43,'Holdings Manager'!$C$2:$E$100,3,FALSE)</f>
        <v>1000</v>
      </c>
      <c r="G43" s="44">
        <f>VLOOKUP(D43,Sheet1!$C$2:$E$100,3,FALSE)</f>
        <v>1000</v>
      </c>
      <c r="H43" s="36">
        <f t="shared" si="1"/>
        <v>0</v>
      </c>
      <c r="I43" s="44">
        <f>VLOOKUP(D43,'Holdings Manager'!$C$2:$J$100,8,FALSE)</f>
        <v>67.72</v>
      </c>
      <c r="J43" s="44">
        <f>VLOOKUP(D43,Sheet1!$C$2:$J$100,8,FALSE)</f>
        <v>67.72</v>
      </c>
      <c r="K43" s="37">
        <f t="shared" si="2"/>
        <v>0</v>
      </c>
      <c r="L43" s="44">
        <f>VLOOKUP(D43,'Holdings Manager'!$C$2:$H$100,6,FALSE)</f>
        <v>67720</v>
      </c>
      <c r="M43" s="44">
        <f>VLOOKUP(D43,Sheet1!$C$2:$H$100,6,FALSE)</f>
        <v>67720</v>
      </c>
      <c r="N43" s="37">
        <f t="shared" si="3"/>
        <v>0</v>
      </c>
      <c r="O43" s="44">
        <f>IFERROR(SUMIF('Accruals Manager'!$B$2:$B$60,D43,'Accruals Manager'!$C$2:$C$60),0)</f>
        <v>0</v>
      </c>
      <c r="P43" s="44">
        <v>0</v>
      </c>
      <c r="Q43" s="36">
        <f t="shared" si="0"/>
        <v>0</v>
      </c>
      <c r="R43" s="38"/>
      <c r="S43" s="38"/>
    </row>
    <row r="44" spans="1:19" x14ac:dyDescent="0.2">
      <c r="A44" s="46">
        <v>45199</v>
      </c>
      <c r="B44" s="35" t="s">
        <v>58</v>
      </c>
      <c r="C44" s="42">
        <f>VLOOKUP(D44,'Holdings Manager'!$C$2:$O$100,13,FALSE)</f>
        <v>43</v>
      </c>
      <c r="D44" s="55">
        <v>2821481</v>
      </c>
      <c r="E44" s="55">
        <v>835699307</v>
      </c>
      <c r="F44" s="44">
        <f>VLOOKUP(D44,'Holdings Manager'!$C$2:$E$100,3,FALSE)</f>
        <v>29218</v>
      </c>
      <c r="G44" s="44">
        <f>VLOOKUP(D44,Sheet1!$C$2:$E$100,3,FALSE)</f>
        <v>29218</v>
      </c>
      <c r="H44" s="36">
        <f t="shared" si="1"/>
        <v>0</v>
      </c>
      <c r="I44" s="44">
        <f>VLOOKUP(D44,'Holdings Manager'!$C$2:$J$100,8,FALSE)</f>
        <v>82.41</v>
      </c>
      <c r="J44" s="44">
        <f>VLOOKUP(D44,Sheet1!$C$2:$J$100,8,FALSE)</f>
        <v>82.41</v>
      </c>
      <c r="K44" s="37">
        <f t="shared" si="2"/>
        <v>0</v>
      </c>
      <c r="L44" s="44">
        <f>VLOOKUP(D44,'Holdings Manager'!$C$2:$H$100,6,FALSE)</f>
        <v>2407855.38</v>
      </c>
      <c r="M44" s="44">
        <f>VLOOKUP(D44,Sheet1!$C$2:$H$100,6,FALSE)</f>
        <v>2407855.38</v>
      </c>
      <c r="N44" s="37">
        <f t="shared" si="3"/>
        <v>0</v>
      </c>
      <c r="O44" s="44">
        <f>IFERROR(SUMIF('Accruals Manager'!$B$2:$B$60,D44,'Accruals Manager'!$C$2:$C$60),0)</f>
        <v>0</v>
      </c>
      <c r="P44" s="44">
        <v>0</v>
      </c>
      <c r="Q44" s="36">
        <f t="shared" si="0"/>
        <v>0</v>
      </c>
      <c r="R44" s="38"/>
      <c r="S44" s="38"/>
    </row>
    <row r="45" spans="1:19" x14ac:dyDescent="0.2">
      <c r="A45" s="46">
        <v>45199</v>
      </c>
      <c r="B45" s="35" t="s">
        <v>58</v>
      </c>
      <c r="C45" s="42">
        <f>VLOOKUP(D45,'Holdings Manager'!$C$2:$O$100,13,FALSE)</f>
        <v>43</v>
      </c>
      <c r="D45" s="55">
        <v>2775135</v>
      </c>
      <c r="E45" s="55">
        <v>803054204</v>
      </c>
      <c r="F45" s="44">
        <f>VLOOKUP(D45,'Holdings Manager'!$C$2:$E$100,3,FALSE)</f>
        <v>12875</v>
      </c>
      <c r="G45" s="44">
        <f>VLOOKUP(D45,Sheet1!$C$2:$E$100,3,FALSE)</f>
        <v>12875</v>
      </c>
      <c r="H45" s="36">
        <f t="shared" si="1"/>
        <v>0</v>
      </c>
      <c r="I45" s="44">
        <f>VLOOKUP(D45,'Holdings Manager'!$C$2:$J$100,8,FALSE)</f>
        <v>129.32</v>
      </c>
      <c r="J45" s="44">
        <f>VLOOKUP(D45,Sheet1!$C$2:$J$100,8,FALSE)</f>
        <v>129.32</v>
      </c>
      <c r="K45" s="37">
        <f t="shared" si="2"/>
        <v>0</v>
      </c>
      <c r="L45" s="44">
        <f>VLOOKUP(D45,'Holdings Manager'!$C$2:$H$100,6,FALSE)</f>
        <v>1664995</v>
      </c>
      <c r="M45" s="44">
        <f>VLOOKUP(D45,Sheet1!$C$2:$H$100,6,FALSE)</f>
        <v>1664995</v>
      </c>
      <c r="N45" s="37">
        <f t="shared" si="3"/>
        <v>0</v>
      </c>
      <c r="O45" s="44">
        <f>IFERROR(SUMIF('Accruals Manager'!$B$2:$B$60,D45,'Accruals Manager'!$C$2:$C$60),0)</f>
        <v>0</v>
      </c>
      <c r="P45" s="44">
        <v>0</v>
      </c>
      <c r="Q45" s="36">
        <f t="shared" si="0"/>
        <v>0</v>
      </c>
      <c r="R45" s="38"/>
      <c r="S45" s="38"/>
    </row>
    <row r="46" spans="1:19" x14ac:dyDescent="0.2">
      <c r="A46" s="46">
        <v>45199</v>
      </c>
      <c r="B46" s="35" t="s">
        <v>58</v>
      </c>
      <c r="C46" s="42">
        <f>VLOOKUP(D46,'Holdings Manager'!$C$2:$O$100,13,FALSE)</f>
        <v>41</v>
      </c>
      <c r="D46" s="55">
        <v>2655657</v>
      </c>
      <c r="E46" s="55">
        <v>683715106</v>
      </c>
      <c r="F46" s="44">
        <f>VLOOKUP(D46,'Holdings Manager'!$C$2:$E$100,3,FALSE)</f>
        <v>25531</v>
      </c>
      <c r="G46" s="44">
        <f>VLOOKUP(D46,Sheet1!$C$2:$E$100,3,FALSE)</f>
        <v>25531</v>
      </c>
      <c r="H46" s="36">
        <f t="shared" si="1"/>
        <v>0</v>
      </c>
      <c r="I46" s="44">
        <f>VLOOKUP(D46,'Holdings Manager'!$C$2:$J$100,8,FALSE)</f>
        <v>35.1</v>
      </c>
      <c r="J46" s="44">
        <f>VLOOKUP(D46,Sheet1!$C$2:$J$100,8,FALSE)</f>
        <v>35.1</v>
      </c>
      <c r="K46" s="37">
        <f t="shared" si="2"/>
        <v>0</v>
      </c>
      <c r="L46" s="44">
        <f>VLOOKUP(D46,'Holdings Manager'!$C$2:$H$100,6,FALSE)</f>
        <v>896138.1</v>
      </c>
      <c r="M46" s="44">
        <f>VLOOKUP(D46,Sheet1!$C$2:$H$100,6,FALSE)</f>
        <v>896138.1</v>
      </c>
      <c r="N46" s="37">
        <f t="shared" si="3"/>
        <v>0</v>
      </c>
      <c r="O46" s="44">
        <f>IFERROR(SUMIF('Accruals Manager'!$B$2:$B$60,D46,'Accruals Manager'!$C$2:$C$60),0)</f>
        <v>0</v>
      </c>
      <c r="P46" s="44">
        <v>0</v>
      </c>
      <c r="Q46" s="36">
        <f t="shared" si="0"/>
        <v>0</v>
      </c>
      <c r="R46" s="38"/>
      <c r="S46" s="38"/>
    </row>
    <row r="47" spans="1:19" x14ac:dyDescent="0.2">
      <c r="A47" s="46">
        <v>45199</v>
      </c>
      <c r="B47" s="35" t="s">
        <v>58</v>
      </c>
      <c r="C47" s="42">
        <f>VLOOKUP(D47,'Holdings Manager'!$C$2:$O$100,13,FALSE)</f>
        <v>43</v>
      </c>
      <c r="D47" s="55">
        <v>2651202</v>
      </c>
      <c r="E47" s="55">
        <v>670100205</v>
      </c>
      <c r="F47" s="44">
        <f>VLOOKUP(D47,'Holdings Manager'!$C$2:$E$100,3,FALSE)</f>
        <v>15600</v>
      </c>
      <c r="G47" s="44">
        <f>VLOOKUP(D47,Sheet1!$C$2:$E$100,3,FALSE)</f>
        <v>15600</v>
      </c>
      <c r="H47" s="36">
        <f t="shared" si="1"/>
        <v>0</v>
      </c>
      <c r="I47" s="44">
        <f>VLOOKUP(D47,'Holdings Manager'!$C$2:$J$100,8,FALSE)</f>
        <v>90.94</v>
      </c>
      <c r="J47" s="44">
        <f>VLOOKUP(D47,Sheet1!$C$2:$J$100,8,FALSE)</f>
        <v>90.94</v>
      </c>
      <c r="K47" s="37">
        <f t="shared" si="2"/>
        <v>0</v>
      </c>
      <c r="L47" s="44">
        <f>VLOOKUP(D47,'Holdings Manager'!$C$2:$H$100,6,FALSE)</f>
        <v>1418664</v>
      </c>
      <c r="M47" s="44">
        <f>VLOOKUP(D47,Sheet1!$C$2:$H$100,6,FALSE)</f>
        <v>1418664</v>
      </c>
      <c r="N47" s="37">
        <f t="shared" si="3"/>
        <v>0</v>
      </c>
      <c r="O47" s="44">
        <f>IFERROR(SUMIF('Accruals Manager'!$B$2:$B$60,D47,'Accruals Manager'!$C$2:$C$60),0)</f>
        <v>0</v>
      </c>
      <c r="P47" s="44">
        <v>0</v>
      </c>
      <c r="Q47" s="36">
        <f t="shared" si="0"/>
        <v>0</v>
      </c>
      <c r="R47" s="38"/>
      <c r="S47" s="38"/>
    </row>
    <row r="48" spans="1:19" x14ac:dyDescent="0.2">
      <c r="A48" s="46">
        <v>45199</v>
      </c>
      <c r="B48" s="35" t="s">
        <v>58</v>
      </c>
      <c r="C48" s="42">
        <f>VLOOKUP(D48,'Holdings Manager'!$C$2:$O$100,13,FALSE)</f>
        <v>43</v>
      </c>
      <c r="D48" s="55">
        <v>2640891</v>
      </c>
      <c r="E48" s="55">
        <v>654902204</v>
      </c>
      <c r="F48" s="44">
        <f>VLOOKUP(D48,'Holdings Manager'!$C$2:$E$100,3,FALSE)</f>
        <v>211650</v>
      </c>
      <c r="G48" s="44">
        <f>VLOOKUP(D48,Sheet1!$C$2:$E$100,3,FALSE)</f>
        <v>211650</v>
      </c>
      <c r="H48" s="36">
        <f t="shared" si="1"/>
        <v>0</v>
      </c>
      <c r="I48" s="44">
        <f>VLOOKUP(D48,'Holdings Manager'!$C$2:$J$100,8,FALSE)</f>
        <v>3.74</v>
      </c>
      <c r="J48" s="44">
        <f>VLOOKUP(D48,Sheet1!$C$2:$J$100,8,FALSE)</f>
        <v>3.74</v>
      </c>
      <c r="K48" s="37">
        <f t="shared" si="2"/>
        <v>0</v>
      </c>
      <c r="L48" s="44">
        <f>VLOOKUP(D48,'Holdings Manager'!$C$2:$H$100,6,FALSE)</f>
        <v>791571</v>
      </c>
      <c r="M48" s="44">
        <f>VLOOKUP(D48,Sheet1!$C$2:$H$100,6,FALSE)</f>
        <v>791571</v>
      </c>
      <c r="N48" s="37">
        <f t="shared" si="3"/>
        <v>0</v>
      </c>
      <c r="O48" s="44">
        <f>IFERROR(SUMIF('Accruals Manager'!$B$2:$B$60,D48,'Accruals Manager'!$C$2:$C$60),0)</f>
        <v>0</v>
      </c>
      <c r="P48" s="44">
        <v>0</v>
      </c>
      <c r="Q48" s="36">
        <f t="shared" si="0"/>
        <v>0</v>
      </c>
      <c r="R48" s="38"/>
      <c r="S48" s="38"/>
    </row>
    <row r="49" spans="1:19" x14ac:dyDescent="0.2">
      <c r="A49" s="46">
        <v>45199</v>
      </c>
      <c r="B49" s="35" t="s">
        <v>58</v>
      </c>
      <c r="C49" s="42">
        <f>VLOOKUP(D49,'Holdings Manager'!$C$2:$O$100,13,FALSE)</f>
        <v>43</v>
      </c>
      <c r="D49" s="55">
        <v>2620105</v>
      </c>
      <c r="E49" s="55" t="s">
        <v>264</v>
      </c>
      <c r="F49" s="44">
        <f>VLOOKUP(D49,'Holdings Manager'!$C$2:$E$100,3,FALSE)</f>
        <v>1000</v>
      </c>
      <c r="G49" s="44">
        <f>VLOOKUP(D49,Sheet1!$C$2:$E$100,3,FALSE)</f>
        <v>1000</v>
      </c>
      <c r="H49" s="36">
        <f t="shared" si="1"/>
        <v>0</v>
      </c>
      <c r="I49" s="44">
        <f>VLOOKUP(D49,'Holdings Manager'!$C$2:$J$100,8,FALSE)</f>
        <v>101.86</v>
      </c>
      <c r="J49" s="44">
        <f>VLOOKUP(D49,Sheet1!$C$2:$J$100,8,FALSE)</f>
        <v>101.86</v>
      </c>
      <c r="K49" s="37">
        <f t="shared" si="2"/>
        <v>0</v>
      </c>
      <c r="L49" s="44">
        <f>VLOOKUP(D49,'Holdings Manager'!$C$2:$H$100,6,FALSE)</f>
        <v>101860</v>
      </c>
      <c r="M49" s="44">
        <f>VLOOKUP(D49,Sheet1!$C$2:$H$100,6,FALSE)</f>
        <v>101860</v>
      </c>
      <c r="N49" s="37">
        <f t="shared" si="3"/>
        <v>0</v>
      </c>
      <c r="O49" s="44">
        <f>IFERROR(SUMIF('Accruals Manager'!$B$2:$B$60,D49,'Accruals Manager'!$C$2:$C$60),0)</f>
        <v>0</v>
      </c>
      <c r="P49" s="44">
        <v>0</v>
      </c>
      <c r="Q49" s="36">
        <f t="shared" si="0"/>
        <v>0</v>
      </c>
      <c r="R49" s="38"/>
      <c r="S49" s="38"/>
    </row>
    <row r="50" spans="1:19" x14ac:dyDescent="0.2">
      <c r="A50" s="46">
        <v>45199</v>
      </c>
      <c r="B50" s="35" t="s">
        <v>58</v>
      </c>
      <c r="C50" s="42">
        <f>VLOOKUP(D50,'Holdings Manager'!$C$2:$O$100,13,FALSE)</f>
        <v>43</v>
      </c>
      <c r="D50" s="55">
        <v>2615565</v>
      </c>
      <c r="E50" s="55" t="s">
        <v>276</v>
      </c>
      <c r="F50" s="44">
        <f>VLOOKUP(D50,'Holdings Manager'!$C$2:$E$100,3,FALSE)</f>
        <v>33935</v>
      </c>
      <c r="G50" s="44">
        <f>VLOOKUP(D50,Sheet1!$C$2:$E$100,3,FALSE)</f>
        <v>33935</v>
      </c>
      <c r="H50" s="36">
        <f t="shared" si="1"/>
        <v>0</v>
      </c>
      <c r="I50" s="44">
        <f>VLOOKUP(D50,'Holdings Manager'!$C$2:$J$100,8,FALSE)</f>
        <v>24.77</v>
      </c>
      <c r="J50" s="44">
        <f>VLOOKUP(D50,Sheet1!$C$2:$J$100,8,FALSE)</f>
        <v>24.77</v>
      </c>
      <c r="K50" s="37">
        <f t="shared" si="2"/>
        <v>0</v>
      </c>
      <c r="L50" s="44">
        <f>VLOOKUP(D50,'Holdings Manager'!$C$2:$H$100,6,FALSE)</f>
        <v>840569.95</v>
      </c>
      <c r="M50" s="44">
        <f>VLOOKUP(D50,Sheet1!$C$2:$H$100,6,FALSE)</f>
        <v>840569.95</v>
      </c>
      <c r="N50" s="37">
        <f t="shared" si="3"/>
        <v>0</v>
      </c>
      <c r="O50" s="44">
        <f>IFERROR(SUMIF('Accruals Manager'!$B$2:$B$60,D50,'Accruals Manager'!$C$2:$C$60),0)</f>
        <v>0</v>
      </c>
      <c r="P50" s="44">
        <v>0</v>
      </c>
      <c r="Q50" s="36">
        <f t="shared" si="0"/>
        <v>0</v>
      </c>
      <c r="R50" s="38"/>
      <c r="S50" s="38"/>
    </row>
    <row r="51" spans="1:19" x14ac:dyDescent="0.2">
      <c r="A51" s="46">
        <v>45199</v>
      </c>
      <c r="B51" s="35" t="s">
        <v>58</v>
      </c>
      <c r="C51" s="42">
        <f>VLOOKUP(D51,'Holdings Manager'!$C$2:$O$100,13,FALSE)</f>
        <v>43</v>
      </c>
      <c r="D51" s="55">
        <v>2559975</v>
      </c>
      <c r="E51" s="55" t="s">
        <v>252</v>
      </c>
      <c r="F51" s="44">
        <f>VLOOKUP(D51,'Holdings Manager'!$C$2:$E$100,3,FALSE)</f>
        <v>35504</v>
      </c>
      <c r="G51" s="44">
        <f>VLOOKUP(D51,Sheet1!$C$2:$E$100,3,FALSE)</f>
        <v>35504</v>
      </c>
      <c r="H51" s="36">
        <f t="shared" si="1"/>
        <v>0</v>
      </c>
      <c r="I51" s="44">
        <f>VLOOKUP(D51,'Holdings Manager'!$C$2:$J$100,8,FALSE)</f>
        <v>33.17</v>
      </c>
      <c r="J51" s="44">
        <f>VLOOKUP(D51,Sheet1!$C$2:$J$100,8,FALSE)</f>
        <v>33.17</v>
      </c>
      <c r="K51" s="37">
        <f t="shared" si="2"/>
        <v>0</v>
      </c>
      <c r="L51" s="44">
        <f>VLOOKUP(D51,'Holdings Manager'!$C$2:$H$100,6,FALSE)</f>
        <v>1177667.68</v>
      </c>
      <c r="M51" s="44">
        <f>VLOOKUP(D51,Sheet1!$C$2:$H$100,6,FALSE)</f>
        <v>1177667.68</v>
      </c>
      <c r="N51" s="37">
        <f t="shared" si="3"/>
        <v>0</v>
      </c>
      <c r="O51" s="44">
        <f>IFERROR(SUMIF('Accruals Manager'!$B$2:$B$60,D51,'Accruals Manager'!$C$2:$C$60),0)</f>
        <v>0</v>
      </c>
      <c r="P51" s="44">
        <v>0</v>
      </c>
      <c r="Q51" s="36">
        <f t="shared" si="0"/>
        <v>0</v>
      </c>
      <c r="R51" s="38"/>
      <c r="S51" s="38"/>
    </row>
    <row r="52" spans="1:19" x14ac:dyDescent="0.2">
      <c r="A52" s="46">
        <v>45199</v>
      </c>
      <c r="B52" s="35" t="s">
        <v>58</v>
      </c>
      <c r="C52" s="42">
        <f>VLOOKUP(D52,'Holdings Manager'!$C$2:$O$100,13,FALSE)</f>
        <v>43</v>
      </c>
      <c r="D52" s="55">
        <v>2544346</v>
      </c>
      <c r="E52" s="55">
        <v>539439109</v>
      </c>
      <c r="F52" s="44">
        <f>VLOOKUP(D52,'Holdings Manager'!$C$2:$E$100,3,FALSE)</f>
        <v>375160</v>
      </c>
      <c r="G52" s="44">
        <f>VLOOKUP(D52,Sheet1!$C$2:$E$100,3,FALSE)</f>
        <v>375160</v>
      </c>
      <c r="H52" s="36">
        <f t="shared" si="1"/>
        <v>0</v>
      </c>
      <c r="I52" s="44">
        <f>VLOOKUP(D52,'Holdings Manager'!$C$2:$J$100,8,FALSE)</f>
        <v>2.13</v>
      </c>
      <c r="J52" s="44">
        <f>VLOOKUP(D52,Sheet1!$C$2:$J$100,8,FALSE)</f>
        <v>2.13</v>
      </c>
      <c r="K52" s="37">
        <f t="shared" si="2"/>
        <v>0</v>
      </c>
      <c r="L52" s="44">
        <f>VLOOKUP(D52,'Holdings Manager'!$C$2:$H$100,6,FALSE)</f>
        <v>799090.8</v>
      </c>
      <c r="M52" s="44">
        <f>VLOOKUP(D52,Sheet1!$C$2:$H$100,6,FALSE)</f>
        <v>799090.8</v>
      </c>
      <c r="N52" s="37">
        <f t="shared" si="3"/>
        <v>0</v>
      </c>
      <c r="O52" s="44">
        <f>IFERROR(SUMIF('Accruals Manager'!$B$2:$B$60,D52,'Accruals Manager'!$C$2:$C$60),0)</f>
        <v>0</v>
      </c>
      <c r="P52" s="44">
        <v>0</v>
      </c>
      <c r="Q52" s="36">
        <f t="shared" si="0"/>
        <v>0</v>
      </c>
      <c r="R52" s="38"/>
      <c r="S52" s="38"/>
    </row>
    <row r="53" spans="1:19" x14ac:dyDescent="0.2">
      <c r="A53" s="46">
        <v>45199</v>
      </c>
      <c r="B53" s="35" t="s">
        <v>58</v>
      </c>
      <c r="C53" s="42">
        <f>VLOOKUP(D53,'Holdings Manager'!$C$2:$O$100,13,FALSE)</f>
        <v>43</v>
      </c>
      <c r="D53" s="55">
        <v>2430025</v>
      </c>
      <c r="E53" s="55">
        <v>861012102</v>
      </c>
      <c r="F53" s="44">
        <f>VLOOKUP(D53,'Holdings Manager'!$C$2:$E$100,3,FALSE)</f>
        <v>39704</v>
      </c>
      <c r="G53" s="44">
        <f>VLOOKUP(D53,Sheet1!$C$2:$E$100,3,FALSE)</f>
        <v>39704</v>
      </c>
      <c r="H53" s="36">
        <f t="shared" si="1"/>
        <v>0</v>
      </c>
      <c r="I53" s="44">
        <f>VLOOKUP(D53,'Holdings Manager'!$C$2:$J$100,8,FALSE)</f>
        <v>43.16</v>
      </c>
      <c r="J53" s="44">
        <f>VLOOKUP(D53,Sheet1!$C$2:$J$100,8,FALSE)</f>
        <v>43.16</v>
      </c>
      <c r="K53" s="37">
        <f t="shared" si="2"/>
        <v>0</v>
      </c>
      <c r="L53" s="44">
        <f>VLOOKUP(D53,'Holdings Manager'!$C$2:$H$100,6,FALSE)</f>
        <v>1713624.64</v>
      </c>
      <c r="M53" s="44">
        <f>VLOOKUP(D53,Sheet1!$C$2:$H$100,6,FALSE)</f>
        <v>1713624.64</v>
      </c>
      <c r="N53" s="37">
        <f t="shared" si="3"/>
        <v>0</v>
      </c>
      <c r="O53" s="44">
        <f>IFERROR(SUMIF('Accruals Manager'!$B$2:$B$60,D53,'Accruals Manager'!$C$2:$C$60),0)</f>
        <v>0</v>
      </c>
      <c r="P53" s="44">
        <v>0</v>
      </c>
      <c r="Q53" s="36">
        <f t="shared" si="0"/>
        <v>0</v>
      </c>
      <c r="R53" s="38"/>
      <c r="S53" s="38"/>
    </row>
    <row r="54" spans="1:19" x14ac:dyDescent="0.2">
      <c r="A54" s="46">
        <v>45199</v>
      </c>
      <c r="B54" s="35" t="s">
        <v>58</v>
      </c>
      <c r="C54" s="42">
        <f>VLOOKUP(D54,'Holdings Manager'!$C$2:$O$100,13,FALSE)</f>
        <v>43</v>
      </c>
      <c r="D54" s="55">
        <v>2402444</v>
      </c>
      <c r="E54" s="55">
        <v>686330101</v>
      </c>
      <c r="F54" s="44">
        <f>VLOOKUP(D54,'Holdings Manager'!$C$2:$E$100,3,FALSE)</f>
        <v>24836</v>
      </c>
      <c r="G54" s="44">
        <f>VLOOKUP(D54,Sheet1!$C$2:$E$100,3,FALSE)</f>
        <v>24836</v>
      </c>
      <c r="H54" s="36">
        <f t="shared" si="1"/>
        <v>0</v>
      </c>
      <c r="I54" s="44">
        <f>VLOOKUP(D54,'Holdings Manager'!$C$2:$J$100,8,FALSE)</f>
        <v>93.88</v>
      </c>
      <c r="J54" s="44">
        <f>VLOOKUP(D54,Sheet1!$C$2:$J$100,8,FALSE)</f>
        <v>93.88</v>
      </c>
      <c r="K54" s="37">
        <f t="shared" si="2"/>
        <v>0</v>
      </c>
      <c r="L54" s="44">
        <f>VLOOKUP(D54,'Holdings Manager'!$C$2:$H$100,6,FALSE)</f>
        <v>2331603.6800000002</v>
      </c>
      <c r="M54" s="44">
        <f>VLOOKUP(D54,Sheet1!$C$2:$H$100,6,FALSE)</f>
        <v>2331603.6800000002</v>
      </c>
      <c r="N54" s="37">
        <f t="shared" si="3"/>
        <v>0</v>
      </c>
      <c r="O54" s="44">
        <f>IFERROR(SUMIF('Accruals Manager'!$B$2:$B$60,D54,'Accruals Manager'!$C$2:$C$60),0)</f>
        <v>0</v>
      </c>
      <c r="P54" s="44">
        <v>0</v>
      </c>
      <c r="Q54" s="36">
        <f t="shared" si="0"/>
        <v>0</v>
      </c>
      <c r="R54" s="38"/>
      <c r="S54" s="38"/>
    </row>
    <row r="55" spans="1:19" x14ac:dyDescent="0.2">
      <c r="A55" s="46">
        <v>45199</v>
      </c>
      <c r="B55" s="35" t="s">
        <v>58</v>
      </c>
      <c r="C55" s="42">
        <f>VLOOKUP(D55,'Holdings Manager'!$C$2:$O$100,13,FALSE)</f>
        <v>41</v>
      </c>
      <c r="D55" s="55">
        <v>2311614</v>
      </c>
      <c r="E55" s="55" t="s">
        <v>244</v>
      </c>
      <c r="F55" s="44">
        <f>VLOOKUP(D55,'Holdings Manager'!$C$2:$E$100,3,FALSE)</f>
        <v>11574</v>
      </c>
      <c r="G55" s="44">
        <f>VLOOKUP(D55,Sheet1!$C$2:$E$100,3,FALSE)</f>
        <v>11574</v>
      </c>
      <c r="H55" s="36">
        <f t="shared" si="1"/>
        <v>0</v>
      </c>
      <c r="I55" s="44">
        <f>VLOOKUP(D55,'Holdings Manager'!$C$2:$J$100,8,FALSE)</f>
        <v>197.98</v>
      </c>
      <c r="J55" s="44">
        <f>VLOOKUP(D55,Sheet1!$C$2:$J$100,8,FALSE)</f>
        <v>197.98</v>
      </c>
      <c r="K55" s="37">
        <f t="shared" si="2"/>
        <v>0</v>
      </c>
      <c r="L55" s="44">
        <f>VLOOKUP(D55,'Holdings Manager'!$C$2:$H$100,6,FALSE)</f>
        <v>2291420.52</v>
      </c>
      <c r="M55" s="44">
        <f>VLOOKUP(D55,Sheet1!$C$2:$H$100,6,FALSE)</f>
        <v>2291420.52</v>
      </c>
      <c r="N55" s="37">
        <f t="shared" si="3"/>
        <v>0</v>
      </c>
      <c r="O55" s="44">
        <f>IFERROR(SUMIF('Accruals Manager'!$B$2:$B$60,D55,'Accruals Manager'!$C$2:$C$60),0)</f>
        <v>0</v>
      </c>
      <c r="P55" s="44">
        <v>0</v>
      </c>
      <c r="Q55" s="36">
        <f t="shared" si="0"/>
        <v>0</v>
      </c>
      <c r="R55" s="38"/>
      <c r="S55" s="38"/>
    </row>
    <row r="56" spans="1:19" x14ac:dyDescent="0.2">
      <c r="A56" s="46">
        <v>45199</v>
      </c>
      <c r="B56" s="35" t="s">
        <v>58</v>
      </c>
      <c r="C56" s="42">
        <f>VLOOKUP(D56,'Holdings Manager'!$C$2:$O$100,13,FALSE)</f>
        <v>41</v>
      </c>
      <c r="D56" s="55">
        <v>2181334</v>
      </c>
      <c r="E56" s="55" t="s">
        <v>241</v>
      </c>
      <c r="F56" s="44">
        <f>VLOOKUP(D56,'Holdings Manager'!$C$2:$E$100,3,FALSE)</f>
        <v>11400</v>
      </c>
      <c r="G56" s="44">
        <f>VLOOKUP(D56,Sheet1!$C$2:$E$100,3,FALSE)</f>
        <v>11400</v>
      </c>
      <c r="H56" s="36">
        <f t="shared" si="1"/>
        <v>0</v>
      </c>
      <c r="I56" s="44">
        <f>VLOOKUP(D56,'Holdings Manager'!$C$2:$J$100,8,FALSE)</f>
        <v>133.28</v>
      </c>
      <c r="J56" s="44">
        <f>VLOOKUP(D56,Sheet1!$C$2:$J$100,8,FALSE)</f>
        <v>133.28</v>
      </c>
      <c r="K56" s="37">
        <f t="shared" si="2"/>
        <v>0</v>
      </c>
      <c r="L56" s="44">
        <f>VLOOKUP(D56,'Holdings Manager'!$C$2:$H$100,6,FALSE)</f>
        <v>1519392</v>
      </c>
      <c r="M56" s="44">
        <f>VLOOKUP(D56,Sheet1!$C$2:$H$100,6,FALSE)</f>
        <v>1519392</v>
      </c>
      <c r="N56" s="37">
        <f t="shared" si="3"/>
        <v>0</v>
      </c>
      <c r="O56" s="44">
        <f>IFERROR(SUMIF('Accruals Manager'!$B$2:$B$60,D56,'Accruals Manager'!$C$2:$C$60),0)</f>
        <v>0</v>
      </c>
      <c r="P56" s="44">
        <v>0</v>
      </c>
      <c r="Q56" s="36">
        <f t="shared" si="0"/>
        <v>0</v>
      </c>
      <c r="R56" s="38"/>
      <c r="S56" s="38"/>
    </row>
    <row r="57" spans="1:19" x14ac:dyDescent="0.2">
      <c r="A57" s="46">
        <v>45199</v>
      </c>
      <c r="B57" s="35" t="s">
        <v>58</v>
      </c>
      <c r="C57" s="42">
        <f>VLOOKUP(D57,'Holdings Manager'!$C$2:$O$100,13,FALSE)</f>
        <v>43</v>
      </c>
      <c r="D57" s="55">
        <v>2165747</v>
      </c>
      <c r="E57" s="55">
        <v>502441306</v>
      </c>
      <c r="F57" s="44">
        <f>VLOOKUP(D57,'Holdings Manager'!$C$2:$E$100,3,FALSE)</f>
        <v>1700</v>
      </c>
      <c r="G57" s="44">
        <f>VLOOKUP(D57,Sheet1!$C$2:$E$100,3,FALSE)</f>
        <v>1700</v>
      </c>
      <c r="H57" s="36">
        <f t="shared" si="1"/>
        <v>0</v>
      </c>
      <c r="I57" s="44">
        <f>VLOOKUP(D57,'Holdings Manager'!$C$2:$J$100,8,FALSE)</f>
        <v>151.11000000000001</v>
      </c>
      <c r="J57" s="44">
        <f>VLOOKUP(D57,Sheet1!$C$2:$J$100,8,FALSE)</f>
        <v>151.11000000000001</v>
      </c>
      <c r="K57" s="37">
        <f t="shared" si="2"/>
        <v>0</v>
      </c>
      <c r="L57" s="44">
        <f>VLOOKUP(D57,'Holdings Manager'!$C$2:$H$100,6,FALSE)</f>
        <v>256887</v>
      </c>
      <c r="M57" s="44">
        <f>VLOOKUP(D57,Sheet1!$C$2:$H$100,6,FALSE)</f>
        <v>256887</v>
      </c>
      <c r="N57" s="37">
        <f t="shared" si="3"/>
        <v>0</v>
      </c>
      <c r="O57" s="44">
        <f>IFERROR(SUMIF('Accruals Manager'!$B$2:$B$60,D57,'Accruals Manager'!$C$2:$C$60),0)</f>
        <v>0</v>
      </c>
      <c r="P57" s="44">
        <v>0</v>
      </c>
      <c r="Q57" s="36">
        <f t="shared" si="0"/>
        <v>0</v>
      </c>
      <c r="R57" s="38"/>
      <c r="S57" s="38"/>
    </row>
    <row r="58" spans="1:19" x14ac:dyDescent="0.2">
      <c r="A58" s="46">
        <v>45199</v>
      </c>
      <c r="B58" s="35" t="s">
        <v>58</v>
      </c>
      <c r="C58" s="42">
        <f>VLOOKUP(D58,'Holdings Manager'!$C$2:$O$100,13,FALSE)</f>
        <v>41</v>
      </c>
      <c r="D58" s="55">
        <v>2125097</v>
      </c>
      <c r="E58" s="55">
        <v>124765108</v>
      </c>
      <c r="F58" s="44">
        <f>VLOOKUP(D58,'Holdings Manager'!$C$2:$E$100,3,FALSE)</f>
        <v>51216</v>
      </c>
      <c r="G58" s="44">
        <f>VLOOKUP(D58,Sheet1!$C$2:$E$100,3,FALSE)</f>
        <v>51216</v>
      </c>
      <c r="H58" s="36">
        <f t="shared" si="1"/>
        <v>0</v>
      </c>
      <c r="I58" s="44">
        <f>VLOOKUP(D58,'Holdings Manager'!$C$2:$J$100,8,FALSE)</f>
        <v>23.35</v>
      </c>
      <c r="J58" s="44">
        <f>VLOOKUP(D58,Sheet1!$C$2:$J$100,8,FALSE)</f>
        <v>23.35</v>
      </c>
      <c r="K58" s="37">
        <f t="shared" si="2"/>
        <v>0</v>
      </c>
      <c r="L58" s="44">
        <f>VLOOKUP(D58,'Holdings Manager'!$C$2:$H$100,6,FALSE)</f>
        <v>1195893.6000000001</v>
      </c>
      <c r="M58" s="44">
        <f>VLOOKUP(D58,Sheet1!$C$2:$H$100,6,FALSE)</f>
        <v>1195893.6000000001</v>
      </c>
      <c r="N58" s="37">
        <f t="shared" si="3"/>
        <v>0</v>
      </c>
      <c r="O58" s="44">
        <f>IFERROR(SUMIF('Accruals Manager'!$B$2:$B$60,D58,'Accruals Manager'!$C$2:$C$60),0)</f>
        <v>0</v>
      </c>
      <c r="P58" s="44">
        <v>0</v>
      </c>
      <c r="Q58" s="36">
        <f t="shared" si="0"/>
        <v>0</v>
      </c>
      <c r="R58" s="38"/>
      <c r="S58" s="38"/>
    </row>
    <row r="59" spans="1:19" x14ac:dyDescent="0.2">
      <c r="A59" s="46">
        <v>45199</v>
      </c>
      <c r="B59" s="35" t="s">
        <v>58</v>
      </c>
      <c r="C59" s="42">
        <f>VLOOKUP(D59,'Holdings Manager'!$C$2:$O$100,13,FALSE)</f>
        <v>43</v>
      </c>
      <c r="D59" s="55">
        <v>2031730</v>
      </c>
      <c r="E59" s="55">
        <v>294821608</v>
      </c>
      <c r="F59" s="44">
        <f>VLOOKUP(D59,'Holdings Manager'!$C$2:$E$100,3,FALSE)</f>
        <v>195315</v>
      </c>
      <c r="G59" s="44">
        <f>VLOOKUP(D59,Sheet1!$C$2:$E$100,3,FALSE)</f>
        <v>195315</v>
      </c>
      <c r="H59" s="36">
        <f t="shared" si="1"/>
        <v>0</v>
      </c>
      <c r="I59" s="44">
        <f>VLOOKUP(D59,'Holdings Manager'!$C$2:$J$100,8,FALSE)</f>
        <v>4.8600000000000003</v>
      </c>
      <c r="J59" s="44">
        <f>VLOOKUP(D59,Sheet1!$C$2:$J$100,8,FALSE)</f>
        <v>4.8600000000000003</v>
      </c>
      <c r="K59" s="37">
        <f t="shared" si="2"/>
        <v>0</v>
      </c>
      <c r="L59" s="44">
        <f>VLOOKUP(D59,'Holdings Manager'!$C$2:$H$100,6,FALSE)</f>
        <v>949230.9</v>
      </c>
      <c r="M59" s="44">
        <f>VLOOKUP(D59,Sheet1!$C$2:$H$100,6,FALSE)</f>
        <v>949230.9</v>
      </c>
      <c r="N59" s="37">
        <f t="shared" si="3"/>
        <v>0</v>
      </c>
      <c r="O59" s="44">
        <f>IFERROR(SUMIF('Accruals Manager'!$B$2:$B$60,D59,'Accruals Manager'!$C$2:$C$60),0)</f>
        <v>27874.44</v>
      </c>
      <c r="P59" s="44">
        <v>27874.44</v>
      </c>
      <c r="Q59" s="36">
        <f t="shared" si="0"/>
        <v>0</v>
      </c>
      <c r="R59" s="38"/>
      <c r="S59" s="38"/>
    </row>
    <row r="60" spans="1:19" x14ac:dyDescent="0.2">
      <c r="A60" s="46">
        <v>45199</v>
      </c>
      <c r="B60" s="35" t="s">
        <v>58</v>
      </c>
      <c r="C60" s="42" t="str">
        <f>VLOOKUP(D60,'Holdings Manager'!$C$2:$O$100,13,FALSE)</f>
        <v>SF</v>
      </c>
      <c r="D60" s="55" t="s">
        <v>320</v>
      </c>
      <c r="E60" s="55" t="s">
        <v>320</v>
      </c>
      <c r="F60" s="44"/>
      <c r="G60" s="44"/>
      <c r="H60" s="36">
        <f t="shared" si="1"/>
        <v>0</v>
      </c>
      <c r="I60" s="44">
        <f>VLOOKUP(D60,'Holdings Manager'!$C$2:$J$100,8,FALSE)</f>
        <v>100</v>
      </c>
      <c r="J60" s="44">
        <f>I60</f>
        <v>100</v>
      </c>
      <c r="K60" s="37">
        <f t="shared" si="2"/>
        <v>0</v>
      </c>
      <c r="L60" s="44">
        <f>VLOOKUP(D60,'Holdings Manager'!$C$2:$H$100,6,FALSE)</f>
        <v>1041456.74</v>
      </c>
      <c r="M60" s="44">
        <f>VLOOKUP(D60,Sheet1!$C$2:$H$100,6,FALSE)</f>
        <v>1041456.75</v>
      </c>
      <c r="N60" s="37">
        <f t="shared" si="3"/>
        <v>-1.0000000009313226E-2</v>
      </c>
      <c r="O60" s="44">
        <f>IFERROR(SUMIF('Accruals Manager'!$B$2:$B$60,D60,'Accruals Manager'!$C$2:$C$60),0)</f>
        <v>6155.89</v>
      </c>
      <c r="P60" s="44">
        <v>6155.89</v>
      </c>
      <c r="Q60" s="36">
        <f t="shared" si="0"/>
        <v>0</v>
      </c>
      <c r="R60" s="38"/>
      <c r="S60" s="38"/>
    </row>
    <row r="61" spans="1:19" x14ac:dyDescent="0.2">
      <c r="A61" s="46">
        <v>45199</v>
      </c>
      <c r="B61" s="35" t="s">
        <v>58</v>
      </c>
      <c r="C61" s="42" t="str">
        <f>VLOOKUP(D61,'Holdings Manager'!$C$2:$O$100,13,FALSE)</f>
        <v>FC</v>
      </c>
      <c r="D61" s="55" t="s">
        <v>413</v>
      </c>
      <c r="E61" s="55" t="s">
        <v>413</v>
      </c>
      <c r="F61" s="44"/>
      <c r="G61" s="44"/>
      <c r="H61" s="36">
        <f t="shared" si="1"/>
        <v>0</v>
      </c>
      <c r="I61" s="44">
        <f>VLOOKUP(D61,'Holdings Manager'!$C$2:$J$100,8,FALSE)</f>
        <v>1</v>
      </c>
      <c r="J61" s="44">
        <f t="shared" ref="J61:J63" si="4">I61</f>
        <v>1</v>
      </c>
      <c r="K61" s="37">
        <f t="shared" si="2"/>
        <v>0</v>
      </c>
      <c r="L61" s="44">
        <f>VLOOKUP(D61,'Holdings Manager'!$C$2:$H$100,6,FALSE)</f>
        <v>-101.5</v>
      </c>
      <c r="M61" s="44">
        <f>VLOOKUP(D61,Sheet1!$C$2:$H$100,6,FALSE)</f>
        <v>-101.49</v>
      </c>
      <c r="N61" s="37">
        <f t="shared" si="3"/>
        <v>-1.0000000000005116E-2</v>
      </c>
      <c r="O61" s="44">
        <f>IFERROR(SUMIF('Accruals Manager'!$B$2:$B$60,D61,'Accruals Manager'!$C$2:$C$60),0)</f>
        <v>0</v>
      </c>
      <c r="P61" s="44">
        <v>0</v>
      </c>
      <c r="Q61" s="36">
        <f t="shared" si="0"/>
        <v>0</v>
      </c>
      <c r="R61" s="38"/>
      <c r="S61" s="38"/>
    </row>
    <row r="62" spans="1:19" x14ac:dyDescent="0.2">
      <c r="A62" s="46">
        <v>45199</v>
      </c>
      <c r="B62" s="35" t="s">
        <v>58</v>
      </c>
      <c r="C62" s="42" t="str">
        <f>VLOOKUP(D62,'Holdings Manager'!$C$2:$O$100,13,FALSE)</f>
        <v>FC</v>
      </c>
      <c r="D62" s="55" t="s">
        <v>326</v>
      </c>
      <c r="E62" s="55" t="s">
        <v>326</v>
      </c>
      <c r="F62" s="44"/>
      <c r="G62" s="44"/>
      <c r="H62" s="36">
        <f t="shared" si="1"/>
        <v>0</v>
      </c>
      <c r="I62" s="44">
        <f>VLOOKUP(D62,'Holdings Manager'!$C$2:$J$100,8,FALSE)</f>
        <v>1</v>
      </c>
      <c r="J62" s="44">
        <f t="shared" si="4"/>
        <v>1</v>
      </c>
      <c r="K62" s="37">
        <f t="shared" si="2"/>
        <v>0</v>
      </c>
      <c r="L62" s="44">
        <f>VLOOKUP(D62,'Holdings Manager'!$C$2:$H$100,6,FALSE)</f>
        <v>0.01</v>
      </c>
      <c r="M62" s="44">
        <v>0</v>
      </c>
      <c r="N62" s="37">
        <f t="shared" si="3"/>
        <v>0.01</v>
      </c>
      <c r="O62" s="44">
        <f>IFERROR(SUMIF('Accruals Manager'!$B$2:$B$60,D62,'Accruals Manager'!$C$2:$C$60),0)</f>
        <v>0</v>
      </c>
      <c r="P62" s="44">
        <v>0</v>
      </c>
      <c r="Q62" s="36">
        <f t="shared" si="0"/>
        <v>0</v>
      </c>
      <c r="R62" s="38"/>
      <c r="S62" s="38"/>
    </row>
    <row r="63" spans="1:19" x14ac:dyDescent="0.2">
      <c r="A63" s="46">
        <v>45199</v>
      </c>
      <c r="B63" s="35" t="s">
        <v>58</v>
      </c>
      <c r="C63" s="42" t="str">
        <f>VLOOKUP(D63,'Holdings Manager'!$C$2:$O$100,13,FALSE)</f>
        <v>FC</v>
      </c>
      <c r="D63" s="55" t="s">
        <v>416</v>
      </c>
      <c r="E63" s="55" t="s">
        <v>416</v>
      </c>
      <c r="F63" s="44"/>
      <c r="G63" s="44"/>
      <c r="H63" s="36">
        <f t="shared" si="1"/>
        <v>0</v>
      </c>
      <c r="I63" s="44">
        <f>VLOOKUP(D63,'Holdings Manager'!$C$2:$J$100,8,FALSE)</f>
        <v>1</v>
      </c>
      <c r="J63" s="44">
        <f t="shared" si="4"/>
        <v>1</v>
      </c>
      <c r="K63" s="37">
        <f t="shared" si="2"/>
        <v>0</v>
      </c>
      <c r="L63" s="44">
        <f>VLOOKUP(D63,'Holdings Manager'!$C$2:$H$100,6,FALSE)</f>
        <v>7902.51</v>
      </c>
      <c r="M63" s="44">
        <f>VLOOKUP(D63,Sheet1!$C$2:$H$100,6,FALSE)</f>
        <v>7896.76</v>
      </c>
      <c r="N63" s="37">
        <f t="shared" si="3"/>
        <v>5.75</v>
      </c>
      <c r="O63" s="44">
        <f>IFERROR(SUMIF('Accruals Manager'!$B$2:$B$60,D63,'Accruals Manager'!$C$2:$C$60),0)</f>
        <v>0</v>
      </c>
      <c r="P63" s="44">
        <v>0</v>
      </c>
      <c r="Q63" s="36">
        <f t="shared" si="0"/>
        <v>0</v>
      </c>
      <c r="R63" s="38"/>
      <c r="S63" s="38"/>
    </row>
    <row r="64" spans="1:19" x14ac:dyDescent="0.2">
      <c r="A64" s="46"/>
      <c r="B64" s="35"/>
      <c r="C64" s="42"/>
      <c r="D64" s="55"/>
      <c r="E64" s="55"/>
      <c r="F64" s="44"/>
      <c r="G64" s="44"/>
      <c r="H64" s="36"/>
      <c r="I64" s="44"/>
      <c r="J64" s="44"/>
      <c r="K64" s="37"/>
      <c r="L64" s="44"/>
      <c r="M64" s="44"/>
      <c r="N64" s="37"/>
      <c r="O64" s="44"/>
      <c r="P64" s="44"/>
      <c r="Q64" s="36"/>
      <c r="R64" s="38"/>
      <c r="S64" s="38"/>
    </row>
    <row r="65" spans="1:19" x14ac:dyDescent="0.2">
      <c r="A65" s="46"/>
      <c r="B65" s="35"/>
      <c r="C65" s="42"/>
      <c r="D65" s="55"/>
      <c r="E65" s="55"/>
      <c r="F65" s="44"/>
      <c r="G65" s="44"/>
      <c r="H65" s="36"/>
      <c r="I65" s="44"/>
      <c r="J65" s="44"/>
      <c r="K65" s="37"/>
      <c r="L65" s="44"/>
      <c r="M65" s="44"/>
      <c r="N65" s="37"/>
      <c r="O65" s="44"/>
      <c r="P65" s="44"/>
      <c r="Q65" s="36"/>
      <c r="R65" s="38"/>
      <c r="S65" s="38"/>
    </row>
    <row r="66" spans="1:19" ht="12.75" customHeight="1" x14ac:dyDescent="0.25">
      <c r="A66" s="46"/>
      <c r="B66" s="35"/>
      <c r="C66" s="42"/>
      <c r="D66" s="55"/>
      <c r="E66" s="55"/>
      <c r="F66" s="48"/>
      <c r="G66" s="48"/>
      <c r="H66" s="36"/>
      <c r="I66" s="44"/>
      <c r="J66" s="44"/>
      <c r="K66" s="37"/>
      <c r="L66" s="44"/>
      <c r="M66" s="44"/>
      <c r="N66" s="37"/>
      <c r="O66" s="44"/>
      <c r="P66" s="44"/>
      <c r="Q66" s="36"/>
      <c r="R66" s="38"/>
      <c r="S66" s="38"/>
    </row>
    <row r="67" spans="1:19" ht="12.75" customHeight="1" x14ac:dyDescent="0.25">
      <c r="A67" s="46"/>
      <c r="B67" s="35"/>
      <c r="C67" s="42"/>
      <c r="D67" s="55"/>
      <c r="E67" s="55"/>
      <c r="F67" s="48"/>
      <c r="G67" s="48"/>
      <c r="H67" s="36"/>
      <c r="I67" s="44"/>
      <c r="J67" s="44"/>
      <c r="K67" s="37"/>
      <c r="L67" s="44"/>
      <c r="M67" s="44"/>
      <c r="N67" s="37"/>
      <c r="O67" s="44"/>
      <c r="P67" s="44"/>
      <c r="Q67" s="36"/>
      <c r="R67" s="38"/>
      <c r="S67" s="38"/>
    </row>
    <row r="68" spans="1:19" ht="12.75" customHeight="1" x14ac:dyDescent="0.25">
      <c r="A68" s="46"/>
      <c r="B68" s="35"/>
      <c r="C68" s="42"/>
      <c r="D68" s="55"/>
      <c r="E68" s="55"/>
      <c r="F68" s="48"/>
      <c r="G68" s="48"/>
      <c r="H68" s="36"/>
      <c r="I68" s="44"/>
      <c r="J68" s="44"/>
      <c r="K68" s="37"/>
      <c r="L68" s="44"/>
      <c r="M68" s="44"/>
      <c r="N68" s="37"/>
      <c r="O68" s="44"/>
      <c r="P68" s="44"/>
      <c r="Q68" s="36"/>
      <c r="R68" s="38"/>
      <c r="S68" s="38"/>
    </row>
    <row r="69" spans="1:19" ht="12.75" customHeight="1" x14ac:dyDescent="0.25">
      <c r="A69" s="46"/>
      <c r="B69" s="35"/>
      <c r="C69" s="42"/>
      <c r="D69" s="55"/>
      <c r="E69" s="55"/>
      <c r="F69" s="48"/>
      <c r="G69" s="48"/>
      <c r="H69" s="36"/>
      <c r="I69" s="44"/>
      <c r="J69" s="44"/>
      <c r="K69" s="37"/>
      <c r="L69" s="44"/>
      <c r="M69" s="44"/>
      <c r="N69" s="37"/>
      <c r="O69" s="44"/>
      <c r="P69" s="44"/>
      <c r="Q69" s="36"/>
      <c r="R69" s="38"/>
      <c r="S69" s="38"/>
    </row>
    <row r="70" spans="1:19" ht="12.75" customHeight="1" x14ac:dyDescent="0.25">
      <c r="A70" s="46"/>
      <c r="B70" s="35"/>
      <c r="C70" s="42"/>
      <c r="D70" s="55"/>
      <c r="E70" s="55"/>
      <c r="F70" s="48"/>
      <c r="G70" s="48"/>
      <c r="H70" s="36"/>
      <c r="I70" s="44"/>
      <c r="J70" s="44"/>
      <c r="K70" s="37"/>
      <c r="L70" s="44"/>
      <c r="M70" s="44"/>
      <c r="N70" s="37"/>
      <c r="O70" s="44"/>
      <c r="P70" s="44"/>
      <c r="Q70" s="36"/>
      <c r="R70" s="38"/>
      <c r="S70" s="38"/>
    </row>
    <row r="71" spans="1:19" ht="12.75" customHeight="1" x14ac:dyDescent="0.25">
      <c r="A71" s="46"/>
      <c r="B71" s="35"/>
      <c r="C71" s="42"/>
      <c r="D71" s="55"/>
      <c r="E71" s="55"/>
      <c r="F71" s="48"/>
      <c r="G71" s="48"/>
      <c r="H71" s="36"/>
      <c r="I71" s="44"/>
      <c r="J71" s="44"/>
      <c r="K71" s="37"/>
      <c r="L71" s="44"/>
      <c r="M71" s="44"/>
      <c r="N71" s="37"/>
      <c r="O71" s="44"/>
      <c r="P71" s="44"/>
      <c r="Q71" s="36"/>
      <c r="R71" s="38"/>
      <c r="S71" s="38"/>
    </row>
    <row r="72" spans="1:19" ht="12.75" customHeight="1" x14ac:dyDescent="0.25">
      <c r="A72" s="46"/>
      <c r="B72" s="35"/>
      <c r="C72" s="42"/>
      <c r="D72" s="55"/>
      <c r="E72" s="55"/>
      <c r="F72" s="48"/>
      <c r="G72" s="48"/>
      <c r="H72" s="36"/>
      <c r="I72" s="44"/>
      <c r="J72" s="44"/>
      <c r="K72" s="37"/>
      <c r="L72" s="44"/>
      <c r="M72" s="44"/>
      <c r="N72" s="37"/>
      <c r="O72" s="44"/>
      <c r="P72" s="44"/>
      <c r="Q72" s="36"/>
      <c r="R72" s="38"/>
      <c r="S72" s="38"/>
    </row>
    <row r="73" spans="1:19" ht="12.75" customHeight="1" x14ac:dyDescent="0.25">
      <c r="A73" s="46"/>
      <c r="B73" s="35"/>
      <c r="C73" s="42"/>
      <c r="D73" s="55"/>
      <c r="E73" s="55"/>
      <c r="F73" s="48"/>
      <c r="G73" s="48"/>
      <c r="H73" s="36"/>
      <c r="I73" s="44"/>
      <c r="J73" s="44"/>
      <c r="K73" s="37"/>
      <c r="L73" s="44"/>
      <c r="M73" s="44"/>
      <c r="N73" s="37"/>
      <c r="O73" s="44"/>
      <c r="P73" s="44"/>
      <c r="Q73" s="36"/>
      <c r="R73" s="38"/>
      <c r="S73" s="38"/>
    </row>
    <row r="74" spans="1:19" ht="12.75" customHeight="1" x14ac:dyDescent="0.25">
      <c r="A74" s="46"/>
      <c r="B74" s="35"/>
      <c r="C74" s="42"/>
      <c r="D74" s="55"/>
      <c r="E74" s="55"/>
      <c r="F74" s="48"/>
      <c r="G74" s="48"/>
      <c r="H74" s="36"/>
      <c r="I74" s="44"/>
      <c r="J74" s="44"/>
      <c r="K74" s="37"/>
      <c r="L74" s="44"/>
      <c r="M74" s="44"/>
      <c r="N74" s="37"/>
      <c r="O74" s="44"/>
      <c r="P74" s="44"/>
      <c r="Q74" s="36"/>
      <c r="R74" s="38"/>
      <c r="S74" s="38"/>
    </row>
    <row r="75" spans="1:19" ht="12.75" customHeight="1" x14ac:dyDescent="0.25">
      <c r="A75" s="46"/>
      <c r="B75" s="35"/>
      <c r="C75" s="42"/>
      <c r="D75" s="55"/>
      <c r="E75" s="55"/>
      <c r="F75" s="48"/>
      <c r="G75" s="44"/>
      <c r="H75" s="44"/>
      <c r="I75" s="44"/>
      <c r="J75" s="44"/>
      <c r="K75" s="37"/>
      <c r="L75" s="44"/>
      <c r="M75" s="44"/>
      <c r="N75" s="37"/>
      <c r="O75" s="44"/>
      <c r="P75" s="44"/>
      <c r="Q75" s="36"/>
      <c r="R75" s="38"/>
      <c r="S75" s="38"/>
    </row>
    <row r="76" spans="1:19" ht="12.75" customHeight="1" x14ac:dyDescent="0.2">
      <c r="A76" s="46"/>
      <c r="B76" s="35"/>
      <c r="C76" s="42"/>
      <c r="D76" s="55"/>
      <c r="E76" s="55"/>
      <c r="F76" s="44"/>
      <c r="G76" s="44"/>
      <c r="H76" s="44"/>
      <c r="I76" s="44"/>
      <c r="J76" s="44"/>
      <c r="K76" s="37"/>
      <c r="L76" s="44"/>
      <c r="M76" s="44"/>
      <c r="N76" s="37"/>
      <c r="O76" s="44"/>
      <c r="P76" s="44"/>
      <c r="Q76" s="36"/>
      <c r="R76" s="38"/>
      <c r="S76" s="38"/>
    </row>
    <row r="77" spans="1:19" ht="12.75" customHeight="1" x14ac:dyDescent="0.2">
      <c r="A77" s="41"/>
      <c r="B77" s="35"/>
      <c r="C77" s="43"/>
      <c r="D77" s="55"/>
      <c r="E77" s="55"/>
      <c r="F77" s="44"/>
      <c r="G77" s="44"/>
      <c r="H77" s="36"/>
      <c r="I77" s="44"/>
      <c r="J77" s="44"/>
      <c r="K77" s="37"/>
      <c r="L77" s="44"/>
      <c r="M77" s="44"/>
      <c r="N77" s="37"/>
      <c r="O77" s="44"/>
      <c r="P77" s="44"/>
      <c r="Q77" s="36"/>
      <c r="R77" s="38"/>
      <c r="S77" s="38"/>
    </row>
    <row r="78" spans="1:19" ht="12.75" customHeight="1" x14ac:dyDescent="0.2">
      <c r="A78" s="41"/>
      <c r="B78" s="35"/>
      <c r="C78" s="43"/>
      <c r="D78" s="55"/>
      <c r="E78" s="55"/>
      <c r="F78" s="44"/>
      <c r="G78" s="44"/>
      <c r="H78" s="36"/>
      <c r="I78" s="44"/>
      <c r="J78" s="44"/>
      <c r="K78" s="37"/>
      <c r="L78" s="44"/>
      <c r="M78" s="44"/>
      <c r="N78" s="37"/>
      <c r="O78" s="44"/>
      <c r="P78" s="44"/>
      <c r="Q78" s="36"/>
      <c r="R78" s="38"/>
      <c r="S78" s="38"/>
    </row>
    <row r="79" spans="1:19" ht="12.75" customHeight="1" x14ac:dyDescent="0.2">
      <c r="A79" s="41"/>
      <c r="B79" s="35"/>
      <c r="C79" s="43"/>
      <c r="D79" s="55"/>
      <c r="E79" s="55"/>
      <c r="F79" s="44"/>
      <c r="G79" s="44"/>
      <c r="H79" s="36"/>
      <c r="I79" s="44"/>
      <c r="J79" s="44"/>
      <c r="K79" s="37"/>
      <c r="L79" s="44"/>
      <c r="M79" s="44"/>
      <c r="N79" s="37"/>
      <c r="O79" s="44"/>
      <c r="P79" s="44"/>
      <c r="Q79" s="36"/>
      <c r="R79" s="38"/>
      <c r="S79" s="38"/>
    </row>
    <row r="80" spans="1:19" ht="12.75" customHeight="1" x14ac:dyDescent="0.2">
      <c r="A80" s="41"/>
      <c r="B80" s="35"/>
      <c r="C80" s="43"/>
      <c r="D80" s="55"/>
      <c r="E80" s="55"/>
      <c r="F80" s="44"/>
      <c r="G80" s="44"/>
      <c r="H80" s="36"/>
      <c r="I80" s="44"/>
      <c r="J80" s="44"/>
      <c r="K80" s="37"/>
      <c r="L80" s="43"/>
      <c r="M80" s="45"/>
      <c r="N80" s="37"/>
      <c r="O80" s="44"/>
      <c r="P80" s="44"/>
      <c r="Q80" s="36"/>
      <c r="R80" s="38"/>
      <c r="S80" s="38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3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3"/>
      <c r="G96" s="53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3"/>
      <c r="G97" s="53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3"/>
      <c r="G98" s="53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7"/>
      <c r="G100" s="47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3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3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3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3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3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3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3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3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13:F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52"/>
  <sheetViews>
    <sheetView workbookViewId="0"/>
  </sheetViews>
  <sheetFormatPr defaultRowHeight="12.75" x14ac:dyDescent="0.2"/>
  <cols>
    <col min="3" max="3" width="11.7109375" style="54" customWidth="1"/>
    <col min="4" max="4" width="12.28515625" style="54" customWidth="1"/>
    <col min="8" max="8" width="18.28515625" customWidth="1"/>
    <col min="11" max="11" width="12.28515625" customWidth="1"/>
    <col min="14" max="14" width="10.7109375" style="33" customWidth="1"/>
    <col min="15" max="15" width="9.140625" style="54"/>
  </cols>
  <sheetData>
    <row r="1" spans="1:15" x14ac:dyDescent="0.2">
      <c r="A1" t="s">
        <v>0</v>
      </c>
      <c r="B1" t="s">
        <v>79</v>
      </c>
      <c r="C1" s="54" t="s">
        <v>80</v>
      </c>
      <c r="D1" s="54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3" t="s">
        <v>91</v>
      </c>
      <c r="O1" s="54" t="s">
        <v>92</v>
      </c>
    </row>
    <row r="2" spans="1:15" x14ac:dyDescent="0.2">
      <c r="A2" t="s">
        <v>58</v>
      </c>
      <c r="B2" t="s">
        <v>401</v>
      </c>
      <c r="C2" s="54" t="s">
        <v>250</v>
      </c>
      <c r="D2" s="54" t="s">
        <v>249</v>
      </c>
      <c r="E2">
        <v>8615</v>
      </c>
      <c r="F2">
        <v>565767.42000000004</v>
      </c>
      <c r="G2">
        <v>295.54000000000002</v>
      </c>
      <c r="H2">
        <v>2546077.1</v>
      </c>
      <c r="I2" t="s">
        <v>326</v>
      </c>
      <c r="J2">
        <v>295.54000000000002</v>
      </c>
      <c r="K2">
        <v>2546077.1</v>
      </c>
      <c r="L2">
        <v>565767.42000000004</v>
      </c>
      <c r="M2" t="s">
        <v>326</v>
      </c>
      <c r="N2" s="33">
        <v>45199</v>
      </c>
      <c r="O2" s="54">
        <v>41</v>
      </c>
    </row>
    <row r="3" spans="1:15" x14ac:dyDescent="0.2">
      <c r="A3" t="s">
        <v>58</v>
      </c>
      <c r="B3" t="s">
        <v>402</v>
      </c>
      <c r="C3" s="54" t="s">
        <v>262</v>
      </c>
      <c r="D3" s="54">
        <v>589339209</v>
      </c>
      <c r="E3">
        <v>70155</v>
      </c>
      <c r="F3">
        <v>1715104.82</v>
      </c>
      <c r="G3">
        <v>33.35</v>
      </c>
      <c r="H3">
        <v>2339669.25</v>
      </c>
      <c r="I3" t="s">
        <v>326</v>
      </c>
      <c r="J3">
        <v>33.35</v>
      </c>
      <c r="K3">
        <v>2339669.25</v>
      </c>
      <c r="L3">
        <v>1715104.82</v>
      </c>
      <c r="M3" t="s">
        <v>326</v>
      </c>
      <c r="N3" s="33">
        <v>45199</v>
      </c>
      <c r="O3" s="54">
        <v>43</v>
      </c>
    </row>
    <row r="4" spans="1:15" x14ac:dyDescent="0.2">
      <c r="A4" t="s">
        <v>58</v>
      </c>
      <c r="B4" t="s">
        <v>403</v>
      </c>
      <c r="C4" s="54" t="s">
        <v>274</v>
      </c>
      <c r="D4" s="54" t="s">
        <v>273</v>
      </c>
      <c r="E4">
        <v>41665</v>
      </c>
      <c r="F4">
        <v>1073030.08</v>
      </c>
      <c r="G4">
        <v>54.57</v>
      </c>
      <c r="H4">
        <v>2273659.0499999998</v>
      </c>
      <c r="I4" t="s">
        <v>326</v>
      </c>
      <c r="J4">
        <v>54.57</v>
      </c>
      <c r="K4">
        <v>2273659.0499999998</v>
      </c>
      <c r="L4">
        <v>1073030.08</v>
      </c>
      <c r="M4" t="s">
        <v>326</v>
      </c>
      <c r="N4" s="33">
        <v>45199</v>
      </c>
      <c r="O4" s="54">
        <v>41</v>
      </c>
    </row>
    <row r="5" spans="1:15" x14ac:dyDescent="0.2">
      <c r="A5" t="s">
        <v>58</v>
      </c>
      <c r="B5" t="s">
        <v>404</v>
      </c>
      <c r="C5" s="54" t="s">
        <v>280</v>
      </c>
      <c r="D5" s="54" t="s">
        <v>279</v>
      </c>
      <c r="E5">
        <v>63945</v>
      </c>
      <c r="F5">
        <v>686455.49</v>
      </c>
      <c r="G5">
        <v>10.78</v>
      </c>
      <c r="H5">
        <v>689327.1</v>
      </c>
      <c r="I5" t="s">
        <v>326</v>
      </c>
      <c r="J5">
        <v>10.78</v>
      </c>
      <c r="K5">
        <v>689327.1</v>
      </c>
      <c r="L5">
        <v>686455.49</v>
      </c>
      <c r="M5" t="s">
        <v>326</v>
      </c>
      <c r="N5" s="33">
        <v>45199</v>
      </c>
      <c r="O5" s="54">
        <v>43</v>
      </c>
    </row>
    <row r="6" spans="1:15" x14ac:dyDescent="0.2">
      <c r="A6" t="s">
        <v>58</v>
      </c>
      <c r="B6" t="s">
        <v>405</v>
      </c>
      <c r="C6" s="54" t="s">
        <v>236</v>
      </c>
      <c r="D6" s="54" t="s">
        <v>235</v>
      </c>
      <c r="E6">
        <v>7387</v>
      </c>
      <c r="F6">
        <v>919211.19</v>
      </c>
      <c r="G6">
        <v>93.64</v>
      </c>
      <c r="H6">
        <v>691718.68</v>
      </c>
      <c r="I6" t="s">
        <v>326</v>
      </c>
      <c r="J6">
        <v>93.64</v>
      </c>
      <c r="K6">
        <v>691718.68</v>
      </c>
      <c r="L6">
        <v>919211.19</v>
      </c>
      <c r="M6" t="s">
        <v>326</v>
      </c>
      <c r="N6" s="33">
        <v>45199</v>
      </c>
      <c r="O6" s="54">
        <v>43</v>
      </c>
    </row>
    <row r="7" spans="1:15" x14ac:dyDescent="0.2">
      <c r="A7" t="s">
        <v>58</v>
      </c>
      <c r="B7" t="s">
        <v>406</v>
      </c>
      <c r="C7" s="54" t="s">
        <v>285</v>
      </c>
      <c r="D7" s="54" t="s">
        <v>284</v>
      </c>
      <c r="E7">
        <v>129480</v>
      </c>
      <c r="F7">
        <v>1702086.81</v>
      </c>
      <c r="G7">
        <v>24.65</v>
      </c>
      <c r="H7">
        <v>3191682</v>
      </c>
      <c r="I7" t="s">
        <v>326</v>
      </c>
      <c r="J7">
        <v>24.65</v>
      </c>
      <c r="K7">
        <v>3191682</v>
      </c>
      <c r="L7">
        <v>1702086.81</v>
      </c>
      <c r="M7" t="s">
        <v>326</v>
      </c>
      <c r="N7" s="33">
        <v>45199</v>
      </c>
      <c r="O7" s="54">
        <v>41</v>
      </c>
    </row>
    <row r="8" spans="1:15" x14ac:dyDescent="0.2">
      <c r="A8" t="s">
        <v>58</v>
      </c>
      <c r="B8" t="s">
        <v>407</v>
      </c>
      <c r="C8" s="54" t="s">
        <v>287</v>
      </c>
      <c r="D8" s="54" t="s">
        <v>408</v>
      </c>
      <c r="E8">
        <v>47290</v>
      </c>
      <c r="F8">
        <v>810540.58</v>
      </c>
      <c r="G8">
        <v>37.368583000000001</v>
      </c>
      <c r="H8">
        <v>1767160.27</v>
      </c>
      <c r="I8" t="s">
        <v>326</v>
      </c>
      <c r="J8">
        <v>35.295000000000002</v>
      </c>
      <c r="K8">
        <v>1669100.55</v>
      </c>
      <c r="L8">
        <v>727754.74</v>
      </c>
      <c r="M8" t="s">
        <v>332</v>
      </c>
      <c r="N8" s="33">
        <v>45199</v>
      </c>
      <c r="O8" s="54">
        <v>41</v>
      </c>
    </row>
    <row r="9" spans="1:15" x14ac:dyDescent="0.2">
      <c r="A9" t="s">
        <v>58</v>
      </c>
      <c r="B9" t="s">
        <v>409</v>
      </c>
      <c r="C9" s="54" t="s">
        <v>239</v>
      </c>
      <c r="D9" s="54" t="s">
        <v>238</v>
      </c>
      <c r="E9">
        <v>22948</v>
      </c>
      <c r="F9">
        <v>1135241.6100000001</v>
      </c>
      <c r="G9">
        <v>98.49</v>
      </c>
      <c r="H9">
        <v>2260148.52</v>
      </c>
      <c r="I9" t="s">
        <v>326</v>
      </c>
      <c r="J9">
        <v>98.49</v>
      </c>
      <c r="K9">
        <v>2260148.52</v>
      </c>
      <c r="L9">
        <v>1135241.6100000001</v>
      </c>
      <c r="M9" t="s">
        <v>326</v>
      </c>
      <c r="N9" s="33">
        <v>45199</v>
      </c>
      <c r="O9" s="54">
        <v>41</v>
      </c>
    </row>
    <row r="10" spans="1:15" x14ac:dyDescent="0.2">
      <c r="A10" t="s">
        <v>58</v>
      </c>
      <c r="B10" t="s">
        <v>410</v>
      </c>
      <c r="C10" s="54" t="s">
        <v>255</v>
      </c>
      <c r="D10" s="54" t="s">
        <v>254</v>
      </c>
      <c r="E10">
        <v>23327</v>
      </c>
      <c r="F10">
        <v>1202670.25</v>
      </c>
      <c r="G10">
        <v>74.75</v>
      </c>
      <c r="H10">
        <v>1743693.25</v>
      </c>
      <c r="I10" t="s">
        <v>326</v>
      </c>
      <c r="J10">
        <v>74.75</v>
      </c>
      <c r="K10">
        <v>1743693.25</v>
      </c>
      <c r="L10">
        <v>1202670.25</v>
      </c>
      <c r="M10" t="s">
        <v>326</v>
      </c>
      <c r="N10" s="33">
        <v>45199</v>
      </c>
      <c r="O10" s="54">
        <v>43</v>
      </c>
    </row>
    <row r="11" spans="1:15" x14ac:dyDescent="0.2">
      <c r="A11" t="s">
        <v>58</v>
      </c>
      <c r="B11" t="s">
        <v>411</v>
      </c>
      <c r="C11" s="54" t="s">
        <v>228</v>
      </c>
      <c r="D11" s="54" t="s">
        <v>227</v>
      </c>
      <c r="E11">
        <v>3527</v>
      </c>
      <c r="F11">
        <v>2565037.63</v>
      </c>
      <c r="G11">
        <v>588.66</v>
      </c>
      <c r="H11">
        <v>2076203.82</v>
      </c>
      <c r="I11" t="s">
        <v>326</v>
      </c>
      <c r="J11">
        <v>588.66</v>
      </c>
      <c r="K11">
        <v>2076203.82</v>
      </c>
      <c r="L11">
        <v>2565037.63</v>
      </c>
      <c r="M11" t="s">
        <v>326</v>
      </c>
      <c r="N11" s="33">
        <v>45199</v>
      </c>
      <c r="O11" s="54">
        <v>43</v>
      </c>
    </row>
    <row r="12" spans="1:15" x14ac:dyDescent="0.2">
      <c r="A12" t="s">
        <v>58</v>
      </c>
      <c r="B12" t="s">
        <v>305</v>
      </c>
      <c r="C12" s="54" t="s">
        <v>304</v>
      </c>
      <c r="D12" s="54" t="s">
        <v>412</v>
      </c>
      <c r="E12">
        <v>26975</v>
      </c>
      <c r="F12">
        <v>1557167.26</v>
      </c>
      <c r="G12">
        <v>64.341932999999997</v>
      </c>
      <c r="H12">
        <v>1735623.63</v>
      </c>
      <c r="I12" t="s">
        <v>326</v>
      </c>
      <c r="J12">
        <v>58.86</v>
      </c>
      <c r="K12">
        <v>1587748.5</v>
      </c>
      <c r="L12">
        <v>1469873.78</v>
      </c>
      <c r="M12" t="s">
        <v>413</v>
      </c>
      <c r="N12" s="33">
        <v>45199</v>
      </c>
      <c r="O12" s="54">
        <v>41</v>
      </c>
    </row>
    <row r="13" spans="1:15" x14ac:dyDescent="0.2">
      <c r="A13" t="s">
        <v>58</v>
      </c>
      <c r="B13" t="s">
        <v>414</v>
      </c>
      <c r="C13" s="54" t="s">
        <v>312</v>
      </c>
      <c r="D13" s="54" t="s">
        <v>415</v>
      </c>
      <c r="E13">
        <v>30745</v>
      </c>
      <c r="F13">
        <v>597372.75</v>
      </c>
      <c r="G13">
        <v>19.766801999999998</v>
      </c>
      <c r="H13">
        <v>607730.32999999996</v>
      </c>
      <c r="I13" t="s">
        <v>326</v>
      </c>
      <c r="J13">
        <v>16.195</v>
      </c>
      <c r="K13">
        <v>497915.28</v>
      </c>
      <c r="L13">
        <v>472838.32</v>
      </c>
      <c r="M13" t="s">
        <v>416</v>
      </c>
      <c r="N13" s="33">
        <v>45199</v>
      </c>
      <c r="O13" s="54">
        <v>41</v>
      </c>
    </row>
    <row r="14" spans="1:15" x14ac:dyDescent="0.2">
      <c r="A14" t="s">
        <v>58</v>
      </c>
      <c r="B14" t="s">
        <v>417</v>
      </c>
      <c r="C14" s="54" t="s">
        <v>291</v>
      </c>
      <c r="D14" s="54" t="s">
        <v>342</v>
      </c>
      <c r="E14">
        <v>18645</v>
      </c>
      <c r="F14">
        <v>1349358.35</v>
      </c>
      <c r="G14">
        <v>95.626304000000005</v>
      </c>
      <c r="H14">
        <v>1782952.43</v>
      </c>
      <c r="I14" t="s">
        <v>326</v>
      </c>
      <c r="J14">
        <v>90.32</v>
      </c>
      <c r="K14">
        <v>1684016.4</v>
      </c>
      <c r="L14">
        <v>1203511.3500000001</v>
      </c>
      <c r="M14" t="s">
        <v>332</v>
      </c>
      <c r="N14" s="33">
        <v>45199</v>
      </c>
      <c r="O14" s="54">
        <v>41</v>
      </c>
    </row>
    <row r="15" spans="1:15" x14ac:dyDescent="0.2">
      <c r="A15" t="s">
        <v>58</v>
      </c>
      <c r="B15" t="s">
        <v>418</v>
      </c>
      <c r="C15" s="54" t="s">
        <v>233</v>
      </c>
      <c r="D15" s="54" t="s">
        <v>232</v>
      </c>
      <c r="E15">
        <v>34223</v>
      </c>
      <c r="F15">
        <v>1610924.57</v>
      </c>
      <c r="G15">
        <v>62.67</v>
      </c>
      <c r="H15">
        <v>2144755.41</v>
      </c>
      <c r="I15" t="s">
        <v>326</v>
      </c>
      <c r="J15">
        <v>62.67</v>
      </c>
      <c r="K15">
        <v>2144755.41</v>
      </c>
      <c r="L15">
        <v>1610924.57</v>
      </c>
      <c r="M15" t="s">
        <v>326</v>
      </c>
      <c r="N15" s="33">
        <v>45199</v>
      </c>
      <c r="O15" s="54">
        <v>41</v>
      </c>
    </row>
    <row r="16" spans="1:15" x14ac:dyDescent="0.2">
      <c r="A16" t="s">
        <v>58</v>
      </c>
      <c r="B16" t="s">
        <v>419</v>
      </c>
      <c r="C16" s="54" t="s">
        <v>247</v>
      </c>
      <c r="D16" s="54" t="s">
        <v>246</v>
      </c>
      <c r="E16">
        <v>27990</v>
      </c>
      <c r="F16">
        <v>1066310.48</v>
      </c>
      <c r="G16">
        <v>32.64</v>
      </c>
      <c r="H16">
        <v>913593.6</v>
      </c>
      <c r="I16" t="s">
        <v>326</v>
      </c>
      <c r="J16">
        <v>32.64</v>
      </c>
      <c r="K16">
        <v>913593.6</v>
      </c>
      <c r="L16">
        <v>1066310.48</v>
      </c>
      <c r="M16" t="s">
        <v>326</v>
      </c>
      <c r="N16" s="33">
        <v>45199</v>
      </c>
      <c r="O16" s="54">
        <v>43</v>
      </c>
    </row>
    <row r="17" spans="1:15" x14ac:dyDescent="0.2">
      <c r="A17" t="s">
        <v>58</v>
      </c>
      <c r="B17" t="s">
        <v>420</v>
      </c>
      <c r="C17" s="54" t="s">
        <v>260</v>
      </c>
      <c r="D17" s="54" t="s">
        <v>259</v>
      </c>
      <c r="E17">
        <v>23346</v>
      </c>
      <c r="F17">
        <v>569245.97</v>
      </c>
      <c r="G17">
        <v>68.94</v>
      </c>
      <c r="H17">
        <v>1609473.24</v>
      </c>
      <c r="I17" t="s">
        <v>326</v>
      </c>
      <c r="J17">
        <v>68.94</v>
      </c>
      <c r="K17">
        <v>1609473.24</v>
      </c>
      <c r="L17">
        <v>569245.97</v>
      </c>
      <c r="M17" t="s">
        <v>326</v>
      </c>
      <c r="N17" s="33">
        <v>45199</v>
      </c>
      <c r="O17" s="54">
        <v>41</v>
      </c>
    </row>
    <row r="18" spans="1:15" x14ac:dyDescent="0.2">
      <c r="A18" t="s">
        <v>58</v>
      </c>
      <c r="B18" t="s">
        <v>421</v>
      </c>
      <c r="C18" s="54" t="s">
        <v>310</v>
      </c>
      <c r="D18" s="54" t="s">
        <v>422</v>
      </c>
      <c r="E18">
        <v>18136</v>
      </c>
      <c r="F18">
        <v>1094250.8</v>
      </c>
      <c r="G18">
        <v>100.50005899999999</v>
      </c>
      <c r="H18">
        <v>1822669.07</v>
      </c>
      <c r="I18" t="s">
        <v>326</v>
      </c>
      <c r="J18">
        <v>82.34</v>
      </c>
      <c r="K18">
        <v>1493318.24</v>
      </c>
      <c r="L18">
        <v>818593.38</v>
      </c>
      <c r="M18" t="s">
        <v>416</v>
      </c>
      <c r="N18" s="33">
        <v>45199</v>
      </c>
      <c r="O18" s="54">
        <v>41</v>
      </c>
    </row>
    <row r="19" spans="1:15" x14ac:dyDescent="0.2">
      <c r="A19" t="s">
        <v>58</v>
      </c>
      <c r="B19" t="s">
        <v>423</v>
      </c>
      <c r="C19" s="54" t="s">
        <v>307</v>
      </c>
      <c r="D19" s="54" t="s">
        <v>424</v>
      </c>
      <c r="E19">
        <v>36695</v>
      </c>
      <c r="F19">
        <v>1104911.75</v>
      </c>
      <c r="G19">
        <v>35.713282999999997</v>
      </c>
      <c r="H19">
        <v>1310498.92</v>
      </c>
      <c r="I19" t="s">
        <v>326</v>
      </c>
      <c r="J19">
        <v>29.26</v>
      </c>
      <c r="K19">
        <v>1073695.7</v>
      </c>
      <c r="L19">
        <v>867492.02</v>
      </c>
      <c r="M19" t="s">
        <v>416</v>
      </c>
      <c r="N19" s="33">
        <v>45199</v>
      </c>
      <c r="O19" s="54">
        <v>41</v>
      </c>
    </row>
    <row r="20" spans="1:15" x14ac:dyDescent="0.2">
      <c r="A20" t="s">
        <v>58</v>
      </c>
      <c r="B20" t="s">
        <v>425</v>
      </c>
      <c r="C20" s="54" t="s">
        <v>266</v>
      </c>
      <c r="D20" s="54">
        <v>641069406</v>
      </c>
      <c r="E20">
        <v>500</v>
      </c>
      <c r="F20">
        <v>58434</v>
      </c>
      <c r="G20">
        <v>113.17</v>
      </c>
      <c r="H20">
        <v>56585</v>
      </c>
      <c r="I20" t="s">
        <v>326</v>
      </c>
      <c r="J20">
        <v>113.17</v>
      </c>
      <c r="K20">
        <v>56585</v>
      </c>
      <c r="L20">
        <v>58434</v>
      </c>
      <c r="M20" t="s">
        <v>326</v>
      </c>
      <c r="N20" s="33">
        <v>45199</v>
      </c>
      <c r="O20" s="54">
        <v>43</v>
      </c>
    </row>
    <row r="21" spans="1:15" x14ac:dyDescent="0.2">
      <c r="A21" t="s">
        <v>58</v>
      </c>
      <c r="B21" t="s">
        <v>426</v>
      </c>
      <c r="C21" s="54">
        <v>7333378</v>
      </c>
      <c r="D21" s="54">
        <v>733337901</v>
      </c>
      <c r="E21">
        <v>2784</v>
      </c>
      <c r="F21">
        <v>499241.96</v>
      </c>
      <c r="G21">
        <v>465.23830299999997</v>
      </c>
      <c r="H21">
        <v>1295223.44</v>
      </c>
      <c r="I21" t="s">
        <v>326</v>
      </c>
      <c r="J21">
        <v>425.6</v>
      </c>
      <c r="K21">
        <v>1184870.3999999999</v>
      </c>
      <c r="L21">
        <v>492111.69</v>
      </c>
      <c r="M21" t="s">
        <v>413</v>
      </c>
      <c r="N21" s="33">
        <v>45199</v>
      </c>
      <c r="O21" s="54">
        <v>41</v>
      </c>
    </row>
    <row r="22" spans="1:15" x14ac:dyDescent="0.2">
      <c r="A22" t="s">
        <v>58</v>
      </c>
      <c r="B22" t="s">
        <v>427</v>
      </c>
      <c r="C22" s="54">
        <v>7124594</v>
      </c>
      <c r="D22" s="54">
        <v>712459908</v>
      </c>
      <c r="E22">
        <v>5229</v>
      </c>
      <c r="F22">
        <v>791512.34</v>
      </c>
      <c r="G22">
        <v>145.27765600000001</v>
      </c>
      <c r="H22">
        <v>759656.86</v>
      </c>
      <c r="I22" t="s">
        <v>326</v>
      </c>
      <c r="J22">
        <v>132.9</v>
      </c>
      <c r="K22">
        <v>694934.1</v>
      </c>
      <c r="L22">
        <v>771170.47</v>
      </c>
      <c r="M22" t="s">
        <v>413</v>
      </c>
      <c r="N22" s="33">
        <v>45199</v>
      </c>
      <c r="O22" s="54">
        <v>41</v>
      </c>
    </row>
    <row r="23" spans="1:15" x14ac:dyDescent="0.2">
      <c r="A23" t="s">
        <v>58</v>
      </c>
      <c r="B23" t="s">
        <v>428</v>
      </c>
      <c r="C23" s="54">
        <v>6986041</v>
      </c>
      <c r="D23" s="54">
        <v>698604006</v>
      </c>
      <c r="E23">
        <v>29374</v>
      </c>
      <c r="F23">
        <v>848080.77</v>
      </c>
      <c r="G23">
        <v>36.153460000000003</v>
      </c>
      <c r="H23">
        <v>1061971.72</v>
      </c>
      <c r="I23" t="s">
        <v>326</v>
      </c>
      <c r="J23">
        <v>5395</v>
      </c>
      <c r="K23">
        <v>158472730</v>
      </c>
      <c r="L23">
        <v>94750516</v>
      </c>
      <c r="M23" t="s">
        <v>323</v>
      </c>
      <c r="N23" s="33">
        <v>45199</v>
      </c>
      <c r="O23" s="54">
        <v>41</v>
      </c>
    </row>
    <row r="24" spans="1:15" x14ac:dyDescent="0.2">
      <c r="A24" t="s">
        <v>58</v>
      </c>
      <c r="B24" t="s">
        <v>429</v>
      </c>
      <c r="C24" s="54">
        <v>6869302</v>
      </c>
      <c r="D24" s="54">
        <v>686930009</v>
      </c>
      <c r="E24">
        <v>27119</v>
      </c>
      <c r="F24">
        <v>610758.18999999994</v>
      </c>
      <c r="G24">
        <v>37.138548999999998</v>
      </c>
      <c r="H24">
        <v>1007160.31</v>
      </c>
      <c r="I24" t="s">
        <v>326</v>
      </c>
      <c r="J24">
        <v>5542</v>
      </c>
      <c r="K24">
        <v>150293498</v>
      </c>
      <c r="L24">
        <v>63941019</v>
      </c>
      <c r="M24" t="s">
        <v>323</v>
      </c>
      <c r="N24" s="33">
        <v>45199</v>
      </c>
      <c r="O24" s="54">
        <v>41</v>
      </c>
    </row>
    <row r="25" spans="1:15" x14ac:dyDescent="0.2">
      <c r="A25" t="s">
        <v>58</v>
      </c>
      <c r="B25" t="s">
        <v>430</v>
      </c>
      <c r="C25" s="54">
        <v>6640682</v>
      </c>
      <c r="D25" s="54">
        <v>664068004</v>
      </c>
      <c r="E25">
        <v>22440</v>
      </c>
      <c r="F25">
        <v>1011721.5</v>
      </c>
      <c r="G25">
        <v>46.446641</v>
      </c>
      <c r="H25">
        <v>1042262.62</v>
      </c>
      <c r="I25" t="s">
        <v>326</v>
      </c>
      <c r="J25">
        <v>6931</v>
      </c>
      <c r="K25">
        <v>155531640</v>
      </c>
      <c r="L25">
        <v>105952836</v>
      </c>
      <c r="M25" t="s">
        <v>323</v>
      </c>
      <c r="N25" s="33">
        <v>45199</v>
      </c>
      <c r="O25" s="54">
        <v>41</v>
      </c>
    </row>
    <row r="26" spans="1:15" x14ac:dyDescent="0.2">
      <c r="A26" t="s">
        <v>58</v>
      </c>
      <c r="B26" t="s">
        <v>431</v>
      </c>
      <c r="C26" s="54">
        <v>6616508</v>
      </c>
      <c r="D26" s="54">
        <v>661650903</v>
      </c>
      <c r="E26">
        <v>32599</v>
      </c>
      <c r="F26">
        <v>586394.30000000005</v>
      </c>
      <c r="G26">
        <v>15.744681</v>
      </c>
      <c r="H26">
        <v>513260.85</v>
      </c>
      <c r="I26" t="s">
        <v>326</v>
      </c>
      <c r="J26">
        <v>2349.5</v>
      </c>
      <c r="K26">
        <v>76591350.5</v>
      </c>
      <c r="L26">
        <v>67417019</v>
      </c>
      <c r="M26" t="s">
        <v>323</v>
      </c>
      <c r="N26" s="33">
        <v>45199</v>
      </c>
      <c r="O26" s="54">
        <v>41</v>
      </c>
    </row>
    <row r="27" spans="1:15" x14ac:dyDescent="0.2">
      <c r="A27" t="s">
        <v>58</v>
      </c>
      <c r="B27" t="s">
        <v>432</v>
      </c>
      <c r="C27" s="54">
        <v>6555805</v>
      </c>
      <c r="D27" s="54">
        <v>655580009</v>
      </c>
      <c r="E27">
        <v>19007</v>
      </c>
      <c r="F27">
        <v>663256.98</v>
      </c>
      <c r="G27">
        <v>24.741163</v>
      </c>
      <c r="H27">
        <v>470255.28</v>
      </c>
      <c r="I27" t="s">
        <v>326</v>
      </c>
      <c r="J27">
        <v>3692</v>
      </c>
      <c r="K27">
        <v>70173844</v>
      </c>
      <c r="L27">
        <v>69486770</v>
      </c>
      <c r="M27" t="s">
        <v>323</v>
      </c>
      <c r="N27" s="33">
        <v>45199</v>
      </c>
      <c r="O27" s="54">
        <v>41</v>
      </c>
    </row>
    <row r="28" spans="1:15" x14ac:dyDescent="0.2">
      <c r="A28" t="s">
        <v>58</v>
      </c>
      <c r="B28" t="s">
        <v>433</v>
      </c>
      <c r="C28" s="54">
        <v>6054603</v>
      </c>
      <c r="D28" s="54">
        <v>605460005</v>
      </c>
      <c r="E28">
        <v>71949</v>
      </c>
      <c r="F28">
        <v>583153.37</v>
      </c>
      <c r="G28">
        <v>6.2985420000000003</v>
      </c>
      <c r="H28">
        <v>453173.83</v>
      </c>
      <c r="I28" t="s">
        <v>326</v>
      </c>
      <c r="J28">
        <v>939.9</v>
      </c>
      <c r="K28">
        <v>67624865.099999994</v>
      </c>
      <c r="L28">
        <v>61172808</v>
      </c>
      <c r="M28" t="s">
        <v>323</v>
      </c>
      <c r="N28" s="33">
        <v>45199</v>
      </c>
      <c r="O28" s="54">
        <v>41</v>
      </c>
    </row>
    <row r="29" spans="1:15" x14ac:dyDescent="0.2">
      <c r="A29" t="s">
        <v>58</v>
      </c>
      <c r="B29" t="s">
        <v>434</v>
      </c>
      <c r="C29" s="54">
        <v>5999330</v>
      </c>
      <c r="D29" s="54">
        <v>599933900</v>
      </c>
      <c r="E29">
        <v>6972</v>
      </c>
      <c r="F29">
        <v>1264925.2</v>
      </c>
      <c r="G29">
        <v>126.414755</v>
      </c>
      <c r="H29">
        <v>881363.67</v>
      </c>
      <c r="I29" t="s">
        <v>326</v>
      </c>
      <c r="J29">
        <v>119.4</v>
      </c>
      <c r="K29">
        <v>832456.8</v>
      </c>
      <c r="L29">
        <v>1116749.3</v>
      </c>
      <c r="M29" t="s">
        <v>332</v>
      </c>
      <c r="N29" s="33">
        <v>45199</v>
      </c>
      <c r="O29" s="54">
        <v>41</v>
      </c>
    </row>
    <row r="30" spans="1:15" x14ac:dyDescent="0.2">
      <c r="A30" t="s">
        <v>58</v>
      </c>
      <c r="B30" t="s">
        <v>290</v>
      </c>
      <c r="C30" s="54">
        <v>5889505</v>
      </c>
      <c r="D30" s="54">
        <v>588950907</v>
      </c>
      <c r="E30">
        <v>44177</v>
      </c>
      <c r="F30">
        <v>885747.62</v>
      </c>
      <c r="G30">
        <v>33.197107000000003</v>
      </c>
      <c r="H30">
        <v>1466548.62</v>
      </c>
      <c r="I30" t="s">
        <v>326</v>
      </c>
      <c r="J30">
        <v>31.355</v>
      </c>
      <c r="K30">
        <v>1385169.84</v>
      </c>
      <c r="L30">
        <v>801590.8</v>
      </c>
      <c r="M30" t="s">
        <v>332</v>
      </c>
      <c r="N30" s="33">
        <v>45199</v>
      </c>
      <c r="O30" s="54">
        <v>41</v>
      </c>
    </row>
    <row r="31" spans="1:15" x14ac:dyDescent="0.2">
      <c r="A31" t="s">
        <v>58</v>
      </c>
      <c r="B31" t="s">
        <v>435</v>
      </c>
      <c r="C31" s="54">
        <v>4031879</v>
      </c>
      <c r="D31" s="54">
        <v>403187909</v>
      </c>
      <c r="E31">
        <v>44187</v>
      </c>
      <c r="F31">
        <v>1002765.5</v>
      </c>
      <c r="G31">
        <v>29.041513999999999</v>
      </c>
      <c r="H31">
        <v>1283257.3600000001</v>
      </c>
      <c r="I31" t="s">
        <v>326</v>
      </c>
      <c r="J31">
        <v>27.43</v>
      </c>
      <c r="K31">
        <v>1212049.4099999999</v>
      </c>
      <c r="L31">
        <v>891134.12</v>
      </c>
      <c r="M31" t="s">
        <v>332</v>
      </c>
      <c r="N31" s="33">
        <v>45199</v>
      </c>
      <c r="O31" s="54">
        <v>41</v>
      </c>
    </row>
    <row r="32" spans="1:15" x14ac:dyDescent="0.2">
      <c r="A32" t="s">
        <v>58</v>
      </c>
      <c r="B32" t="s">
        <v>436</v>
      </c>
      <c r="C32" s="54">
        <v>2989044</v>
      </c>
      <c r="D32" s="54" t="s">
        <v>437</v>
      </c>
      <c r="E32">
        <v>1000</v>
      </c>
      <c r="F32">
        <v>66819.600000000006</v>
      </c>
      <c r="G32">
        <v>67.72</v>
      </c>
      <c r="H32">
        <v>67720</v>
      </c>
      <c r="I32" t="s">
        <v>326</v>
      </c>
      <c r="J32">
        <v>67.72</v>
      </c>
      <c r="K32">
        <v>67720</v>
      </c>
      <c r="L32">
        <v>66819.600000000006</v>
      </c>
      <c r="M32" t="s">
        <v>326</v>
      </c>
      <c r="N32" s="33">
        <v>45199</v>
      </c>
      <c r="O32" s="54">
        <v>43</v>
      </c>
    </row>
    <row r="33" spans="1:15" x14ac:dyDescent="0.2">
      <c r="A33" t="s">
        <v>58</v>
      </c>
      <c r="B33" t="s">
        <v>438</v>
      </c>
      <c r="C33" s="54">
        <v>2821481</v>
      </c>
      <c r="D33" s="54">
        <v>835699307</v>
      </c>
      <c r="E33">
        <v>29218</v>
      </c>
      <c r="F33">
        <v>950038.07</v>
      </c>
      <c r="G33">
        <v>82.41</v>
      </c>
      <c r="H33">
        <v>2407855.38</v>
      </c>
      <c r="I33" t="s">
        <v>326</v>
      </c>
      <c r="J33">
        <v>82.41</v>
      </c>
      <c r="K33">
        <v>2407855.38</v>
      </c>
      <c r="L33">
        <v>950038.07</v>
      </c>
      <c r="M33" t="s">
        <v>326</v>
      </c>
      <c r="N33" s="33">
        <v>45199</v>
      </c>
      <c r="O33" s="54">
        <v>43</v>
      </c>
    </row>
    <row r="34" spans="1:15" x14ac:dyDescent="0.2">
      <c r="A34" t="s">
        <v>58</v>
      </c>
      <c r="B34" t="s">
        <v>439</v>
      </c>
      <c r="C34" s="54">
        <v>2775135</v>
      </c>
      <c r="D34" s="54">
        <v>803054204</v>
      </c>
      <c r="E34">
        <v>12875</v>
      </c>
      <c r="F34">
        <v>1581460.69</v>
      </c>
      <c r="G34">
        <v>129.32</v>
      </c>
      <c r="H34">
        <v>1664995</v>
      </c>
      <c r="I34" t="s">
        <v>326</v>
      </c>
      <c r="J34">
        <v>129.32</v>
      </c>
      <c r="K34">
        <v>1664995</v>
      </c>
      <c r="L34">
        <v>1581460.69</v>
      </c>
      <c r="M34" t="s">
        <v>326</v>
      </c>
      <c r="N34" s="33">
        <v>45199</v>
      </c>
      <c r="O34" s="54">
        <v>43</v>
      </c>
    </row>
    <row r="35" spans="1:15" x14ac:dyDescent="0.2">
      <c r="A35" t="s">
        <v>58</v>
      </c>
      <c r="B35" t="s">
        <v>440</v>
      </c>
      <c r="C35" s="54">
        <v>2655657</v>
      </c>
      <c r="D35" s="54">
        <v>683715106</v>
      </c>
      <c r="E35">
        <v>25531</v>
      </c>
      <c r="F35">
        <v>883001.76</v>
      </c>
      <c r="G35">
        <v>35.1</v>
      </c>
      <c r="H35">
        <v>896138.1</v>
      </c>
      <c r="I35" t="s">
        <v>326</v>
      </c>
      <c r="J35">
        <v>35.1</v>
      </c>
      <c r="K35">
        <v>896138.1</v>
      </c>
      <c r="L35">
        <v>883001.76</v>
      </c>
      <c r="M35" t="s">
        <v>326</v>
      </c>
      <c r="N35" s="33">
        <v>45199</v>
      </c>
      <c r="O35" s="54">
        <v>41</v>
      </c>
    </row>
    <row r="36" spans="1:15" x14ac:dyDescent="0.2">
      <c r="A36" t="s">
        <v>58</v>
      </c>
      <c r="B36" t="s">
        <v>441</v>
      </c>
      <c r="C36" s="54">
        <v>2651202</v>
      </c>
      <c r="D36" s="54">
        <v>670100205</v>
      </c>
      <c r="E36">
        <v>15600</v>
      </c>
      <c r="F36">
        <v>1404896.75</v>
      </c>
      <c r="G36">
        <v>90.94</v>
      </c>
      <c r="H36">
        <v>1418664</v>
      </c>
      <c r="I36" t="s">
        <v>326</v>
      </c>
      <c r="J36">
        <v>90.94</v>
      </c>
      <c r="K36">
        <v>1418664</v>
      </c>
      <c r="L36">
        <v>1404896.75</v>
      </c>
      <c r="M36" t="s">
        <v>326</v>
      </c>
      <c r="N36" s="33">
        <v>45199</v>
      </c>
      <c r="O36" s="54">
        <v>43</v>
      </c>
    </row>
    <row r="37" spans="1:15" x14ac:dyDescent="0.2">
      <c r="A37" t="s">
        <v>58</v>
      </c>
      <c r="B37" t="s">
        <v>442</v>
      </c>
      <c r="C37" s="54">
        <v>2640891</v>
      </c>
      <c r="D37" s="54">
        <v>654902204</v>
      </c>
      <c r="E37">
        <v>211650</v>
      </c>
      <c r="F37">
        <v>672708.36</v>
      </c>
      <c r="G37">
        <v>3.74</v>
      </c>
      <c r="H37">
        <v>791571</v>
      </c>
      <c r="I37" t="s">
        <v>326</v>
      </c>
      <c r="J37">
        <v>3.74</v>
      </c>
      <c r="K37">
        <v>791571</v>
      </c>
      <c r="L37">
        <v>672708.36</v>
      </c>
      <c r="M37" t="s">
        <v>326</v>
      </c>
      <c r="N37" s="33">
        <v>45199</v>
      </c>
      <c r="O37" s="54">
        <v>43</v>
      </c>
    </row>
    <row r="38" spans="1:15" x14ac:dyDescent="0.2">
      <c r="A38" t="s">
        <v>58</v>
      </c>
      <c r="B38" t="s">
        <v>443</v>
      </c>
      <c r="C38" s="54">
        <v>2620105</v>
      </c>
      <c r="D38" s="54" t="s">
        <v>264</v>
      </c>
      <c r="E38">
        <v>1000</v>
      </c>
      <c r="F38">
        <v>100764.9</v>
      </c>
      <c r="G38">
        <v>101.86</v>
      </c>
      <c r="H38">
        <v>101860</v>
      </c>
      <c r="I38" t="s">
        <v>326</v>
      </c>
      <c r="J38">
        <v>101.86</v>
      </c>
      <c r="K38">
        <v>101860</v>
      </c>
      <c r="L38">
        <v>100764.9</v>
      </c>
      <c r="M38" t="s">
        <v>326</v>
      </c>
      <c r="N38" s="33">
        <v>45199</v>
      </c>
      <c r="O38" s="54">
        <v>43</v>
      </c>
    </row>
    <row r="39" spans="1:15" x14ac:dyDescent="0.2">
      <c r="A39" t="s">
        <v>58</v>
      </c>
      <c r="B39" t="s">
        <v>444</v>
      </c>
      <c r="C39" s="54">
        <v>2615565</v>
      </c>
      <c r="D39" s="54" t="s">
        <v>276</v>
      </c>
      <c r="E39">
        <v>33935</v>
      </c>
      <c r="F39">
        <v>1122043.83</v>
      </c>
      <c r="G39">
        <v>24.77</v>
      </c>
      <c r="H39">
        <v>840569.95</v>
      </c>
      <c r="I39" t="s">
        <v>326</v>
      </c>
      <c r="J39">
        <v>24.77</v>
      </c>
      <c r="K39">
        <v>840569.95</v>
      </c>
      <c r="L39">
        <v>1122043.83</v>
      </c>
      <c r="M39" t="s">
        <v>326</v>
      </c>
      <c r="N39" s="33">
        <v>45199</v>
      </c>
      <c r="O39" s="54">
        <v>43</v>
      </c>
    </row>
    <row r="40" spans="1:15" x14ac:dyDescent="0.2">
      <c r="A40" t="s">
        <v>58</v>
      </c>
      <c r="B40" t="s">
        <v>445</v>
      </c>
      <c r="C40" s="54">
        <v>2559975</v>
      </c>
      <c r="D40" s="54" t="s">
        <v>252</v>
      </c>
      <c r="E40">
        <v>35504</v>
      </c>
      <c r="F40">
        <v>1003253.92</v>
      </c>
      <c r="G40">
        <v>33.17</v>
      </c>
      <c r="H40">
        <v>1177667.68</v>
      </c>
      <c r="I40" t="s">
        <v>326</v>
      </c>
      <c r="J40">
        <v>33.17</v>
      </c>
      <c r="K40">
        <v>1177667.68</v>
      </c>
      <c r="L40">
        <v>1003253.92</v>
      </c>
      <c r="M40" t="s">
        <v>326</v>
      </c>
      <c r="N40" s="33">
        <v>45199</v>
      </c>
      <c r="O40" s="54">
        <v>43</v>
      </c>
    </row>
    <row r="41" spans="1:15" x14ac:dyDescent="0.2">
      <c r="A41" t="s">
        <v>58</v>
      </c>
      <c r="B41" t="s">
        <v>446</v>
      </c>
      <c r="C41" s="54">
        <v>2544346</v>
      </c>
      <c r="D41" s="54">
        <v>539439109</v>
      </c>
      <c r="E41">
        <v>375160</v>
      </c>
      <c r="F41">
        <v>949887.19</v>
      </c>
      <c r="G41">
        <v>2.13</v>
      </c>
      <c r="H41">
        <v>799090.8</v>
      </c>
      <c r="I41" t="s">
        <v>326</v>
      </c>
      <c r="J41">
        <v>2.13</v>
      </c>
      <c r="K41">
        <v>799090.8</v>
      </c>
      <c r="L41">
        <v>949887.19</v>
      </c>
      <c r="M41" t="s">
        <v>326</v>
      </c>
      <c r="N41" s="33">
        <v>45199</v>
      </c>
      <c r="O41" s="54">
        <v>43</v>
      </c>
    </row>
    <row r="42" spans="1:15" x14ac:dyDescent="0.2">
      <c r="A42" t="s">
        <v>58</v>
      </c>
      <c r="B42" t="s">
        <v>447</v>
      </c>
      <c r="C42" s="54">
        <v>2430025</v>
      </c>
      <c r="D42" s="54">
        <v>861012102</v>
      </c>
      <c r="E42">
        <v>39704</v>
      </c>
      <c r="F42">
        <v>385088.15</v>
      </c>
      <c r="G42">
        <v>43.16</v>
      </c>
      <c r="H42">
        <v>1713624.64</v>
      </c>
      <c r="I42" t="s">
        <v>326</v>
      </c>
      <c r="J42">
        <v>43.16</v>
      </c>
      <c r="K42">
        <v>1713624.64</v>
      </c>
      <c r="L42">
        <v>385088.15</v>
      </c>
      <c r="M42" t="s">
        <v>326</v>
      </c>
      <c r="N42" s="33">
        <v>45199</v>
      </c>
      <c r="O42" s="54">
        <v>43</v>
      </c>
    </row>
    <row r="43" spans="1:15" x14ac:dyDescent="0.2">
      <c r="A43" t="s">
        <v>58</v>
      </c>
      <c r="B43" t="s">
        <v>448</v>
      </c>
      <c r="C43" s="54">
        <v>2402444</v>
      </c>
      <c r="D43" s="54">
        <v>686330101</v>
      </c>
      <c r="E43">
        <v>24836</v>
      </c>
      <c r="F43">
        <v>2048787.98</v>
      </c>
      <c r="G43">
        <v>93.88</v>
      </c>
      <c r="H43">
        <v>2331603.6800000002</v>
      </c>
      <c r="I43" t="s">
        <v>326</v>
      </c>
      <c r="J43">
        <v>93.88</v>
      </c>
      <c r="K43">
        <v>2331603.6800000002</v>
      </c>
      <c r="L43">
        <v>2048787.98</v>
      </c>
      <c r="M43" t="s">
        <v>326</v>
      </c>
      <c r="N43" s="33">
        <v>45199</v>
      </c>
      <c r="O43" s="54">
        <v>43</v>
      </c>
    </row>
    <row r="44" spans="1:15" x14ac:dyDescent="0.2">
      <c r="A44" t="s">
        <v>58</v>
      </c>
      <c r="B44" t="s">
        <v>449</v>
      </c>
      <c r="C44" s="54">
        <v>2311614</v>
      </c>
      <c r="D44" s="54" t="s">
        <v>244</v>
      </c>
      <c r="E44">
        <v>11574</v>
      </c>
      <c r="F44">
        <v>1135385.0900000001</v>
      </c>
      <c r="G44">
        <v>197.98</v>
      </c>
      <c r="H44">
        <v>2291420.52</v>
      </c>
      <c r="I44" t="s">
        <v>326</v>
      </c>
      <c r="J44">
        <v>197.98</v>
      </c>
      <c r="K44">
        <v>2291420.52</v>
      </c>
      <c r="L44">
        <v>1135385.0900000001</v>
      </c>
      <c r="M44" t="s">
        <v>326</v>
      </c>
      <c r="N44" s="33">
        <v>45199</v>
      </c>
      <c r="O44" s="54">
        <v>41</v>
      </c>
    </row>
    <row r="45" spans="1:15" x14ac:dyDescent="0.2">
      <c r="A45" t="s">
        <v>58</v>
      </c>
      <c r="B45" t="s">
        <v>242</v>
      </c>
      <c r="C45" s="54">
        <v>2181334</v>
      </c>
      <c r="D45" s="54" t="s">
        <v>241</v>
      </c>
      <c r="E45">
        <v>11400</v>
      </c>
      <c r="F45">
        <v>958160.55</v>
      </c>
      <c r="G45">
        <v>133.28</v>
      </c>
      <c r="H45">
        <v>1519392</v>
      </c>
      <c r="I45" t="s">
        <v>326</v>
      </c>
      <c r="J45">
        <v>133.28</v>
      </c>
      <c r="K45">
        <v>1519392</v>
      </c>
      <c r="L45">
        <v>958160.55</v>
      </c>
      <c r="M45" t="s">
        <v>326</v>
      </c>
      <c r="N45" s="33">
        <v>45199</v>
      </c>
      <c r="O45" s="54">
        <v>41</v>
      </c>
    </row>
    <row r="46" spans="1:15" x14ac:dyDescent="0.2">
      <c r="A46" t="s">
        <v>58</v>
      </c>
      <c r="B46" t="s">
        <v>450</v>
      </c>
      <c r="C46" s="54">
        <v>2165747</v>
      </c>
      <c r="D46" s="54">
        <v>502441306</v>
      </c>
      <c r="E46">
        <v>1700</v>
      </c>
      <c r="F46">
        <v>335921.48</v>
      </c>
      <c r="G46">
        <v>151.11000000000001</v>
      </c>
      <c r="H46">
        <v>256887</v>
      </c>
      <c r="I46" t="s">
        <v>326</v>
      </c>
      <c r="J46">
        <v>151.11000000000001</v>
      </c>
      <c r="K46">
        <v>256887</v>
      </c>
      <c r="L46">
        <v>335921.48</v>
      </c>
      <c r="M46" t="s">
        <v>326</v>
      </c>
      <c r="N46" s="33">
        <v>45199</v>
      </c>
      <c r="O46" s="54">
        <v>43</v>
      </c>
    </row>
    <row r="47" spans="1:15" x14ac:dyDescent="0.2">
      <c r="A47" t="s">
        <v>58</v>
      </c>
      <c r="B47" t="s">
        <v>451</v>
      </c>
      <c r="C47" s="54">
        <v>2125097</v>
      </c>
      <c r="D47" s="54">
        <v>124765108</v>
      </c>
      <c r="E47">
        <v>51216</v>
      </c>
      <c r="F47">
        <v>810474.35</v>
      </c>
      <c r="G47">
        <v>23.35</v>
      </c>
      <c r="H47">
        <v>1195893.6000000001</v>
      </c>
      <c r="I47" t="s">
        <v>326</v>
      </c>
      <c r="J47">
        <v>23.35</v>
      </c>
      <c r="K47">
        <v>1195893.6000000001</v>
      </c>
      <c r="L47">
        <v>810474.35</v>
      </c>
      <c r="M47" t="s">
        <v>326</v>
      </c>
      <c r="N47" s="33">
        <v>45199</v>
      </c>
      <c r="O47" s="54">
        <v>41</v>
      </c>
    </row>
    <row r="48" spans="1:15" x14ac:dyDescent="0.2">
      <c r="A48" t="s">
        <v>58</v>
      </c>
      <c r="B48" t="s">
        <v>452</v>
      </c>
      <c r="C48" s="54">
        <v>2031730</v>
      </c>
      <c r="D48" s="54">
        <v>294821608</v>
      </c>
      <c r="E48">
        <v>195315</v>
      </c>
      <c r="F48">
        <v>1371038.87</v>
      </c>
      <c r="G48">
        <v>4.8600000000000003</v>
      </c>
      <c r="H48">
        <v>949230.9</v>
      </c>
      <c r="I48" t="s">
        <v>326</v>
      </c>
      <c r="J48">
        <v>4.8600000000000003</v>
      </c>
      <c r="K48">
        <v>949230.9</v>
      </c>
      <c r="L48">
        <v>1371038.87</v>
      </c>
      <c r="M48" t="s">
        <v>326</v>
      </c>
      <c r="N48" s="33">
        <v>45199</v>
      </c>
      <c r="O48" s="54">
        <v>43</v>
      </c>
    </row>
    <row r="49" spans="1:15" x14ac:dyDescent="0.2">
      <c r="A49" t="s">
        <v>58</v>
      </c>
      <c r="B49" t="s">
        <v>353</v>
      </c>
      <c r="C49" s="54" t="s">
        <v>320</v>
      </c>
      <c r="D49" s="54" t="s">
        <v>320</v>
      </c>
      <c r="E49">
        <v>1041456.74</v>
      </c>
      <c r="F49">
        <v>1041456.74</v>
      </c>
      <c r="G49">
        <v>100</v>
      </c>
      <c r="H49">
        <v>1041456.74</v>
      </c>
      <c r="I49" t="s">
        <v>326</v>
      </c>
      <c r="J49">
        <v>100</v>
      </c>
      <c r="K49">
        <v>1041456.74</v>
      </c>
      <c r="L49">
        <v>1041456.74</v>
      </c>
      <c r="M49" t="s">
        <v>326</v>
      </c>
      <c r="N49" s="33">
        <v>45199</v>
      </c>
      <c r="O49" s="54" t="s">
        <v>453</v>
      </c>
    </row>
    <row r="50" spans="1:15" x14ac:dyDescent="0.2">
      <c r="A50" t="s">
        <v>58</v>
      </c>
      <c r="B50" t="s">
        <v>454</v>
      </c>
      <c r="C50" s="54" t="s">
        <v>413</v>
      </c>
      <c r="D50" s="54" t="s">
        <v>413</v>
      </c>
      <c r="E50">
        <v>-92.85</v>
      </c>
      <c r="F50">
        <v>-105.81</v>
      </c>
      <c r="G50">
        <v>1.093135</v>
      </c>
      <c r="H50">
        <v>-101.5</v>
      </c>
      <c r="I50" t="s">
        <v>326</v>
      </c>
      <c r="J50">
        <v>1</v>
      </c>
      <c r="K50">
        <v>-92.85</v>
      </c>
      <c r="L50">
        <v>-92.85</v>
      </c>
      <c r="M50" t="s">
        <v>413</v>
      </c>
      <c r="N50" s="33">
        <v>45199</v>
      </c>
      <c r="O50" s="54" t="s">
        <v>455</v>
      </c>
    </row>
    <row r="51" spans="1:15" x14ac:dyDescent="0.2">
      <c r="A51" t="s">
        <v>58</v>
      </c>
      <c r="B51" t="s">
        <v>456</v>
      </c>
      <c r="C51" s="54" t="s">
        <v>326</v>
      </c>
      <c r="D51" s="54" t="s">
        <v>326</v>
      </c>
      <c r="E51">
        <v>0.01</v>
      </c>
      <c r="F51">
        <v>0.01</v>
      </c>
      <c r="G51">
        <v>1</v>
      </c>
      <c r="H51">
        <v>0.01</v>
      </c>
      <c r="I51" t="s">
        <v>326</v>
      </c>
      <c r="J51">
        <v>1</v>
      </c>
      <c r="K51">
        <v>0.01</v>
      </c>
      <c r="L51">
        <v>0.01</v>
      </c>
      <c r="M51" t="s">
        <v>326</v>
      </c>
      <c r="N51" s="33">
        <v>45199</v>
      </c>
      <c r="O51" s="54" t="s">
        <v>455</v>
      </c>
    </row>
    <row r="52" spans="1:15" x14ac:dyDescent="0.2">
      <c r="A52" t="s">
        <v>58</v>
      </c>
      <c r="B52" t="s">
        <v>457</v>
      </c>
      <c r="C52" s="54" t="s">
        <v>416</v>
      </c>
      <c r="D52" s="54" t="s">
        <v>416</v>
      </c>
      <c r="E52">
        <v>6474.55</v>
      </c>
      <c r="F52">
        <v>8029.73</v>
      </c>
      <c r="G52">
        <v>1.22055</v>
      </c>
      <c r="H52">
        <v>7902.51</v>
      </c>
      <c r="I52" t="s">
        <v>326</v>
      </c>
      <c r="J52">
        <v>1</v>
      </c>
      <c r="K52">
        <v>6474.55</v>
      </c>
      <c r="L52">
        <v>6474.55</v>
      </c>
      <c r="M52" t="s">
        <v>416</v>
      </c>
      <c r="N52" s="33">
        <v>45199</v>
      </c>
      <c r="O52" s="54" t="s">
        <v>455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58"/>
  <sheetViews>
    <sheetView zoomScaleNormal="100" workbookViewId="0"/>
  </sheetViews>
  <sheetFormatPr defaultRowHeight="12.75" x14ac:dyDescent="0.2"/>
  <cols>
    <col min="1" max="1" width="33.7109375" customWidth="1"/>
    <col min="2" max="2" width="14" style="54" customWidth="1"/>
    <col min="3" max="3" width="11.85546875" customWidth="1"/>
    <col min="4" max="4" width="13.42578125" style="54" customWidth="1"/>
    <col min="6" max="6" width="10.7109375" style="33" customWidth="1"/>
  </cols>
  <sheetData>
    <row r="1" spans="1:16" x14ac:dyDescent="0.2">
      <c r="A1" t="s">
        <v>97</v>
      </c>
      <c r="B1" s="54" t="s">
        <v>80</v>
      </c>
      <c r="C1" t="s">
        <v>95</v>
      </c>
      <c r="D1" s="54" t="s">
        <v>81</v>
      </c>
      <c r="E1" t="s">
        <v>98</v>
      </c>
      <c r="F1" s="33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321</v>
      </c>
      <c r="B2" s="54">
        <v>6986041</v>
      </c>
      <c r="C2">
        <v>6444.98</v>
      </c>
      <c r="D2" s="54">
        <v>698604006</v>
      </c>
      <c r="E2">
        <v>32</v>
      </c>
      <c r="F2" s="33">
        <v>45258</v>
      </c>
      <c r="G2" t="s">
        <v>58</v>
      </c>
      <c r="H2" t="s">
        <v>322</v>
      </c>
      <c r="I2">
        <v>29374</v>
      </c>
      <c r="J2">
        <v>6444.98</v>
      </c>
      <c r="K2">
        <v>6444.98</v>
      </c>
      <c r="L2">
        <v>0</v>
      </c>
      <c r="M2">
        <v>0</v>
      </c>
      <c r="N2" t="s">
        <v>323</v>
      </c>
      <c r="O2">
        <v>0</v>
      </c>
      <c r="P2" t="s">
        <v>324</v>
      </c>
    </row>
    <row r="3" spans="1:16" x14ac:dyDescent="0.2">
      <c r="A3" t="s">
        <v>325</v>
      </c>
      <c r="B3" s="54" t="s">
        <v>255</v>
      </c>
      <c r="C3">
        <v>11266.94</v>
      </c>
      <c r="D3" s="54" t="s">
        <v>254</v>
      </c>
      <c r="E3">
        <v>0.48299999999999998</v>
      </c>
      <c r="F3" s="33">
        <v>45204</v>
      </c>
      <c r="G3" t="s">
        <v>58</v>
      </c>
      <c r="H3" t="s">
        <v>322</v>
      </c>
      <c r="I3">
        <v>23327</v>
      </c>
      <c r="J3">
        <v>11266.94</v>
      </c>
      <c r="K3">
        <v>11266.94</v>
      </c>
      <c r="L3">
        <v>0</v>
      </c>
      <c r="M3">
        <v>0</v>
      </c>
      <c r="N3" t="s">
        <v>326</v>
      </c>
      <c r="O3">
        <v>0</v>
      </c>
      <c r="P3" t="s">
        <v>324</v>
      </c>
    </row>
    <row r="4" spans="1:16" x14ac:dyDescent="0.2">
      <c r="A4" t="s">
        <v>327</v>
      </c>
      <c r="B4" s="54">
        <v>2559975</v>
      </c>
      <c r="C4">
        <v>0</v>
      </c>
      <c r="D4" s="54" t="s">
        <v>252</v>
      </c>
      <c r="E4">
        <v>0.26560600000000001</v>
      </c>
      <c r="F4" s="33">
        <v>44264</v>
      </c>
      <c r="G4" t="s">
        <v>58</v>
      </c>
      <c r="H4" t="s">
        <v>322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326</v>
      </c>
      <c r="O4">
        <v>936</v>
      </c>
      <c r="P4" t="s">
        <v>324</v>
      </c>
    </row>
    <row r="5" spans="1:16" x14ac:dyDescent="0.2">
      <c r="A5" t="s">
        <v>327</v>
      </c>
      <c r="B5" s="54">
        <v>2559975</v>
      </c>
      <c r="C5">
        <v>0</v>
      </c>
      <c r="D5" s="54" t="s">
        <v>252</v>
      </c>
      <c r="E5">
        <v>0.292437</v>
      </c>
      <c r="F5" s="33">
        <v>43893</v>
      </c>
      <c r="G5" t="s">
        <v>58</v>
      </c>
      <c r="H5" t="s">
        <v>322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326</v>
      </c>
      <c r="O5">
        <v>1306</v>
      </c>
      <c r="P5" t="s">
        <v>324</v>
      </c>
    </row>
    <row r="6" spans="1:16" x14ac:dyDescent="0.2">
      <c r="A6" t="s">
        <v>327</v>
      </c>
      <c r="B6" s="54">
        <v>2559975</v>
      </c>
      <c r="C6">
        <v>0</v>
      </c>
      <c r="D6" s="54" t="s">
        <v>252</v>
      </c>
      <c r="E6">
        <v>0.306396</v>
      </c>
      <c r="F6" s="33">
        <v>43529</v>
      </c>
      <c r="G6" t="s">
        <v>58</v>
      </c>
      <c r="H6" t="s">
        <v>322</v>
      </c>
      <c r="I6">
        <v>22414</v>
      </c>
      <c r="J6">
        <v>0</v>
      </c>
      <c r="K6">
        <v>0</v>
      </c>
      <c r="L6">
        <v>0</v>
      </c>
      <c r="M6">
        <v>0</v>
      </c>
      <c r="N6" t="s">
        <v>326</v>
      </c>
      <c r="O6">
        <v>1670</v>
      </c>
      <c r="P6" t="s">
        <v>324</v>
      </c>
    </row>
    <row r="7" spans="1:16" x14ac:dyDescent="0.2">
      <c r="A7" t="s">
        <v>327</v>
      </c>
      <c r="B7" s="54">
        <v>2559975</v>
      </c>
      <c r="C7">
        <v>0</v>
      </c>
      <c r="D7" s="54" t="s">
        <v>252</v>
      </c>
      <c r="E7">
        <v>0.34057599999999999</v>
      </c>
      <c r="F7" s="33">
        <v>44985</v>
      </c>
      <c r="G7" t="s">
        <v>58</v>
      </c>
      <c r="H7" t="s">
        <v>322</v>
      </c>
      <c r="I7">
        <v>22414</v>
      </c>
      <c r="J7">
        <v>0</v>
      </c>
      <c r="K7">
        <v>0</v>
      </c>
      <c r="L7">
        <v>0</v>
      </c>
      <c r="M7">
        <v>0</v>
      </c>
      <c r="N7" t="s">
        <v>326</v>
      </c>
      <c r="O7">
        <v>215</v>
      </c>
      <c r="P7" t="s">
        <v>324</v>
      </c>
    </row>
    <row r="8" spans="1:16" x14ac:dyDescent="0.2">
      <c r="A8" t="s">
        <v>328</v>
      </c>
      <c r="B8" s="54">
        <v>6054603</v>
      </c>
      <c r="C8">
        <v>8668.84</v>
      </c>
      <c r="D8" s="54">
        <v>605460005</v>
      </c>
      <c r="E8">
        <v>18</v>
      </c>
      <c r="F8" s="33">
        <v>45287</v>
      </c>
      <c r="G8" t="s">
        <v>58</v>
      </c>
      <c r="H8" t="s">
        <v>322</v>
      </c>
      <c r="I8">
        <v>71949</v>
      </c>
      <c r="J8">
        <v>8668.84</v>
      </c>
      <c r="K8">
        <v>8668.84</v>
      </c>
      <c r="L8">
        <v>0</v>
      </c>
      <c r="M8">
        <v>0</v>
      </c>
      <c r="N8" t="s">
        <v>323</v>
      </c>
      <c r="O8">
        <v>0</v>
      </c>
      <c r="P8" t="s">
        <v>324</v>
      </c>
    </row>
    <row r="9" spans="1:16" x14ac:dyDescent="0.2">
      <c r="A9" t="s">
        <v>329</v>
      </c>
      <c r="B9" s="54">
        <v>6555805</v>
      </c>
      <c r="C9">
        <v>1272.26</v>
      </c>
      <c r="D9" s="54">
        <v>655580009</v>
      </c>
      <c r="E9">
        <v>10</v>
      </c>
      <c r="F9" s="33">
        <v>45287</v>
      </c>
      <c r="G9" t="s">
        <v>58</v>
      </c>
      <c r="H9" t="s">
        <v>322</v>
      </c>
      <c r="I9">
        <v>19007</v>
      </c>
      <c r="J9">
        <v>1272.26</v>
      </c>
      <c r="K9">
        <v>1272.26</v>
      </c>
      <c r="L9">
        <v>0</v>
      </c>
      <c r="M9">
        <v>0</v>
      </c>
      <c r="N9" t="s">
        <v>323</v>
      </c>
      <c r="O9">
        <v>0</v>
      </c>
      <c r="P9" t="s">
        <v>324</v>
      </c>
    </row>
    <row r="10" spans="1:16" x14ac:dyDescent="0.2">
      <c r="A10" t="s">
        <v>330</v>
      </c>
      <c r="B10" s="54">
        <v>6640682</v>
      </c>
      <c r="C10">
        <v>5257.2</v>
      </c>
      <c r="D10" s="54">
        <v>664068004</v>
      </c>
      <c r="E10">
        <v>35</v>
      </c>
      <c r="F10" s="33">
        <v>45287</v>
      </c>
      <c r="G10" t="s">
        <v>58</v>
      </c>
      <c r="H10" t="s">
        <v>322</v>
      </c>
      <c r="I10">
        <v>22440</v>
      </c>
      <c r="J10">
        <v>5257.2</v>
      </c>
      <c r="K10">
        <v>5257.2</v>
      </c>
      <c r="L10">
        <v>0</v>
      </c>
      <c r="M10">
        <v>0</v>
      </c>
      <c r="N10" t="s">
        <v>323</v>
      </c>
      <c r="O10">
        <v>0</v>
      </c>
      <c r="P10" t="s">
        <v>324</v>
      </c>
    </row>
    <row r="11" spans="1:16" x14ac:dyDescent="0.2">
      <c r="A11" t="s">
        <v>331</v>
      </c>
      <c r="B11" s="54">
        <v>5889505</v>
      </c>
      <c r="C11">
        <v>0</v>
      </c>
      <c r="D11" s="54">
        <v>588950907</v>
      </c>
      <c r="E11">
        <v>0.22</v>
      </c>
      <c r="F11" s="33">
        <v>44257</v>
      </c>
      <c r="G11" t="s">
        <v>58</v>
      </c>
      <c r="H11" t="s">
        <v>322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332</v>
      </c>
      <c r="O11">
        <v>943</v>
      </c>
      <c r="P11" t="s">
        <v>324</v>
      </c>
    </row>
    <row r="12" spans="1:16" x14ac:dyDescent="0.2">
      <c r="A12" t="s">
        <v>331</v>
      </c>
      <c r="B12" s="54">
        <v>5889505</v>
      </c>
      <c r="C12">
        <v>0</v>
      </c>
      <c r="D12" s="54">
        <v>588950907</v>
      </c>
      <c r="E12">
        <v>0.27</v>
      </c>
      <c r="F12" s="33">
        <v>43522</v>
      </c>
      <c r="G12" t="s">
        <v>58</v>
      </c>
      <c r="H12" t="s">
        <v>322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332</v>
      </c>
      <c r="O12">
        <v>1677</v>
      </c>
      <c r="P12" t="s">
        <v>324</v>
      </c>
    </row>
    <row r="13" spans="1:16" x14ac:dyDescent="0.2">
      <c r="A13" t="s">
        <v>331</v>
      </c>
      <c r="B13" s="54">
        <v>5889505</v>
      </c>
      <c r="C13">
        <v>0</v>
      </c>
      <c r="D13" s="54">
        <v>588950907</v>
      </c>
      <c r="E13">
        <v>0.27</v>
      </c>
      <c r="F13" s="33">
        <v>43886</v>
      </c>
      <c r="G13" t="s">
        <v>58</v>
      </c>
      <c r="H13" t="s">
        <v>322</v>
      </c>
      <c r="I13">
        <v>53225</v>
      </c>
      <c r="J13">
        <v>0</v>
      </c>
      <c r="K13">
        <v>0</v>
      </c>
      <c r="L13">
        <v>0</v>
      </c>
      <c r="M13">
        <v>0</v>
      </c>
      <c r="N13" t="s">
        <v>332</v>
      </c>
      <c r="O13">
        <v>1313</v>
      </c>
      <c r="P13" t="s">
        <v>324</v>
      </c>
    </row>
    <row r="14" spans="1:16" x14ac:dyDescent="0.2">
      <c r="A14" t="s">
        <v>331</v>
      </c>
      <c r="B14" s="54">
        <v>5889505</v>
      </c>
      <c r="C14">
        <v>0</v>
      </c>
      <c r="D14" s="54">
        <v>588950907</v>
      </c>
      <c r="E14">
        <v>0.27</v>
      </c>
      <c r="F14" s="33">
        <v>44614</v>
      </c>
      <c r="G14" t="s">
        <v>58</v>
      </c>
      <c r="H14" t="s">
        <v>322</v>
      </c>
      <c r="I14">
        <v>53225</v>
      </c>
      <c r="J14">
        <v>0</v>
      </c>
      <c r="K14">
        <v>0</v>
      </c>
      <c r="L14">
        <v>0</v>
      </c>
      <c r="M14">
        <v>0</v>
      </c>
      <c r="N14" t="s">
        <v>332</v>
      </c>
      <c r="O14">
        <v>586</v>
      </c>
      <c r="P14" t="s">
        <v>324</v>
      </c>
    </row>
    <row r="15" spans="1:16" x14ac:dyDescent="0.2">
      <c r="A15" t="s">
        <v>331</v>
      </c>
      <c r="B15" s="54">
        <v>5889505</v>
      </c>
      <c r="C15">
        <v>0</v>
      </c>
      <c r="D15" s="54">
        <v>588950907</v>
      </c>
      <c r="E15">
        <v>0.32</v>
      </c>
      <c r="F15" s="33">
        <v>44978</v>
      </c>
      <c r="G15" t="s">
        <v>58</v>
      </c>
      <c r="H15" t="s">
        <v>322</v>
      </c>
      <c r="I15">
        <v>53225</v>
      </c>
      <c r="J15">
        <v>0</v>
      </c>
      <c r="K15">
        <v>0</v>
      </c>
      <c r="L15">
        <v>0</v>
      </c>
      <c r="M15">
        <v>0</v>
      </c>
      <c r="N15" t="s">
        <v>332</v>
      </c>
      <c r="O15">
        <v>222</v>
      </c>
      <c r="P15" t="s">
        <v>324</v>
      </c>
    </row>
    <row r="16" spans="1:16" x14ac:dyDescent="0.2">
      <c r="A16" t="s">
        <v>333</v>
      </c>
      <c r="B16" s="54">
        <v>6869302</v>
      </c>
      <c r="C16">
        <v>10528.48</v>
      </c>
      <c r="D16" s="54">
        <v>686930009</v>
      </c>
      <c r="E16">
        <v>58</v>
      </c>
      <c r="F16" s="33">
        <v>45287</v>
      </c>
      <c r="G16" t="s">
        <v>58</v>
      </c>
      <c r="H16" t="s">
        <v>322</v>
      </c>
      <c r="I16">
        <v>27119</v>
      </c>
      <c r="J16">
        <v>10528.48</v>
      </c>
      <c r="K16">
        <v>10528.48</v>
      </c>
      <c r="L16">
        <v>0</v>
      </c>
      <c r="M16">
        <v>0</v>
      </c>
      <c r="N16" t="s">
        <v>323</v>
      </c>
      <c r="O16">
        <v>0</v>
      </c>
      <c r="P16" t="s">
        <v>324</v>
      </c>
    </row>
    <row r="17" spans="1:16" x14ac:dyDescent="0.2">
      <c r="A17" t="s">
        <v>334</v>
      </c>
      <c r="B17" s="54">
        <v>2640891</v>
      </c>
      <c r="C17">
        <v>0</v>
      </c>
      <c r="D17" s="54">
        <v>654902204</v>
      </c>
      <c r="E17">
        <v>2.0381E-2</v>
      </c>
      <c r="F17" s="33">
        <v>44782</v>
      </c>
      <c r="G17" t="s">
        <v>58</v>
      </c>
      <c r="H17" t="s">
        <v>322</v>
      </c>
      <c r="I17">
        <v>255000</v>
      </c>
      <c r="J17">
        <v>0</v>
      </c>
      <c r="K17">
        <v>0</v>
      </c>
      <c r="L17">
        <v>0</v>
      </c>
      <c r="M17">
        <v>0</v>
      </c>
      <c r="N17" t="s">
        <v>326</v>
      </c>
      <c r="O17">
        <v>418</v>
      </c>
      <c r="P17" t="s">
        <v>324</v>
      </c>
    </row>
    <row r="18" spans="1:16" x14ac:dyDescent="0.2">
      <c r="A18" t="s">
        <v>334</v>
      </c>
      <c r="B18" s="54">
        <v>2640891</v>
      </c>
      <c r="C18">
        <v>0</v>
      </c>
      <c r="D18" s="54">
        <v>654902204</v>
      </c>
      <c r="E18">
        <v>2.1558999999999998E-2</v>
      </c>
      <c r="F18" s="33">
        <v>44971</v>
      </c>
      <c r="G18" t="s">
        <v>58</v>
      </c>
      <c r="H18" t="s">
        <v>322</v>
      </c>
      <c r="I18">
        <v>255000</v>
      </c>
      <c r="J18">
        <v>0</v>
      </c>
      <c r="K18">
        <v>0</v>
      </c>
      <c r="L18">
        <v>0</v>
      </c>
      <c r="M18">
        <v>0</v>
      </c>
      <c r="N18" t="s">
        <v>326</v>
      </c>
      <c r="O18">
        <v>229</v>
      </c>
      <c r="P18" t="s">
        <v>324</v>
      </c>
    </row>
    <row r="19" spans="1:16" x14ac:dyDescent="0.2">
      <c r="A19" t="s">
        <v>335</v>
      </c>
      <c r="B19" s="54">
        <v>2430025</v>
      </c>
      <c r="C19">
        <v>0</v>
      </c>
      <c r="D19" s="54">
        <v>861012102</v>
      </c>
      <c r="E19">
        <v>0.06</v>
      </c>
      <c r="F19" s="33">
        <v>44649</v>
      </c>
      <c r="G19" t="s">
        <v>58</v>
      </c>
      <c r="H19" t="s">
        <v>322</v>
      </c>
      <c r="I19">
        <v>64583</v>
      </c>
      <c r="J19">
        <v>0</v>
      </c>
      <c r="K19">
        <v>0</v>
      </c>
      <c r="L19">
        <v>0</v>
      </c>
      <c r="M19">
        <v>0</v>
      </c>
      <c r="N19" t="s">
        <v>326</v>
      </c>
      <c r="O19">
        <v>551</v>
      </c>
      <c r="P19" t="s">
        <v>324</v>
      </c>
    </row>
    <row r="20" spans="1:16" x14ac:dyDescent="0.2">
      <c r="A20" t="s">
        <v>335</v>
      </c>
      <c r="B20" s="54">
        <v>2430025</v>
      </c>
      <c r="C20">
        <v>0</v>
      </c>
      <c r="D20" s="54">
        <v>861012102</v>
      </c>
      <c r="E20">
        <v>0.06</v>
      </c>
      <c r="F20" s="33">
        <v>44740</v>
      </c>
      <c r="G20" t="s">
        <v>58</v>
      </c>
      <c r="H20" t="s">
        <v>322</v>
      </c>
      <c r="I20">
        <v>64583</v>
      </c>
      <c r="J20">
        <v>0</v>
      </c>
      <c r="K20">
        <v>0</v>
      </c>
      <c r="L20">
        <v>0</v>
      </c>
      <c r="M20">
        <v>0</v>
      </c>
      <c r="N20" t="s">
        <v>326</v>
      </c>
      <c r="O20">
        <v>460</v>
      </c>
      <c r="P20" t="s">
        <v>324</v>
      </c>
    </row>
    <row r="21" spans="1:16" x14ac:dyDescent="0.2">
      <c r="A21" t="s">
        <v>335</v>
      </c>
      <c r="B21" s="54">
        <v>2430025</v>
      </c>
      <c r="C21">
        <v>0</v>
      </c>
      <c r="D21" s="54">
        <v>861012102</v>
      </c>
      <c r="E21">
        <v>0.06</v>
      </c>
      <c r="F21" s="33">
        <v>44831</v>
      </c>
      <c r="G21" t="s">
        <v>58</v>
      </c>
      <c r="H21" t="s">
        <v>322</v>
      </c>
      <c r="I21">
        <v>64583</v>
      </c>
      <c r="J21">
        <v>0</v>
      </c>
      <c r="K21">
        <v>0</v>
      </c>
      <c r="L21">
        <v>0</v>
      </c>
      <c r="M21">
        <v>0</v>
      </c>
      <c r="N21" t="s">
        <v>326</v>
      </c>
      <c r="O21">
        <v>369</v>
      </c>
      <c r="P21" t="s">
        <v>324</v>
      </c>
    </row>
    <row r="22" spans="1:16" x14ac:dyDescent="0.2">
      <c r="A22" t="s">
        <v>335</v>
      </c>
      <c r="B22" s="54">
        <v>2430025</v>
      </c>
      <c r="C22">
        <v>0</v>
      </c>
      <c r="D22" s="54">
        <v>861012102</v>
      </c>
      <c r="E22">
        <v>0.06</v>
      </c>
      <c r="F22" s="33">
        <v>45013</v>
      </c>
      <c r="G22" t="s">
        <v>58</v>
      </c>
      <c r="H22" t="s">
        <v>322</v>
      </c>
      <c r="I22">
        <v>64583</v>
      </c>
      <c r="J22">
        <v>0</v>
      </c>
      <c r="K22">
        <v>0</v>
      </c>
      <c r="L22">
        <v>0</v>
      </c>
      <c r="M22">
        <v>0</v>
      </c>
      <c r="N22" t="s">
        <v>326</v>
      </c>
      <c r="O22">
        <v>187</v>
      </c>
      <c r="P22" t="s">
        <v>324</v>
      </c>
    </row>
    <row r="23" spans="1:16" x14ac:dyDescent="0.2">
      <c r="A23" t="s">
        <v>335</v>
      </c>
      <c r="B23" s="54">
        <v>2430025</v>
      </c>
      <c r="C23">
        <v>0</v>
      </c>
      <c r="D23" s="54">
        <v>861012102</v>
      </c>
      <c r="E23">
        <v>0.06</v>
      </c>
      <c r="F23" s="33">
        <v>45112</v>
      </c>
      <c r="G23" t="s">
        <v>58</v>
      </c>
      <c r="H23" t="s">
        <v>322</v>
      </c>
      <c r="I23">
        <v>53604</v>
      </c>
      <c r="J23">
        <v>0</v>
      </c>
      <c r="K23">
        <v>0</v>
      </c>
      <c r="L23">
        <v>0</v>
      </c>
      <c r="M23">
        <v>0</v>
      </c>
      <c r="N23" t="s">
        <v>326</v>
      </c>
      <c r="O23">
        <v>88</v>
      </c>
      <c r="P23" t="s">
        <v>324</v>
      </c>
    </row>
    <row r="24" spans="1:16" x14ac:dyDescent="0.2">
      <c r="A24" t="s">
        <v>335</v>
      </c>
      <c r="B24" s="54">
        <v>2430025</v>
      </c>
      <c r="C24">
        <v>0</v>
      </c>
      <c r="D24" s="54">
        <v>861012102</v>
      </c>
      <c r="E24">
        <v>0.06</v>
      </c>
      <c r="F24" s="33">
        <v>45195</v>
      </c>
      <c r="G24" t="s">
        <v>58</v>
      </c>
      <c r="H24" t="s">
        <v>322</v>
      </c>
      <c r="I24">
        <v>39704</v>
      </c>
      <c r="J24">
        <v>0</v>
      </c>
      <c r="K24">
        <v>0</v>
      </c>
      <c r="L24">
        <v>0</v>
      </c>
      <c r="M24">
        <v>0</v>
      </c>
      <c r="N24" t="s">
        <v>326</v>
      </c>
      <c r="O24">
        <v>5</v>
      </c>
      <c r="P24" t="s">
        <v>324</v>
      </c>
    </row>
    <row r="25" spans="1:16" x14ac:dyDescent="0.2">
      <c r="A25" t="s">
        <v>336</v>
      </c>
      <c r="B25" s="54">
        <v>2651202</v>
      </c>
      <c r="C25">
        <v>0</v>
      </c>
      <c r="D25" s="54">
        <v>670100205</v>
      </c>
      <c r="E25">
        <v>0.87633799999999995</v>
      </c>
      <c r="F25" s="33">
        <v>45167</v>
      </c>
      <c r="G25" t="s">
        <v>58</v>
      </c>
      <c r="H25" t="s">
        <v>322</v>
      </c>
      <c r="I25">
        <v>2200</v>
      </c>
      <c r="J25">
        <v>0</v>
      </c>
      <c r="K25">
        <v>0</v>
      </c>
      <c r="L25">
        <v>0</v>
      </c>
      <c r="M25">
        <v>0</v>
      </c>
      <c r="N25" t="s">
        <v>326</v>
      </c>
      <c r="O25">
        <v>33</v>
      </c>
      <c r="P25" t="s">
        <v>324</v>
      </c>
    </row>
    <row r="26" spans="1:16" x14ac:dyDescent="0.2">
      <c r="A26" t="s">
        <v>337</v>
      </c>
      <c r="B26" s="54">
        <v>2775135</v>
      </c>
      <c r="C26">
        <v>0</v>
      </c>
      <c r="D26" s="54">
        <v>803054204</v>
      </c>
      <c r="E26">
        <v>0.53234499999999996</v>
      </c>
      <c r="F26" s="33">
        <v>44712</v>
      </c>
      <c r="G26" t="s">
        <v>58</v>
      </c>
      <c r="H26" t="s">
        <v>322</v>
      </c>
      <c r="I26">
        <v>12500</v>
      </c>
      <c r="J26">
        <v>0</v>
      </c>
      <c r="K26">
        <v>0</v>
      </c>
      <c r="L26">
        <v>0</v>
      </c>
      <c r="M26">
        <v>0</v>
      </c>
      <c r="N26" t="s">
        <v>326</v>
      </c>
      <c r="O26">
        <v>488</v>
      </c>
      <c r="P26" t="s">
        <v>324</v>
      </c>
    </row>
    <row r="27" spans="1:16" x14ac:dyDescent="0.2">
      <c r="A27" t="s">
        <v>337</v>
      </c>
      <c r="B27" s="54">
        <v>2775135</v>
      </c>
      <c r="C27">
        <v>0</v>
      </c>
      <c r="D27" s="54">
        <v>803054204</v>
      </c>
      <c r="E27">
        <v>1.6742699999999999</v>
      </c>
      <c r="F27" s="33">
        <v>43613</v>
      </c>
      <c r="G27" t="s">
        <v>58</v>
      </c>
      <c r="H27" t="s">
        <v>322</v>
      </c>
      <c r="I27">
        <v>13700</v>
      </c>
      <c r="J27">
        <v>0</v>
      </c>
      <c r="K27">
        <v>0</v>
      </c>
      <c r="L27">
        <v>0</v>
      </c>
      <c r="M27">
        <v>0</v>
      </c>
      <c r="N27" t="s">
        <v>326</v>
      </c>
      <c r="O27">
        <v>1586</v>
      </c>
      <c r="P27" t="s">
        <v>324</v>
      </c>
    </row>
    <row r="28" spans="1:16" x14ac:dyDescent="0.2">
      <c r="A28" t="s">
        <v>337</v>
      </c>
      <c r="B28" s="54">
        <v>2775135</v>
      </c>
      <c r="C28">
        <v>0</v>
      </c>
      <c r="D28" s="54">
        <v>803054204</v>
      </c>
      <c r="E28">
        <v>1.7337020000000001</v>
      </c>
      <c r="F28" s="33">
        <v>43984</v>
      </c>
      <c r="G28" t="s">
        <v>58</v>
      </c>
      <c r="H28" t="s">
        <v>322</v>
      </c>
      <c r="I28">
        <v>13700</v>
      </c>
      <c r="J28">
        <v>0</v>
      </c>
      <c r="K28">
        <v>0</v>
      </c>
      <c r="L28">
        <v>0</v>
      </c>
      <c r="M28">
        <v>0</v>
      </c>
      <c r="N28" t="s">
        <v>326</v>
      </c>
      <c r="O28">
        <v>1215</v>
      </c>
      <c r="P28" t="s">
        <v>324</v>
      </c>
    </row>
    <row r="29" spans="1:16" x14ac:dyDescent="0.2">
      <c r="A29" t="s">
        <v>337</v>
      </c>
      <c r="B29" s="54">
        <v>2775135</v>
      </c>
      <c r="C29">
        <v>0</v>
      </c>
      <c r="D29" s="54">
        <v>803054204</v>
      </c>
      <c r="E29">
        <v>2.0761449999999999</v>
      </c>
      <c r="F29" s="33">
        <v>44712</v>
      </c>
      <c r="G29" t="s">
        <v>58</v>
      </c>
      <c r="H29" t="s">
        <v>322</v>
      </c>
      <c r="I29">
        <v>12500</v>
      </c>
      <c r="J29">
        <v>0</v>
      </c>
      <c r="K29">
        <v>0</v>
      </c>
      <c r="L29">
        <v>0</v>
      </c>
      <c r="M29">
        <v>0</v>
      </c>
      <c r="N29" t="s">
        <v>326</v>
      </c>
      <c r="O29">
        <v>488</v>
      </c>
      <c r="P29" t="s">
        <v>324</v>
      </c>
    </row>
    <row r="30" spans="1:16" x14ac:dyDescent="0.2">
      <c r="A30" t="s">
        <v>337</v>
      </c>
      <c r="B30" s="54">
        <v>2775135</v>
      </c>
      <c r="C30">
        <v>0</v>
      </c>
      <c r="D30" s="54">
        <v>803054204</v>
      </c>
      <c r="E30">
        <v>2.2330030000000001</v>
      </c>
      <c r="F30" s="33">
        <v>45068</v>
      </c>
      <c r="G30" t="s">
        <v>58</v>
      </c>
      <c r="H30" t="s">
        <v>322</v>
      </c>
      <c r="I30">
        <v>12500</v>
      </c>
      <c r="J30">
        <v>0</v>
      </c>
      <c r="K30">
        <v>0</v>
      </c>
      <c r="L30">
        <v>0</v>
      </c>
      <c r="M30">
        <v>0</v>
      </c>
      <c r="N30" t="s">
        <v>326</v>
      </c>
      <c r="O30">
        <v>132</v>
      </c>
      <c r="P30" t="s">
        <v>324</v>
      </c>
    </row>
    <row r="31" spans="1:16" x14ac:dyDescent="0.2">
      <c r="A31" t="s">
        <v>337</v>
      </c>
      <c r="B31" s="54">
        <v>2775135</v>
      </c>
      <c r="C31">
        <v>0</v>
      </c>
      <c r="D31" s="54">
        <v>803054204</v>
      </c>
      <c r="E31">
        <v>2.2598859999999998</v>
      </c>
      <c r="F31" s="33">
        <v>44341</v>
      </c>
      <c r="G31" t="s">
        <v>58</v>
      </c>
      <c r="H31" t="s">
        <v>322</v>
      </c>
      <c r="I31">
        <v>7500</v>
      </c>
      <c r="J31">
        <v>0</v>
      </c>
      <c r="K31">
        <v>0</v>
      </c>
      <c r="L31">
        <v>0</v>
      </c>
      <c r="M31">
        <v>0</v>
      </c>
      <c r="N31" t="s">
        <v>326</v>
      </c>
      <c r="O31">
        <v>859</v>
      </c>
      <c r="P31" t="s">
        <v>324</v>
      </c>
    </row>
    <row r="32" spans="1:16" x14ac:dyDescent="0.2">
      <c r="A32" t="s">
        <v>338</v>
      </c>
      <c r="B32" s="54">
        <v>2031730</v>
      </c>
      <c r="C32">
        <v>2885.19</v>
      </c>
      <c r="D32" s="54">
        <v>294821608</v>
      </c>
      <c r="E32">
        <v>0.113318</v>
      </c>
      <c r="F32" s="33">
        <v>44848</v>
      </c>
      <c r="G32" t="s">
        <v>58</v>
      </c>
      <c r="H32" t="s">
        <v>322</v>
      </c>
      <c r="I32">
        <v>25460.985000000001</v>
      </c>
      <c r="J32">
        <v>2885.19</v>
      </c>
      <c r="K32">
        <v>2885.19</v>
      </c>
      <c r="L32">
        <v>0</v>
      </c>
      <c r="M32">
        <v>0</v>
      </c>
      <c r="N32" t="s">
        <v>326</v>
      </c>
      <c r="O32">
        <v>352</v>
      </c>
      <c r="P32" t="s">
        <v>324</v>
      </c>
    </row>
    <row r="33" spans="1:16" x14ac:dyDescent="0.2">
      <c r="A33" t="s">
        <v>338</v>
      </c>
      <c r="B33" s="54">
        <v>2031730</v>
      </c>
      <c r="C33">
        <v>631.52</v>
      </c>
      <c r="D33" s="54">
        <v>294821608</v>
      </c>
      <c r="E33">
        <v>0.11385099999999999</v>
      </c>
      <c r="F33" s="33">
        <v>44488</v>
      </c>
      <c r="G33" t="s">
        <v>58</v>
      </c>
      <c r="H33" t="s">
        <v>322</v>
      </c>
      <c r="I33">
        <v>6380.991</v>
      </c>
      <c r="J33">
        <v>631.52</v>
      </c>
      <c r="K33">
        <v>631.52</v>
      </c>
      <c r="L33">
        <v>0</v>
      </c>
      <c r="M33">
        <v>0</v>
      </c>
      <c r="N33" t="s">
        <v>326</v>
      </c>
      <c r="O33">
        <v>712</v>
      </c>
      <c r="P33" t="s">
        <v>324</v>
      </c>
    </row>
    <row r="34" spans="1:16" x14ac:dyDescent="0.2">
      <c r="A34" t="s">
        <v>338</v>
      </c>
      <c r="B34" s="54">
        <v>2031730</v>
      </c>
      <c r="C34">
        <v>24357.73</v>
      </c>
      <c r="D34" s="54">
        <v>294821608</v>
      </c>
      <c r="E34">
        <v>0.12471</v>
      </c>
      <c r="F34" s="33">
        <v>45203</v>
      </c>
      <c r="G34" t="s">
        <v>58</v>
      </c>
      <c r="H34" t="s">
        <v>322</v>
      </c>
      <c r="I34">
        <v>195315</v>
      </c>
      <c r="J34">
        <v>24357.73</v>
      </c>
      <c r="K34">
        <v>24357.73</v>
      </c>
      <c r="L34">
        <v>0</v>
      </c>
      <c r="M34">
        <v>0</v>
      </c>
      <c r="N34" t="s">
        <v>326</v>
      </c>
      <c r="O34">
        <v>0</v>
      </c>
      <c r="P34" t="s">
        <v>324</v>
      </c>
    </row>
    <row r="35" spans="1:16" x14ac:dyDescent="0.2">
      <c r="A35" t="s">
        <v>339</v>
      </c>
      <c r="B35" s="54">
        <v>6616508</v>
      </c>
      <c r="C35">
        <v>8073.65</v>
      </c>
      <c r="D35" s="54">
        <v>661650903</v>
      </c>
      <c r="E35">
        <v>37</v>
      </c>
      <c r="F35" s="33">
        <v>45287</v>
      </c>
      <c r="G35" t="s">
        <v>58</v>
      </c>
      <c r="H35" t="s">
        <v>322</v>
      </c>
      <c r="I35">
        <v>32599</v>
      </c>
      <c r="J35">
        <v>8073.65</v>
      </c>
      <c r="K35">
        <v>8073.65</v>
      </c>
      <c r="L35">
        <v>0</v>
      </c>
      <c r="M35">
        <v>0</v>
      </c>
      <c r="N35" t="s">
        <v>323</v>
      </c>
      <c r="O35">
        <v>0</v>
      </c>
      <c r="P35" t="s">
        <v>324</v>
      </c>
    </row>
    <row r="36" spans="1:16" x14ac:dyDescent="0.2">
      <c r="A36" t="s">
        <v>340</v>
      </c>
      <c r="B36" s="54" t="s">
        <v>260</v>
      </c>
      <c r="C36">
        <v>0</v>
      </c>
      <c r="D36" s="54" t="s">
        <v>259</v>
      </c>
      <c r="E36">
        <v>1.0023439999999999</v>
      </c>
      <c r="F36" s="33">
        <v>44832</v>
      </c>
      <c r="G36" t="s">
        <v>58</v>
      </c>
      <c r="H36" t="s">
        <v>322</v>
      </c>
      <c r="I36">
        <v>28127</v>
      </c>
      <c r="J36">
        <v>0</v>
      </c>
      <c r="K36">
        <v>0</v>
      </c>
      <c r="L36">
        <v>0</v>
      </c>
      <c r="M36">
        <v>0</v>
      </c>
      <c r="N36" t="s">
        <v>326</v>
      </c>
      <c r="O36">
        <v>368</v>
      </c>
      <c r="P36" t="s">
        <v>324</v>
      </c>
    </row>
    <row r="37" spans="1:16" x14ac:dyDescent="0.2">
      <c r="A37" t="s">
        <v>340</v>
      </c>
      <c r="B37" s="54" t="s">
        <v>260</v>
      </c>
      <c r="C37">
        <v>0</v>
      </c>
      <c r="D37" s="54" t="s">
        <v>259</v>
      </c>
      <c r="E37">
        <v>1.1876100000000001</v>
      </c>
      <c r="F37" s="33">
        <v>45196</v>
      </c>
      <c r="G37" t="s">
        <v>58</v>
      </c>
      <c r="H37" t="s">
        <v>322</v>
      </c>
      <c r="I37">
        <v>23346</v>
      </c>
      <c r="J37">
        <v>0</v>
      </c>
      <c r="K37">
        <v>0</v>
      </c>
      <c r="L37">
        <v>0</v>
      </c>
      <c r="M37">
        <v>0</v>
      </c>
      <c r="N37" t="s">
        <v>326</v>
      </c>
      <c r="O37">
        <v>4</v>
      </c>
      <c r="P37" t="s">
        <v>324</v>
      </c>
    </row>
    <row r="38" spans="1:16" x14ac:dyDescent="0.2">
      <c r="A38" t="s">
        <v>341</v>
      </c>
      <c r="B38" s="54" t="s">
        <v>291</v>
      </c>
      <c r="C38">
        <v>0</v>
      </c>
      <c r="D38" s="54" t="s">
        <v>342</v>
      </c>
      <c r="E38">
        <v>0.85</v>
      </c>
      <c r="F38" s="33">
        <v>42877</v>
      </c>
      <c r="G38" t="s">
        <v>58</v>
      </c>
      <c r="H38" t="s">
        <v>322</v>
      </c>
      <c r="I38">
        <v>16463</v>
      </c>
      <c r="J38">
        <v>0</v>
      </c>
      <c r="K38">
        <v>0</v>
      </c>
      <c r="L38">
        <v>0</v>
      </c>
      <c r="M38">
        <v>0</v>
      </c>
      <c r="N38" t="s">
        <v>332</v>
      </c>
      <c r="O38">
        <v>2322</v>
      </c>
      <c r="P38" t="s">
        <v>324</v>
      </c>
    </row>
    <row r="39" spans="1:16" x14ac:dyDescent="0.2">
      <c r="A39" t="s">
        <v>341</v>
      </c>
      <c r="B39" s="54" t="s">
        <v>291</v>
      </c>
      <c r="C39">
        <v>0</v>
      </c>
      <c r="D39" s="54" t="s">
        <v>342</v>
      </c>
      <c r="E39">
        <v>0.88</v>
      </c>
      <c r="F39" s="33">
        <v>43242</v>
      </c>
      <c r="G39" t="s">
        <v>58</v>
      </c>
      <c r="H39" t="s">
        <v>322</v>
      </c>
      <c r="I39">
        <v>22463</v>
      </c>
      <c r="J39">
        <v>0</v>
      </c>
      <c r="K39">
        <v>0</v>
      </c>
      <c r="L39">
        <v>0</v>
      </c>
      <c r="M39">
        <v>0</v>
      </c>
      <c r="N39" t="s">
        <v>332</v>
      </c>
      <c r="O39">
        <v>1957</v>
      </c>
      <c r="P39" t="s">
        <v>324</v>
      </c>
    </row>
    <row r="40" spans="1:16" x14ac:dyDescent="0.2">
      <c r="A40" t="s">
        <v>341</v>
      </c>
      <c r="B40" s="54" t="s">
        <v>291</v>
      </c>
      <c r="C40">
        <v>0</v>
      </c>
      <c r="D40" s="54" t="s">
        <v>342</v>
      </c>
      <c r="E40">
        <v>0.9</v>
      </c>
      <c r="F40" s="33">
        <v>43612</v>
      </c>
      <c r="G40" t="s">
        <v>58</v>
      </c>
      <c r="H40" t="s">
        <v>322</v>
      </c>
      <c r="I40">
        <v>22463</v>
      </c>
      <c r="J40">
        <v>0</v>
      </c>
      <c r="K40">
        <v>0</v>
      </c>
      <c r="L40">
        <v>0</v>
      </c>
      <c r="M40">
        <v>0</v>
      </c>
      <c r="N40" t="s">
        <v>332</v>
      </c>
      <c r="O40">
        <v>1587</v>
      </c>
      <c r="P40" t="s">
        <v>324</v>
      </c>
    </row>
    <row r="41" spans="1:16" x14ac:dyDescent="0.2">
      <c r="A41" t="s">
        <v>341</v>
      </c>
      <c r="B41" s="54" t="s">
        <v>291</v>
      </c>
      <c r="C41">
        <v>0</v>
      </c>
      <c r="D41" s="54" t="s">
        <v>342</v>
      </c>
      <c r="E41">
        <v>0.95</v>
      </c>
      <c r="F41" s="33">
        <v>44004</v>
      </c>
      <c r="G41" t="s">
        <v>58</v>
      </c>
      <c r="H41" t="s">
        <v>322</v>
      </c>
      <c r="I41">
        <v>22463</v>
      </c>
      <c r="J41">
        <v>0</v>
      </c>
      <c r="K41">
        <v>0</v>
      </c>
      <c r="L41">
        <v>0</v>
      </c>
      <c r="M41">
        <v>0</v>
      </c>
      <c r="N41" t="s">
        <v>332</v>
      </c>
      <c r="O41">
        <v>1195</v>
      </c>
      <c r="P41" t="s">
        <v>324</v>
      </c>
    </row>
    <row r="42" spans="1:16" x14ac:dyDescent="0.2">
      <c r="A42" t="s">
        <v>341</v>
      </c>
      <c r="B42" s="54" t="s">
        <v>291</v>
      </c>
      <c r="C42">
        <v>0</v>
      </c>
      <c r="D42" s="54" t="s">
        <v>342</v>
      </c>
      <c r="E42">
        <v>0.97</v>
      </c>
      <c r="F42" s="33">
        <v>44326</v>
      </c>
      <c r="G42" t="s">
        <v>58</v>
      </c>
      <c r="H42" t="s">
        <v>322</v>
      </c>
      <c r="I42">
        <v>22463</v>
      </c>
      <c r="J42">
        <v>0</v>
      </c>
      <c r="K42">
        <v>0</v>
      </c>
      <c r="L42">
        <v>0</v>
      </c>
      <c r="M42">
        <v>0</v>
      </c>
      <c r="N42" t="s">
        <v>332</v>
      </c>
      <c r="O42">
        <v>874</v>
      </c>
      <c r="P42" t="s">
        <v>324</v>
      </c>
    </row>
    <row r="43" spans="1:16" x14ac:dyDescent="0.2">
      <c r="A43" t="s">
        <v>341</v>
      </c>
      <c r="B43" s="54" t="s">
        <v>291</v>
      </c>
      <c r="C43">
        <v>0</v>
      </c>
      <c r="D43" s="54" t="s">
        <v>342</v>
      </c>
      <c r="E43">
        <v>1.02</v>
      </c>
      <c r="F43" s="33">
        <v>44687</v>
      </c>
      <c r="G43" t="s">
        <v>58</v>
      </c>
      <c r="H43" t="s">
        <v>322</v>
      </c>
      <c r="I43">
        <v>22463</v>
      </c>
      <c r="J43">
        <v>0</v>
      </c>
      <c r="K43">
        <v>0</v>
      </c>
      <c r="L43">
        <v>0</v>
      </c>
      <c r="M43">
        <v>0</v>
      </c>
      <c r="N43" t="s">
        <v>332</v>
      </c>
      <c r="O43">
        <v>513</v>
      </c>
      <c r="P43" t="s">
        <v>324</v>
      </c>
    </row>
    <row r="44" spans="1:16" x14ac:dyDescent="0.2">
      <c r="A44" t="s">
        <v>341</v>
      </c>
      <c r="B44" s="54" t="s">
        <v>291</v>
      </c>
      <c r="C44">
        <v>0</v>
      </c>
      <c r="D44" s="54" t="s">
        <v>342</v>
      </c>
      <c r="E44">
        <v>1.05</v>
      </c>
      <c r="F44" s="33">
        <v>45061</v>
      </c>
      <c r="G44" t="s">
        <v>58</v>
      </c>
      <c r="H44" t="s">
        <v>322</v>
      </c>
      <c r="I44">
        <v>22463</v>
      </c>
      <c r="J44">
        <v>0</v>
      </c>
      <c r="K44">
        <v>0</v>
      </c>
      <c r="L44">
        <v>0</v>
      </c>
      <c r="M44">
        <v>0</v>
      </c>
      <c r="N44" t="s">
        <v>332</v>
      </c>
      <c r="O44">
        <v>139</v>
      </c>
      <c r="P44" t="s">
        <v>324</v>
      </c>
    </row>
    <row r="45" spans="1:16" x14ac:dyDescent="0.2">
      <c r="A45" t="s">
        <v>343</v>
      </c>
      <c r="B45" s="54" t="s">
        <v>344</v>
      </c>
      <c r="C45">
        <v>0</v>
      </c>
      <c r="D45" s="54">
        <v>589339100</v>
      </c>
      <c r="E45">
        <v>0.43735099999999999</v>
      </c>
      <c r="F45" s="33">
        <v>42874</v>
      </c>
      <c r="G45" t="s">
        <v>58</v>
      </c>
      <c r="H45" t="s">
        <v>322</v>
      </c>
      <c r="I45">
        <v>27014</v>
      </c>
      <c r="J45">
        <v>0</v>
      </c>
      <c r="K45">
        <v>0</v>
      </c>
      <c r="L45">
        <v>0</v>
      </c>
      <c r="M45">
        <v>0</v>
      </c>
      <c r="N45" t="s">
        <v>326</v>
      </c>
      <c r="O45">
        <v>2325</v>
      </c>
      <c r="P45" t="s">
        <v>324</v>
      </c>
    </row>
    <row r="46" spans="1:16" x14ac:dyDescent="0.2">
      <c r="A46" t="s">
        <v>345</v>
      </c>
      <c r="B46" s="54" t="s">
        <v>346</v>
      </c>
      <c r="C46">
        <v>0</v>
      </c>
      <c r="D46" s="54" t="s">
        <v>347</v>
      </c>
      <c r="E46">
        <v>0.25155</v>
      </c>
      <c r="F46" s="33">
        <v>43627</v>
      </c>
      <c r="G46" t="s">
        <v>58</v>
      </c>
      <c r="H46" t="s">
        <v>322</v>
      </c>
      <c r="I46">
        <v>6000</v>
      </c>
      <c r="J46">
        <v>0</v>
      </c>
      <c r="K46">
        <v>0</v>
      </c>
      <c r="L46">
        <v>0</v>
      </c>
      <c r="M46">
        <v>0</v>
      </c>
      <c r="N46" t="s">
        <v>326</v>
      </c>
      <c r="O46">
        <v>1572</v>
      </c>
      <c r="P46" t="s">
        <v>324</v>
      </c>
    </row>
    <row r="47" spans="1:16" x14ac:dyDescent="0.2">
      <c r="A47" t="s">
        <v>345</v>
      </c>
      <c r="B47" s="54" t="s">
        <v>346</v>
      </c>
      <c r="C47">
        <v>0</v>
      </c>
      <c r="D47" s="54" t="s">
        <v>347</v>
      </c>
      <c r="E47">
        <v>0.26611800000000002</v>
      </c>
      <c r="F47" s="33">
        <v>44011</v>
      </c>
      <c r="G47" t="s">
        <v>58</v>
      </c>
      <c r="H47" t="s">
        <v>322</v>
      </c>
      <c r="I47">
        <v>6000</v>
      </c>
      <c r="J47">
        <v>0</v>
      </c>
      <c r="K47">
        <v>0</v>
      </c>
      <c r="L47">
        <v>0</v>
      </c>
      <c r="M47">
        <v>0</v>
      </c>
      <c r="N47" t="s">
        <v>326</v>
      </c>
      <c r="O47">
        <v>1188</v>
      </c>
      <c r="P47" t="s">
        <v>324</v>
      </c>
    </row>
    <row r="48" spans="1:16" x14ac:dyDescent="0.2">
      <c r="A48" t="s">
        <v>348</v>
      </c>
      <c r="B48" s="54" t="s">
        <v>228</v>
      </c>
      <c r="C48">
        <v>0</v>
      </c>
      <c r="D48" s="54" t="s">
        <v>227</v>
      </c>
      <c r="E48">
        <v>1.5929549999999999</v>
      </c>
      <c r="F48" s="33">
        <v>45148</v>
      </c>
      <c r="G48" t="s">
        <v>58</v>
      </c>
      <c r="H48" t="s">
        <v>322</v>
      </c>
      <c r="I48">
        <v>3527</v>
      </c>
      <c r="J48">
        <v>0</v>
      </c>
      <c r="K48">
        <v>0</v>
      </c>
      <c r="L48">
        <v>0</v>
      </c>
      <c r="M48">
        <v>0</v>
      </c>
      <c r="N48" t="s">
        <v>326</v>
      </c>
      <c r="O48">
        <v>52</v>
      </c>
      <c r="P48" t="s">
        <v>324</v>
      </c>
    </row>
    <row r="49" spans="1:16" x14ac:dyDescent="0.2">
      <c r="A49" t="s">
        <v>349</v>
      </c>
      <c r="B49" s="54" t="s">
        <v>285</v>
      </c>
      <c r="C49">
        <v>0</v>
      </c>
      <c r="D49" s="54" t="s">
        <v>284</v>
      </c>
      <c r="E49">
        <v>0.25</v>
      </c>
      <c r="F49" s="33">
        <v>44665</v>
      </c>
      <c r="G49" t="s">
        <v>58</v>
      </c>
      <c r="H49" t="s">
        <v>322</v>
      </c>
      <c r="I49">
        <v>112000</v>
      </c>
      <c r="J49">
        <v>0</v>
      </c>
      <c r="K49">
        <v>0</v>
      </c>
      <c r="L49">
        <v>0</v>
      </c>
      <c r="M49">
        <v>0</v>
      </c>
      <c r="N49" t="s">
        <v>326</v>
      </c>
      <c r="O49">
        <v>535</v>
      </c>
      <c r="P49" t="s">
        <v>324</v>
      </c>
    </row>
    <row r="50" spans="1:16" x14ac:dyDescent="0.2">
      <c r="A50" t="s">
        <v>349</v>
      </c>
      <c r="B50" s="54" t="s">
        <v>285</v>
      </c>
      <c r="C50">
        <v>0</v>
      </c>
      <c r="D50" s="54" t="s">
        <v>284</v>
      </c>
      <c r="E50">
        <v>0.185</v>
      </c>
      <c r="F50" s="33">
        <v>44301</v>
      </c>
      <c r="G50" t="s">
        <v>58</v>
      </c>
      <c r="H50" t="s">
        <v>322</v>
      </c>
      <c r="I50">
        <v>112000</v>
      </c>
      <c r="J50">
        <v>0</v>
      </c>
      <c r="K50">
        <v>0</v>
      </c>
      <c r="L50">
        <v>0</v>
      </c>
      <c r="M50">
        <v>0</v>
      </c>
      <c r="N50" t="s">
        <v>326</v>
      </c>
      <c r="O50">
        <v>899</v>
      </c>
      <c r="P50" t="s">
        <v>324</v>
      </c>
    </row>
    <row r="51" spans="1:16" x14ac:dyDescent="0.2">
      <c r="A51" t="s">
        <v>349</v>
      </c>
      <c r="B51" s="54" t="s">
        <v>285</v>
      </c>
      <c r="C51">
        <v>0</v>
      </c>
      <c r="D51" s="54" t="s">
        <v>284</v>
      </c>
      <c r="E51">
        <v>0.27500000000000002</v>
      </c>
      <c r="F51" s="33">
        <v>45030</v>
      </c>
      <c r="G51" t="s">
        <v>58</v>
      </c>
      <c r="H51" t="s">
        <v>322</v>
      </c>
      <c r="I51">
        <v>156000</v>
      </c>
      <c r="J51">
        <v>0</v>
      </c>
      <c r="K51">
        <v>0</v>
      </c>
      <c r="L51">
        <v>0</v>
      </c>
      <c r="M51">
        <v>0</v>
      </c>
      <c r="N51" t="s">
        <v>326</v>
      </c>
      <c r="O51">
        <v>170</v>
      </c>
      <c r="P51" t="s">
        <v>324</v>
      </c>
    </row>
    <row r="52" spans="1:16" x14ac:dyDescent="0.2">
      <c r="A52" t="s">
        <v>350</v>
      </c>
      <c r="B52" s="54" t="s">
        <v>280</v>
      </c>
      <c r="C52">
        <v>10231.200000000001</v>
      </c>
      <c r="D52" s="54" t="s">
        <v>279</v>
      </c>
      <c r="E52">
        <v>0.16</v>
      </c>
      <c r="F52" s="33">
        <v>45211</v>
      </c>
      <c r="G52" t="s">
        <v>58</v>
      </c>
      <c r="H52" t="s">
        <v>322</v>
      </c>
      <c r="I52">
        <v>63945</v>
      </c>
      <c r="J52">
        <v>10231.200000000001</v>
      </c>
      <c r="K52">
        <v>10231.200000000001</v>
      </c>
      <c r="L52">
        <v>0</v>
      </c>
      <c r="M52">
        <v>0</v>
      </c>
      <c r="N52" t="s">
        <v>326</v>
      </c>
      <c r="O52">
        <v>0</v>
      </c>
      <c r="P52" t="s">
        <v>324</v>
      </c>
    </row>
    <row r="53" spans="1:16" x14ac:dyDescent="0.2">
      <c r="A53" t="s">
        <v>351</v>
      </c>
      <c r="B53" s="54" t="s">
        <v>250</v>
      </c>
      <c r="C53">
        <v>20284.12</v>
      </c>
      <c r="D53" s="54" t="s">
        <v>249</v>
      </c>
      <c r="E53">
        <v>1.98756</v>
      </c>
      <c r="F53" s="33">
        <v>45051</v>
      </c>
      <c r="G53" t="s">
        <v>58</v>
      </c>
      <c r="H53" t="s">
        <v>322</v>
      </c>
      <c r="I53">
        <v>9400</v>
      </c>
      <c r="J53">
        <v>20284.12</v>
      </c>
      <c r="K53">
        <v>20284.12</v>
      </c>
      <c r="L53">
        <v>0</v>
      </c>
      <c r="M53">
        <v>0</v>
      </c>
      <c r="N53" t="s">
        <v>326</v>
      </c>
      <c r="O53">
        <v>149</v>
      </c>
      <c r="P53" t="s">
        <v>324</v>
      </c>
    </row>
    <row r="54" spans="1:16" x14ac:dyDescent="0.2">
      <c r="A54" t="s">
        <v>352</v>
      </c>
      <c r="B54" s="54" t="s">
        <v>262</v>
      </c>
      <c r="C54">
        <v>0</v>
      </c>
      <c r="D54" s="54">
        <v>589339209</v>
      </c>
      <c r="E54">
        <v>0.28088000000000002</v>
      </c>
      <c r="F54" s="33">
        <v>43594</v>
      </c>
      <c r="G54" t="s">
        <v>58</v>
      </c>
      <c r="H54" t="s">
        <v>322</v>
      </c>
      <c r="I54">
        <v>73023</v>
      </c>
      <c r="J54">
        <v>0</v>
      </c>
      <c r="K54">
        <v>0</v>
      </c>
      <c r="L54">
        <v>0</v>
      </c>
      <c r="M54">
        <v>0</v>
      </c>
      <c r="N54" t="s">
        <v>326</v>
      </c>
      <c r="O54">
        <v>1605</v>
      </c>
      <c r="P54" t="s">
        <v>324</v>
      </c>
    </row>
    <row r="55" spans="1:16" x14ac:dyDescent="0.2">
      <c r="A55" t="s">
        <v>352</v>
      </c>
      <c r="B55" s="54" t="s">
        <v>262</v>
      </c>
      <c r="C55">
        <v>0</v>
      </c>
      <c r="D55" s="54">
        <v>589339209</v>
      </c>
      <c r="E55">
        <v>0.29135800000000001</v>
      </c>
      <c r="F55" s="33">
        <v>43992</v>
      </c>
      <c r="G55" t="s">
        <v>58</v>
      </c>
      <c r="H55" t="s">
        <v>322</v>
      </c>
      <c r="I55">
        <v>73023</v>
      </c>
      <c r="J55">
        <v>0</v>
      </c>
      <c r="K55">
        <v>0</v>
      </c>
      <c r="L55">
        <v>0</v>
      </c>
      <c r="M55">
        <v>0</v>
      </c>
      <c r="N55" t="s">
        <v>326</v>
      </c>
      <c r="O55">
        <v>1207</v>
      </c>
      <c r="P55" t="s">
        <v>324</v>
      </c>
    </row>
    <row r="56" spans="1:16" x14ac:dyDescent="0.2">
      <c r="A56" t="s">
        <v>352</v>
      </c>
      <c r="B56" s="54" t="s">
        <v>262</v>
      </c>
      <c r="C56">
        <v>0</v>
      </c>
      <c r="D56" s="54">
        <v>589339209</v>
      </c>
      <c r="E56">
        <v>0.33923399999999998</v>
      </c>
      <c r="F56" s="33">
        <v>44321</v>
      </c>
      <c r="G56" t="s">
        <v>58</v>
      </c>
      <c r="H56" t="s">
        <v>322</v>
      </c>
      <c r="I56">
        <v>73023</v>
      </c>
      <c r="J56">
        <v>0</v>
      </c>
      <c r="K56">
        <v>0</v>
      </c>
      <c r="L56">
        <v>0</v>
      </c>
      <c r="M56">
        <v>0</v>
      </c>
      <c r="N56" t="s">
        <v>326</v>
      </c>
      <c r="O56">
        <v>879</v>
      </c>
      <c r="P56" t="s">
        <v>324</v>
      </c>
    </row>
    <row r="57" spans="1:16" x14ac:dyDescent="0.2">
      <c r="A57" t="s">
        <v>352</v>
      </c>
      <c r="B57" s="54" t="s">
        <v>262</v>
      </c>
      <c r="C57">
        <v>0</v>
      </c>
      <c r="D57" s="54">
        <v>589339209</v>
      </c>
      <c r="E57">
        <v>0.48538100000000001</v>
      </c>
      <c r="F57" s="33">
        <v>45057</v>
      </c>
      <c r="G57" t="s">
        <v>58</v>
      </c>
      <c r="H57" t="s">
        <v>322</v>
      </c>
      <c r="I57">
        <v>84523</v>
      </c>
      <c r="J57">
        <v>0</v>
      </c>
      <c r="K57">
        <v>0</v>
      </c>
      <c r="L57">
        <v>0</v>
      </c>
      <c r="M57">
        <v>0</v>
      </c>
      <c r="N57" t="s">
        <v>326</v>
      </c>
      <c r="O57">
        <v>143</v>
      </c>
      <c r="P57" t="s">
        <v>324</v>
      </c>
    </row>
    <row r="58" spans="1:16" x14ac:dyDescent="0.2">
      <c r="A58" t="s">
        <v>353</v>
      </c>
      <c r="B58" s="54" t="s">
        <v>320</v>
      </c>
      <c r="C58">
        <v>6155.89</v>
      </c>
      <c r="D58" s="54" t="s">
        <v>320</v>
      </c>
      <c r="E58">
        <v>5.6710929999999999</v>
      </c>
      <c r="F58" s="33">
        <v>45200</v>
      </c>
      <c r="G58" t="s">
        <v>58</v>
      </c>
      <c r="H58" t="s">
        <v>354</v>
      </c>
      <c r="I58">
        <v>1041456.74</v>
      </c>
      <c r="J58">
        <v>6155.89</v>
      </c>
      <c r="K58">
        <v>6155.89</v>
      </c>
      <c r="L58">
        <v>0</v>
      </c>
      <c r="M58">
        <v>0</v>
      </c>
      <c r="N58" t="s">
        <v>326</v>
      </c>
      <c r="O58">
        <v>0</v>
      </c>
      <c r="P58" t="s">
        <v>324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5" t="s">
        <v>49</v>
      </c>
      <c r="B1" s="30" t="s">
        <v>59</v>
      </c>
      <c r="C1" s="31" t="s">
        <v>60</v>
      </c>
      <c r="D1" s="31" t="s">
        <v>61</v>
      </c>
      <c r="E1" s="31" t="s">
        <v>62</v>
      </c>
      <c r="F1" s="31" t="s">
        <v>63</v>
      </c>
      <c r="G1" s="31" t="s">
        <v>64</v>
      </c>
    </row>
    <row r="2" spans="1:12" ht="15" x14ac:dyDescent="0.25">
      <c r="A2" s="24"/>
      <c r="B2" s="49" t="s">
        <v>106</v>
      </c>
      <c r="C2" s="32">
        <v>0</v>
      </c>
      <c r="D2" s="32">
        <v>0</v>
      </c>
      <c r="E2" s="32">
        <v>0</v>
      </c>
      <c r="F2" s="32">
        <v>0</v>
      </c>
      <c r="G2" s="32">
        <v>0</v>
      </c>
    </row>
    <row r="3" spans="1:12" x14ac:dyDescent="0.2">
      <c r="A3" s="14" t="s">
        <v>22</v>
      </c>
      <c r="B3" s="50" t="s">
        <v>107</v>
      </c>
      <c r="C3" s="32">
        <v>45910411.079999998</v>
      </c>
      <c r="D3" s="32">
        <v>0</v>
      </c>
      <c r="E3" s="32">
        <v>0</v>
      </c>
      <c r="F3" s="32">
        <v>0</v>
      </c>
      <c r="G3" s="32">
        <v>45910411.079999998</v>
      </c>
      <c r="H3" s="14"/>
    </row>
    <row r="4" spans="1:12" x14ac:dyDescent="0.2">
      <c r="A4" s="14" t="s">
        <v>22</v>
      </c>
      <c r="B4" s="50" t="s">
        <v>108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14"/>
    </row>
    <row r="5" spans="1:12" x14ac:dyDescent="0.2">
      <c r="A5" s="14" t="s">
        <v>22</v>
      </c>
      <c r="B5" s="50" t="s">
        <v>109</v>
      </c>
      <c r="C5" s="32">
        <v>1041456.74</v>
      </c>
      <c r="D5" s="32">
        <v>0</v>
      </c>
      <c r="E5" s="32">
        <v>0</v>
      </c>
      <c r="F5" s="32">
        <v>0</v>
      </c>
      <c r="G5" s="32">
        <v>1041456.74</v>
      </c>
      <c r="H5" s="14"/>
    </row>
    <row r="6" spans="1:12" x14ac:dyDescent="0.2">
      <c r="A6" s="14" t="s">
        <v>22</v>
      </c>
      <c r="B6" s="50" t="s">
        <v>110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14"/>
    </row>
    <row r="7" spans="1:12" x14ac:dyDescent="0.2">
      <c r="A7" s="14" t="s">
        <v>22</v>
      </c>
      <c r="B7" s="50" t="s">
        <v>111</v>
      </c>
      <c r="C7" s="32">
        <v>7923.93</v>
      </c>
      <c r="D7" s="32">
        <v>0</v>
      </c>
      <c r="E7" s="32">
        <v>0</v>
      </c>
      <c r="F7" s="32">
        <v>0</v>
      </c>
      <c r="G7" s="32">
        <v>7923.93</v>
      </c>
      <c r="H7" s="14"/>
    </row>
    <row r="8" spans="1:12" x14ac:dyDescent="0.2">
      <c r="A8" s="14" t="s">
        <v>35</v>
      </c>
      <c r="B8" s="50" t="s">
        <v>112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2"/>
      <c r="L8" s="14"/>
    </row>
    <row r="9" spans="1:12" x14ac:dyDescent="0.2">
      <c r="A9" s="2" t="s">
        <v>51</v>
      </c>
      <c r="B9" s="50" t="s">
        <v>113</v>
      </c>
      <c r="C9" s="32">
        <v>0</v>
      </c>
      <c r="D9" s="32">
        <v>7896.3</v>
      </c>
      <c r="E9" s="32">
        <v>0</v>
      </c>
      <c r="F9" s="32">
        <v>7896.3</v>
      </c>
      <c r="G9" s="32">
        <v>7896.3</v>
      </c>
      <c r="H9" s="14"/>
      <c r="L9" s="2"/>
    </row>
    <row r="10" spans="1:12" x14ac:dyDescent="0.2">
      <c r="A10" s="26"/>
      <c r="B10" s="50" t="s">
        <v>114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L10" s="14"/>
    </row>
    <row r="11" spans="1:12" x14ac:dyDescent="0.2">
      <c r="A11" s="2" t="s">
        <v>24</v>
      </c>
      <c r="B11" s="50" t="s">
        <v>115</v>
      </c>
      <c r="C11" s="32">
        <v>109902.11</v>
      </c>
      <c r="D11" s="32">
        <v>0</v>
      </c>
      <c r="E11" s="32">
        <v>0</v>
      </c>
      <c r="F11" s="32">
        <v>0</v>
      </c>
      <c r="G11" s="32">
        <v>109902.11</v>
      </c>
      <c r="H11" s="2"/>
      <c r="L11" s="2"/>
    </row>
    <row r="12" spans="1:12" x14ac:dyDescent="0.2">
      <c r="A12" s="2" t="s">
        <v>24</v>
      </c>
      <c r="B12" s="50" t="s">
        <v>116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2"/>
      <c r="L12" s="2"/>
    </row>
    <row r="13" spans="1:12" x14ac:dyDescent="0.2">
      <c r="A13" s="2" t="s">
        <v>24</v>
      </c>
      <c r="B13" s="50" t="s">
        <v>117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2"/>
      <c r="L13" s="2"/>
    </row>
    <row r="14" spans="1:12" x14ac:dyDescent="0.2">
      <c r="A14" s="14" t="s">
        <v>35</v>
      </c>
      <c r="B14" s="50" t="s">
        <v>118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14"/>
      <c r="L14" s="2"/>
    </row>
    <row r="15" spans="1:12" x14ac:dyDescent="0.2">
      <c r="A15" s="2" t="s">
        <v>24</v>
      </c>
      <c r="B15" s="50" t="s">
        <v>119</v>
      </c>
      <c r="C15" s="32">
        <v>188319.6</v>
      </c>
      <c r="D15" s="32">
        <v>0</v>
      </c>
      <c r="E15" s="32">
        <v>0</v>
      </c>
      <c r="F15" s="32">
        <v>0</v>
      </c>
      <c r="G15" s="32">
        <v>188319.6</v>
      </c>
      <c r="H15" s="2"/>
    </row>
    <row r="16" spans="1:12" x14ac:dyDescent="0.2">
      <c r="A16" s="14" t="s">
        <v>22</v>
      </c>
      <c r="B16" s="50" t="s">
        <v>120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14"/>
    </row>
    <row r="17" spans="1:8" x14ac:dyDescent="0.2">
      <c r="A17" s="2" t="s">
        <v>33</v>
      </c>
      <c r="B17" s="50" t="s">
        <v>121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2"/>
    </row>
    <row r="18" spans="1:8" x14ac:dyDescent="0.2">
      <c r="A18" s="26"/>
      <c r="B18" s="50" t="s">
        <v>355</v>
      </c>
      <c r="C18" s="32">
        <v>47258013.460000001</v>
      </c>
      <c r="D18" s="32">
        <v>7896.3</v>
      </c>
      <c r="E18" s="32">
        <v>0</v>
      </c>
      <c r="F18" s="32">
        <v>7896.3</v>
      </c>
      <c r="G18" s="32">
        <v>47265909.759999998</v>
      </c>
    </row>
    <row r="19" spans="1:8" x14ac:dyDescent="0.2">
      <c r="A19" s="26"/>
      <c r="B19" s="49" t="s">
        <v>122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x14ac:dyDescent="0.2">
      <c r="A20" s="2" t="s">
        <v>28</v>
      </c>
      <c r="B20" s="50" t="s">
        <v>123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2"/>
    </row>
    <row r="21" spans="1:8" x14ac:dyDescent="0.2">
      <c r="A21" s="2" t="s">
        <v>51</v>
      </c>
      <c r="B21" s="50" t="s">
        <v>124</v>
      </c>
      <c r="C21" s="32">
        <v>0</v>
      </c>
      <c r="D21" s="32">
        <v>0</v>
      </c>
      <c r="E21" s="32">
        <v>7896.3</v>
      </c>
      <c r="F21" s="32">
        <v>7896.3</v>
      </c>
      <c r="G21" s="32">
        <v>7896.3</v>
      </c>
      <c r="H21" s="14"/>
    </row>
    <row r="22" spans="1:8" x14ac:dyDescent="0.2">
      <c r="A22" s="26"/>
      <c r="B22" s="50" t="s">
        <v>125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x14ac:dyDescent="0.2">
      <c r="A23" s="2" t="s">
        <v>24</v>
      </c>
      <c r="B23" s="50" t="s">
        <v>126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2"/>
    </row>
    <row r="24" spans="1:8" x14ac:dyDescent="0.2">
      <c r="A24" s="14" t="s">
        <v>22</v>
      </c>
      <c r="B24" s="50" t="s">
        <v>127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14"/>
    </row>
    <row r="25" spans="1:8" x14ac:dyDescent="0.2">
      <c r="A25" s="14" t="s">
        <v>22</v>
      </c>
      <c r="B25" s="50" t="s">
        <v>128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14"/>
    </row>
    <row r="26" spans="1:8" x14ac:dyDescent="0.2">
      <c r="A26" s="2" t="s">
        <v>27</v>
      </c>
      <c r="B26" s="50" t="s">
        <v>129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2"/>
    </row>
    <row r="27" spans="1:8" x14ac:dyDescent="0.2">
      <c r="A27" s="2" t="s">
        <v>24</v>
      </c>
      <c r="B27" s="50" t="s">
        <v>130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2"/>
    </row>
    <row r="28" spans="1:8" x14ac:dyDescent="0.2">
      <c r="A28" s="2" t="s">
        <v>33</v>
      </c>
      <c r="B28" s="50" t="s">
        <v>131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2"/>
    </row>
    <row r="29" spans="1:8" x14ac:dyDescent="0.2">
      <c r="A29" s="26"/>
      <c r="B29" s="50" t="s">
        <v>356</v>
      </c>
      <c r="C29" s="32">
        <v>0</v>
      </c>
      <c r="D29" s="32">
        <v>0</v>
      </c>
      <c r="E29" s="32">
        <v>7896.3</v>
      </c>
      <c r="F29" s="32">
        <v>7896.3</v>
      </c>
      <c r="G29" s="32">
        <v>7896.3</v>
      </c>
    </row>
    <row r="30" spans="1:8" x14ac:dyDescent="0.2">
      <c r="A30" s="26"/>
      <c r="B30" s="50" t="s">
        <v>357</v>
      </c>
      <c r="C30" s="32">
        <v>47258013.460000001</v>
      </c>
      <c r="D30" s="32">
        <v>7896.3</v>
      </c>
      <c r="E30" s="32">
        <v>7896.3</v>
      </c>
      <c r="F30" s="32">
        <v>0</v>
      </c>
      <c r="G30" s="32">
        <v>47258013.460000001</v>
      </c>
    </row>
    <row r="31" spans="1:8" x14ac:dyDescent="0.2">
      <c r="A31" s="26"/>
      <c r="B31" s="49" t="s">
        <v>132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 spans="1:8" x14ac:dyDescent="0.2">
      <c r="A32" s="14" t="s">
        <v>22</v>
      </c>
      <c r="B32" s="50" t="s">
        <v>133</v>
      </c>
      <c r="C32" s="32">
        <v>16059195.460000001</v>
      </c>
      <c r="D32" s="32">
        <v>251932.94</v>
      </c>
      <c r="E32" s="32">
        <v>0</v>
      </c>
      <c r="F32" s="32">
        <v>251932.94</v>
      </c>
      <c r="G32" s="32">
        <v>16311128.4</v>
      </c>
      <c r="H32" s="14"/>
    </row>
    <row r="33" spans="1:8" x14ac:dyDescent="0.2">
      <c r="A33" s="14" t="s">
        <v>22</v>
      </c>
      <c r="B33" s="50" t="s">
        <v>134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14"/>
    </row>
    <row r="34" spans="1:8" x14ac:dyDescent="0.2">
      <c r="A34" s="14" t="s">
        <v>22</v>
      </c>
      <c r="B34" s="50" t="s">
        <v>135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14"/>
    </row>
    <row r="35" spans="1:8" x14ac:dyDescent="0.2">
      <c r="A35" s="14" t="s">
        <v>22</v>
      </c>
      <c r="B35" s="50" t="s">
        <v>136</v>
      </c>
      <c r="C35" s="32">
        <v>-127.89</v>
      </c>
      <c r="D35" s="32">
        <v>-0.2</v>
      </c>
      <c r="E35" s="32">
        <v>-5.18</v>
      </c>
      <c r="F35" s="32">
        <v>4.9800000000000004</v>
      </c>
      <c r="G35" s="32">
        <v>-122.91</v>
      </c>
      <c r="H35" s="14"/>
    </row>
    <row r="36" spans="1:8" x14ac:dyDescent="0.2">
      <c r="A36" s="2" t="s">
        <v>24</v>
      </c>
      <c r="B36" s="50" t="s">
        <v>137</v>
      </c>
      <c r="C36" s="32">
        <v>-3986.69</v>
      </c>
      <c r="D36" s="32">
        <v>0</v>
      </c>
      <c r="E36" s="32">
        <v>-184.92</v>
      </c>
      <c r="F36" s="32">
        <v>184.92</v>
      </c>
      <c r="G36" s="32">
        <v>-3801.77</v>
      </c>
      <c r="H36" s="2"/>
    </row>
    <row r="37" spans="1:8" x14ac:dyDescent="0.2">
      <c r="A37" s="14" t="s">
        <v>35</v>
      </c>
      <c r="B37" s="50" t="s">
        <v>138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14"/>
    </row>
    <row r="38" spans="1:8" x14ac:dyDescent="0.2">
      <c r="A38" s="2" t="s">
        <v>28</v>
      </c>
      <c r="B38" s="50" t="s">
        <v>139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2"/>
    </row>
    <row r="39" spans="1:8" x14ac:dyDescent="0.2">
      <c r="A39" s="2" t="s">
        <v>51</v>
      </c>
      <c r="B39" s="50" t="s">
        <v>140</v>
      </c>
      <c r="C39" s="32">
        <v>0</v>
      </c>
      <c r="D39" s="32">
        <v>0</v>
      </c>
      <c r="E39" s="32">
        <v>6.21</v>
      </c>
      <c r="F39" s="32">
        <v>-6.21</v>
      </c>
      <c r="G39" s="32">
        <v>-6.21</v>
      </c>
      <c r="H39" s="2"/>
    </row>
    <row r="40" spans="1:8" x14ac:dyDescent="0.2">
      <c r="A40" s="2" t="s">
        <v>51</v>
      </c>
      <c r="B40" s="50" t="s">
        <v>141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2"/>
    </row>
    <row r="41" spans="1:8" x14ac:dyDescent="0.2">
      <c r="A41" s="51" t="s">
        <v>50</v>
      </c>
      <c r="B41" s="50" t="s">
        <v>358</v>
      </c>
      <c r="C41" s="32">
        <v>16055080.880000001</v>
      </c>
      <c r="D41" s="32">
        <v>251932.74</v>
      </c>
      <c r="E41" s="32">
        <v>-183.89</v>
      </c>
      <c r="F41" s="32">
        <v>252116.63</v>
      </c>
      <c r="G41" s="32">
        <v>16307197.51</v>
      </c>
    </row>
    <row r="42" spans="1:8" x14ac:dyDescent="0.2">
      <c r="A42" s="51" t="s">
        <v>50</v>
      </c>
      <c r="B42" s="50" t="s">
        <v>359</v>
      </c>
      <c r="C42" s="32">
        <v>61969606.539999999</v>
      </c>
      <c r="D42" s="32">
        <v>251932.94</v>
      </c>
      <c r="E42" s="32">
        <v>0</v>
      </c>
      <c r="F42" s="32">
        <v>251932.94</v>
      </c>
      <c r="G42" s="32">
        <v>62221539.479999997</v>
      </c>
    </row>
    <row r="43" spans="1:8" x14ac:dyDescent="0.2">
      <c r="A43" s="51" t="s">
        <v>50</v>
      </c>
      <c r="B43" s="50" t="s">
        <v>360</v>
      </c>
      <c r="C43" s="32">
        <v>63313094.340000004</v>
      </c>
      <c r="D43" s="32">
        <v>259829.04</v>
      </c>
      <c r="E43" s="32">
        <v>7712.41</v>
      </c>
      <c r="F43" s="32">
        <v>252116.63</v>
      </c>
      <c r="G43" s="32">
        <v>63565210.969999999</v>
      </c>
    </row>
    <row r="44" spans="1:8" ht="15" x14ac:dyDescent="0.25">
      <c r="A44" s="24"/>
      <c r="B44" s="49" t="s">
        <v>142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  <row r="45" spans="1:8" x14ac:dyDescent="0.2">
      <c r="A45" s="52" t="s">
        <v>50</v>
      </c>
      <c r="B45" s="50" t="s">
        <v>143</v>
      </c>
      <c r="C45" s="32">
        <v>160890.35</v>
      </c>
      <c r="D45" s="32">
        <v>0</v>
      </c>
      <c r="E45" s="32">
        <v>0</v>
      </c>
      <c r="F45" s="32">
        <v>0</v>
      </c>
      <c r="G45" s="32">
        <v>160890.35</v>
      </c>
    </row>
    <row r="46" spans="1:8" x14ac:dyDescent="0.2">
      <c r="A46" s="52" t="s">
        <v>50</v>
      </c>
      <c r="B46" s="50" t="s">
        <v>144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 spans="1:8" x14ac:dyDescent="0.2">
      <c r="A47" s="52" t="s">
        <v>50</v>
      </c>
      <c r="B47" s="50" t="s">
        <v>145</v>
      </c>
      <c r="C47" s="32">
        <v>17883.330000000002</v>
      </c>
      <c r="D47" s="32">
        <v>0</v>
      </c>
      <c r="E47" s="32">
        <v>0</v>
      </c>
      <c r="F47" s="32">
        <v>0</v>
      </c>
      <c r="G47" s="32">
        <v>17883.330000000002</v>
      </c>
    </row>
    <row r="48" spans="1:8" x14ac:dyDescent="0.2">
      <c r="A48" s="52" t="s">
        <v>50</v>
      </c>
      <c r="B48" s="50" t="s">
        <v>146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 spans="1:7" x14ac:dyDescent="0.2">
      <c r="A49" s="52" t="s">
        <v>50</v>
      </c>
      <c r="B49" s="50" t="s">
        <v>147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 spans="1:7" x14ac:dyDescent="0.2">
      <c r="A50" s="52" t="s">
        <v>50</v>
      </c>
      <c r="B50" s="50" t="s">
        <v>148</v>
      </c>
      <c r="C50" s="32">
        <v>1158.8699999999999</v>
      </c>
      <c r="D50" s="32">
        <v>0</v>
      </c>
      <c r="E50" s="32">
        <v>0</v>
      </c>
      <c r="F50" s="32">
        <v>0</v>
      </c>
      <c r="G50" s="32">
        <v>1158.8699999999999</v>
      </c>
    </row>
    <row r="51" spans="1:7" x14ac:dyDescent="0.2">
      <c r="A51" s="52" t="s">
        <v>50</v>
      </c>
      <c r="B51" s="50" t="s">
        <v>149</v>
      </c>
      <c r="C51" s="32">
        <v>81.66</v>
      </c>
      <c r="D51" s="32">
        <v>0</v>
      </c>
      <c r="E51" s="32">
        <v>0</v>
      </c>
      <c r="F51" s="32">
        <v>0</v>
      </c>
      <c r="G51" s="32">
        <v>81.66</v>
      </c>
    </row>
    <row r="52" spans="1:7" x14ac:dyDescent="0.2">
      <c r="A52" s="52" t="s">
        <v>50</v>
      </c>
      <c r="B52" s="50" t="s">
        <v>150</v>
      </c>
      <c r="C52" s="32">
        <v>-650.22</v>
      </c>
      <c r="D52" s="32">
        <v>0</v>
      </c>
      <c r="E52" s="32">
        <v>0</v>
      </c>
      <c r="F52" s="32">
        <v>0</v>
      </c>
      <c r="G52" s="32">
        <v>-650.22</v>
      </c>
    </row>
    <row r="53" spans="1:7" x14ac:dyDescent="0.2">
      <c r="A53" s="52" t="s">
        <v>50</v>
      </c>
      <c r="B53" s="50" t="s">
        <v>151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</row>
    <row r="54" spans="1:7" x14ac:dyDescent="0.2">
      <c r="A54" s="52" t="s">
        <v>50</v>
      </c>
      <c r="B54" s="50" t="s">
        <v>152</v>
      </c>
      <c r="C54" s="32">
        <v>32.54</v>
      </c>
      <c r="D54" s="32">
        <v>0</v>
      </c>
      <c r="E54" s="32">
        <v>0</v>
      </c>
      <c r="F54" s="32">
        <v>0</v>
      </c>
      <c r="G54" s="32">
        <v>32.54</v>
      </c>
    </row>
    <row r="55" spans="1:7" x14ac:dyDescent="0.2">
      <c r="A55" s="52" t="s">
        <v>50</v>
      </c>
      <c r="B55" s="50" t="s">
        <v>153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 spans="1:7" x14ac:dyDescent="0.2">
      <c r="A56" s="52" t="s">
        <v>50</v>
      </c>
      <c r="B56" s="50" t="s">
        <v>154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 spans="1:7" x14ac:dyDescent="0.2">
      <c r="A57" s="52" t="s">
        <v>50</v>
      </c>
      <c r="B57" s="50" t="s">
        <v>361</v>
      </c>
      <c r="C57" s="32">
        <v>179396.53</v>
      </c>
      <c r="D57" s="32">
        <v>0</v>
      </c>
      <c r="E57" s="32">
        <v>0</v>
      </c>
      <c r="F57" s="32">
        <v>0</v>
      </c>
      <c r="G57" s="32">
        <v>179396.53</v>
      </c>
    </row>
    <row r="58" spans="1:7" ht="15" x14ac:dyDescent="0.25">
      <c r="A58" s="24"/>
      <c r="B58" s="49" t="s">
        <v>155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</row>
    <row r="59" spans="1:7" x14ac:dyDescent="0.2">
      <c r="A59" s="52" t="s">
        <v>50</v>
      </c>
      <c r="B59" s="50" t="s">
        <v>155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 spans="1:7" x14ac:dyDescent="0.2">
      <c r="A60" s="52" t="s">
        <v>50</v>
      </c>
      <c r="B60" s="50" t="s">
        <v>156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</row>
    <row r="61" spans="1:7" x14ac:dyDescent="0.2">
      <c r="A61" s="52" t="s">
        <v>50</v>
      </c>
      <c r="B61" s="50" t="s">
        <v>157</v>
      </c>
      <c r="C61" s="32">
        <v>5266.2</v>
      </c>
      <c r="D61" s="32">
        <v>0</v>
      </c>
      <c r="E61" s="32">
        <v>0</v>
      </c>
      <c r="F61" s="32">
        <v>0</v>
      </c>
      <c r="G61" s="32">
        <v>5266.2</v>
      </c>
    </row>
    <row r="62" spans="1:7" x14ac:dyDescent="0.2">
      <c r="A62" s="52" t="s">
        <v>50</v>
      </c>
      <c r="B62" s="50" t="s">
        <v>158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 spans="1:7" x14ac:dyDescent="0.2">
      <c r="A63" s="52" t="s">
        <v>50</v>
      </c>
      <c r="B63" s="50" t="s">
        <v>159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</row>
    <row r="64" spans="1:7" x14ac:dyDescent="0.2">
      <c r="A64" s="52" t="s">
        <v>50</v>
      </c>
      <c r="B64" s="50" t="s">
        <v>362</v>
      </c>
      <c r="C64" s="32">
        <v>5266.2</v>
      </c>
      <c r="D64" s="32">
        <v>0</v>
      </c>
      <c r="E64" s="32">
        <v>0</v>
      </c>
      <c r="F64" s="32">
        <v>0</v>
      </c>
      <c r="G64" s="32">
        <v>5266.2</v>
      </c>
    </row>
    <row r="65" spans="1:7" x14ac:dyDescent="0.2">
      <c r="A65" s="52" t="s">
        <v>50</v>
      </c>
      <c r="B65" s="50" t="s">
        <v>363</v>
      </c>
      <c r="C65" s="32">
        <v>174130.33</v>
      </c>
      <c r="D65" s="32">
        <v>0</v>
      </c>
      <c r="E65" s="32">
        <v>0</v>
      </c>
      <c r="F65" s="32">
        <v>0</v>
      </c>
      <c r="G65" s="32">
        <v>174130.33</v>
      </c>
    </row>
    <row r="66" spans="1:7" x14ac:dyDescent="0.2">
      <c r="A66" s="52" t="s">
        <v>50</v>
      </c>
      <c r="B66" s="50" t="s">
        <v>364</v>
      </c>
      <c r="C66" s="32">
        <v>174130.33</v>
      </c>
      <c r="D66" s="32">
        <v>0</v>
      </c>
      <c r="E66" s="32">
        <v>0</v>
      </c>
      <c r="F66" s="32">
        <v>0</v>
      </c>
      <c r="G66" s="32">
        <v>174130.33</v>
      </c>
    </row>
    <row r="67" spans="1:7" x14ac:dyDescent="0.2">
      <c r="A67" s="52" t="s">
        <v>50</v>
      </c>
      <c r="B67" s="50" t="s">
        <v>160</v>
      </c>
      <c r="C67" s="32">
        <v>502727.65</v>
      </c>
      <c r="D67" s="32">
        <v>0</v>
      </c>
      <c r="E67" s="32">
        <v>0</v>
      </c>
      <c r="F67" s="32">
        <v>0</v>
      </c>
      <c r="G67" s="32">
        <v>502727.65</v>
      </c>
    </row>
    <row r="68" spans="1:7" x14ac:dyDescent="0.2">
      <c r="A68" s="52" t="s">
        <v>50</v>
      </c>
      <c r="B68" s="50" t="s">
        <v>161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</row>
    <row r="69" spans="1:7" x14ac:dyDescent="0.2">
      <c r="A69" s="52" t="s">
        <v>50</v>
      </c>
      <c r="B69" s="50" t="s">
        <v>365</v>
      </c>
      <c r="C69" s="32">
        <v>676857.98</v>
      </c>
      <c r="D69" s="32">
        <v>0</v>
      </c>
      <c r="E69" s="32">
        <v>0</v>
      </c>
      <c r="F69" s="32">
        <v>0</v>
      </c>
      <c r="G69" s="32">
        <v>676857.98</v>
      </c>
    </row>
    <row r="70" spans="1:7" ht="15" x14ac:dyDescent="0.25">
      <c r="A70" s="24"/>
      <c r="B70" s="49" t="s">
        <v>162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1" spans="1:7" x14ac:dyDescent="0.2">
      <c r="A71" s="52" t="s">
        <v>50</v>
      </c>
      <c r="B71" s="50" t="s">
        <v>163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</row>
    <row r="72" spans="1:7" x14ac:dyDescent="0.2">
      <c r="A72" s="52" t="s">
        <v>50</v>
      </c>
      <c r="B72" s="50" t="s">
        <v>164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</row>
    <row r="73" spans="1:7" x14ac:dyDescent="0.2">
      <c r="A73" s="52" t="s">
        <v>50</v>
      </c>
      <c r="B73" s="50" t="s">
        <v>165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</row>
    <row r="74" spans="1:7" ht="15" x14ac:dyDescent="0.25">
      <c r="A74" s="24"/>
      <c r="B74" s="50" t="s">
        <v>166</v>
      </c>
      <c r="C74" s="32">
        <v>46696020.25</v>
      </c>
      <c r="D74" s="32">
        <v>0</v>
      </c>
      <c r="E74" s="32">
        <v>0</v>
      </c>
      <c r="F74" s="32">
        <v>0</v>
      </c>
      <c r="G74" s="32">
        <v>46696020.25</v>
      </c>
    </row>
    <row r="75" spans="1:7" x14ac:dyDescent="0.2">
      <c r="A75" s="52" t="s">
        <v>50</v>
      </c>
      <c r="B75" s="49" t="s">
        <v>167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</row>
    <row r="76" spans="1:7" x14ac:dyDescent="0.2">
      <c r="A76" s="52" t="s">
        <v>50</v>
      </c>
      <c r="B76" s="50" t="s">
        <v>366</v>
      </c>
      <c r="C76" s="32">
        <v>174130.33</v>
      </c>
      <c r="D76" s="32">
        <v>0</v>
      </c>
      <c r="E76" s="32">
        <v>0</v>
      </c>
      <c r="F76" s="32">
        <v>0</v>
      </c>
      <c r="G76" s="32">
        <v>174130.33</v>
      </c>
    </row>
    <row r="77" spans="1:7" x14ac:dyDescent="0.2">
      <c r="A77" s="52" t="s">
        <v>50</v>
      </c>
      <c r="B77" s="50" t="s">
        <v>168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</row>
    <row r="78" spans="1:7" x14ac:dyDescent="0.2">
      <c r="A78" s="52" t="s">
        <v>50</v>
      </c>
      <c r="B78" s="50" t="s">
        <v>169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</row>
    <row r="79" spans="1:7" x14ac:dyDescent="0.2">
      <c r="A79" s="52" t="s">
        <v>50</v>
      </c>
      <c r="B79" s="50" t="s">
        <v>170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</row>
    <row r="80" spans="1:7" x14ac:dyDescent="0.2">
      <c r="A80" s="52" t="s">
        <v>50</v>
      </c>
      <c r="B80" s="50" t="s">
        <v>171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</row>
    <row r="81" spans="1:7" x14ac:dyDescent="0.2">
      <c r="A81" s="52" t="s">
        <v>50</v>
      </c>
      <c r="B81" s="50" t="s">
        <v>172</v>
      </c>
      <c r="C81" s="32">
        <v>-114864.77</v>
      </c>
      <c r="D81" s="32">
        <v>0</v>
      </c>
      <c r="E81" s="32">
        <v>0</v>
      </c>
      <c r="F81" s="32">
        <v>0</v>
      </c>
      <c r="G81" s="32">
        <v>-114864.77</v>
      </c>
    </row>
    <row r="82" spans="1:7" x14ac:dyDescent="0.2">
      <c r="A82" s="52" t="s">
        <v>50</v>
      </c>
      <c r="B82" s="50" t="s">
        <v>173</v>
      </c>
      <c r="C82" s="32">
        <v>0</v>
      </c>
      <c r="D82" s="32">
        <v>7896.3</v>
      </c>
      <c r="E82" s="32">
        <v>7896.3</v>
      </c>
      <c r="F82" s="32">
        <v>0</v>
      </c>
      <c r="G82" s="32">
        <v>0</v>
      </c>
    </row>
    <row r="83" spans="1:7" x14ac:dyDescent="0.2">
      <c r="A83" s="52" t="s">
        <v>50</v>
      </c>
      <c r="B83" s="50" t="s">
        <v>174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</row>
    <row r="84" spans="1:7" x14ac:dyDescent="0.2">
      <c r="A84" s="52" t="s">
        <v>50</v>
      </c>
      <c r="B84" s="50" t="s">
        <v>175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</row>
    <row r="85" spans="1:7" x14ac:dyDescent="0.2">
      <c r="A85" s="52" t="s">
        <v>50</v>
      </c>
      <c r="B85" s="50" t="s">
        <v>176</v>
      </c>
      <c r="C85" s="32">
        <v>502727.65</v>
      </c>
      <c r="D85" s="32">
        <v>0</v>
      </c>
      <c r="E85" s="32">
        <v>0</v>
      </c>
      <c r="F85" s="32">
        <v>0</v>
      </c>
      <c r="G85" s="32">
        <v>502727.65</v>
      </c>
    </row>
    <row r="86" spans="1:7" x14ac:dyDescent="0.2">
      <c r="A86" s="52" t="s">
        <v>50</v>
      </c>
      <c r="B86" s="50" t="s">
        <v>177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</row>
    <row r="87" spans="1:7" x14ac:dyDescent="0.2">
      <c r="A87" s="52" t="s">
        <v>50</v>
      </c>
      <c r="B87" s="50" t="s">
        <v>367</v>
      </c>
      <c r="C87" s="32">
        <v>502727.65</v>
      </c>
      <c r="D87" s="32">
        <v>0</v>
      </c>
      <c r="E87" s="32">
        <v>0</v>
      </c>
      <c r="F87" s="32">
        <v>0</v>
      </c>
      <c r="G87" s="32">
        <v>502727.65</v>
      </c>
    </row>
    <row r="88" spans="1:7" x14ac:dyDescent="0.2">
      <c r="A88" s="52" t="s">
        <v>50</v>
      </c>
      <c r="B88" s="50" t="s">
        <v>178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</row>
    <row r="89" spans="1:7" x14ac:dyDescent="0.2">
      <c r="A89" s="52" t="s">
        <v>50</v>
      </c>
      <c r="B89" s="50" t="s">
        <v>179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</row>
    <row r="90" spans="1:7" x14ac:dyDescent="0.2">
      <c r="A90" s="52" t="s">
        <v>50</v>
      </c>
      <c r="B90" s="50" t="s">
        <v>180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</row>
    <row r="91" spans="1:7" x14ac:dyDescent="0.2">
      <c r="A91" s="52" t="s">
        <v>50</v>
      </c>
      <c r="B91" s="50" t="s">
        <v>368</v>
      </c>
      <c r="C91" s="32">
        <v>47258013.460000001</v>
      </c>
      <c r="D91" s="32">
        <v>7896.3</v>
      </c>
      <c r="E91" s="32">
        <v>7896.3</v>
      </c>
      <c r="F91" s="32">
        <v>0</v>
      </c>
      <c r="G91" s="32">
        <v>47258013.460000001</v>
      </c>
    </row>
    <row r="92" spans="1:7" x14ac:dyDescent="0.2">
      <c r="A92" s="52" t="s">
        <v>50</v>
      </c>
      <c r="B92" s="50" t="s">
        <v>132</v>
      </c>
      <c r="C92" s="32">
        <v>16055080.880000001</v>
      </c>
      <c r="D92" s="32">
        <v>-183.89</v>
      </c>
      <c r="E92" s="32">
        <v>251932.74</v>
      </c>
      <c r="F92" s="32">
        <v>252116.63</v>
      </c>
      <c r="G92" s="32">
        <v>16307197.51</v>
      </c>
    </row>
    <row r="93" spans="1:7" ht="15" x14ac:dyDescent="0.25">
      <c r="A93" s="24"/>
      <c r="B93" s="50" t="s">
        <v>369</v>
      </c>
      <c r="C93" s="32">
        <v>63313094.340000004</v>
      </c>
      <c r="D93" s="32">
        <v>7712.41</v>
      </c>
      <c r="E93" s="32">
        <v>259829.04</v>
      </c>
      <c r="F93" s="32">
        <v>252116.63</v>
      </c>
      <c r="G93" s="32">
        <v>63565210.969999999</v>
      </c>
    </row>
    <row r="94" spans="1:7" x14ac:dyDescent="0.2">
      <c r="A94" s="52" t="s">
        <v>50</v>
      </c>
      <c r="B94" s="50" t="s">
        <v>370</v>
      </c>
      <c r="C94" s="32">
        <v>1</v>
      </c>
      <c r="D94" s="32">
        <v>2</v>
      </c>
      <c r="E94" s="32">
        <v>2</v>
      </c>
      <c r="F94" s="32">
        <v>1</v>
      </c>
      <c r="G94" s="32">
        <v>1</v>
      </c>
    </row>
    <row r="95" spans="1:7" x14ac:dyDescent="0.2">
      <c r="A95" s="52" t="s">
        <v>50</v>
      </c>
      <c r="B95" s="50" t="s">
        <v>371</v>
      </c>
      <c r="C95" s="32">
        <v>63313094.340000004</v>
      </c>
      <c r="D95" s="32">
        <v>0</v>
      </c>
      <c r="E95" s="32">
        <v>0</v>
      </c>
      <c r="F95" s="32">
        <v>252116.63</v>
      </c>
      <c r="G95" s="32">
        <v>63565210.969999999</v>
      </c>
    </row>
    <row r="96" spans="1:7" x14ac:dyDescent="0.2">
      <c r="A96" s="52" t="s">
        <v>50</v>
      </c>
      <c r="B96" s="50" t="s">
        <v>372</v>
      </c>
      <c r="C96" s="32">
        <v>47258013.460000001</v>
      </c>
      <c r="D96" s="32">
        <v>7896.3</v>
      </c>
      <c r="E96" s="32">
        <v>0</v>
      </c>
      <c r="F96" s="32">
        <v>7896.3</v>
      </c>
      <c r="G96" s="32">
        <v>47265909.759999998</v>
      </c>
    </row>
    <row r="97" spans="1:7" x14ac:dyDescent="0.2">
      <c r="A97" s="52" t="s">
        <v>50</v>
      </c>
      <c r="B97" s="50" t="s">
        <v>373</v>
      </c>
      <c r="C97" s="32">
        <v>0</v>
      </c>
      <c r="D97" s="32">
        <v>0</v>
      </c>
      <c r="E97" s="32">
        <v>7896.3</v>
      </c>
      <c r="F97" s="32">
        <v>7896.3</v>
      </c>
      <c r="G97" s="32">
        <v>7896.3</v>
      </c>
    </row>
    <row r="98" spans="1:7" x14ac:dyDescent="0.2">
      <c r="A98" s="52" t="s">
        <v>50</v>
      </c>
      <c r="B98" s="50" t="s">
        <v>374</v>
      </c>
      <c r="C98" s="32">
        <v>47258013.460000001</v>
      </c>
      <c r="D98" s="32">
        <v>7896.3</v>
      </c>
      <c r="E98" s="32">
        <v>7896.3</v>
      </c>
      <c r="F98" s="32">
        <v>0</v>
      </c>
      <c r="G98" s="32">
        <v>47258013.460000001</v>
      </c>
    </row>
    <row r="99" spans="1:7" x14ac:dyDescent="0.2">
      <c r="A99" s="52" t="s">
        <v>50</v>
      </c>
      <c r="B99" s="50" t="s">
        <v>375</v>
      </c>
      <c r="C99" s="32">
        <v>0</v>
      </c>
      <c r="D99" s="32">
        <v>267541.45</v>
      </c>
      <c r="E99" s="32">
        <v>267541.45</v>
      </c>
      <c r="F99" s="32">
        <v>0</v>
      </c>
      <c r="G99" s="32">
        <v>0</v>
      </c>
    </row>
    <row r="100" spans="1:7" x14ac:dyDescent="0.2">
      <c r="A100" s="52" t="s">
        <v>50</v>
      </c>
      <c r="B100" s="50" t="s">
        <v>376</v>
      </c>
      <c r="C100" s="32">
        <v>63313094.340000004</v>
      </c>
      <c r="D100" s="32">
        <v>259829.04</v>
      </c>
      <c r="E100" s="32">
        <v>7712.41</v>
      </c>
      <c r="F100" s="32">
        <v>252116.63</v>
      </c>
      <c r="G100" s="32">
        <v>63565210.969999999</v>
      </c>
    </row>
    <row r="101" spans="1:7" x14ac:dyDescent="0.2">
      <c r="A101" s="52" t="s">
        <v>50</v>
      </c>
      <c r="B101" s="50" t="s">
        <v>181</v>
      </c>
      <c r="C101" s="32">
        <v>63018859.32</v>
      </c>
      <c r="D101" s="32">
        <v>251932.74</v>
      </c>
      <c r="E101" s="32">
        <v>-5.18</v>
      </c>
      <c r="F101" s="32">
        <v>251937.92000000001</v>
      </c>
      <c r="G101" s="32">
        <v>63270797.240000002</v>
      </c>
    </row>
    <row r="102" spans="1:7" x14ac:dyDescent="0.2">
      <c r="A102" s="52" t="s">
        <v>50</v>
      </c>
      <c r="B102" s="50" t="s">
        <v>182</v>
      </c>
      <c r="C102" s="32">
        <v>-3986.69</v>
      </c>
      <c r="D102" s="32">
        <v>-178.71</v>
      </c>
      <c r="E102" s="32">
        <v>0</v>
      </c>
      <c r="F102" s="32">
        <v>178.71</v>
      </c>
      <c r="G102" s="32">
        <v>-3807.98</v>
      </c>
    </row>
    <row r="103" spans="1:7" x14ac:dyDescent="0.2">
      <c r="A103" s="52" t="s">
        <v>50</v>
      </c>
      <c r="B103" s="50" t="s">
        <v>377</v>
      </c>
      <c r="C103" s="32">
        <v>179396.53</v>
      </c>
      <c r="D103" s="32">
        <v>0</v>
      </c>
      <c r="E103" s="32">
        <v>0</v>
      </c>
      <c r="F103" s="32">
        <v>0</v>
      </c>
      <c r="G103" s="32">
        <v>179396.53</v>
      </c>
    </row>
    <row r="104" spans="1:7" x14ac:dyDescent="0.2">
      <c r="A104" s="52" t="s">
        <v>50</v>
      </c>
      <c r="B104" s="50" t="s">
        <v>378</v>
      </c>
      <c r="C104" s="32">
        <v>5266.2</v>
      </c>
      <c r="D104" s="32">
        <v>0</v>
      </c>
      <c r="E104" s="32">
        <v>0</v>
      </c>
      <c r="F104" s="32">
        <v>0</v>
      </c>
      <c r="G104" s="32">
        <v>5266.2</v>
      </c>
    </row>
    <row r="105" spans="1:7" x14ac:dyDescent="0.2">
      <c r="B105" s="50" t="s">
        <v>379</v>
      </c>
      <c r="C105" s="32">
        <v>174130.33</v>
      </c>
      <c r="D105" s="32">
        <v>0</v>
      </c>
      <c r="E105" s="32">
        <v>0</v>
      </c>
      <c r="F105" s="32">
        <v>0</v>
      </c>
      <c r="G105" s="32">
        <v>174130.33</v>
      </c>
    </row>
    <row r="106" spans="1:7" x14ac:dyDescent="0.2">
      <c r="B106" s="50" t="s">
        <v>183</v>
      </c>
      <c r="C106" s="32">
        <v>-114864.77</v>
      </c>
      <c r="D106" s="32">
        <v>0</v>
      </c>
      <c r="E106" s="32">
        <v>0</v>
      </c>
      <c r="F106" s="32">
        <v>0</v>
      </c>
      <c r="G106" s="32">
        <v>-114864.77</v>
      </c>
    </row>
    <row r="107" spans="1:7" x14ac:dyDescent="0.2">
      <c r="B107" s="50" t="s">
        <v>184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</row>
    <row r="108" spans="1:7" x14ac:dyDescent="0.2">
      <c r="B108" s="50" t="s">
        <v>185</v>
      </c>
      <c r="C108" s="32">
        <v>16561795.220000001</v>
      </c>
      <c r="D108" s="32">
        <v>-5.18</v>
      </c>
      <c r="E108" s="32">
        <v>251932.74</v>
      </c>
      <c r="F108" s="32">
        <v>251937.92000000001</v>
      </c>
      <c r="G108" s="32">
        <v>16813733.140000001</v>
      </c>
    </row>
    <row r="109" spans="1:7" x14ac:dyDescent="0.2">
      <c r="B109" s="50" t="s">
        <v>380</v>
      </c>
      <c r="C109" s="32">
        <v>63313094.340000004</v>
      </c>
      <c r="D109" s="32">
        <v>259829.04</v>
      </c>
      <c r="E109" s="32">
        <v>7712.41</v>
      </c>
      <c r="F109" s="32">
        <v>252116.63</v>
      </c>
      <c r="G109" s="32">
        <v>63565210.969999999</v>
      </c>
    </row>
    <row r="110" spans="1:7" x14ac:dyDescent="0.2">
      <c r="B110" s="50" t="s">
        <v>381</v>
      </c>
      <c r="C110" s="32">
        <v>16561145</v>
      </c>
      <c r="D110" s="32">
        <v>-362.6</v>
      </c>
      <c r="E110" s="32">
        <v>251932.74</v>
      </c>
      <c r="F110" s="32">
        <v>251937.92000000001</v>
      </c>
      <c r="G110" s="32">
        <v>16813082.920000002</v>
      </c>
    </row>
    <row r="111" spans="1:7" x14ac:dyDescent="0.2">
      <c r="B111" s="50" t="s">
        <v>382</v>
      </c>
      <c r="C111" s="32">
        <v>-114864.77</v>
      </c>
      <c r="D111" s="32">
        <v>7896.3</v>
      </c>
      <c r="E111" s="32">
        <v>7896.3</v>
      </c>
      <c r="F111" s="32">
        <v>0</v>
      </c>
      <c r="G111" s="32">
        <v>-114864.77</v>
      </c>
    </row>
    <row r="112" spans="1:7" x14ac:dyDescent="0.2">
      <c r="B112" s="49" t="s">
        <v>186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</row>
    <row r="113" spans="2:7" x14ac:dyDescent="0.2">
      <c r="B113" s="50" t="s">
        <v>383</v>
      </c>
      <c r="C113" s="32">
        <v>46696020.25</v>
      </c>
      <c r="D113" s="32">
        <v>0</v>
      </c>
      <c r="E113" s="32">
        <v>0</v>
      </c>
      <c r="F113" s="32">
        <v>0</v>
      </c>
      <c r="G113" s="32">
        <v>46696020.25</v>
      </c>
    </row>
    <row r="114" spans="2:7" x14ac:dyDescent="0.2">
      <c r="B114" s="50" t="s">
        <v>384</v>
      </c>
      <c r="C114" s="32">
        <v>173540.02</v>
      </c>
      <c r="D114" s="32">
        <v>0</v>
      </c>
      <c r="E114" s="32">
        <v>0</v>
      </c>
      <c r="F114" s="32">
        <v>0</v>
      </c>
      <c r="G114" s="32">
        <v>173540.02</v>
      </c>
    </row>
    <row r="115" spans="2:7" x14ac:dyDescent="0.2">
      <c r="B115" s="49" t="s">
        <v>187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</row>
    <row r="116" spans="2:7" x14ac:dyDescent="0.2">
      <c r="B116" s="50" t="s">
        <v>385</v>
      </c>
      <c r="C116" s="32">
        <v>-2746.16</v>
      </c>
      <c r="D116" s="32">
        <v>-178.71</v>
      </c>
      <c r="E116" s="32">
        <v>0</v>
      </c>
      <c r="F116" s="32">
        <v>178.71</v>
      </c>
      <c r="G116" s="32">
        <v>-2567.4499999999998</v>
      </c>
    </row>
    <row r="117" spans="2:7" x14ac:dyDescent="0.2">
      <c r="B117" s="50" t="s">
        <v>386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</row>
    <row r="118" spans="2:7" x14ac:dyDescent="0.2">
      <c r="B118" s="50" t="s">
        <v>387</v>
      </c>
      <c r="C118" s="32">
        <v>178806.22</v>
      </c>
      <c r="D118" s="32">
        <v>0</v>
      </c>
      <c r="E118" s="32">
        <v>0</v>
      </c>
      <c r="F118" s="32">
        <v>0</v>
      </c>
      <c r="G118" s="32">
        <v>178806.22</v>
      </c>
    </row>
    <row r="119" spans="2:7" x14ac:dyDescent="0.2">
      <c r="B119" s="50" t="s">
        <v>388</v>
      </c>
      <c r="C119" s="32">
        <v>5266.2</v>
      </c>
      <c r="D119" s="32">
        <v>0</v>
      </c>
      <c r="E119" s="32">
        <v>0</v>
      </c>
      <c r="F119" s="32">
        <v>0</v>
      </c>
      <c r="G119" s="32">
        <v>5266.2</v>
      </c>
    </row>
    <row r="120" spans="2:7" x14ac:dyDescent="0.2">
      <c r="B120" s="49" t="s">
        <v>188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</row>
    <row r="121" spans="2:7" x14ac:dyDescent="0.2">
      <c r="B121" s="50" t="s">
        <v>189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</row>
    <row r="122" spans="2:7" x14ac:dyDescent="0.2">
      <c r="B122" s="49" t="s">
        <v>190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 spans="2:7" x14ac:dyDescent="0.2">
      <c r="B123" s="50" t="s">
        <v>191</v>
      </c>
      <c r="C123" s="32">
        <v>7923.92</v>
      </c>
      <c r="D123" s="32">
        <v>0</v>
      </c>
      <c r="E123" s="32">
        <v>0</v>
      </c>
      <c r="F123" s="32">
        <v>0</v>
      </c>
      <c r="G123" s="32">
        <v>7923.92</v>
      </c>
    </row>
    <row r="124" spans="2:7" x14ac:dyDescent="0.2">
      <c r="B124" s="50" t="s">
        <v>389</v>
      </c>
      <c r="C124" s="32">
        <v>45910411.079999998</v>
      </c>
      <c r="D124" s="32">
        <v>0</v>
      </c>
      <c r="E124" s="32">
        <v>0</v>
      </c>
      <c r="F124" s="32">
        <v>0</v>
      </c>
      <c r="G124" s="32">
        <v>45910411.079999998</v>
      </c>
    </row>
    <row r="125" spans="2:7" x14ac:dyDescent="0.2">
      <c r="B125" s="50" t="s">
        <v>390</v>
      </c>
      <c r="C125" s="32">
        <v>1041456.74</v>
      </c>
      <c r="D125" s="32">
        <v>0</v>
      </c>
      <c r="E125" s="32">
        <v>0</v>
      </c>
      <c r="F125" s="32">
        <v>0</v>
      </c>
      <c r="G125" s="32">
        <v>1041456.74</v>
      </c>
    </row>
    <row r="126" spans="2:7" x14ac:dyDescent="0.2">
      <c r="B126" s="50" t="s">
        <v>391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</row>
    <row r="127" spans="2:7" x14ac:dyDescent="0.2">
      <c r="B127" s="50" t="s">
        <v>392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</row>
    <row r="128" spans="2:7" x14ac:dyDescent="0.2">
      <c r="B128" s="50" t="s">
        <v>393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</row>
    <row r="129" spans="2:7" x14ac:dyDescent="0.2">
      <c r="B129" s="50" t="s">
        <v>394</v>
      </c>
      <c r="C129" s="32">
        <v>109902.11</v>
      </c>
      <c r="D129" s="32">
        <v>0</v>
      </c>
      <c r="E129" s="32">
        <v>0</v>
      </c>
      <c r="F129" s="32">
        <v>0</v>
      </c>
      <c r="G129" s="32">
        <v>109902.11</v>
      </c>
    </row>
    <row r="130" spans="2:7" x14ac:dyDescent="0.2">
      <c r="B130" s="50" t="s">
        <v>395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</row>
    <row r="131" spans="2:7" x14ac:dyDescent="0.2">
      <c r="B131" s="50" t="s">
        <v>396</v>
      </c>
      <c r="C131" s="32">
        <v>188319.6</v>
      </c>
      <c r="D131" s="32">
        <v>0</v>
      </c>
      <c r="E131" s="32">
        <v>0</v>
      </c>
      <c r="F131" s="32">
        <v>0</v>
      </c>
      <c r="G131" s="32">
        <v>188319.6</v>
      </c>
    </row>
    <row r="132" spans="2:7" x14ac:dyDescent="0.2">
      <c r="B132" s="50" t="s">
        <v>397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</row>
    <row r="133" spans="2:7" x14ac:dyDescent="0.2">
      <c r="B133" s="50" t="s">
        <v>192</v>
      </c>
      <c r="C133" s="32">
        <v>16059067.57</v>
      </c>
      <c r="D133" s="32">
        <v>251932.74</v>
      </c>
      <c r="E133" s="32">
        <v>-5.18</v>
      </c>
      <c r="F133" s="32">
        <v>251937.92000000001</v>
      </c>
      <c r="G133" s="32">
        <v>16311005.49</v>
      </c>
    </row>
    <row r="134" spans="2:7" x14ac:dyDescent="0.2">
      <c r="B134" s="50" t="s">
        <v>193</v>
      </c>
      <c r="C134" s="32">
        <v>-3986.69</v>
      </c>
      <c r="D134" s="32">
        <v>0</v>
      </c>
      <c r="E134" s="32">
        <v>-178.71</v>
      </c>
      <c r="F134" s="32">
        <v>178.71</v>
      </c>
      <c r="G134" s="32">
        <v>-3807.98</v>
      </c>
    </row>
    <row r="135" spans="2:7" x14ac:dyDescent="0.2">
      <c r="B135" s="50" t="s">
        <v>398</v>
      </c>
      <c r="C135" s="32">
        <v>-114864.77</v>
      </c>
      <c r="D135" s="32">
        <v>7896.3</v>
      </c>
      <c r="E135" s="32">
        <v>7896.3</v>
      </c>
      <c r="F135" s="32">
        <v>0</v>
      </c>
      <c r="G135" s="32">
        <v>-114864.77</v>
      </c>
    </row>
    <row r="136" spans="2:7" x14ac:dyDescent="0.2">
      <c r="B136" s="50" t="s">
        <v>194</v>
      </c>
      <c r="C136" s="32">
        <v>7796.04</v>
      </c>
      <c r="D136" s="32">
        <v>-0.2</v>
      </c>
      <c r="E136" s="32">
        <v>-5.18</v>
      </c>
      <c r="F136" s="32">
        <v>4.9800000000000004</v>
      </c>
      <c r="G136" s="32">
        <v>7801.02</v>
      </c>
    </row>
    <row r="137" spans="2:7" x14ac:dyDescent="0.2">
      <c r="B137" s="50" t="s">
        <v>195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</row>
    <row r="138" spans="2:7" x14ac:dyDescent="0.2">
      <c r="B138" s="50" t="s">
        <v>196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</row>
    <row r="139" spans="2:7" x14ac:dyDescent="0.2">
      <c r="B139" s="50" t="s">
        <v>197</v>
      </c>
      <c r="C139" s="32">
        <v>0</v>
      </c>
      <c r="D139" s="32">
        <v>0</v>
      </c>
      <c r="E139" s="32">
        <v>7902.51</v>
      </c>
      <c r="F139" s="32">
        <v>7890.09</v>
      </c>
      <c r="G139" s="32">
        <v>7890.09</v>
      </c>
    </row>
    <row r="140" spans="2:7" x14ac:dyDescent="0.2">
      <c r="B140" s="50" t="s">
        <v>198</v>
      </c>
      <c r="C140" s="32">
        <v>0</v>
      </c>
      <c r="D140" s="32">
        <v>7896.3</v>
      </c>
      <c r="E140" s="32">
        <v>0</v>
      </c>
      <c r="F140" s="32">
        <v>7896.3</v>
      </c>
      <c r="G140" s="32">
        <v>7896.3</v>
      </c>
    </row>
    <row r="141" spans="2:7" x14ac:dyDescent="0.2">
      <c r="B141" s="50" t="s">
        <v>199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</row>
    <row r="142" spans="2:7" x14ac:dyDescent="0.2">
      <c r="B142" s="50" t="s">
        <v>200</v>
      </c>
      <c r="C142" s="32">
        <v>109748.96</v>
      </c>
      <c r="D142" s="32">
        <v>0</v>
      </c>
      <c r="E142" s="32">
        <v>-45.68</v>
      </c>
      <c r="F142" s="32">
        <v>45.68</v>
      </c>
      <c r="G142" s="32">
        <v>109794.64</v>
      </c>
    </row>
    <row r="143" spans="2:7" x14ac:dyDescent="0.2">
      <c r="B143" s="50" t="s">
        <v>201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</row>
    <row r="144" spans="2:7" x14ac:dyDescent="0.2">
      <c r="B144" s="50" t="s">
        <v>202</v>
      </c>
      <c r="C144" s="32">
        <v>0</v>
      </c>
      <c r="D144" s="32">
        <v>0</v>
      </c>
      <c r="E144" s="32">
        <v>0</v>
      </c>
      <c r="F144" s="32">
        <v>0</v>
      </c>
      <c r="G144" s="32">
        <v>0</v>
      </c>
    </row>
    <row r="145" spans="2:7" x14ac:dyDescent="0.2">
      <c r="B145" s="50" t="s">
        <v>203</v>
      </c>
      <c r="C145" s="32">
        <v>0</v>
      </c>
      <c r="D145" s="32">
        <v>0</v>
      </c>
      <c r="E145" s="32">
        <v>0</v>
      </c>
      <c r="F145" s="32">
        <v>0</v>
      </c>
      <c r="G145" s="32">
        <v>0</v>
      </c>
    </row>
    <row r="146" spans="2:7" x14ac:dyDescent="0.2">
      <c r="B146" s="50" t="s">
        <v>204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</row>
    <row r="147" spans="2:7" x14ac:dyDescent="0.2">
      <c r="B147" s="50" t="s">
        <v>205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</row>
    <row r="148" spans="2:7" x14ac:dyDescent="0.2">
      <c r="B148" s="50" t="s">
        <v>206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</row>
    <row r="149" spans="2:7" x14ac:dyDescent="0.2">
      <c r="B149" s="50" t="s">
        <v>207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</row>
    <row r="150" spans="2:7" x14ac:dyDescent="0.2">
      <c r="B150" s="50" t="s">
        <v>208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</row>
    <row r="151" spans="2:7" x14ac:dyDescent="0.2">
      <c r="B151" s="50" t="s">
        <v>209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</row>
    <row r="152" spans="2:7" x14ac:dyDescent="0.2">
      <c r="B152" s="50" t="s">
        <v>210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</row>
    <row r="153" spans="2:7" x14ac:dyDescent="0.2">
      <c r="B153" s="50" t="s">
        <v>211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</row>
    <row r="154" spans="2:7" x14ac:dyDescent="0.2">
      <c r="B154" s="50" t="s">
        <v>212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</row>
    <row r="155" spans="2:7" x14ac:dyDescent="0.2">
      <c r="B155" s="50" t="s">
        <v>213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</row>
    <row r="156" spans="2:7" x14ac:dyDescent="0.2">
      <c r="B156" s="50" t="s">
        <v>214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</row>
    <row r="157" spans="2:7" x14ac:dyDescent="0.2">
      <c r="B157" s="50" t="s">
        <v>215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</row>
    <row r="158" spans="2:7" x14ac:dyDescent="0.2">
      <c r="B158" s="50" t="s">
        <v>216</v>
      </c>
      <c r="C158" s="32">
        <v>184486.06</v>
      </c>
      <c r="D158" s="32">
        <v>0</v>
      </c>
      <c r="E158" s="32">
        <v>-139.24</v>
      </c>
      <c r="F158" s="32">
        <v>139.24</v>
      </c>
      <c r="G158" s="32">
        <v>184625.3</v>
      </c>
    </row>
    <row r="159" spans="2:7" x14ac:dyDescent="0.2">
      <c r="B159" s="50" t="s">
        <v>217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</row>
    <row r="160" spans="2:7" x14ac:dyDescent="0.2">
      <c r="B160" s="50" t="s">
        <v>218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</row>
    <row r="161" spans="2:7" x14ac:dyDescent="0.2">
      <c r="B161" s="50" t="s">
        <v>219</v>
      </c>
      <c r="C161" s="32">
        <v>-114864.77</v>
      </c>
      <c r="D161" s="32">
        <v>0</v>
      </c>
      <c r="E161" s="32">
        <v>0</v>
      </c>
      <c r="F161" s="32">
        <v>0</v>
      </c>
      <c r="G161" s="32">
        <v>-114864.77</v>
      </c>
    </row>
    <row r="162" spans="2:7" x14ac:dyDescent="0.2">
      <c r="B162" s="50" t="s">
        <v>220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</row>
    <row r="163" spans="2:7" x14ac:dyDescent="0.2">
      <c r="B163" s="50" t="s">
        <v>221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</row>
    <row r="164" spans="2:7" x14ac:dyDescent="0.2">
      <c r="B164" s="50" t="s">
        <v>222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</row>
    <row r="165" spans="2:7" x14ac:dyDescent="0.2">
      <c r="B165" s="50" t="s">
        <v>223</v>
      </c>
      <c r="C165" s="32">
        <v>32.54</v>
      </c>
      <c r="D165" s="32">
        <v>0</v>
      </c>
      <c r="E165" s="32">
        <v>0</v>
      </c>
      <c r="F165" s="32">
        <v>0</v>
      </c>
      <c r="G165" s="32">
        <v>32.54</v>
      </c>
    </row>
    <row r="166" spans="2:7" x14ac:dyDescent="0.2">
      <c r="B166" s="50" t="s">
        <v>224</v>
      </c>
      <c r="C166" s="32">
        <v>590.30999999999995</v>
      </c>
      <c r="D166" s="32">
        <v>0</v>
      </c>
      <c r="E166" s="32">
        <v>0</v>
      </c>
      <c r="F166" s="32">
        <v>0</v>
      </c>
      <c r="G166" s="32">
        <v>590.30999999999995</v>
      </c>
    </row>
    <row r="167" spans="2:7" x14ac:dyDescent="0.2">
      <c r="B167" s="50" t="s">
        <v>149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</row>
    <row r="168" spans="2:7" x14ac:dyDescent="0.2">
      <c r="B168" s="50" t="s">
        <v>225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</row>
    <row r="169" spans="2:7" x14ac:dyDescent="0.2">
      <c r="B169" t="s">
        <v>399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400</v>
      </c>
      <c r="C170">
        <v>63313094.340000004</v>
      </c>
      <c r="D170">
        <v>259829.04</v>
      </c>
      <c r="E170">
        <v>7712.41</v>
      </c>
      <c r="F170">
        <v>252116.63</v>
      </c>
      <c r="G170">
        <v>63565210.969999999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4" customWidth="1"/>
    <col min="3" max="3" width="10.140625" style="54" customWidth="1"/>
    <col min="6" max="6" width="11" bestFit="1" customWidth="1"/>
    <col min="8" max="8" width="20.42578125" customWidth="1"/>
    <col min="9" max="9" width="12" bestFit="1" customWidth="1"/>
    <col min="11" max="11" width="13.42578125" bestFit="1" customWidth="1"/>
    <col min="13" max="13" width="10.7109375" customWidth="1"/>
  </cols>
  <sheetData>
    <row r="1" spans="1:13" x14ac:dyDescent="0.2">
      <c r="A1" t="s">
        <v>66</v>
      </c>
      <c r="B1" s="54" t="s">
        <v>67</v>
      </c>
      <c r="C1" s="54" t="s">
        <v>68</v>
      </c>
      <c r="D1" t="s">
        <v>69</v>
      </c>
      <c r="E1" t="s">
        <v>70</v>
      </c>
      <c r="F1" t="s">
        <v>71</v>
      </c>
      <c r="G1" t="s">
        <v>72</v>
      </c>
      <c r="H1" t="s">
        <v>73</v>
      </c>
      <c r="I1" t="s">
        <v>74</v>
      </c>
      <c r="J1" t="s">
        <v>75</v>
      </c>
      <c r="K1" t="s">
        <v>76</v>
      </c>
      <c r="L1" t="s">
        <v>77</v>
      </c>
      <c r="M1" t="s">
        <v>78</v>
      </c>
    </row>
    <row r="2" spans="1:13" x14ac:dyDescent="0.2">
      <c r="A2" t="s">
        <v>226</v>
      </c>
      <c r="B2" s="54" t="s">
        <v>227</v>
      </c>
      <c r="C2" s="54" t="s">
        <v>228</v>
      </c>
      <c r="D2" t="s">
        <v>229</v>
      </c>
      <c r="E2">
        <v>3527</v>
      </c>
      <c r="F2">
        <v>2566417.9</v>
      </c>
      <c r="G2">
        <v>588.66</v>
      </c>
      <c r="H2">
        <v>2076203.82</v>
      </c>
      <c r="I2">
        <v>2566417.9</v>
      </c>
      <c r="J2">
        <v>588.66</v>
      </c>
      <c r="K2">
        <v>2076203.82</v>
      </c>
      <c r="L2" t="s">
        <v>230</v>
      </c>
      <c r="M2" s="33">
        <v>45199</v>
      </c>
    </row>
    <row r="3" spans="1:13" x14ac:dyDescent="0.2">
      <c r="A3" t="s">
        <v>226</v>
      </c>
      <c r="B3" s="54">
        <v>46353108</v>
      </c>
      <c r="C3" s="54">
        <v>2989044</v>
      </c>
      <c r="D3" t="s">
        <v>231</v>
      </c>
      <c r="E3">
        <v>1000</v>
      </c>
      <c r="F3">
        <v>66819.600000000006</v>
      </c>
      <c r="G3">
        <v>67.72</v>
      </c>
      <c r="H3">
        <v>67720</v>
      </c>
      <c r="I3">
        <v>66819.600000000006</v>
      </c>
      <c r="J3">
        <v>67.72</v>
      </c>
      <c r="K3">
        <v>67720</v>
      </c>
      <c r="L3" t="s">
        <v>230</v>
      </c>
      <c r="M3" s="33">
        <v>45199</v>
      </c>
    </row>
    <row r="4" spans="1:13" x14ac:dyDescent="0.2">
      <c r="A4" t="s">
        <v>226</v>
      </c>
      <c r="B4" s="54" t="s">
        <v>232</v>
      </c>
      <c r="C4" s="54" t="s">
        <v>233</v>
      </c>
      <c r="D4" t="s">
        <v>234</v>
      </c>
      <c r="E4">
        <v>34223</v>
      </c>
      <c r="F4">
        <v>1642590.58</v>
      </c>
      <c r="G4">
        <v>62.67</v>
      </c>
      <c r="H4">
        <v>2144755.41</v>
      </c>
      <c r="I4">
        <v>1642590.58</v>
      </c>
      <c r="J4">
        <v>62.67</v>
      </c>
      <c r="K4">
        <v>2144755.41</v>
      </c>
      <c r="L4" t="s">
        <v>230</v>
      </c>
      <c r="M4" s="33">
        <v>45199</v>
      </c>
    </row>
    <row r="5" spans="1:13" x14ac:dyDescent="0.2">
      <c r="A5" t="s">
        <v>226</v>
      </c>
      <c r="B5" s="54" t="s">
        <v>235</v>
      </c>
      <c r="C5" s="54" t="s">
        <v>236</v>
      </c>
      <c r="D5" t="s">
        <v>237</v>
      </c>
      <c r="E5">
        <v>7387</v>
      </c>
      <c r="F5">
        <v>937640.03</v>
      </c>
      <c r="G5">
        <v>93.64</v>
      </c>
      <c r="H5">
        <v>691718.68</v>
      </c>
      <c r="I5">
        <v>937640.03</v>
      </c>
      <c r="J5">
        <v>93.64</v>
      </c>
      <c r="K5">
        <v>691718.68</v>
      </c>
      <c r="L5" t="s">
        <v>230</v>
      </c>
      <c r="M5" s="33">
        <v>45199</v>
      </c>
    </row>
    <row r="6" spans="1:13" x14ac:dyDescent="0.2">
      <c r="A6" t="s">
        <v>226</v>
      </c>
      <c r="B6" s="54" t="s">
        <v>238</v>
      </c>
      <c r="C6" s="54" t="s">
        <v>239</v>
      </c>
      <c r="D6" t="s">
        <v>240</v>
      </c>
      <c r="E6">
        <v>22948</v>
      </c>
      <c r="F6">
        <v>1139471.54</v>
      </c>
      <c r="G6">
        <v>98.49</v>
      </c>
      <c r="H6">
        <v>2260148.52</v>
      </c>
      <c r="I6">
        <v>1139471.54</v>
      </c>
      <c r="J6">
        <v>98.49</v>
      </c>
      <c r="K6">
        <v>2260148.52</v>
      </c>
      <c r="L6" t="s">
        <v>230</v>
      </c>
      <c r="M6" s="33">
        <v>45199</v>
      </c>
    </row>
    <row r="7" spans="1:13" x14ac:dyDescent="0.2">
      <c r="A7" t="s">
        <v>226</v>
      </c>
      <c r="B7" s="54" t="s">
        <v>241</v>
      </c>
      <c r="C7" s="54">
        <v>2181334</v>
      </c>
      <c r="D7" t="s">
        <v>242</v>
      </c>
      <c r="E7">
        <v>11400</v>
      </c>
      <c r="F7">
        <v>972839.47</v>
      </c>
      <c r="G7">
        <v>133.28</v>
      </c>
      <c r="H7">
        <v>1519392</v>
      </c>
      <c r="I7">
        <v>972839.47</v>
      </c>
      <c r="J7">
        <v>133.28</v>
      </c>
      <c r="K7">
        <v>1519392</v>
      </c>
      <c r="L7" t="s">
        <v>230</v>
      </c>
      <c r="M7" s="33">
        <v>45199</v>
      </c>
    </row>
    <row r="8" spans="1:13" x14ac:dyDescent="0.2">
      <c r="A8" t="s">
        <v>226</v>
      </c>
      <c r="B8" s="54">
        <v>124765108</v>
      </c>
      <c r="C8" s="54">
        <v>2125097</v>
      </c>
      <c r="D8" t="s">
        <v>243</v>
      </c>
      <c r="E8">
        <v>51216</v>
      </c>
      <c r="F8">
        <v>827097.14</v>
      </c>
      <c r="G8">
        <v>23.35</v>
      </c>
      <c r="H8">
        <v>1195893.6000000001</v>
      </c>
      <c r="I8">
        <v>827097.14</v>
      </c>
      <c r="J8">
        <v>23.35</v>
      </c>
      <c r="K8">
        <v>1195893.6000000001</v>
      </c>
      <c r="L8" t="s">
        <v>230</v>
      </c>
      <c r="M8" s="33">
        <v>45199</v>
      </c>
    </row>
    <row r="9" spans="1:13" x14ac:dyDescent="0.2">
      <c r="A9" t="s">
        <v>226</v>
      </c>
      <c r="B9" s="54" t="s">
        <v>244</v>
      </c>
      <c r="C9" s="54">
        <v>2311614</v>
      </c>
      <c r="D9" t="s">
        <v>245</v>
      </c>
      <c r="E9">
        <v>11574</v>
      </c>
      <c r="F9">
        <v>1141518.4099999999</v>
      </c>
      <c r="G9">
        <v>197.98</v>
      </c>
      <c r="H9">
        <v>2291420.52</v>
      </c>
      <c r="I9">
        <v>1141518.4099999999</v>
      </c>
      <c r="J9">
        <v>197.98</v>
      </c>
      <c r="K9">
        <v>2291420.52</v>
      </c>
      <c r="L9" t="s">
        <v>230</v>
      </c>
      <c r="M9" s="33">
        <v>45199</v>
      </c>
    </row>
    <row r="10" spans="1:13" x14ac:dyDescent="0.2">
      <c r="A10" t="s">
        <v>226</v>
      </c>
      <c r="B10" s="54" t="s">
        <v>246</v>
      </c>
      <c r="C10" s="54" t="s">
        <v>247</v>
      </c>
      <c r="D10" t="s">
        <v>248</v>
      </c>
      <c r="E10">
        <v>27990</v>
      </c>
      <c r="F10">
        <v>1103463.53</v>
      </c>
      <c r="G10">
        <v>32.64</v>
      </c>
      <c r="H10">
        <v>913593.6</v>
      </c>
      <c r="I10">
        <v>1103463.53</v>
      </c>
      <c r="J10">
        <v>32.64</v>
      </c>
      <c r="K10">
        <v>913593.6</v>
      </c>
      <c r="L10" t="s">
        <v>230</v>
      </c>
      <c r="M10" s="33">
        <v>45199</v>
      </c>
    </row>
    <row r="11" spans="1:13" x14ac:dyDescent="0.2">
      <c r="A11" t="s">
        <v>226</v>
      </c>
      <c r="B11" s="54" t="s">
        <v>249</v>
      </c>
      <c r="C11" s="54" t="s">
        <v>250</v>
      </c>
      <c r="D11" t="s">
        <v>251</v>
      </c>
      <c r="E11">
        <v>8615</v>
      </c>
      <c r="F11">
        <v>583962.59</v>
      </c>
      <c r="G11">
        <v>295.54000000000002</v>
      </c>
      <c r="H11">
        <v>2546077.1</v>
      </c>
      <c r="I11">
        <v>583962.59</v>
      </c>
      <c r="J11">
        <v>295.54000000000002</v>
      </c>
      <c r="K11">
        <v>2546077.1</v>
      </c>
      <c r="L11" t="s">
        <v>230</v>
      </c>
      <c r="M11" s="33">
        <v>45199</v>
      </c>
    </row>
    <row r="12" spans="1:13" x14ac:dyDescent="0.2">
      <c r="A12" t="s">
        <v>226</v>
      </c>
      <c r="B12" s="54" t="s">
        <v>252</v>
      </c>
      <c r="C12" s="54">
        <v>2559975</v>
      </c>
      <c r="D12" t="s">
        <v>253</v>
      </c>
      <c r="E12">
        <v>35504</v>
      </c>
      <c r="F12">
        <v>1004275.37</v>
      </c>
      <c r="G12">
        <v>33.17</v>
      </c>
      <c r="H12">
        <v>1177667.68</v>
      </c>
      <c r="I12">
        <v>1004275.37</v>
      </c>
      <c r="J12">
        <v>33.17</v>
      </c>
      <c r="K12">
        <v>1177667.68</v>
      </c>
      <c r="L12" t="s">
        <v>230</v>
      </c>
      <c r="M12" s="33">
        <v>45199</v>
      </c>
    </row>
    <row r="13" spans="1:13" x14ac:dyDescent="0.2">
      <c r="A13" t="s">
        <v>226</v>
      </c>
      <c r="B13" s="54" t="s">
        <v>254</v>
      </c>
      <c r="C13" s="54" t="s">
        <v>255</v>
      </c>
      <c r="D13" t="s">
        <v>256</v>
      </c>
      <c r="E13">
        <v>23327</v>
      </c>
      <c r="F13">
        <v>1202650.71</v>
      </c>
      <c r="G13">
        <v>74.75</v>
      </c>
      <c r="H13">
        <v>1743693.25</v>
      </c>
      <c r="I13">
        <v>1202650.71</v>
      </c>
      <c r="J13">
        <v>74.75</v>
      </c>
      <c r="K13">
        <v>1743693.25</v>
      </c>
      <c r="L13" t="s">
        <v>230</v>
      </c>
      <c r="M13" s="33">
        <v>45199</v>
      </c>
    </row>
    <row r="14" spans="1:13" x14ac:dyDescent="0.2">
      <c r="A14" t="s">
        <v>226</v>
      </c>
      <c r="B14" s="54">
        <v>502441306</v>
      </c>
      <c r="C14" s="54">
        <v>2165747</v>
      </c>
      <c r="D14" t="s">
        <v>257</v>
      </c>
      <c r="E14">
        <v>1700</v>
      </c>
      <c r="F14">
        <v>335921.48</v>
      </c>
      <c r="G14">
        <v>151.11000000000001</v>
      </c>
      <c r="H14">
        <v>256887</v>
      </c>
      <c r="I14">
        <v>335921.48</v>
      </c>
      <c r="J14">
        <v>151.11000000000001</v>
      </c>
      <c r="K14">
        <v>256887</v>
      </c>
      <c r="L14" t="s">
        <v>230</v>
      </c>
      <c r="M14" s="33">
        <v>45199</v>
      </c>
    </row>
    <row r="15" spans="1:13" x14ac:dyDescent="0.2">
      <c r="A15" t="s">
        <v>226</v>
      </c>
      <c r="B15" s="54">
        <v>539439109</v>
      </c>
      <c r="C15" s="54">
        <v>2544346</v>
      </c>
      <c r="D15" t="s">
        <v>258</v>
      </c>
      <c r="E15">
        <v>375160</v>
      </c>
      <c r="F15">
        <v>936213.68</v>
      </c>
      <c r="G15">
        <v>2.13</v>
      </c>
      <c r="H15">
        <v>799090.8</v>
      </c>
      <c r="I15">
        <v>936213.68</v>
      </c>
      <c r="J15">
        <v>2.13</v>
      </c>
      <c r="K15">
        <v>799090.8</v>
      </c>
      <c r="L15" t="s">
        <v>230</v>
      </c>
      <c r="M15" s="33">
        <v>45199</v>
      </c>
    </row>
    <row r="16" spans="1:13" x14ac:dyDescent="0.2">
      <c r="A16" t="s">
        <v>226</v>
      </c>
      <c r="B16" s="54" t="s">
        <v>259</v>
      </c>
      <c r="C16" s="54" t="s">
        <v>260</v>
      </c>
      <c r="D16" t="s">
        <v>261</v>
      </c>
      <c r="E16">
        <v>23346</v>
      </c>
      <c r="F16">
        <v>599809.78</v>
      </c>
      <c r="G16">
        <v>68.94</v>
      </c>
      <c r="H16">
        <v>1609473.24</v>
      </c>
      <c r="I16">
        <v>599809.78</v>
      </c>
      <c r="J16">
        <v>68.94</v>
      </c>
      <c r="K16">
        <v>1609473.24</v>
      </c>
      <c r="L16" t="s">
        <v>230</v>
      </c>
      <c r="M16" s="33">
        <v>45199</v>
      </c>
    </row>
    <row r="17" spans="1:13" x14ac:dyDescent="0.2">
      <c r="A17" t="s">
        <v>226</v>
      </c>
      <c r="B17" s="54">
        <v>589339209</v>
      </c>
      <c r="C17" s="54" t="s">
        <v>262</v>
      </c>
      <c r="D17" t="s">
        <v>263</v>
      </c>
      <c r="E17">
        <v>70155</v>
      </c>
      <c r="F17">
        <v>1754756.55</v>
      </c>
      <c r="G17">
        <v>33.35</v>
      </c>
      <c r="H17">
        <v>2339669.2599999998</v>
      </c>
      <c r="I17">
        <v>1754756.55</v>
      </c>
      <c r="J17">
        <v>33.35</v>
      </c>
      <c r="K17">
        <v>2339669.2599999998</v>
      </c>
      <c r="L17" t="s">
        <v>230</v>
      </c>
      <c r="M17" s="33">
        <v>45199</v>
      </c>
    </row>
    <row r="18" spans="1:13" x14ac:dyDescent="0.2">
      <c r="A18" t="s">
        <v>226</v>
      </c>
      <c r="B18" s="54" t="s">
        <v>264</v>
      </c>
      <c r="C18" s="54">
        <v>2620105</v>
      </c>
      <c r="D18" t="s">
        <v>265</v>
      </c>
      <c r="E18">
        <v>1000</v>
      </c>
      <c r="F18">
        <v>100764.9</v>
      </c>
      <c r="G18">
        <v>101.86</v>
      </c>
      <c r="H18">
        <v>101860</v>
      </c>
      <c r="I18">
        <v>100764.9</v>
      </c>
      <c r="J18">
        <v>101.86</v>
      </c>
      <c r="K18">
        <v>101860</v>
      </c>
      <c r="L18" t="s">
        <v>230</v>
      </c>
      <c r="M18" s="33">
        <v>45199</v>
      </c>
    </row>
    <row r="19" spans="1:13" x14ac:dyDescent="0.2">
      <c r="A19" t="s">
        <v>226</v>
      </c>
      <c r="B19" s="54">
        <v>641069406</v>
      </c>
      <c r="C19" s="54" t="s">
        <v>266</v>
      </c>
      <c r="D19" t="s">
        <v>267</v>
      </c>
      <c r="E19">
        <v>500</v>
      </c>
      <c r="F19">
        <v>58434</v>
      </c>
      <c r="G19">
        <v>113.17</v>
      </c>
      <c r="H19">
        <v>56585</v>
      </c>
      <c r="I19">
        <v>58434</v>
      </c>
      <c r="J19">
        <v>113.17</v>
      </c>
      <c r="K19">
        <v>56585</v>
      </c>
      <c r="L19" t="s">
        <v>230</v>
      </c>
      <c r="M19" s="33">
        <v>45199</v>
      </c>
    </row>
    <row r="20" spans="1:13" x14ac:dyDescent="0.2">
      <c r="A20" t="s">
        <v>226</v>
      </c>
      <c r="B20" s="54">
        <v>654902204</v>
      </c>
      <c r="C20" s="54">
        <v>2640891</v>
      </c>
      <c r="D20" t="s">
        <v>268</v>
      </c>
      <c r="E20">
        <v>211650</v>
      </c>
      <c r="F20">
        <v>679709.38</v>
      </c>
      <c r="G20">
        <v>3.74</v>
      </c>
      <c r="H20">
        <v>791571</v>
      </c>
      <c r="I20">
        <v>679709.38</v>
      </c>
      <c r="J20">
        <v>3.74</v>
      </c>
      <c r="K20">
        <v>791571</v>
      </c>
      <c r="L20" t="s">
        <v>230</v>
      </c>
      <c r="M20" s="33">
        <v>45199</v>
      </c>
    </row>
    <row r="21" spans="1:13" x14ac:dyDescent="0.2">
      <c r="A21" t="s">
        <v>226</v>
      </c>
      <c r="B21" s="54">
        <v>670100205</v>
      </c>
      <c r="C21" s="54">
        <v>2651202</v>
      </c>
      <c r="D21" t="s">
        <v>269</v>
      </c>
      <c r="E21">
        <v>15600</v>
      </c>
      <c r="F21">
        <v>1404896.75</v>
      </c>
      <c r="G21">
        <v>90.94</v>
      </c>
      <c r="H21">
        <v>1418664</v>
      </c>
      <c r="I21">
        <v>1404896.75</v>
      </c>
      <c r="J21">
        <v>90.94</v>
      </c>
      <c r="K21">
        <v>1418664</v>
      </c>
      <c r="L21" t="s">
        <v>230</v>
      </c>
      <c r="M21" s="33">
        <v>45199</v>
      </c>
    </row>
    <row r="22" spans="1:13" x14ac:dyDescent="0.2">
      <c r="A22" t="s">
        <v>226</v>
      </c>
      <c r="B22" s="54">
        <v>686330101</v>
      </c>
      <c r="C22" s="54">
        <v>2402444</v>
      </c>
      <c r="D22" t="s">
        <v>270</v>
      </c>
      <c r="E22">
        <v>24836</v>
      </c>
      <c r="F22">
        <v>2054718.97</v>
      </c>
      <c r="G22">
        <v>93.88</v>
      </c>
      <c r="H22">
        <v>2331603.6800000002</v>
      </c>
      <c r="I22">
        <v>2054718.97</v>
      </c>
      <c r="J22">
        <v>93.88</v>
      </c>
      <c r="K22">
        <v>2331603.6800000002</v>
      </c>
      <c r="L22" t="s">
        <v>230</v>
      </c>
      <c r="M22" s="33">
        <v>45199</v>
      </c>
    </row>
    <row r="23" spans="1:13" x14ac:dyDescent="0.2">
      <c r="A23" t="s">
        <v>226</v>
      </c>
      <c r="B23" s="54">
        <v>683715106</v>
      </c>
      <c r="C23" s="54">
        <v>2655657</v>
      </c>
      <c r="D23" t="s">
        <v>271</v>
      </c>
      <c r="E23">
        <v>25531</v>
      </c>
      <c r="F23">
        <v>893566.82</v>
      </c>
      <c r="G23">
        <v>35.1</v>
      </c>
      <c r="H23">
        <v>896138.1</v>
      </c>
      <c r="I23">
        <v>893566.82</v>
      </c>
      <c r="J23">
        <v>35.1</v>
      </c>
      <c r="K23">
        <v>896138.1</v>
      </c>
      <c r="L23" t="s">
        <v>230</v>
      </c>
      <c r="M23" s="33">
        <v>45199</v>
      </c>
    </row>
    <row r="24" spans="1:13" x14ac:dyDescent="0.2">
      <c r="A24" t="s">
        <v>226</v>
      </c>
      <c r="B24" s="54">
        <v>803054204</v>
      </c>
      <c r="C24" s="54">
        <v>2775135</v>
      </c>
      <c r="D24" t="s">
        <v>272</v>
      </c>
      <c r="E24">
        <v>12875</v>
      </c>
      <c r="F24">
        <v>1689089.38</v>
      </c>
      <c r="G24">
        <v>129.32</v>
      </c>
      <c r="H24">
        <v>1664995</v>
      </c>
      <c r="I24">
        <v>1689089.38</v>
      </c>
      <c r="J24">
        <v>129.32</v>
      </c>
      <c r="K24">
        <v>1664995</v>
      </c>
      <c r="L24" t="s">
        <v>230</v>
      </c>
      <c r="M24" s="33">
        <v>45199</v>
      </c>
    </row>
    <row r="25" spans="1:13" x14ac:dyDescent="0.2">
      <c r="A25" t="s">
        <v>226</v>
      </c>
      <c r="B25" s="54" t="s">
        <v>273</v>
      </c>
      <c r="C25" s="54" t="s">
        <v>274</v>
      </c>
      <c r="D25" t="s">
        <v>275</v>
      </c>
      <c r="E25">
        <v>41665</v>
      </c>
      <c r="F25">
        <v>1234692.46</v>
      </c>
      <c r="G25">
        <v>54.57</v>
      </c>
      <c r="H25">
        <v>2273659.0499999998</v>
      </c>
      <c r="I25">
        <v>1234692.46</v>
      </c>
      <c r="J25">
        <v>54.57</v>
      </c>
      <c r="K25">
        <v>2273659.0499999998</v>
      </c>
      <c r="L25" t="s">
        <v>230</v>
      </c>
      <c r="M25" s="33">
        <v>45199</v>
      </c>
    </row>
    <row r="26" spans="1:13" x14ac:dyDescent="0.2">
      <c r="A26" t="s">
        <v>226</v>
      </c>
      <c r="B26" s="54" t="s">
        <v>276</v>
      </c>
      <c r="C26" s="54">
        <v>2615565</v>
      </c>
      <c r="D26" t="s">
        <v>277</v>
      </c>
      <c r="E26">
        <v>33935</v>
      </c>
      <c r="F26">
        <v>1133542.6100000001</v>
      </c>
      <c r="G26">
        <v>24.77</v>
      </c>
      <c r="H26">
        <v>840569.95</v>
      </c>
      <c r="I26">
        <v>1133542.6100000001</v>
      </c>
      <c r="J26">
        <v>24.77</v>
      </c>
      <c r="K26">
        <v>840569.95</v>
      </c>
      <c r="L26" t="s">
        <v>230</v>
      </c>
      <c r="M26" s="33">
        <v>45199</v>
      </c>
    </row>
    <row r="27" spans="1:13" x14ac:dyDescent="0.2">
      <c r="A27" t="s">
        <v>226</v>
      </c>
      <c r="B27" s="54">
        <v>835699307</v>
      </c>
      <c r="C27" s="54">
        <v>2821481</v>
      </c>
      <c r="D27" t="s">
        <v>278</v>
      </c>
      <c r="E27">
        <v>29218</v>
      </c>
      <c r="F27">
        <v>947582.51</v>
      </c>
      <c r="G27">
        <v>82.41</v>
      </c>
      <c r="H27">
        <v>2407855.38</v>
      </c>
      <c r="I27">
        <v>947582.51</v>
      </c>
      <c r="J27">
        <v>82.41</v>
      </c>
      <c r="K27">
        <v>2407855.38</v>
      </c>
      <c r="L27" t="s">
        <v>230</v>
      </c>
      <c r="M27" s="33">
        <v>45199</v>
      </c>
    </row>
    <row r="28" spans="1:13" x14ac:dyDescent="0.2">
      <c r="A28" t="s">
        <v>226</v>
      </c>
      <c r="B28" s="54" t="s">
        <v>279</v>
      </c>
      <c r="C28" s="54" t="s">
        <v>280</v>
      </c>
      <c r="D28" t="s">
        <v>281</v>
      </c>
      <c r="E28">
        <v>63945</v>
      </c>
      <c r="F28">
        <v>701059.86</v>
      </c>
      <c r="G28">
        <v>10.78</v>
      </c>
      <c r="H28">
        <v>689327.1</v>
      </c>
      <c r="I28">
        <v>701059.86</v>
      </c>
      <c r="J28">
        <v>10.78</v>
      </c>
      <c r="K28">
        <v>689327.1</v>
      </c>
      <c r="L28" t="s">
        <v>230</v>
      </c>
      <c r="M28" s="33">
        <v>45199</v>
      </c>
    </row>
    <row r="29" spans="1:13" x14ac:dyDescent="0.2">
      <c r="A29" t="s">
        <v>226</v>
      </c>
      <c r="B29" s="54">
        <v>861012102</v>
      </c>
      <c r="C29" s="54">
        <v>2430025</v>
      </c>
      <c r="D29" t="s">
        <v>282</v>
      </c>
      <c r="E29">
        <v>39704</v>
      </c>
      <c r="F29">
        <v>468158.41</v>
      </c>
      <c r="G29">
        <v>43.16</v>
      </c>
      <c r="H29">
        <v>1713624.64</v>
      </c>
      <c r="I29">
        <v>468158.41</v>
      </c>
      <c r="J29">
        <v>43.16</v>
      </c>
      <c r="K29">
        <v>1713624.64</v>
      </c>
      <c r="L29" t="s">
        <v>230</v>
      </c>
      <c r="M29" s="33">
        <v>45199</v>
      </c>
    </row>
    <row r="30" spans="1:13" x14ac:dyDescent="0.2">
      <c r="A30" t="s">
        <v>226</v>
      </c>
      <c r="B30" s="54">
        <v>294821608</v>
      </c>
      <c r="C30" s="54">
        <v>2031730</v>
      </c>
      <c r="D30" t="s">
        <v>283</v>
      </c>
      <c r="E30">
        <v>195315</v>
      </c>
      <c r="F30">
        <v>1416724.6</v>
      </c>
      <c r="G30">
        <v>4.8600000000000003</v>
      </c>
      <c r="H30">
        <v>949230.9</v>
      </c>
      <c r="I30">
        <v>1416724.6</v>
      </c>
      <c r="J30">
        <v>4.8600000000000003</v>
      </c>
      <c r="K30">
        <v>949230.9</v>
      </c>
      <c r="L30" t="s">
        <v>230</v>
      </c>
      <c r="M30" s="33">
        <v>45199</v>
      </c>
    </row>
    <row r="31" spans="1:13" x14ac:dyDescent="0.2">
      <c r="A31" t="s">
        <v>226</v>
      </c>
      <c r="B31" s="54" t="s">
        <v>284</v>
      </c>
      <c r="C31" s="54" t="s">
        <v>285</v>
      </c>
      <c r="D31" t="s">
        <v>286</v>
      </c>
      <c r="E31">
        <v>129480</v>
      </c>
      <c r="F31">
        <v>1794643.14</v>
      </c>
      <c r="G31">
        <v>24.65</v>
      </c>
      <c r="H31">
        <v>3191682</v>
      </c>
      <c r="I31">
        <v>1794643.14</v>
      </c>
      <c r="J31">
        <v>24.65</v>
      </c>
      <c r="K31">
        <v>3191682</v>
      </c>
      <c r="L31" t="s">
        <v>230</v>
      </c>
      <c r="M31" s="33">
        <v>45199</v>
      </c>
    </row>
    <row r="32" spans="1:13" x14ac:dyDescent="0.2">
      <c r="A32" t="s">
        <v>226</v>
      </c>
      <c r="B32" s="54" t="s">
        <v>287</v>
      </c>
      <c r="C32" s="54" t="s">
        <v>287</v>
      </c>
      <c r="D32" t="s">
        <v>288</v>
      </c>
      <c r="E32">
        <v>47290</v>
      </c>
      <c r="F32">
        <v>811541.53</v>
      </c>
      <c r="G32">
        <v>37.31</v>
      </c>
      <c r="H32">
        <v>1764190.41</v>
      </c>
      <c r="I32">
        <v>729064.04</v>
      </c>
      <c r="J32">
        <v>35.29</v>
      </c>
      <c r="K32">
        <v>1669100.55</v>
      </c>
      <c r="L32" t="s">
        <v>289</v>
      </c>
      <c r="M32" s="33">
        <v>45199</v>
      </c>
    </row>
    <row r="33" spans="1:13" x14ac:dyDescent="0.2">
      <c r="A33" t="s">
        <v>226</v>
      </c>
      <c r="B33" s="54">
        <v>5889505</v>
      </c>
      <c r="C33" s="54">
        <v>5889505</v>
      </c>
      <c r="D33" t="s">
        <v>290</v>
      </c>
      <c r="E33">
        <v>44177</v>
      </c>
      <c r="F33">
        <v>896211.38</v>
      </c>
      <c r="G33">
        <v>33.14</v>
      </c>
      <c r="H33">
        <v>1464083.96</v>
      </c>
      <c r="I33">
        <v>807576.24</v>
      </c>
      <c r="J33">
        <v>31.35</v>
      </c>
      <c r="K33">
        <v>1385169.83</v>
      </c>
      <c r="L33" t="s">
        <v>289</v>
      </c>
      <c r="M33" s="33">
        <v>45199</v>
      </c>
    </row>
    <row r="34" spans="1:13" x14ac:dyDescent="0.2">
      <c r="A34" t="s">
        <v>226</v>
      </c>
      <c r="B34" s="54" t="s">
        <v>291</v>
      </c>
      <c r="C34" s="54" t="s">
        <v>291</v>
      </c>
      <c r="D34" t="s">
        <v>292</v>
      </c>
      <c r="E34">
        <v>18645</v>
      </c>
      <c r="F34">
        <v>561341.04</v>
      </c>
      <c r="G34">
        <v>95.47</v>
      </c>
      <c r="H34">
        <v>1779956.03</v>
      </c>
      <c r="I34">
        <v>496983.97</v>
      </c>
      <c r="J34">
        <v>90.32</v>
      </c>
      <c r="K34">
        <v>1684016.4</v>
      </c>
      <c r="L34" t="s">
        <v>289</v>
      </c>
      <c r="M34" s="33">
        <v>45199</v>
      </c>
    </row>
    <row r="35" spans="1:13" x14ac:dyDescent="0.2">
      <c r="A35" t="s">
        <v>226</v>
      </c>
      <c r="B35" s="54">
        <v>5999330</v>
      </c>
      <c r="C35" s="54">
        <v>5999330</v>
      </c>
      <c r="D35" t="s">
        <v>293</v>
      </c>
      <c r="E35">
        <v>6972</v>
      </c>
      <c r="F35">
        <v>1262994.43</v>
      </c>
      <c r="G35">
        <v>126.2</v>
      </c>
      <c r="H35">
        <v>879882.46</v>
      </c>
      <c r="I35">
        <v>1115969.73</v>
      </c>
      <c r="J35">
        <v>119.4</v>
      </c>
      <c r="K35">
        <v>832456.8</v>
      </c>
      <c r="L35" t="s">
        <v>289</v>
      </c>
      <c r="M35" s="33">
        <v>45199</v>
      </c>
    </row>
    <row r="36" spans="1:13" x14ac:dyDescent="0.2">
      <c r="A36" t="s">
        <v>226</v>
      </c>
      <c r="B36" s="54">
        <v>4031879</v>
      </c>
      <c r="C36" s="54">
        <v>4031879</v>
      </c>
      <c r="D36" t="s">
        <v>294</v>
      </c>
      <c r="E36">
        <v>44187</v>
      </c>
      <c r="F36">
        <v>1008065.36</v>
      </c>
      <c r="G36">
        <v>28.99</v>
      </c>
      <c r="H36">
        <v>1281100.74</v>
      </c>
      <c r="I36">
        <v>894503.77</v>
      </c>
      <c r="J36">
        <v>27.43</v>
      </c>
      <c r="K36">
        <v>1212049.4099999999</v>
      </c>
      <c r="L36" t="s">
        <v>289</v>
      </c>
      <c r="M36" s="33">
        <v>45199</v>
      </c>
    </row>
    <row r="37" spans="1:13" x14ac:dyDescent="0.2">
      <c r="A37" t="s">
        <v>226</v>
      </c>
      <c r="B37" s="54">
        <v>6054603</v>
      </c>
      <c r="C37" s="54">
        <v>6054603</v>
      </c>
      <c r="D37" t="s">
        <v>295</v>
      </c>
      <c r="E37">
        <v>71949</v>
      </c>
      <c r="F37">
        <v>592272.73</v>
      </c>
      <c r="G37">
        <v>6.29</v>
      </c>
      <c r="H37">
        <v>452794.54</v>
      </c>
      <c r="I37">
        <v>62477183.100000001</v>
      </c>
      <c r="J37">
        <v>939.9</v>
      </c>
      <c r="K37">
        <v>67624865.099999994</v>
      </c>
      <c r="L37" t="s">
        <v>296</v>
      </c>
      <c r="M37" s="33">
        <v>45199</v>
      </c>
    </row>
    <row r="38" spans="1:13" x14ac:dyDescent="0.2">
      <c r="A38" t="s">
        <v>226</v>
      </c>
      <c r="B38" s="54">
        <v>6555805</v>
      </c>
      <c r="C38" s="54">
        <v>6555805</v>
      </c>
      <c r="D38" t="s">
        <v>297</v>
      </c>
      <c r="E38">
        <v>19007</v>
      </c>
      <c r="F38">
        <v>663901.28</v>
      </c>
      <c r="G38">
        <v>24.72</v>
      </c>
      <c r="H38">
        <v>469861.69</v>
      </c>
      <c r="I38">
        <v>69665270</v>
      </c>
      <c r="J38">
        <v>3692</v>
      </c>
      <c r="K38">
        <v>70173844</v>
      </c>
      <c r="L38" t="s">
        <v>296</v>
      </c>
      <c r="M38" s="33">
        <v>45199</v>
      </c>
    </row>
    <row r="39" spans="1:13" x14ac:dyDescent="0.2">
      <c r="A39" t="s">
        <v>226</v>
      </c>
      <c r="B39" s="54">
        <v>6640682</v>
      </c>
      <c r="C39" s="54">
        <v>6640682</v>
      </c>
      <c r="D39" t="s">
        <v>298</v>
      </c>
      <c r="E39">
        <v>22440</v>
      </c>
      <c r="F39">
        <v>1012825.36</v>
      </c>
      <c r="G39">
        <v>46.41</v>
      </c>
      <c r="H39">
        <v>1041390.29</v>
      </c>
      <c r="I39">
        <v>106474260</v>
      </c>
      <c r="J39">
        <v>6931</v>
      </c>
      <c r="K39">
        <v>155531640</v>
      </c>
      <c r="L39" t="s">
        <v>296</v>
      </c>
      <c r="M39" s="33">
        <v>45199</v>
      </c>
    </row>
    <row r="40" spans="1:13" x14ac:dyDescent="0.2">
      <c r="A40" t="s">
        <v>226</v>
      </c>
      <c r="B40" s="54">
        <v>6616508</v>
      </c>
      <c r="C40" s="54">
        <v>6616508</v>
      </c>
      <c r="D40" t="s">
        <v>299</v>
      </c>
      <c r="E40">
        <v>32599</v>
      </c>
      <c r="F40">
        <v>583460.92000000004</v>
      </c>
      <c r="G40">
        <v>15.73</v>
      </c>
      <c r="H40">
        <v>512831.27</v>
      </c>
      <c r="I40">
        <v>68725645</v>
      </c>
      <c r="J40">
        <v>2349.5</v>
      </c>
      <c r="K40">
        <v>76591350.5</v>
      </c>
      <c r="L40" t="s">
        <v>296</v>
      </c>
      <c r="M40" s="33">
        <v>45199</v>
      </c>
    </row>
    <row r="41" spans="1:13" x14ac:dyDescent="0.2">
      <c r="A41" t="s">
        <v>226</v>
      </c>
      <c r="B41" s="54">
        <v>6869302</v>
      </c>
      <c r="C41" s="54">
        <v>6869302</v>
      </c>
      <c r="D41" t="s">
        <v>300</v>
      </c>
      <c r="E41">
        <v>27119</v>
      </c>
      <c r="F41">
        <v>608255.91</v>
      </c>
      <c r="G41">
        <v>37.11</v>
      </c>
      <c r="H41">
        <v>1006317.36</v>
      </c>
      <c r="I41">
        <v>63910840</v>
      </c>
      <c r="J41">
        <v>5542</v>
      </c>
      <c r="K41">
        <v>150293498</v>
      </c>
      <c r="L41" t="s">
        <v>296</v>
      </c>
      <c r="M41" s="33">
        <v>45199</v>
      </c>
    </row>
    <row r="42" spans="1:13" x14ac:dyDescent="0.2">
      <c r="A42" t="s">
        <v>226</v>
      </c>
      <c r="B42" s="54">
        <v>6986041</v>
      </c>
      <c r="C42" s="54">
        <v>6986041</v>
      </c>
      <c r="D42" t="s">
        <v>301</v>
      </c>
      <c r="E42">
        <v>29374</v>
      </c>
      <c r="F42">
        <v>863119.14</v>
      </c>
      <c r="G42">
        <v>36.119999999999997</v>
      </c>
      <c r="H42">
        <v>1061082.8899999999</v>
      </c>
      <c r="I42">
        <v>96162283.950000003</v>
      </c>
      <c r="J42">
        <v>5395</v>
      </c>
      <c r="K42">
        <v>158472730</v>
      </c>
      <c r="L42" t="s">
        <v>296</v>
      </c>
      <c r="M42" s="33">
        <v>45199</v>
      </c>
    </row>
    <row r="43" spans="1:13" x14ac:dyDescent="0.2">
      <c r="A43" t="s">
        <v>226</v>
      </c>
      <c r="B43" s="54">
        <v>7124594</v>
      </c>
      <c r="C43" s="54">
        <v>7124594</v>
      </c>
      <c r="D43" t="s">
        <v>302</v>
      </c>
      <c r="E43">
        <v>5229</v>
      </c>
      <c r="F43">
        <v>791512.34</v>
      </c>
      <c r="G43">
        <v>145.26</v>
      </c>
      <c r="H43">
        <v>759573.83</v>
      </c>
      <c r="I43">
        <v>771170.47</v>
      </c>
      <c r="J43">
        <v>132.9</v>
      </c>
      <c r="K43">
        <v>694934.1</v>
      </c>
      <c r="L43" t="s">
        <v>303</v>
      </c>
      <c r="M43" s="33">
        <v>45199</v>
      </c>
    </row>
    <row r="44" spans="1:13" x14ac:dyDescent="0.2">
      <c r="A44" t="s">
        <v>226</v>
      </c>
      <c r="B44" s="54" t="s">
        <v>304</v>
      </c>
      <c r="C44" s="54" t="s">
        <v>304</v>
      </c>
      <c r="D44" t="s">
        <v>305</v>
      </c>
      <c r="E44">
        <v>26975</v>
      </c>
      <c r="F44">
        <v>1585675.65</v>
      </c>
      <c r="G44">
        <v>64.33</v>
      </c>
      <c r="H44">
        <v>1735433.93</v>
      </c>
      <c r="I44">
        <v>1487966.83</v>
      </c>
      <c r="J44">
        <v>58.86</v>
      </c>
      <c r="K44">
        <v>1587748.5</v>
      </c>
      <c r="L44" t="s">
        <v>303</v>
      </c>
      <c r="M44" s="33">
        <v>45199</v>
      </c>
    </row>
    <row r="45" spans="1:13" x14ac:dyDescent="0.2">
      <c r="A45" t="s">
        <v>226</v>
      </c>
      <c r="B45" s="54">
        <v>7333378</v>
      </c>
      <c r="C45" s="54">
        <v>7333378</v>
      </c>
      <c r="D45" t="s">
        <v>306</v>
      </c>
      <c r="E45">
        <v>2784</v>
      </c>
      <c r="F45">
        <v>456873.6</v>
      </c>
      <c r="G45">
        <v>465.19</v>
      </c>
      <c r="H45">
        <v>1295081.8700000001</v>
      </c>
      <c r="I45">
        <v>454622.29</v>
      </c>
      <c r="J45">
        <v>425.6</v>
      </c>
      <c r="K45">
        <v>1184870.3999999999</v>
      </c>
      <c r="L45" t="s">
        <v>303</v>
      </c>
      <c r="M45" s="33">
        <v>45199</v>
      </c>
    </row>
    <row r="46" spans="1:13" x14ac:dyDescent="0.2">
      <c r="A46" t="s">
        <v>226</v>
      </c>
      <c r="B46" s="54" t="s">
        <v>307</v>
      </c>
      <c r="C46" s="54" t="s">
        <v>307</v>
      </c>
      <c r="D46" t="s">
        <v>308</v>
      </c>
      <c r="E46">
        <v>36695</v>
      </c>
      <c r="F46">
        <v>801011.39</v>
      </c>
      <c r="G46">
        <v>35.69</v>
      </c>
      <c r="H46">
        <v>1309544.7</v>
      </c>
      <c r="I46">
        <v>867968.88</v>
      </c>
      <c r="J46">
        <v>29.26</v>
      </c>
      <c r="K46">
        <v>1073695.7</v>
      </c>
      <c r="L46" t="s">
        <v>309</v>
      </c>
      <c r="M46" s="33">
        <v>45199</v>
      </c>
    </row>
    <row r="47" spans="1:13" x14ac:dyDescent="0.2">
      <c r="A47" t="s">
        <v>226</v>
      </c>
      <c r="B47" s="54" t="s">
        <v>310</v>
      </c>
      <c r="C47" s="54" t="s">
        <v>310</v>
      </c>
      <c r="D47" t="s">
        <v>311</v>
      </c>
      <c r="E47">
        <v>18136</v>
      </c>
      <c r="F47">
        <v>1098674.8600000001</v>
      </c>
      <c r="G47">
        <v>100.43</v>
      </c>
      <c r="H47">
        <v>1821341.92</v>
      </c>
      <c r="I47">
        <v>823721.01</v>
      </c>
      <c r="J47">
        <v>82.34</v>
      </c>
      <c r="K47">
        <v>1493318.24</v>
      </c>
      <c r="L47" t="s">
        <v>309</v>
      </c>
      <c r="M47" s="33">
        <v>45199</v>
      </c>
    </row>
    <row r="48" spans="1:13" x14ac:dyDescent="0.2">
      <c r="A48" t="s">
        <v>226</v>
      </c>
      <c r="B48" s="54" t="s">
        <v>312</v>
      </c>
      <c r="C48" s="54" t="s">
        <v>312</v>
      </c>
      <c r="D48" t="s">
        <v>313</v>
      </c>
      <c r="E48">
        <v>30745</v>
      </c>
      <c r="F48">
        <v>599389.62</v>
      </c>
      <c r="G48">
        <v>19.75</v>
      </c>
      <c r="H48">
        <v>607287.81000000006</v>
      </c>
      <c r="I48">
        <v>473519.48</v>
      </c>
      <c r="J48">
        <v>16.190000000000001</v>
      </c>
      <c r="K48">
        <v>497915.27</v>
      </c>
      <c r="L48" t="s">
        <v>309</v>
      </c>
      <c r="M48" s="33">
        <v>45199</v>
      </c>
    </row>
    <row r="49" spans="1:13" x14ac:dyDescent="0.2">
      <c r="A49" t="s">
        <v>226</v>
      </c>
      <c r="B49" s="54" t="s">
        <v>314</v>
      </c>
      <c r="C49" s="54" t="s">
        <v>320</v>
      </c>
      <c r="D49" t="s">
        <v>315</v>
      </c>
      <c r="F49">
        <v>1041456.75</v>
      </c>
      <c r="H49">
        <v>1041456.75</v>
      </c>
      <c r="I49">
        <v>1041456.75</v>
      </c>
      <c r="K49">
        <v>1041456.75</v>
      </c>
      <c r="L49" t="s">
        <v>230</v>
      </c>
      <c r="M49" s="33">
        <v>45199</v>
      </c>
    </row>
    <row r="50" spans="1:13" x14ac:dyDescent="0.2">
      <c r="A50" t="s">
        <v>226</v>
      </c>
      <c r="B50" s="54" t="s">
        <v>314</v>
      </c>
      <c r="C50" s="54" t="s">
        <v>318</v>
      </c>
      <c r="D50" t="s">
        <v>316</v>
      </c>
      <c r="E50">
        <v>6474.55</v>
      </c>
      <c r="F50">
        <v>7992.28</v>
      </c>
      <c r="G50">
        <v>1.22</v>
      </c>
      <c r="H50">
        <v>7896.76</v>
      </c>
      <c r="I50">
        <v>6474.55</v>
      </c>
      <c r="J50">
        <v>1</v>
      </c>
      <c r="K50">
        <v>6474.55</v>
      </c>
      <c r="L50" t="s">
        <v>309</v>
      </c>
      <c r="M50" s="33">
        <v>45199</v>
      </c>
    </row>
    <row r="51" spans="1:13" x14ac:dyDescent="0.2">
      <c r="A51" t="s">
        <v>226</v>
      </c>
      <c r="B51" s="54" t="s">
        <v>314</v>
      </c>
      <c r="C51" s="54" t="s">
        <v>319</v>
      </c>
      <c r="D51" t="s">
        <v>317</v>
      </c>
      <c r="E51">
        <v>-92.85</v>
      </c>
      <c r="F51">
        <v>-106.7</v>
      </c>
      <c r="G51">
        <v>1.0900000000000001</v>
      </c>
      <c r="H51">
        <v>-101.49</v>
      </c>
      <c r="I51">
        <v>-92.85</v>
      </c>
      <c r="J51">
        <v>1</v>
      </c>
      <c r="K51">
        <v>-92.85</v>
      </c>
      <c r="L51" t="s">
        <v>303</v>
      </c>
      <c r="M51" s="33">
        <v>45199</v>
      </c>
    </row>
    <row r="52" spans="1:13" x14ac:dyDescent="0.2">
      <c r="M52" s="33"/>
    </row>
    <row r="53" spans="1:13" x14ac:dyDescent="0.2">
      <c r="M53" s="33"/>
    </row>
    <row r="54" spans="1:13" x14ac:dyDescent="0.2">
      <c r="M54" s="33"/>
    </row>
    <row r="55" spans="1:13" x14ac:dyDescent="0.2">
      <c r="M55" s="33"/>
    </row>
    <row r="56" spans="1:13" x14ac:dyDescent="0.2">
      <c r="M56" s="33"/>
    </row>
    <row r="57" spans="1:13" x14ac:dyDescent="0.2">
      <c r="M57" s="33"/>
    </row>
    <row r="58" spans="1:13" x14ac:dyDescent="0.2">
      <c r="M58" s="33"/>
    </row>
    <row r="59" spans="1:13" x14ac:dyDescent="0.2">
      <c r="M59" s="33"/>
    </row>
    <row r="60" spans="1:13" x14ac:dyDescent="0.2">
      <c r="M60" s="33"/>
    </row>
    <row r="61" spans="1:13" x14ac:dyDescent="0.2">
      <c r="M61" s="33"/>
    </row>
    <row r="62" spans="1:13" x14ac:dyDescent="0.2">
      <c r="M62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HJIM</cp:lastModifiedBy>
  <cp:lastPrinted>2016-07-25T17:31:02Z</cp:lastPrinted>
  <dcterms:created xsi:type="dcterms:W3CDTF">2008-02-25T17:41:07Z</dcterms:created>
  <dcterms:modified xsi:type="dcterms:W3CDTF">2023-10-03T15:40:07Z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